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597A15F9-9886-4A19-A058-58E63AFA9922}" xr6:coauthVersionLast="47" xr6:coauthVersionMax="47" xr10:uidLastSave="{00000000-0000-0000-0000-000000000000}"/>
  <bookViews>
    <workbookView xWindow="28680" yWindow="-120" windowWidth="29040" windowHeight="15840" tabRatio="945" xr2:uid="{00000000-000D-0000-FFFF-FFFF00000000}"/>
  </bookViews>
  <sheets>
    <sheet name="AER Draft Decision - Labour" sheetId="179" r:id="rId1"/>
    <sheet name="AER Draft Decision - Services" sheetId="178" r:id="rId2"/>
    <sheet name="Draft Decision changes" sheetId="177" r:id="rId3"/>
    <sheet name="Index" sheetId="28" r:id="rId4"/>
    <sheet name="Output|Fee Based" sheetId="32" r:id="rId5"/>
    <sheet name="Output|Quoted" sheetId="39" r:id="rId6"/>
    <sheet name="Output|RIN Expense" sheetId="174" r:id="rId7"/>
    <sheet name="Output|RIN Revenue" sheetId="175" r:id="rId8"/>
    <sheet name="Input|Setup" sheetId="47" r:id="rId9"/>
    <sheet name="Input|Escalations" sheetId="48" r:id="rId10"/>
    <sheet name="Input|Indirect Cost Rates" sheetId="45" r:id="rId11"/>
    <sheet name="Input|Labour Rates" sheetId="49" r:id="rId12"/>
    <sheet name="Input|Fee Based" sheetId="44" r:id="rId13"/>
    <sheet name="Input|Fee Based Mapping" sheetId="38" r:id="rId14"/>
    <sheet name="Input|Volume, Revenue, Cost" sheetId="173" r:id="rId15"/>
    <sheet name="Input|Tax Recovery" sheetId="160" r:id="rId16"/>
    <sheet name="Input|Materials" sheetId="176" r:id="rId17"/>
    <sheet name="Calc|Labour Rates" sheetId="50" r:id="rId18"/>
    <sheet name="Calc|Fee Based" sheetId="1" r:id="rId19"/>
    <sheet name="Model Validation" sheetId="14" r:id="rId20"/>
    <sheet name="ND1P" sheetId="91" r:id="rId21"/>
    <sheet name="ND3P" sheetId="133" r:id="rId22"/>
    <sheet name="BTSO" sheetId="136" r:id="rId23"/>
    <sheet name="BTSP" sheetId="137" r:id="rId24"/>
    <sheet name="SUTK" sheetId="135" r:id="rId25"/>
    <sheet name="RTK1" sheetId="138" r:id="rId26"/>
    <sheet name="REEN" sheetId="140" r:id="rId27"/>
    <sheet name="DEEN" sheetId="141" r:id="rId28"/>
    <sheet name="DCTK" sheetId="139" r:id="rId29"/>
    <sheet name="SPRD" sheetId="151" r:id="rId30"/>
    <sheet name="RCTK" sheetId="142" r:id="rId31"/>
    <sheet name="SLOM" sheetId="143" r:id="rId32"/>
    <sheet name="RFOM" sheetId="145" r:id="rId33"/>
    <sheet name="REENRM" sheetId="146" r:id="rId34"/>
    <sheet name="DEENRM" sheetId="147" r:id="rId35"/>
    <sheet name="MCTK" sheetId="148" r:id="rId36"/>
    <sheet name="SPRDRM" sheetId="149" r:id="rId37"/>
    <sheet name="MECFRM" sheetId="150" r:id="rId38"/>
    <sheet name="MTAL" sheetId="152" r:id="rId39"/>
    <sheet name="MDCH" sheetId="153" r:id="rId40"/>
    <sheet name="NCUM" sheetId="154" r:id="rId41"/>
    <sheet name="WSVR" sheetId="155" r:id="rId42"/>
    <sheet name="RTK3" sheetId="156" r:id="rId43"/>
    <sheet name="Template" sheetId="134" r:id="rId44"/>
  </sheets>
  <definedNames>
    <definedName name="_xlnm._FilterDatabase" localSheetId="22" hidden="1">BTSO!$A$9:$W$31</definedName>
    <definedName name="_xlnm._FilterDatabase" localSheetId="23" hidden="1">BTSP!$A$9:$W$31</definedName>
    <definedName name="_xlnm._FilterDatabase" localSheetId="18" hidden="1">'Calc|Fee Based'!$A$11:$AE$81</definedName>
    <definedName name="_xlnm._FilterDatabase" localSheetId="28" hidden="1">DCTK!$A$9:$W$31</definedName>
    <definedName name="_xlnm._FilterDatabase" localSheetId="27" hidden="1">DEEN!$A$9:$W$31</definedName>
    <definedName name="_xlnm._FilterDatabase" localSheetId="34" hidden="1">DEENRM!$A$9:$W$31</definedName>
    <definedName name="_xlnm._FilterDatabase" localSheetId="12" hidden="1">'Input|Fee Based'!$A$11:$AJ$71</definedName>
    <definedName name="_xlnm._FilterDatabase" localSheetId="13" hidden="1">'Input|Fee Based Mapping'!$A$11:$AC$69</definedName>
    <definedName name="_xlnm._FilterDatabase" localSheetId="16" hidden="1">'Input|Materials'!$A$6:$M$56</definedName>
    <definedName name="_xlnm._FilterDatabase" localSheetId="15" hidden="1">'Input|Tax Recovery'!$A$8:$AE$38</definedName>
    <definedName name="_xlnm._FilterDatabase" localSheetId="14" hidden="1">'Input|Volume, Revenue, Cost'!$A$12:$AF$70</definedName>
    <definedName name="_xlnm._FilterDatabase" localSheetId="35" hidden="1">MCTK!$A$9:$W$31</definedName>
    <definedName name="_xlnm._FilterDatabase" localSheetId="39" hidden="1">MDCH!$A$9:$W$31</definedName>
    <definedName name="_xlnm._FilterDatabase" localSheetId="37" hidden="1">MECFRM!$A$9:$W$31</definedName>
    <definedName name="_xlnm._FilterDatabase" localSheetId="38" hidden="1">MTAL!$A$9:$W$31</definedName>
    <definedName name="_xlnm._FilterDatabase" localSheetId="40" hidden="1">NCUM!$A$9:$W$31</definedName>
    <definedName name="_xlnm._FilterDatabase" localSheetId="20" hidden="1">ND1P!$A$9:$W$31</definedName>
    <definedName name="_xlnm._FilterDatabase" localSheetId="21" hidden="1">ND3P!$A$9:$W$31</definedName>
    <definedName name="_xlnm._FilterDatabase" localSheetId="4" hidden="1">'Output|Fee Based'!$A$11:$E$61</definedName>
    <definedName name="_xlnm._FilterDatabase" localSheetId="30" hidden="1">RCTK!$A$9:$W$31</definedName>
    <definedName name="_xlnm._FilterDatabase" localSheetId="26" hidden="1">REEN!$A$9:$W$31</definedName>
    <definedName name="_xlnm._FilterDatabase" localSheetId="33" hidden="1">REENRM!$A$9:$W$31</definedName>
    <definedName name="_xlnm._FilterDatabase" localSheetId="32" hidden="1">RFOM!$A$9:$T$31</definedName>
    <definedName name="_xlnm._FilterDatabase" localSheetId="25" hidden="1">'RTK1'!$A$9:$W$31</definedName>
    <definedName name="_xlnm._FilterDatabase" localSheetId="42" hidden="1">'RTK3'!$A$9:$W$31</definedName>
    <definedName name="_xlnm._FilterDatabase" localSheetId="31" hidden="1">SLOM!$A$9:$T$31</definedName>
    <definedName name="_xlnm._FilterDatabase" localSheetId="29" hidden="1">SPRD!$A$9:$W$31</definedName>
    <definedName name="_xlnm._FilterDatabase" localSheetId="36" hidden="1">SPRDRM!$A$9:$W$31</definedName>
    <definedName name="_xlnm._FilterDatabase" localSheetId="24" hidden="1">SUTK!$A$9:$W$31</definedName>
    <definedName name="_xlnm._FilterDatabase" localSheetId="43" hidden="1">Template!$A$9:$W$31</definedName>
    <definedName name="_xlnm._FilterDatabase" localSheetId="41" hidden="1">WSVR!$A$9:$W$31</definedName>
    <definedName name="abba" hidden="1">{"Ownership",#N/A,FALSE,"Ownership";"Contents",#N/A,FALSE,"Contents"}</definedName>
    <definedName name="anscount" hidden="1">1</definedName>
    <definedName name="BaseYear" localSheetId="2">#REF!</definedName>
    <definedName name="BaseYear">#REF!</definedName>
    <definedName name="CA_Activity_Classification" localSheetId="2">#REF!</definedName>
    <definedName name="CA_Activity_Classification">#REF!</definedName>
    <definedName name="CA_Activity_Group" localSheetId="2">#REF!</definedName>
    <definedName name="CA_Activity_Group">#REF!</definedName>
    <definedName name="CA_Activity_Name" localSheetId="2">#REF!</definedName>
    <definedName name="CA_Activity_Name">#REF!</definedName>
    <definedName name="CA_Labour_Cat_Name" localSheetId="2">#REF!</definedName>
    <definedName name="CA_Labour_Cat_Name">#REF!</definedName>
    <definedName name="CA_Labour_Rate" localSheetId="2">#REF!</definedName>
    <definedName name="CA_Labour_Rate">#REF!</definedName>
    <definedName name="Cash_Timing" localSheetId="2">#REF!</definedName>
    <definedName name="Cash_Timing">#REF!</definedName>
    <definedName name="Control_Mechanism" localSheetId="2">#REF!</definedName>
    <definedName name="Control_Mechanism">#REF!</definedName>
    <definedName name="CPI_Escalator_to_Y1" localSheetId="2">#REF!</definedName>
    <definedName name="CPI_Escalator_to_Y1" localSheetId="16">#REF!</definedName>
    <definedName name="CPI_Escalator_to_Y1">'Input|Escalations'!$I$18</definedName>
    <definedName name="currentyear" localSheetId="16">'Input|Materials'!$E$6</definedName>
    <definedName name="currentyear" localSheetId="14">'Input|Volume, Revenue, Cost'!$F$12</definedName>
    <definedName name="currentyear">'Input|Fee Based Mapping'!$F$11</definedName>
    <definedName name="dms_FRCPlength_Num" localSheetId="2">#REF!</definedName>
    <definedName name="dms_FRCPlength_Num">#REF!</definedName>
    <definedName name="DNSP" localSheetId="16">'Input|Materials'!#REF!</definedName>
    <definedName name="DNSP" localSheetId="14">'Input|Volume, Revenue, Cost'!$F$9</definedName>
    <definedName name="DNSP">'Input|Fee Based Mapping'!$F$8</definedName>
    <definedName name="dollars" localSheetId="2">#REF!</definedName>
    <definedName name="dollars">#REF!</definedName>
    <definedName name="Expense_Type" localSheetId="2">#REF!</definedName>
    <definedName name="Expense_Type">#REF!</definedName>
    <definedName name="factor" localSheetId="2">#REF!</definedName>
    <definedName name="factor">#REF!</definedName>
    <definedName name="FPFirstYear" localSheetId="2">#REF!</definedName>
    <definedName name="FPFirstYear">#REF!</definedName>
    <definedName name="FPLastYear" localSheetId="2">#REF!</definedName>
    <definedName name="FPLastYear">#REF!</definedName>
    <definedName name="Index_Period" localSheetId="2">#REF!</definedName>
    <definedName name="Index_Period">#REF!</definedName>
    <definedName name="Input_dollar_basis" localSheetId="2">#REF!</definedName>
    <definedName name="Input_dollar_basis">#REF!</definedName>
    <definedName name="InterveningYear" localSheetId="2">#REF!</definedName>
    <definedName name="InterveningYear">#REF!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abour_types" localSheetId="2">OFFSET(#REF!,1,0,COUNTA(#REF!),1)</definedName>
    <definedName name="Labour_types">OFFSET(#REF!,1,0,COUNTA(#REF!),1)</definedName>
    <definedName name="LAN" hidden="1">{"Ownership",#N/A,FALSE,"Ownership";"Contents",#N/A,FALSE,"Contents"}</definedName>
    <definedName name="millions" localSheetId="2">#REF!</definedName>
    <definedName name="millions">#REF!</definedName>
    <definedName name="New_Service_Group" localSheetId="2">#REF!</definedName>
    <definedName name="New_Service_Group">#REF!</definedName>
    <definedName name="Nominal" localSheetId="2">#REF!</definedName>
    <definedName name="Nominal">#REF!</definedName>
    <definedName name="number" localSheetId="2">#REF!</definedName>
    <definedName name="number">#REF!</definedName>
    <definedName name="percent" localSheetId="2">#REF!</definedName>
    <definedName name="percent">#REF!</definedName>
    <definedName name="PPFirstYear" localSheetId="2">#REF!</definedName>
    <definedName name="PPFirstYear">#REF!</definedName>
    <definedName name="PPLastYear" localSheetId="2">#REF!</definedName>
    <definedName name="PPLastYear">#REF!</definedName>
    <definedName name="Project_list" localSheetId="2">OFFSET(#REF!,1,0,COUNTA(#REF!),1)</definedName>
    <definedName name="Project_list" localSheetId="12">OFFSET('Input|Fee Based'!$C$11,1,0,COUNTA('Input|Fee Based'!$B$12:$B$1048576),1)</definedName>
    <definedName name="Project_list" localSheetId="13">OFFSET('Input|Fee Based Mapping'!$B$11,1,0,COUNTA('Input|Fee Based Mapping'!$B$12:$B$1048576),1)</definedName>
    <definedName name="Project_list" localSheetId="16">OFFSET('Input|Materials'!$B$6,1,0,COUNTA('Input|Materials'!$B$7:$B$1048576),1)</definedName>
    <definedName name="Project_list" localSheetId="15">OFFSET('Input|Tax Recovery'!$C$8,1,0,COUNTA('Input|Tax Recovery'!$B$9:$B$1048576),1)</definedName>
    <definedName name="Project_list" localSheetId="14">OFFSET('Input|Volume, Revenue, Cost'!$B$12,1,0,COUNTA('Input|Volume, Revenue, Cost'!$B$13:$B$1048576),1)</definedName>
    <definedName name="Project_list">OFFSET('Calc|Fee Based'!$C$11,1,0,COUNTA('Calc|Fee Based'!$C$12:$C$1048576),1)</definedName>
    <definedName name="RealContracts_Escalator_to_Y1">'Input|Escalations'!$I$64</definedName>
    <definedName name="RealLabour_Escalator_to_Y1" localSheetId="2">#REF!</definedName>
    <definedName name="RealLabour_Escalator_to_Y1" localSheetId="16">#REF!</definedName>
    <definedName name="RealLabour_Escalator_to_Y1">'Input|Escalations'!$I$39</definedName>
    <definedName name="RealMaterials_Escalator_to_Y1" localSheetId="2">#REF!</definedName>
    <definedName name="RealMaterials_Escalator_to_Y1" localSheetId="16">#REF!</definedName>
    <definedName name="RealMaterials_Escalator_to_Y1">'Input|Escalations'!$I$59</definedName>
    <definedName name="RealOther_Escalator_to_Y1" localSheetId="2">#REF!</definedName>
    <definedName name="RealOther_Escalator_to_Y1" localSheetId="16">#REF!</definedName>
    <definedName name="RealOther_Escalator_to_Y1">'Input|Escalations'!$I$74</definedName>
    <definedName name="RealVehicles_Escalator_to_Y1" localSheetId="2">#REF!</definedName>
    <definedName name="RealVehicles_Escalator_to_Y1" localSheetId="16">#REF!</definedName>
    <definedName name="RealVehicles_Escalator_to_Y1">'Input|Escalations'!$I$69</definedName>
    <definedName name="Tax_recovery" localSheetId="2">#REF!</definedName>
    <definedName name="Tax_recovery">#REF!</definedName>
    <definedName name="teest" hidden="1">{"Ownership",#N/A,FALSE,"Ownership";"Contents",#N/A,FALSE,"Contents"}</definedName>
    <definedName name="test" hidden="1">{"Ownership",#N/A,FALSE,"Ownership";"Contents",#N/A,FALSE,"Contents"}</definedName>
    <definedName name="Time_of_Service" localSheetId="2">#REF!</definedName>
    <definedName name="Time_of_Service">#REF!</definedName>
    <definedName name="Timing_Adj" localSheetId="2">#REF!</definedName>
    <definedName name="Timing_Adj">#REF!</definedName>
    <definedName name="wrn.App._.Custodians." hidden="1">{"Ownership",#N/A,FALSE,"Ownership";"Contents",#N/A,FALSE,"Contents"}</definedName>
    <definedName name="Year" localSheetId="2">#REF!</definedName>
    <definedName name="Year">#REF!</definedName>
    <definedName name="Yes" localSheetId="2">#REF!</definedName>
    <definedName name="Yes">#REF!</definedName>
    <definedName name="Yes_No_List" localSheetId="2">#REF!</definedName>
    <definedName name="Yes_No_Lis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78" l="1"/>
  <c r="C22" i="179"/>
  <c r="C23" i="179"/>
  <c r="C24" i="179"/>
  <c r="C25" i="179"/>
  <c r="C21" i="179"/>
  <c r="F12" i="179"/>
  <c r="G12" i="179"/>
  <c r="H12" i="179"/>
  <c r="E12" i="179"/>
  <c r="G11" i="160" l="1"/>
  <c r="E9" i="50" l="1"/>
  <c r="B1" i="176"/>
  <c r="CR74" i="173"/>
  <c r="CQ74" i="173"/>
  <c r="CB74" i="173"/>
  <c r="CA74" i="173"/>
  <c r="BT74" i="173"/>
  <c r="BS74" i="173"/>
  <c r="F19" i="45" l="1" a="1"/>
  <c r="F19" i="45" s="1"/>
  <c r="D19" i="45" a="1"/>
  <c r="D19" i="45" s="1"/>
  <c r="E19" i="45" a="1"/>
  <c r="E19" i="45" s="1"/>
  <c r="G19" i="45" a="1"/>
  <c r="G19" i="45" s="1"/>
  <c r="I19" i="45" a="1"/>
  <c r="I19" i="45" s="1"/>
  <c r="H19" i="45" a="1"/>
  <c r="H19" i="45" s="1"/>
  <c r="I20" i="48"/>
  <c r="J20" i="48" s="1"/>
  <c r="K20" i="48" s="1"/>
  <c r="L20" i="48" s="1"/>
  <c r="M20" i="48" s="1"/>
  <c r="A8" i="176" l="1"/>
  <c r="A9" i="176" s="1"/>
  <c r="A10" i="176" s="1"/>
  <c r="A11" i="176" s="1"/>
  <c r="A12" i="176" s="1"/>
  <c r="A13" i="176" s="1"/>
  <c r="A14" i="176" s="1"/>
  <c r="A15" i="176" s="1"/>
  <c r="A16" i="176" s="1"/>
  <c r="A17" i="176" s="1"/>
  <c r="A18" i="176" s="1"/>
  <c r="A19" i="176" s="1"/>
  <c r="A20" i="176" s="1"/>
  <c r="A21" i="176" s="1"/>
  <c r="A22" i="176" s="1"/>
  <c r="A23" i="176" s="1"/>
  <c r="A24" i="176" s="1"/>
  <c r="A25" i="176" s="1"/>
  <c r="A26" i="176" s="1"/>
  <c r="A27" i="176" s="1"/>
  <c r="A28" i="176" s="1"/>
  <c r="A29" i="176" s="1"/>
  <c r="A30" i="176" s="1"/>
  <c r="A31" i="176" s="1"/>
  <c r="A32" i="176" s="1"/>
  <c r="A33" i="176" s="1"/>
  <c r="A34" i="176" s="1"/>
  <c r="A35" i="176" s="1"/>
  <c r="A36" i="176" s="1"/>
  <c r="A37" i="176" s="1"/>
  <c r="A38" i="176" s="1"/>
  <c r="A39" i="176" s="1"/>
  <c r="A40" i="176" s="1"/>
  <c r="A41" i="176" s="1"/>
  <c r="A42" i="176" s="1"/>
  <c r="A43" i="176" s="1"/>
  <c r="A44" i="176" s="1"/>
  <c r="A45" i="176" s="1"/>
  <c r="A46" i="176" s="1"/>
  <c r="A47" i="176" s="1"/>
  <c r="A48" i="176" s="1"/>
  <c r="A49" i="176" s="1"/>
  <c r="A50" i="176" s="1"/>
  <c r="A51" i="176" s="1"/>
  <c r="A52" i="176" s="1"/>
  <c r="A53" i="176" s="1"/>
  <c r="A54" i="176" s="1"/>
  <c r="A55" i="176" s="1"/>
  <c r="A56" i="176" s="1"/>
  <c r="B2" i="176"/>
  <c r="G19" i="49" l="1"/>
  <c r="G18" i="49"/>
  <c r="G17" i="49"/>
  <c r="G16" i="49"/>
  <c r="G15" i="49"/>
  <c r="G14" i="49"/>
  <c r="G13" i="49"/>
  <c r="G12" i="49"/>
  <c r="G11" i="49"/>
  <c r="G10" i="49"/>
  <c r="F37" i="48" l="1"/>
  <c r="W72" i="173"/>
  <c r="V72" i="173"/>
  <c r="U72" i="173"/>
  <c r="T72" i="173"/>
  <c r="S72" i="173"/>
  <c r="W71" i="173"/>
  <c r="V71" i="173"/>
  <c r="U71" i="173"/>
  <c r="T71" i="173"/>
  <c r="S71" i="173"/>
  <c r="W70" i="173"/>
  <c r="V70" i="173"/>
  <c r="U70" i="173"/>
  <c r="T70" i="173"/>
  <c r="S70" i="173"/>
  <c r="W69" i="173"/>
  <c r="V69" i="173"/>
  <c r="U69" i="173"/>
  <c r="T69" i="173"/>
  <c r="S69" i="173"/>
  <c r="W68" i="173"/>
  <c r="V68" i="173"/>
  <c r="U68" i="173"/>
  <c r="T68" i="173"/>
  <c r="S68" i="173"/>
  <c r="W67" i="173"/>
  <c r="V67" i="173"/>
  <c r="U67" i="173"/>
  <c r="T67" i="173"/>
  <c r="S67" i="173"/>
  <c r="W66" i="173"/>
  <c r="V66" i="173"/>
  <c r="U66" i="173"/>
  <c r="T66" i="173"/>
  <c r="S66" i="173"/>
  <c r="W65" i="173"/>
  <c r="V65" i="173"/>
  <c r="U65" i="173"/>
  <c r="T65" i="173"/>
  <c r="S65" i="173"/>
  <c r="W64" i="173"/>
  <c r="V64" i="173"/>
  <c r="U64" i="173"/>
  <c r="T64" i="173"/>
  <c r="S64" i="173"/>
  <c r="W63" i="173"/>
  <c r="V63" i="173"/>
  <c r="U63" i="173"/>
  <c r="T63" i="173"/>
  <c r="S63" i="173"/>
  <c r="W62" i="173"/>
  <c r="V62" i="173"/>
  <c r="U62" i="173"/>
  <c r="T62" i="173"/>
  <c r="S62" i="173"/>
  <c r="W61" i="173"/>
  <c r="V61" i="173"/>
  <c r="U61" i="173"/>
  <c r="T61" i="173"/>
  <c r="S61" i="173"/>
  <c r="W60" i="173"/>
  <c r="V60" i="173"/>
  <c r="U60" i="173"/>
  <c r="T60" i="173"/>
  <c r="S60" i="173"/>
  <c r="W59" i="173"/>
  <c r="V59" i="173"/>
  <c r="U59" i="173"/>
  <c r="T59" i="173"/>
  <c r="S59" i="173"/>
  <c r="W58" i="173"/>
  <c r="V58" i="173"/>
  <c r="U58" i="173"/>
  <c r="T58" i="173"/>
  <c r="S58" i="173"/>
  <c r="W57" i="173"/>
  <c r="V57" i="173"/>
  <c r="U57" i="173"/>
  <c r="T57" i="173"/>
  <c r="S57" i="173"/>
  <c r="W56" i="173"/>
  <c r="V56" i="173"/>
  <c r="U56" i="173"/>
  <c r="T56" i="173"/>
  <c r="S56" i="173"/>
  <c r="W55" i="173"/>
  <c r="V55" i="173"/>
  <c r="U55" i="173"/>
  <c r="T55" i="173"/>
  <c r="S55" i="173"/>
  <c r="W54" i="173"/>
  <c r="V54" i="173"/>
  <c r="U54" i="173"/>
  <c r="T54" i="173"/>
  <c r="S54" i="173"/>
  <c r="W53" i="173"/>
  <c r="V53" i="173"/>
  <c r="U53" i="173"/>
  <c r="T53" i="173"/>
  <c r="S53" i="173"/>
  <c r="W52" i="173"/>
  <c r="V52" i="173"/>
  <c r="U52" i="173"/>
  <c r="T52" i="173"/>
  <c r="S52" i="173"/>
  <c r="W51" i="173"/>
  <c r="V51" i="173"/>
  <c r="U51" i="173"/>
  <c r="T51" i="173"/>
  <c r="S51" i="173"/>
  <c r="W50" i="173"/>
  <c r="V50" i="173"/>
  <c r="U50" i="173"/>
  <c r="T50" i="173"/>
  <c r="S50" i="173"/>
  <c r="R72" i="173"/>
  <c r="Q72" i="173"/>
  <c r="R71" i="173"/>
  <c r="Q71" i="173"/>
  <c r="R70" i="173"/>
  <c r="Q70" i="173"/>
  <c r="R69" i="173"/>
  <c r="Q69" i="173"/>
  <c r="R68" i="173"/>
  <c r="Q68" i="173"/>
  <c r="R67" i="173"/>
  <c r="Q67" i="173"/>
  <c r="R66" i="173"/>
  <c r="Q66" i="173"/>
  <c r="R65" i="173"/>
  <c r="Q65" i="173"/>
  <c r="R64" i="173"/>
  <c r="Q64" i="173"/>
  <c r="R63" i="173"/>
  <c r="Q63" i="173"/>
  <c r="R62" i="173"/>
  <c r="Q62" i="173"/>
  <c r="R61" i="173"/>
  <c r="Q61" i="173"/>
  <c r="R60" i="173"/>
  <c r="Q60" i="173"/>
  <c r="R59" i="173"/>
  <c r="Q59" i="173"/>
  <c r="R58" i="173"/>
  <c r="Q58" i="173"/>
  <c r="R57" i="173"/>
  <c r="Q57" i="173"/>
  <c r="R56" i="173"/>
  <c r="Q56" i="173"/>
  <c r="R55" i="173"/>
  <c r="Q55" i="173"/>
  <c r="R54" i="173"/>
  <c r="Q54" i="173"/>
  <c r="R53" i="173"/>
  <c r="Q53" i="173"/>
  <c r="R52" i="173"/>
  <c r="Q52" i="173"/>
  <c r="R51" i="173"/>
  <c r="Q51" i="173"/>
  <c r="R50" i="173"/>
  <c r="Q50" i="173"/>
  <c r="R49" i="173"/>
  <c r="Q49" i="173"/>
  <c r="Q48" i="173"/>
  <c r="Q47" i="173"/>
  <c r="Q46" i="173"/>
  <c r="Q45" i="173"/>
  <c r="Q44" i="173"/>
  <c r="Q43" i="173"/>
  <c r="Q42" i="173"/>
  <c r="Q41" i="173"/>
  <c r="Q40" i="173"/>
  <c r="Q39" i="173"/>
  <c r="Q37" i="173"/>
  <c r="Q36" i="173"/>
  <c r="Q33" i="173"/>
  <c r="Q32" i="173"/>
  <c r="Q31" i="173"/>
  <c r="Q30" i="173"/>
  <c r="Q29" i="173"/>
  <c r="Q28" i="173"/>
  <c r="Q27" i="173"/>
  <c r="Q26" i="173"/>
  <c r="Q25" i="173"/>
  <c r="Q24" i="173"/>
  <c r="Q23" i="173"/>
  <c r="Q22" i="173"/>
  <c r="Q21" i="173"/>
  <c r="Q20" i="173"/>
  <c r="Q19" i="173"/>
  <c r="Q18" i="173"/>
  <c r="Q17" i="173"/>
  <c r="Q16" i="173"/>
  <c r="Q15" i="173"/>
  <c r="Q14" i="173"/>
  <c r="Q13" i="173"/>
  <c r="Q10" i="173"/>
  <c r="F10" i="49" l="1"/>
  <c r="M37" i="48"/>
  <c r="L37" i="48"/>
  <c r="K37" i="48"/>
  <c r="J37" i="48"/>
  <c r="I37" i="48"/>
  <c r="H37" i="48"/>
  <c r="G37" i="48"/>
  <c r="E37" i="48"/>
  <c r="D37" i="48"/>
  <c r="M47" i="38" l="1"/>
  <c r="M46" i="38"/>
  <c r="M45" i="38"/>
  <c r="M44" i="38"/>
  <c r="M43" i="38"/>
  <c r="M42" i="38"/>
  <c r="M41" i="38"/>
  <c r="M40" i="38"/>
  <c r="M39" i="38"/>
  <c r="M38" i="38"/>
  <c r="M36" i="38"/>
  <c r="M35" i="38"/>
  <c r="M34" i="38"/>
  <c r="M33" i="38"/>
  <c r="M32" i="38"/>
  <c r="B57" i="32" l="1"/>
  <c r="C57" i="32"/>
  <c r="D57" i="32"/>
  <c r="E57" i="32"/>
  <c r="F57" i="32"/>
  <c r="G57" i="32"/>
  <c r="B58" i="32"/>
  <c r="C58" i="32"/>
  <c r="D58" i="32"/>
  <c r="E58" i="32"/>
  <c r="F58" i="32"/>
  <c r="G58" i="32"/>
  <c r="B59" i="32"/>
  <c r="C59" i="32"/>
  <c r="D59" i="32"/>
  <c r="E59" i="32"/>
  <c r="F59" i="32"/>
  <c r="G59" i="32"/>
  <c r="B60" i="32"/>
  <c r="C60" i="32"/>
  <c r="D60" i="32"/>
  <c r="E60" i="32"/>
  <c r="F60" i="32"/>
  <c r="G60" i="32"/>
  <c r="B61" i="32"/>
  <c r="C61" i="32"/>
  <c r="D61" i="32"/>
  <c r="E61" i="32"/>
  <c r="F61" i="32"/>
  <c r="G61" i="32"/>
  <c r="Y10" i="173"/>
  <c r="I72" i="173"/>
  <c r="I71" i="173"/>
  <c r="I70" i="173"/>
  <c r="I69" i="173"/>
  <c r="I68" i="173"/>
  <c r="I67" i="173"/>
  <c r="I66" i="173"/>
  <c r="I65" i="173"/>
  <c r="I64" i="173"/>
  <c r="I63" i="173"/>
  <c r="I62" i="173"/>
  <c r="I61" i="173"/>
  <c r="I60" i="173"/>
  <c r="I59" i="173"/>
  <c r="I58" i="173"/>
  <c r="I57" i="173"/>
  <c r="I56" i="173"/>
  <c r="I55" i="173"/>
  <c r="I54" i="173"/>
  <c r="I53" i="173"/>
  <c r="I52" i="173"/>
  <c r="J52" i="173" s="1"/>
  <c r="I51" i="173"/>
  <c r="I50" i="173"/>
  <c r="I49" i="173"/>
  <c r="I48" i="173"/>
  <c r="I47" i="173"/>
  <c r="I46" i="173"/>
  <c r="I45" i="173"/>
  <c r="I44" i="173"/>
  <c r="I43" i="173"/>
  <c r="I42" i="173"/>
  <c r="I41" i="173"/>
  <c r="I40" i="173"/>
  <c r="I39" i="173"/>
  <c r="I38" i="173"/>
  <c r="I37" i="173"/>
  <c r="I36" i="173"/>
  <c r="I35" i="173"/>
  <c r="I34" i="173"/>
  <c r="I33" i="173"/>
  <c r="I32" i="173"/>
  <c r="I31" i="173"/>
  <c r="I30" i="173"/>
  <c r="I29" i="173"/>
  <c r="I28" i="173"/>
  <c r="I27" i="173"/>
  <c r="I26" i="173"/>
  <c r="I25" i="173"/>
  <c r="I24" i="173"/>
  <c r="I23" i="173"/>
  <c r="I22" i="173"/>
  <c r="I21" i="173"/>
  <c r="I20" i="173"/>
  <c r="I19" i="173"/>
  <c r="I18" i="173"/>
  <c r="I17" i="173"/>
  <c r="I16" i="173"/>
  <c r="I15" i="173"/>
  <c r="I14" i="173"/>
  <c r="I13" i="173"/>
  <c r="A14" i="173"/>
  <c r="A15" i="173" s="1"/>
  <c r="A16" i="173" s="1"/>
  <c r="A17" i="173" s="1"/>
  <c r="A18" i="173" s="1"/>
  <c r="A19" i="173" s="1"/>
  <c r="A20" i="173" s="1"/>
  <c r="A21" i="173" s="1"/>
  <c r="A22" i="173" s="1"/>
  <c r="A23" i="173" s="1"/>
  <c r="A24" i="173" s="1"/>
  <c r="A25" i="173" s="1"/>
  <c r="A26" i="173" s="1"/>
  <c r="A27" i="173" s="1"/>
  <c r="A28" i="173" s="1"/>
  <c r="A29" i="173" s="1"/>
  <c r="A30" i="173" s="1"/>
  <c r="A31" i="173" s="1"/>
  <c r="A32" i="173" s="1"/>
  <c r="A33" i="173" s="1"/>
  <c r="A34" i="173" s="1"/>
  <c r="A35" i="173" s="1"/>
  <c r="A36" i="173" s="1"/>
  <c r="A37" i="173" s="1"/>
  <c r="A38" i="173" s="1"/>
  <c r="A39" i="173" s="1"/>
  <c r="A40" i="173" s="1"/>
  <c r="A41" i="173" s="1"/>
  <c r="A42" i="173" s="1"/>
  <c r="A43" i="173" s="1"/>
  <c r="A44" i="173" s="1"/>
  <c r="A45" i="173" s="1"/>
  <c r="A46" i="173" s="1"/>
  <c r="A47" i="173" s="1"/>
  <c r="A48" i="173" s="1"/>
  <c r="A49" i="173" s="1"/>
  <c r="A50" i="173" s="1"/>
  <c r="A51" i="173" s="1"/>
  <c r="A52" i="173" s="1"/>
  <c r="A53" i="173" s="1"/>
  <c r="A54" i="173" s="1"/>
  <c r="A55" i="173" s="1"/>
  <c r="A56" i="173" s="1"/>
  <c r="A57" i="173" s="1"/>
  <c r="A58" i="173" s="1"/>
  <c r="A59" i="173" s="1"/>
  <c r="A60" i="173" s="1"/>
  <c r="A61" i="173" s="1"/>
  <c r="A62" i="173" s="1"/>
  <c r="A63" i="173" s="1"/>
  <c r="A64" i="173" s="1"/>
  <c r="A65" i="173" s="1"/>
  <c r="A66" i="173" s="1"/>
  <c r="A67" i="173" s="1"/>
  <c r="A68" i="173" s="1"/>
  <c r="A69" i="173" s="1"/>
  <c r="A70" i="173" s="1"/>
  <c r="A71" i="173" s="1"/>
  <c r="A72" i="173" s="1"/>
  <c r="B2" i="173"/>
  <c r="B1" i="173"/>
  <c r="J22" i="173" l="1"/>
  <c r="Y22" i="173"/>
  <c r="J46" i="173"/>
  <c r="Y46" i="173"/>
  <c r="J15" i="173"/>
  <c r="Y15" i="173"/>
  <c r="J27" i="173"/>
  <c r="Y27" i="173"/>
  <c r="J39" i="173"/>
  <c r="Y39" i="173"/>
  <c r="J51" i="173"/>
  <c r="Y51" i="173"/>
  <c r="J63" i="173"/>
  <c r="K63" i="173" s="1"/>
  <c r="Y63" i="173"/>
  <c r="J16" i="173"/>
  <c r="Y16" i="173"/>
  <c r="J17" i="173"/>
  <c r="Y17" i="173"/>
  <c r="J41" i="173"/>
  <c r="Y41" i="173"/>
  <c r="Y18" i="173"/>
  <c r="J30" i="173"/>
  <c r="Y30" i="173"/>
  <c r="J42" i="173"/>
  <c r="Y42" i="173"/>
  <c r="J54" i="173"/>
  <c r="Y54" i="173"/>
  <c r="J66" i="173"/>
  <c r="Y66" i="173"/>
  <c r="Y19" i="173"/>
  <c r="Y31" i="173"/>
  <c r="J43" i="173"/>
  <c r="Y43" i="173"/>
  <c r="J55" i="173"/>
  <c r="Y55" i="173"/>
  <c r="J67" i="173"/>
  <c r="Y67" i="173"/>
  <c r="J34" i="173"/>
  <c r="J58" i="173"/>
  <c r="Y58" i="173"/>
  <c r="J70" i="173"/>
  <c r="Y70" i="173"/>
  <c r="J23" i="173"/>
  <c r="Y23" i="173"/>
  <c r="J35" i="173"/>
  <c r="J47" i="173"/>
  <c r="Y47" i="173"/>
  <c r="J59" i="173"/>
  <c r="Y59" i="173"/>
  <c r="J71" i="173"/>
  <c r="Y71" i="173"/>
  <c r="J24" i="173"/>
  <c r="Y24" i="173"/>
  <c r="J36" i="173"/>
  <c r="Y36" i="173"/>
  <c r="J48" i="173"/>
  <c r="Y48" i="173"/>
  <c r="J60" i="173"/>
  <c r="K60" i="173" s="1"/>
  <c r="Y60" i="173"/>
  <c r="J72" i="173"/>
  <c r="Y72" i="173"/>
  <c r="J13" i="173"/>
  <c r="Y13" i="173"/>
  <c r="J25" i="173"/>
  <c r="Y25" i="173"/>
  <c r="Y37" i="173"/>
  <c r="J49" i="173"/>
  <c r="Y49" i="173"/>
  <c r="J61" i="173"/>
  <c r="Y61" i="173"/>
  <c r="K52" i="173"/>
  <c r="Z52" i="173"/>
  <c r="J14" i="173"/>
  <c r="Y14" i="173"/>
  <c r="J26" i="173"/>
  <c r="Y26" i="173"/>
  <c r="J38" i="173"/>
  <c r="J50" i="173"/>
  <c r="Y50" i="173"/>
  <c r="J62" i="173"/>
  <c r="Y62" i="173"/>
  <c r="J28" i="173"/>
  <c r="Y28" i="173"/>
  <c r="J40" i="173"/>
  <c r="Y40" i="173"/>
  <c r="Y52" i="173"/>
  <c r="J64" i="173"/>
  <c r="Y64" i="173"/>
  <c r="J29" i="173"/>
  <c r="Y29" i="173"/>
  <c r="J53" i="173"/>
  <c r="Z53" i="173" s="1"/>
  <c r="Y53" i="173"/>
  <c r="J65" i="173"/>
  <c r="K65" i="173" s="1"/>
  <c r="Y65" i="173"/>
  <c r="J20" i="173"/>
  <c r="Y20" i="173"/>
  <c r="J32" i="173"/>
  <c r="Y32" i="173"/>
  <c r="J44" i="173"/>
  <c r="Y44" i="173"/>
  <c r="J56" i="173"/>
  <c r="Y56" i="173"/>
  <c r="J68" i="173"/>
  <c r="Y68" i="173"/>
  <c r="J21" i="173"/>
  <c r="Y21" i="173"/>
  <c r="J33" i="173"/>
  <c r="Y33" i="173"/>
  <c r="J45" i="173"/>
  <c r="Y45" i="173"/>
  <c r="J57" i="173"/>
  <c r="Y57" i="173"/>
  <c r="J69" i="173"/>
  <c r="Y69" i="173"/>
  <c r="J37" i="173"/>
  <c r="J18" i="173"/>
  <c r="J19" i="173"/>
  <c r="J31" i="173"/>
  <c r="R71" i="38"/>
  <c r="Q71" i="38"/>
  <c r="P71" i="38"/>
  <c r="O71" i="38"/>
  <c r="N71" i="38"/>
  <c r="R70" i="38"/>
  <c r="Q70" i="38"/>
  <c r="P70" i="38"/>
  <c r="O70" i="38"/>
  <c r="N70" i="38"/>
  <c r="R69" i="38"/>
  <c r="Q69" i="38"/>
  <c r="P69" i="38"/>
  <c r="O69" i="38"/>
  <c r="N69" i="38"/>
  <c r="R68" i="38"/>
  <c r="Q68" i="38"/>
  <c r="P68" i="38"/>
  <c r="O68" i="38"/>
  <c r="N68" i="38"/>
  <c r="R67" i="38"/>
  <c r="Q67" i="38"/>
  <c r="P67" i="38"/>
  <c r="O67" i="38"/>
  <c r="N67" i="38"/>
  <c r="R66" i="38"/>
  <c r="Q66" i="38"/>
  <c r="P66" i="38"/>
  <c r="O66" i="38"/>
  <c r="N66" i="38"/>
  <c r="R65" i="38"/>
  <c r="Q65" i="38"/>
  <c r="P65" i="38"/>
  <c r="O65" i="38"/>
  <c r="N65" i="38"/>
  <c r="R64" i="38"/>
  <c r="Q64" i="38"/>
  <c r="P64" i="38"/>
  <c r="O64" i="38"/>
  <c r="N64" i="38"/>
  <c r="R63" i="38"/>
  <c r="Q63" i="38"/>
  <c r="P63" i="38"/>
  <c r="O63" i="38"/>
  <c r="N63" i="38"/>
  <c r="R62" i="38"/>
  <c r="Q62" i="38"/>
  <c r="P62" i="38"/>
  <c r="O62" i="38"/>
  <c r="N62" i="38"/>
  <c r="R61" i="38"/>
  <c r="Q61" i="38"/>
  <c r="P61" i="38"/>
  <c r="O61" i="38"/>
  <c r="N61" i="38"/>
  <c r="N48" i="38"/>
  <c r="N47" i="38"/>
  <c r="N46" i="38"/>
  <c r="N45" i="38"/>
  <c r="N44" i="38"/>
  <c r="N43" i="38"/>
  <c r="N42" i="38"/>
  <c r="N41" i="38"/>
  <c r="N40" i="38"/>
  <c r="N39" i="38"/>
  <c r="N36" i="38"/>
  <c r="N35" i="38"/>
  <c r="R34" i="38"/>
  <c r="Q34" i="38"/>
  <c r="P34" i="38"/>
  <c r="O34" i="38"/>
  <c r="N34" i="38"/>
  <c r="N33" i="38"/>
  <c r="N32" i="38"/>
  <c r="K40" i="173" l="1"/>
  <c r="L40" i="173" s="1"/>
  <c r="M40" i="173" s="1"/>
  <c r="N40" i="173" s="1"/>
  <c r="O40" i="173" s="1"/>
  <c r="K42" i="173"/>
  <c r="L42" i="173" s="1"/>
  <c r="M42" i="173" s="1"/>
  <c r="N42" i="173" s="1"/>
  <c r="O42" i="173" s="1"/>
  <c r="AA60" i="173"/>
  <c r="K57" i="173"/>
  <c r="Z57" i="173"/>
  <c r="K56" i="173"/>
  <c r="Z56" i="173"/>
  <c r="Z62" i="173"/>
  <c r="Z61" i="173"/>
  <c r="Z60" i="173"/>
  <c r="K47" i="173"/>
  <c r="L47" i="173" s="1"/>
  <c r="M47" i="173" s="1"/>
  <c r="N47" i="173" s="1"/>
  <c r="O47" i="173" s="1"/>
  <c r="K45" i="173"/>
  <c r="L45" i="173" s="1"/>
  <c r="M45" i="173" s="1"/>
  <c r="N45" i="173" s="1"/>
  <c r="O45" i="173" s="1"/>
  <c r="K44" i="173"/>
  <c r="L44" i="173" s="1"/>
  <c r="M44" i="173" s="1"/>
  <c r="N44" i="173" s="1"/>
  <c r="O44" i="173" s="1"/>
  <c r="K50" i="173"/>
  <c r="Z50" i="173"/>
  <c r="K49" i="173"/>
  <c r="Z49" i="173"/>
  <c r="K35" i="173"/>
  <c r="L35" i="173" s="1"/>
  <c r="M35" i="173" s="1"/>
  <c r="N35" i="173" s="1"/>
  <c r="O35" i="173" s="1"/>
  <c r="K67" i="173"/>
  <c r="Z67" i="173"/>
  <c r="K66" i="173"/>
  <c r="Z66" i="173"/>
  <c r="K32" i="173"/>
  <c r="L32" i="173" s="1"/>
  <c r="M32" i="173" s="1"/>
  <c r="N32" i="173" s="1"/>
  <c r="O32" i="173" s="1"/>
  <c r="K36" i="173"/>
  <c r="L36" i="173" s="1"/>
  <c r="M36" i="173" s="1"/>
  <c r="N36" i="173" s="1"/>
  <c r="O36" i="173" s="1"/>
  <c r="K55" i="173"/>
  <c r="Z55" i="173"/>
  <c r="K54" i="173"/>
  <c r="Z54" i="173"/>
  <c r="K15" i="173"/>
  <c r="L15" i="173" s="1"/>
  <c r="M15" i="173" s="1"/>
  <c r="N15" i="173" s="1"/>
  <c r="O15" i="173" s="1"/>
  <c r="K41" i="173"/>
  <c r="L41" i="173" s="1"/>
  <c r="M41" i="173" s="1"/>
  <c r="N41" i="173" s="1"/>
  <c r="O41" i="173" s="1"/>
  <c r="K21" i="173"/>
  <c r="L21" i="173" s="1"/>
  <c r="M21" i="173" s="1"/>
  <c r="N21" i="173" s="1"/>
  <c r="O21" i="173" s="1"/>
  <c r="K25" i="173"/>
  <c r="L25" i="173" s="1"/>
  <c r="M25" i="173" s="1"/>
  <c r="N25" i="173" s="1"/>
  <c r="O25" i="173" s="1"/>
  <c r="K38" i="173"/>
  <c r="L38" i="173" s="1"/>
  <c r="M38" i="173" s="1"/>
  <c r="N38" i="173" s="1"/>
  <c r="O38" i="173" s="1"/>
  <c r="K43" i="173"/>
  <c r="L43" i="173" s="1"/>
  <c r="M43" i="173" s="1"/>
  <c r="N43" i="173" s="1"/>
  <c r="O43" i="173" s="1"/>
  <c r="K16" i="173"/>
  <c r="L16" i="173" s="1"/>
  <c r="M16" i="173" s="1"/>
  <c r="N16" i="173" s="1"/>
  <c r="O16" i="173" s="1"/>
  <c r="K14" i="173"/>
  <c r="L14" i="173" s="1"/>
  <c r="M14" i="173" s="1"/>
  <c r="N14" i="173" s="1"/>
  <c r="O14" i="173" s="1"/>
  <c r="K13" i="173"/>
  <c r="L13" i="173" s="1"/>
  <c r="M13" i="173" s="1"/>
  <c r="N13" i="173" s="1"/>
  <c r="O13" i="173" s="1"/>
  <c r="K71" i="173"/>
  <c r="Z71" i="173"/>
  <c r="K62" i="173"/>
  <c r="K53" i="173"/>
  <c r="AA53" i="173" s="1"/>
  <c r="K70" i="173"/>
  <c r="Z70" i="173"/>
  <c r="K30" i="173"/>
  <c r="L30" i="173" s="1"/>
  <c r="M30" i="173" s="1"/>
  <c r="N30" i="173" s="1"/>
  <c r="O30" i="173" s="1"/>
  <c r="Z63" i="173"/>
  <c r="K22" i="173"/>
  <c r="L22" i="173" s="1"/>
  <c r="M22" i="173" s="1"/>
  <c r="N22" i="173" s="1"/>
  <c r="O22" i="173" s="1"/>
  <c r="K34" i="173"/>
  <c r="L34" i="173" s="1"/>
  <c r="M34" i="173" s="1"/>
  <c r="N34" i="173" s="1"/>
  <c r="O34" i="173" s="1"/>
  <c r="K39" i="173"/>
  <c r="L39" i="173" s="1"/>
  <c r="M39" i="173" s="1"/>
  <c r="N39" i="173" s="1"/>
  <c r="O39" i="173" s="1"/>
  <c r="K29" i="173"/>
  <c r="L29" i="173" s="1"/>
  <c r="M29" i="173" s="1"/>
  <c r="N29" i="173" s="1"/>
  <c r="O29" i="173" s="1"/>
  <c r="K48" i="173"/>
  <c r="L48" i="173" s="1"/>
  <c r="M48" i="173" s="1"/>
  <c r="N48" i="173" s="1"/>
  <c r="O48" i="173" s="1"/>
  <c r="K27" i="173"/>
  <c r="L27" i="173" s="1"/>
  <c r="M27" i="173" s="1"/>
  <c r="N27" i="173" s="1"/>
  <c r="O27" i="173" s="1"/>
  <c r="K33" i="173"/>
  <c r="L33" i="173" s="1"/>
  <c r="M33" i="173" s="1"/>
  <c r="N33" i="173" s="1"/>
  <c r="O33" i="173" s="1"/>
  <c r="Z64" i="173"/>
  <c r="K23" i="173"/>
  <c r="L23" i="173" s="1"/>
  <c r="M23" i="173" s="1"/>
  <c r="N23" i="173" s="1"/>
  <c r="O23" i="173" s="1"/>
  <c r="K17" i="173"/>
  <c r="L17" i="173" s="1"/>
  <c r="M17" i="173" s="1"/>
  <c r="N17" i="173" s="1"/>
  <c r="O17" i="173" s="1"/>
  <c r="K20" i="173"/>
  <c r="L20" i="173" s="1"/>
  <c r="M20" i="173" s="1"/>
  <c r="N20" i="173" s="1"/>
  <c r="O20" i="173" s="1"/>
  <c r="K26" i="173"/>
  <c r="L26" i="173" s="1"/>
  <c r="M26" i="173" s="1"/>
  <c r="N26" i="173" s="1"/>
  <c r="O26" i="173" s="1"/>
  <c r="K24" i="173"/>
  <c r="L24" i="173" s="1"/>
  <c r="M24" i="173" s="1"/>
  <c r="N24" i="173" s="1"/>
  <c r="O24" i="173" s="1"/>
  <c r="AA65" i="173"/>
  <c r="K46" i="173"/>
  <c r="L46" i="173" s="1"/>
  <c r="M46" i="173" s="1"/>
  <c r="N46" i="173" s="1"/>
  <c r="O46" i="173" s="1"/>
  <c r="K64" i="173"/>
  <c r="K61" i="173"/>
  <c r="K69" i="173"/>
  <c r="Z69" i="173"/>
  <c r="K68" i="173"/>
  <c r="Z68" i="173"/>
  <c r="Z65" i="173"/>
  <c r="K28" i="173"/>
  <c r="L28" i="173" s="1"/>
  <c r="M28" i="173" s="1"/>
  <c r="N28" i="173" s="1"/>
  <c r="O28" i="173" s="1"/>
  <c r="L52" i="173"/>
  <c r="AA52" i="173"/>
  <c r="K72" i="173"/>
  <c r="Z72" i="173"/>
  <c r="K59" i="173"/>
  <c r="Z59" i="173"/>
  <c r="AA63" i="173"/>
  <c r="K58" i="173"/>
  <c r="Z58" i="173"/>
  <c r="K51" i="173"/>
  <c r="Z51" i="173"/>
  <c r="K31" i="173"/>
  <c r="L31" i="173" s="1"/>
  <c r="M31" i="173" s="1"/>
  <c r="N31" i="173" s="1"/>
  <c r="O31" i="173" s="1"/>
  <c r="K37" i="173"/>
  <c r="L37" i="173" s="1"/>
  <c r="M37" i="173" s="1"/>
  <c r="N37" i="173" s="1"/>
  <c r="O37" i="173" s="1"/>
  <c r="K18" i="173"/>
  <c r="L18" i="173" s="1"/>
  <c r="M18" i="173" s="1"/>
  <c r="N18" i="173" s="1"/>
  <c r="O18" i="173" s="1"/>
  <c r="K19" i="173"/>
  <c r="L19" i="173" s="1"/>
  <c r="M19" i="173" s="1"/>
  <c r="N19" i="173" s="1"/>
  <c r="O19" i="173" s="1"/>
  <c r="L65" i="173"/>
  <c r="L63" i="173"/>
  <c r="L60" i="173"/>
  <c r="L53" i="173" l="1"/>
  <c r="AB53" i="173" s="1"/>
  <c r="L59" i="173"/>
  <c r="AA59" i="173"/>
  <c r="L69" i="173"/>
  <c r="AA69" i="173"/>
  <c r="L54" i="173"/>
  <c r="AA54" i="173"/>
  <c r="AA61" i="173"/>
  <c r="L72" i="173"/>
  <c r="AA72" i="173"/>
  <c r="AA64" i="173"/>
  <c r="L70" i="173"/>
  <c r="AA70" i="173"/>
  <c r="L55" i="173"/>
  <c r="AA55" i="173"/>
  <c r="L49" i="173"/>
  <c r="AB60" i="173"/>
  <c r="M52" i="173"/>
  <c r="AB52" i="173"/>
  <c r="AA62" i="173"/>
  <c r="L50" i="173"/>
  <c r="AA50" i="173"/>
  <c r="L61" i="173"/>
  <c r="M61" i="173" s="1"/>
  <c r="AB63" i="173"/>
  <c r="L51" i="173"/>
  <c r="AA51" i="173"/>
  <c r="L71" i="173"/>
  <c r="AA71" i="173"/>
  <c r="L56" i="173"/>
  <c r="AA56" i="173"/>
  <c r="L62" i="173"/>
  <c r="L64" i="173"/>
  <c r="M64" i="173" s="1"/>
  <c r="L58" i="173"/>
  <c r="AA58" i="173"/>
  <c r="L66" i="173"/>
  <c r="AA66" i="173"/>
  <c r="L57" i="173"/>
  <c r="AA57" i="173"/>
  <c r="AB65" i="173"/>
  <c r="L68" i="173"/>
  <c r="AA68" i="173"/>
  <c r="AA67" i="173"/>
  <c r="L67" i="173"/>
  <c r="M63" i="173"/>
  <c r="M60" i="173"/>
  <c r="M65" i="173"/>
  <c r="M53" i="173" l="1"/>
  <c r="AC53" i="173" s="1"/>
  <c r="M69" i="173"/>
  <c r="AB69" i="173"/>
  <c r="AC61" i="173"/>
  <c r="AB62" i="173"/>
  <c r="M72" i="173"/>
  <c r="AB72" i="173"/>
  <c r="M57" i="173"/>
  <c r="AB57" i="173"/>
  <c r="M49" i="173"/>
  <c r="AC64" i="173"/>
  <c r="M58" i="173"/>
  <c r="AB58" i="173"/>
  <c r="M68" i="173"/>
  <c r="AB68" i="173"/>
  <c r="M56" i="173"/>
  <c r="AB56" i="173"/>
  <c r="N52" i="173"/>
  <c r="AC52" i="173"/>
  <c r="M71" i="173"/>
  <c r="AB71" i="173"/>
  <c r="M51" i="173"/>
  <c r="AB51" i="173"/>
  <c r="AC65" i="173"/>
  <c r="M54" i="173"/>
  <c r="AB54" i="173"/>
  <c r="AC60" i="173"/>
  <c r="M66" i="173"/>
  <c r="AB66" i="173"/>
  <c r="AB61" i="173"/>
  <c r="AB55" i="173"/>
  <c r="M55" i="173"/>
  <c r="M62" i="173"/>
  <c r="N62" i="173" s="1"/>
  <c r="AB67" i="173"/>
  <c r="M67" i="173"/>
  <c r="AC63" i="173"/>
  <c r="AB64" i="173"/>
  <c r="M50" i="173"/>
  <c r="AB50" i="173"/>
  <c r="M70" i="173"/>
  <c r="AB70" i="173"/>
  <c r="M59" i="173"/>
  <c r="AB59" i="173"/>
  <c r="N65" i="173"/>
  <c r="N60" i="173"/>
  <c r="N64" i="173"/>
  <c r="N63" i="173"/>
  <c r="N61" i="173"/>
  <c r="N53" i="173" l="1"/>
  <c r="AD53" i="173" s="1"/>
  <c r="N49" i="173"/>
  <c r="N66" i="173"/>
  <c r="AC66" i="173"/>
  <c r="O52" i="173"/>
  <c r="AD52" i="173"/>
  <c r="AC67" i="173"/>
  <c r="N67" i="173"/>
  <c r="N72" i="173"/>
  <c r="AC72" i="173"/>
  <c r="AD62" i="173"/>
  <c r="AD64" i="173"/>
  <c r="N54" i="173"/>
  <c r="AC54" i="173"/>
  <c r="N68" i="173"/>
  <c r="AC68" i="173"/>
  <c r="AD60" i="173"/>
  <c r="N59" i="173"/>
  <c r="AC59" i="173"/>
  <c r="AC62" i="173"/>
  <c r="AD65" i="173"/>
  <c r="AC55" i="173"/>
  <c r="N55" i="173"/>
  <c r="N58" i="173"/>
  <c r="AC58" i="173"/>
  <c r="N50" i="173"/>
  <c r="AC50" i="173"/>
  <c r="N71" i="173"/>
  <c r="AC71" i="173"/>
  <c r="AD61" i="173"/>
  <c r="N57" i="173"/>
  <c r="AC57" i="173"/>
  <c r="AD63" i="173"/>
  <c r="N56" i="173"/>
  <c r="AC56" i="173"/>
  <c r="N70" i="173"/>
  <c r="AC70" i="173"/>
  <c r="N51" i="173"/>
  <c r="AC51" i="173"/>
  <c r="N69" i="173"/>
  <c r="AC69" i="173"/>
  <c r="O63" i="173"/>
  <c r="O62" i="173"/>
  <c r="O64" i="173"/>
  <c r="O60" i="173"/>
  <c r="O61" i="173"/>
  <c r="O65" i="173"/>
  <c r="J19" i="49"/>
  <c r="J17" i="49"/>
  <c r="J21" i="49"/>
  <c r="O53" i="173" l="1"/>
  <c r="AE53" i="173" s="1"/>
  <c r="AE61" i="173"/>
  <c r="AE60" i="173"/>
  <c r="O71" i="173"/>
  <c r="AD71" i="173"/>
  <c r="O59" i="173"/>
  <c r="AD59" i="173"/>
  <c r="O72" i="173"/>
  <c r="AD72" i="173"/>
  <c r="AE62" i="173"/>
  <c r="O70" i="173"/>
  <c r="AD70" i="173"/>
  <c r="O50" i="173"/>
  <c r="AD50" i="173"/>
  <c r="AD67" i="173"/>
  <c r="O67" i="173"/>
  <c r="AE63" i="173"/>
  <c r="O56" i="173"/>
  <c r="AD56" i="173"/>
  <c r="O58" i="173"/>
  <c r="AD58" i="173"/>
  <c r="AD55" i="173"/>
  <c r="O55" i="173"/>
  <c r="O68" i="173"/>
  <c r="AD68" i="173"/>
  <c r="AE52" i="173"/>
  <c r="O54" i="173"/>
  <c r="AD54" i="173"/>
  <c r="O57" i="173"/>
  <c r="AD57" i="173"/>
  <c r="O66" i="173"/>
  <c r="AD66" i="173"/>
  <c r="O51" i="173"/>
  <c r="AD51" i="173"/>
  <c r="AE64" i="173"/>
  <c r="AE65" i="173"/>
  <c r="O69" i="173"/>
  <c r="AD69" i="173"/>
  <c r="O49" i="173"/>
  <c r="J15" i="49"/>
  <c r="J18" i="49"/>
  <c r="J20" i="49"/>
  <c r="AE51" i="173" l="1"/>
  <c r="AE66" i="173"/>
  <c r="AE69" i="173"/>
  <c r="AE56" i="173"/>
  <c r="AE72" i="173"/>
  <c r="AE59" i="173"/>
  <c r="AE68" i="173"/>
  <c r="AE50" i="173"/>
  <c r="AE58" i="173"/>
  <c r="AE54" i="173"/>
  <c r="AE67" i="173"/>
  <c r="AE71" i="173"/>
  <c r="AE55" i="173"/>
  <c r="AE57" i="173"/>
  <c r="AE70" i="173"/>
  <c r="N41" i="48"/>
  <c r="F16" i="49"/>
  <c r="F13" i="49"/>
  <c r="F14" i="49"/>
  <c r="F12" i="49"/>
  <c r="F11" i="49"/>
  <c r="J10" i="49" l="1"/>
  <c r="J14" i="49"/>
  <c r="J13" i="49"/>
  <c r="C43" i="28" l="1"/>
  <c r="G9" i="38" l="1"/>
  <c r="H7" i="49" l="1"/>
  <c r="L29" i="49"/>
  <c r="L28" i="49"/>
  <c r="L27" i="49"/>
  <c r="L26" i="49"/>
  <c r="L25" i="49"/>
  <c r="L24" i="49"/>
  <c r="L23" i="49"/>
  <c r="L22" i="49"/>
  <c r="L21" i="49"/>
  <c r="B19" i="14" l="1"/>
  <c r="B20" i="14"/>
  <c r="B21" i="14"/>
  <c r="B22" i="14"/>
  <c r="B23" i="14"/>
  <c r="B24" i="14"/>
  <c r="B25" i="14"/>
  <c r="B26" i="14"/>
  <c r="B27" i="14"/>
  <c r="B28" i="14"/>
  <c r="B29" i="14"/>
  <c r="B30" i="14"/>
  <c r="B31" i="14"/>
  <c r="B32" i="14"/>
  <c r="B33" i="14"/>
  <c r="B34" i="14"/>
  <c r="B35" i="14"/>
  <c r="B36" i="14"/>
  <c r="B37" i="14"/>
  <c r="B38" i="14"/>
  <c r="B39" i="14"/>
  <c r="B40" i="14"/>
  <c r="B41" i="14"/>
  <c r="G71" i="32"/>
  <c r="E71" i="32"/>
  <c r="G70" i="32"/>
  <c r="F70" i="32"/>
  <c r="E70" i="32"/>
  <c r="B70" i="32"/>
  <c r="G69" i="32"/>
  <c r="F69" i="32"/>
  <c r="E69" i="32"/>
  <c r="C69" i="32"/>
  <c r="B69" i="32"/>
  <c r="G68" i="32"/>
  <c r="E68" i="32"/>
  <c r="B68" i="32"/>
  <c r="G67" i="32"/>
  <c r="F67" i="32"/>
  <c r="E67" i="32"/>
  <c r="G66" i="32"/>
  <c r="E66" i="32"/>
  <c r="G65" i="32"/>
  <c r="E65" i="32"/>
  <c r="D65" i="32"/>
  <c r="B65" i="32"/>
  <c r="G64" i="32"/>
  <c r="F64" i="32"/>
  <c r="E64" i="32"/>
  <c r="C64" i="32"/>
  <c r="B64" i="32"/>
  <c r="G63" i="32"/>
  <c r="E63" i="32"/>
  <c r="G62" i="32"/>
  <c r="E62" i="32"/>
  <c r="V17" i="160"/>
  <c r="U17" i="160"/>
  <c r="O47" i="160"/>
  <c r="H42" i="160"/>
  <c r="I42" i="160" s="1"/>
  <c r="J42" i="160" s="1"/>
  <c r="K42" i="160" s="1"/>
  <c r="L42" i="160" s="1"/>
  <c r="M42" i="160" s="1"/>
  <c r="N42" i="160" s="1"/>
  <c r="O42" i="160" s="1"/>
  <c r="P42" i="160" s="1"/>
  <c r="Q42" i="160" s="1"/>
  <c r="R42" i="160" s="1"/>
  <c r="S42" i="160" s="1"/>
  <c r="T42" i="160" s="1"/>
  <c r="U42" i="160" s="1"/>
  <c r="V42" i="160" s="1"/>
  <c r="W42" i="160" s="1"/>
  <c r="X42" i="160" s="1"/>
  <c r="Y42" i="160" s="1"/>
  <c r="Z42" i="160" s="1"/>
  <c r="AA42" i="160" s="1"/>
  <c r="AB42" i="160" s="1"/>
  <c r="AC42" i="160" s="1"/>
  <c r="AD42" i="160" s="1"/>
  <c r="AE42" i="160" s="1"/>
  <c r="AE17" i="160" s="1"/>
  <c r="H16" i="160"/>
  <c r="I16" i="160" s="1"/>
  <c r="N47" i="160" l="1"/>
  <c r="X17" i="160"/>
  <c r="R47" i="160"/>
  <c r="Z47" i="160"/>
  <c r="AA47" i="160"/>
  <c r="AB47" i="160"/>
  <c r="S43" i="160"/>
  <c r="T43" i="160"/>
  <c r="U43" i="160"/>
  <c r="I17" i="160"/>
  <c r="W43" i="160"/>
  <c r="L47" i="160"/>
  <c r="S17" i="160"/>
  <c r="P47" i="160"/>
  <c r="W17" i="160"/>
  <c r="Q47" i="160"/>
  <c r="O43" i="160"/>
  <c r="Y17" i="160"/>
  <c r="P43" i="160"/>
  <c r="Z17" i="160"/>
  <c r="Q43" i="160"/>
  <c r="R43" i="160"/>
  <c r="AC47" i="160"/>
  <c r="AD47" i="160"/>
  <c r="AE47" i="160"/>
  <c r="V43" i="160"/>
  <c r="J17" i="160"/>
  <c r="AE43" i="160"/>
  <c r="K17" i="160"/>
  <c r="M47" i="160"/>
  <c r="T17" i="160"/>
  <c r="D66" i="32"/>
  <c r="D69" i="32"/>
  <c r="D64" i="32"/>
  <c r="C68" i="32"/>
  <c r="C70" i="32"/>
  <c r="D70" i="32"/>
  <c r="B63" i="32"/>
  <c r="B71" i="32"/>
  <c r="C63" i="32"/>
  <c r="C71" i="32"/>
  <c r="C65" i="32"/>
  <c r="F65" i="32"/>
  <c r="D68" i="32"/>
  <c r="D63" i="32"/>
  <c r="B66" i="32"/>
  <c r="F68" i="32"/>
  <c r="D71" i="32"/>
  <c r="C66" i="32"/>
  <c r="F63" i="32"/>
  <c r="F71" i="32"/>
  <c r="F66" i="32"/>
  <c r="B67" i="32"/>
  <c r="C67" i="32"/>
  <c r="D67" i="32"/>
  <c r="J16" i="160"/>
  <c r="K16" i="160" s="1"/>
  <c r="L16" i="160" s="1"/>
  <c r="M16" i="160" s="1"/>
  <c r="N16" i="160" s="1"/>
  <c r="O16" i="160" s="1"/>
  <c r="P16" i="160" s="1"/>
  <c r="Q16" i="160" s="1"/>
  <c r="R16" i="160" s="1"/>
  <c r="S16" i="160" s="1"/>
  <c r="T16" i="160" s="1"/>
  <c r="U16" i="160" s="1"/>
  <c r="V16" i="160" s="1"/>
  <c r="W16" i="160" s="1"/>
  <c r="X16" i="160" s="1"/>
  <c r="Y16" i="160" s="1"/>
  <c r="Z16" i="160" s="1"/>
  <c r="AA16" i="160" s="1"/>
  <c r="AB16" i="160" s="1"/>
  <c r="AC16" i="160" s="1"/>
  <c r="AD16" i="160" s="1"/>
  <c r="AE16" i="160" s="1"/>
  <c r="AB17" i="160"/>
  <c r="AC17" i="160"/>
  <c r="AA17" i="160"/>
  <c r="AD17" i="160"/>
  <c r="AA43" i="160"/>
  <c r="V47" i="160"/>
  <c r="O17" i="160"/>
  <c r="T47" i="160"/>
  <c r="U47" i="160"/>
  <c r="L43" i="160"/>
  <c r="W47" i="160"/>
  <c r="M43" i="160"/>
  <c r="AC43" i="160"/>
  <c r="X47" i="160"/>
  <c r="Q17" i="160"/>
  <c r="X43" i="160"/>
  <c r="S47" i="160"/>
  <c r="L17" i="160"/>
  <c r="Y43" i="160"/>
  <c r="M17" i="160"/>
  <c r="Z43" i="160"/>
  <c r="N17" i="160"/>
  <c r="AB43" i="160"/>
  <c r="P17" i="160"/>
  <c r="N43" i="160"/>
  <c r="AD43" i="160"/>
  <c r="Y47" i="160"/>
  <c r="R17" i="160"/>
  <c r="B62" i="32"/>
  <c r="C62" i="32"/>
  <c r="D62" i="32"/>
  <c r="F62" i="32"/>
  <c r="I40" i="47" l="1"/>
  <c r="C58" i="14" s="1"/>
  <c r="I30" i="47"/>
  <c r="C57" i="14" s="1"/>
  <c r="K47" i="160"/>
  <c r="J47" i="160"/>
  <c r="I47" i="160"/>
  <c r="H47" i="160"/>
  <c r="K43" i="160"/>
  <c r="J43" i="160"/>
  <c r="I43" i="160"/>
  <c r="H43" i="160"/>
  <c r="G43" i="160"/>
  <c r="G44" i="160"/>
  <c r="G47" i="160"/>
  <c r="H17" i="160"/>
  <c r="G17" i="160"/>
  <c r="H44" i="160" l="1"/>
  <c r="I44" i="160" s="1"/>
  <c r="G45" i="160"/>
  <c r="G46" i="160" s="1"/>
  <c r="R21" i="160" l="1"/>
  <c r="AC21" i="160"/>
  <c r="M21" i="160"/>
  <c r="Q21" i="160"/>
  <c r="P21" i="160"/>
  <c r="AE21" i="160"/>
  <c r="O21" i="160"/>
  <c r="AB21" i="160"/>
  <c r="L21" i="160"/>
  <c r="AA21" i="160"/>
  <c r="K21" i="160"/>
  <c r="Z21" i="160"/>
  <c r="J21" i="160"/>
  <c r="Y21" i="160"/>
  <c r="I21" i="160"/>
  <c r="X21" i="160"/>
  <c r="W21" i="160"/>
  <c r="V21" i="160"/>
  <c r="U21" i="160"/>
  <c r="T21" i="160"/>
  <c r="S21" i="160"/>
  <c r="AD21" i="160"/>
  <c r="N21" i="160"/>
  <c r="H21" i="160"/>
  <c r="G21" i="160"/>
  <c r="J44" i="160"/>
  <c r="K44" i="160" l="1"/>
  <c r="L44" i="160" l="1"/>
  <c r="M44" i="160" l="1"/>
  <c r="L45" i="160"/>
  <c r="L46" i="160" s="1"/>
  <c r="M45" i="160" l="1"/>
  <c r="M46" i="160" s="1"/>
  <c r="N44" i="160"/>
  <c r="N45" i="160" l="1"/>
  <c r="N46" i="160" s="1"/>
  <c r="O44" i="160"/>
  <c r="G18" i="160"/>
  <c r="B1" i="160"/>
  <c r="B2" i="160"/>
  <c r="H18" i="160" l="1"/>
  <c r="I18" i="160" s="1"/>
  <c r="I19" i="160" s="1"/>
  <c r="I20" i="160" s="1"/>
  <c r="O45" i="160"/>
  <c r="O46" i="160" s="1"/>
  <c r="P44" i="160"/>
  <c r="G19" i="160"/>
  <c r="G20" i="160" s="1"/>
  <c r="H19" i="160" l="1"/>
  <c r="H20" i="160" s="1"/>
  <c r="P45" i="160"/>
  <c r="P46" i="160" s="1"/>
  <c r="Q44" i="160"/>
  <c r="J18" i="160"/>
  <c r="Q45" i="160" l="1"/>
  <c r="Q46" i="160" s="1"/>
  <c r="R44" i="160"/>
  <c r="J19" i="160"/>
  <c r="J20" i="160" s="1"/>
  <c r="K18" i="160"/>
  <c r="L18" i="160" s="1"/>
  <c r="L19" i="160" s="1"/>
  <c r="L20" i="160" s="1"/>
  <c r="M18" i="160" l="1"/>
  <c r="M19" i="160" s="1"/>
  <c r="M20" i="160" s="1"/>
  <c r="N18" i="160"/>
  <c r="N19" i="160" s="1"/>
  <c r="N20" i="160" s="1"/>
  <c r="R45" i="160"/>
  <c r="R46" i="160" s="1"/>
  <c r="S44" i="160"/>
  <c r="K19" i="160"/>
  <c r="K20" i="160" s="1"/>
  <c r="O18" i="160" l="1"/>
  <c r="S45" i="160"/>
  <c r="S46" i="160" s="1"/>
  <c r="T44" i="160"/>
  <c r="O19" i="160" l="1"/>
  <c r="O20" i="160" s="1"/>
  <c r="P18" i="160"/>
  <c r="T45" i="160"/>
  <c r="T46" i="160" s="1"/>
  <c r="U44" i="160"/>
  <c r="P19" i="160" l="1"/>
  <c r="P20" i="160" s="1"/>
  <c r="Q18" i="160"/>
  <c r="U45" i="160"/>
  <c r="U46" i="160" s="1"/>
  <c r="V44" i="160"/>
  <c r="I52" i="48"/>
  <c r="B51" i="48"/>
  <c r="M27" i="48"/>
  <c r="L27" i="48"/>
  <c r="K27" i="48"/>
  <c r="E7" i="32" s="1"/>
  <c r="J27" i="48"/>
  <c r="I27" i="48"/>
  <c r="Q19" i="160" l="1"/>
  <c r="Q20" i="160" s="1"/>
  <c r="R18" i="160"/>
  <c r="V45" i="160"/>
  <c r="V46" i="160" s="1"/>
  <c r="W44" i="160"/>
  <c r="B41" i="28"/>
  <c r="R19" i="160" l="1"/>
  <c r="R20" i="160" s="1"/>
  <c r="S18" i="160"/>
  <c r="T18" i="160" s="1"/>
  <c r="T19" i="160" s="1"/>
  <c r="T20" i="160" s="1"/>
  <c r="W45" i="160"/>
  <c r="W46" i="160" s="1"/>
  <c r="X44" i="160"/>
  <c r="J45" i="160"/>
  <c r="J46" i="160" s="1"/>
  <c r="I45" i="160"/>
  <c r="I46" i="160" s="1"/>
  <c r="K45" i="160"/>
  <c r="K46" i="160" s="1"/>
  <c r="H45" i="160"/>
  <c r="H46" i="160" s="1"/>
  <c r="S19" i="160" l="1"/>
  <c r="S20" i="160" s="1"/>
  <c r="U18" i="160"/>
  <c r="X45" i="160"/>
  <c r="X46" i="160" s="1"/>
  <c r="Y44" i="160"/>
  <c r="Q55" i="134"/>
  <c r="Q54" i="134"/>
  <c r="Q53" i="134"/>
  <c r="Q52" i="134"/>
  <c r="Q51" i="134"/>
  <c r="Q50" i="134"/>
  <c r="Q49" i="134"/>
  <c r="Q48" i="134"/>
  <c r="Q47" i="134"/>
  <c r="Q46" i="134"/>
  <c r="Q45" i="134"/>
  <c r="Q44" i="134"/>
  <c r="Q43" i="134"/>
  <c r="Q42" i="134"/>
  <c r="Q41" i="134"/>
  <c r="Q40" i="134"/>
  <c r="Q39" i="134"/>
  <c r="Q38" i="134"/>
  <c r="Q37" i="134"/>
  <c r="Q36" i="134"/>
  <c r="R55" i="134"/>
  <c r="R54" i="134"/>
  <c r="R53" i="134"/>
  <c r="R52" i="134"/>
  <c r="R51" i="134"/>
  <c r="R50" i="134"/>
  <c r="R49" i="134"/>
  <c r="R48" i="134"/>
  <c r="R47" i="134"/>
  <c r="R46" i="134"/>
  <c r="R45" i="134"/>
  <c r="R44" i="134"/>
  <c r="R43" i="134"/>
  <c r="R42" i="134"/>
  <c r="R41" i="134"/>
  <c r="R40" i="134"/>
  <c r="R39" i="134"/>
  <c r="R38" i="134"/>
  <c r="R37" i="134"/>
  <c r="R36" i="134"/>
  <c r="C36" i="14" a="1"/>
  <c r="C33" i="14" a="1"/>
  <c r="C37" i="14" a="1"/>
  <c r="C32" i="14" a="1"/>
  <c r="C41" i="14" a="1"/>
  <c r="C29" i="14" a="1"/>
  <c r="C39" i="14" a="1"/>
  <c r="C34" i="14" a="1"/>
  <c r="C31" i="14" a="1"/>
  <c r="C30" i="14" a="1"/>
  <c r="C35" i="14" a="1"/>
  <c r="C38" i="14" a="1"/>
  <c r="C40" i="14" a="1"/>
  <c r="C32" i="14" l="1"/>
  <c r="C34" i="14"/>
  <c r="C40" i="14"/>
  <c r="C38" i="14"/>
  <c r="C31" i="14"/>
  <c r="C35" i="14"/>
  <c r="C33" i="14"/>
  <c r="C41" i="14"/>
  <c r="C36" i="14"/>
  <c r="U19" i="160"/>
  <c r="U20" i="160" s="1"/>
  <c r="V18" i="160"/>
  <c r="C30" i="14"/>
  <c r="C39" i="14"/>
  <c r="C37" i="14"/>
  <c r="C29" i="14"/>
  <c r="Y45" i="160"/>
  <c r="Y46" i="160" s="1"/>
  <c r="Z44" i="160"/>
  <c r="R34" i="134"/>
  <c r="Q56" i="134"/>
  <c r="V19" i="160" l="1"/>
  <c r="V20" i="160" s="1"/>
  <c r="W18" i="160"/>
  <c r="Z45" i="160"/>
  <c r="Z46" i="160" s="1"/>
  <c r="AA44" i="160"/>
  <c r="F36" i="134"/>
  <c r="G36" i="134"/>
  <c r="L10" i="134"/>
  <c r="M10" i="134"/>
  <c r="N55" i="134"/>
  <c r="M55" i="134"/>
  <c r="G55" i="134"/>
  <c r="F55" i="134"/>
  <c r="N54" i="134"/>
  <c r="M54" i="134"/>
  <c r="G54" i="134"/>
  <c r="F54" i="134"/>
  <c r="N53" i="134"/>
  <c r="M53" i="134"/>
  <c r="G53" i="134"/>
  <c r="F53" i="134"/>
  <c r="N52" i="134"/>
  <c r="M52" i="134"/>
  <c r="G52" i="134"/>
  <c r="F52" i="134"/>
  <c r="N51" i="134"/>
  <c r="M51" i="134"/>
  <c r="G51" i="134"/>
  <c r="F51" i="134"/>
  <c r="N50" i="134"/>
  <c r="M50" i="134"/>
  <c r="G50" i="134"/>
  <c r="F50" i="134"/>
  <c r="N49" i="134"/>
  <c r="M49" i="134"/>
  <c r="G49" i="134"/>
  <c r="F49" i="134"/>
  <c r="N48" i="134"/>
  <c r="M48" i="134"/>
  <c r="G48" i="134"/>
  <c r="F48" i="134"/>
  <c r="N47" i="134"/>
  <c r="M47" i="134"/>
  <c r="G47" i="134"/>
  <c r="F47" i="134"/>
  <c r="N46" i="134"/>
  <c r="M46" i="134"/>
  <c r="G46" i="134"/>
  <c r="F46" i="134"/>
  <c r="N45" i="134"/>
  <c r="M45" i="134"/>
  <c r="G45" i="134"/>
  <c r="F45" i="134"/>
  <c r="N44" i="134"/>
  <c r="M44" i="134"/>
  <c r="G44" i="134"/>
  <c r="F44" i="134"/>
  <c r="N43" i="134"/>
  <c r="M43" i="134"/>
  <c r="F43" i="134"/>
  <c r="G43" i="134"/>
  <c r="N42" i="134"/>
  <c r="M42" i="134"/>
  <c r="F42" i="134"/>
  <c r="G42" i="134"/>
  <c r="N41" i="134"/>
  <c r="M41" i="134"/>
  <c r="F41" i="134"/>
  <c r="G41" i="134"/>
  <c r="N40" i="134"/>
  <c r="M40" i="134"/>
  <c r="F40" i="134"/>
  <c r="G40" i="134"/>
  <c r="N39" i="134"/>
  <c r="M39" i="134"/>
  <c r="F39" i="134"/>
  <c r="G39" i="134"/>
  <c r="N38" i="134"/>
  <c r="M38" i="134"/>
  <c r="F38" i="134"/>
  <c r="G38" i="134"/>
  <c r="N37" i="134"/>
  <c r="M37" i="134"/>
  <c r="F37" i="134"/>
  <c r="G37" i="134"/>
  <c r="A37" i="134"/>
  <c r="A38" i="134" s="1"/>
  <c r="A39" i="134" s="1"/>
  <c r="A40" i="134" s="1"/>
  <c r="A41" i="134" s="1"/>
  <c r="A42" i="134" s="1"/>
  <c r="A43" i="134" s="1"/>
  <c r="A44" i="134" s="1"/>
  <c r="A45" i="134" s="1"/>
  <c r="A46" i="134" s="1"/>
  <c r="A47" i="134" s="1"/>
  <c r="A48" i="134" s="1"/>
  <c r="A49" i="134" s="1"/>
  <c r="A50" i="134" s="1"/>
  <c r="A51" i="134" s="1"/>
  <c r="A52" i="134" s="1"/>
  <c r="A53" i="134" s="1"/>
  <c r="A54" i="134" s="1"/>
  <c r="A55" i="134" s="1"/>
  <c r="N36" i="134"/>
  <c r="M29" i="134"/>
  <c r="L29" i="134"/>
  <c r="G29" i="134"/>
  <c r="F29" i="134"/>
  <c r="M28" i="134"/>
  <c r="L28" i="134"/>
  <c r="G28" i="134"/>
  <c r="F28" i="134"/>
  <c r="M27" i="134"/>
  <c r="L27" i="134"/>
  <c r="G27" i="134"/>
  <c r="F27" i="134"/>
  <c r="M26" i="134"/>
  <c r="L26" i="134"/>
  <c r="G26" i="134"/>
  <c r="F26" i="134"/>
  <c r="M25" i="134"/>
  <c r="L25" i="134"/>
  <c r="G25" i="134"/>
  <c r="F25" i="134"/>
  <c r="M24" i="134"/>
  <c r="L24" i="134"/>
  <c r="G24" i="134"/>
  <c r="F24" i="134"/>
  <c r="M23" i="134"/>
  <c r="L23" i="134"/>
  <c r="G23" i="134"/>
  <c r="F23" i="134"/>
  <c r="M22" i="134"/>
  <c r="L22" i="134"/>
  <c r="F22" i="134"/>
  <c r="G22" i="134"/>
  <c r="M21" i="134"/>
  <c r="L21" i="134"/>
  <c r="F21" i="134"/>
  <c r="G21" i="134"/>
  <c r="M20" i="134"/>
  <c r="L20" i="134"/>
  <c r="F20" i="134"/>
  <c r="G20" i="134"/>
  <c r="M19" i="134"/>
  <c r="L19" i="134"/>
  <c r="F19" i="134"/>
  <c r="G19" i="134"/>
  <c r="M18" i="134"/>
  <c r="L18" i="134"/>
  <c r="F18" i="134"/>
  <c r="G18" i="134"/>
  <c r="M17" i="134"/>
  <c r="L17" i="134"/>
  <c r="F17" i="134"/>
  <c r="G17" i="134"/>
  <c r="M16" i="134"/>
  <c r="L16" i="134"/>
  <c r="F16" i="134"/>
  <c r="G16" i="134"/>
  <c r="M15" i="134"/>
  <c r="L15" i="134"/>
  <c r="F15" i="134"/>
  <c r="G15" i="134"/>
  <c r="M14" i="134"/>
  <c r="L14" i="134"/>
  <c r="G14" i="134"/>
  <c r="F14" i="134"/>
  <c r="L13" i="134"/>
  <c r="M13" i="134"/>
  <c r="G13" i="134"/>
  <c r="F13" i="134"/>
  <c r="M12" i="134"/>
  <c r="L12" i="134"/>
  <c r="F12" i="134"/>
  <c r="G12" i="134"/>
  <c r="M11" i="134"/>
  <c r="L11" i="134"/>
  <c r="G11" i="134"/>
  <c r="F11" i="134"/>
  <c r="A11" i="134"/>
  <c r="A12" i="134" s="1"/>
  <c r="A13" i="134" s="1"/>
  <c r="A14" i="134" s="1"/>
  <c r="A15" i="134" s="1"/>
  <c r="A16" i="134" s="1"/>
  <c r="A17" i="134" s="1"/>
  <c r="A18" i="134" s="1"/>
  <c r="A19" i="134" s="1"/>
  <c r="A20" i="134" s="1"/>
  <c r="A21" i="134" s="1"/>
  <c r="A22" i="134" s="1"/>
  <c r="A23" i="134" s="1"/>
  <c r="A24" i="134" s="1"/>
  <c r="A25" i="134" s="1"/>
  <c r="A26" i="134" s="1"/>
  <c r="A27" i="134" s="1"/>
  <c r="A28" i="134" s="1"/>
  <c r="A29" i="134" s="1"/>
  <c r="G10" i="134"/>
  <c r="J9" i="134"/>
  <c r="I9" i="134"/>
  <c r="B2" i="134"/>
  <c r="B32" i="134" s="1"/>
  <c r="B1" i="134"/>
  <c r="B42" i="28"/>
  <c r="B40" i="28"/>
  <c r="B39" i="28"/>
  <c r="B38" i="28"/>
  <c r="B37" i="28"/>
  <c r="B36" i="28"/>
  <c r="B35" i="28"/>
  <c r="B34" i="28"/>
  <c r="B33" i="28"/>
  <c r="B32" i="28"/>
  <c r="B31" i="28"/>
  <c r="B30" i="28"/>
  <c r="B29" i="28"/>
  <c r="B28" i="28"/>
  <c r="B27" i="28"/>
  <c r="B26" i="28"/>
  <c r="B25" i="28"/>
  <c r="B24" i="28"/>
  <c r="B23" i="28"/>
  <c r="B22" i="28"/>
  <c r="B21" i="28"/>
  <c r="B20" i="28"/>
  <c r="G7" i="49"/>
  <c r="F7" i="49"/>
  <c r="C26" i="14" a="1"/>
  <c r="C25" i="14" a="1"/>
  <c r="C28" i="14" a="1"/>
  <c r="C24" i="14" a="1"/>
  <c r="C27" i="14" a="1"/>
  <c r="C27" i="14" l="1"/>
  <c r="C24" i="14"/>
  <c r="C28" i="14"/>
  <c r="C26" i="14"/>
  <c r="W19" i="160"/>
  <c r="W20" i="160" s="1"/>
  <c r="X18" i="160"/>
  <c r="Y18" i="160" s="1"/>
  <c r="Y19" i="160" s="1"/>
  <c r="Y20" i="160" s="1"/>
  <c r="C25" i="14"/>
  <c r="AA45" i="160"/>
  <c r="AA46" i="160" s="1"/>
  <c r="AB44" i="160"/>
  <c r="M36" i="134"/>
  <c r="M56" i="134" s="1"/>
  <c r="F10" i="134"/>
  <c r="F30" i="134" s="1"/>
  <c r="N34" i="134"/>
  <c r="M8" i="134"/>
  <c r="L30" i="134"/>
  <c r="F56" i="134"/>
  <c r="G34" i="134"/>
  <c r="G8" i="134"/>
  <c r="B6" i="134"/>
  <c r="J1" i="134" l="1"/>
  <c r="X19" i="160"/>
  <c r="X20" i="160" s="1"/>
  <c r="Z18" i="160"/>
  <c r="AB45" i="160"/>
  <c r="AB46" i="160" s="1"/>
  <c r="AC44" i="160"/>
  <c r="A88" i="49"/>
  <c r="A89" i="49" s="1"/>
  <c r="A90" i="49" s="1"/>
  <c r="A91" i="49" s="1"/>
  <c r="A92" i="49" s="1"/>
  <c r="A93" i="49" s="1"/>
  <c r="A94" i="49" s="1"/>
  <c r="A95" i="49" s="1"/>
  <c r="A96" i="49" s="1"/>
  <c r="A97" i="49" s="1"/>
  <c r="A98" i="49" s="1"/>
  <c r="A99" i="49" s="1"/>
  <c r="A100" i="49" s="1"/>
  <c r="A101" i="49" s="1"/>
  <c r="A102" i="49" s="1"/>
  <c r="A103" i="49" s="1"/>
  <c r="A104" i="49" s="1"/>
  <c r="A105" i="49" s="1"/>
  <c r="A106" i="49" s="1"/>
  <c r="A107" i="49" s="1"/>
  <c r="A108" i="49" s="1"/>
  <c r="A109" i="49" s="1"/>
  <c r="A110" i="49" s="1"/>
  <c r="A111" i="49" s="1"/>
  <c r="A112" i="49" s="1"/>
  <c r="A113" i="49" s="1"/>
  <c r="A114" i="49" s="1"/>
  <c r="A115" i="49" s="1"/>
  <c r="A116" i="49" s="1"/>
  <c r="A117" i="49" s="1"/>
  <c r="C21" i="14" a="1"/>
  <c r="C22" i="14" a="1"/>
  <c r="C23" i="14" a="1"/>
  <c r="C22" i="14" l="1"/>
  <c r="C21" i="14"/>
  <c r="C23" i="14"/>
  <c r="Z19" i="160"/>
  <c r="Z20" i="160" s="1"/>
  <c r="AA18" i="160"/>
  <c r="AC45" i="160"/>
  <c r="AC46" i="160" s="1"/>
  <c r="AD44" i="160"/>
  <c r="AA19" i="160" l="1"/>
  <c r="AA20" i="160" s="1"/>
  <c r="AB18" i="160"/>
  <c r="AD45" i="160"/>
  <c r="AD46" i="160" s="1"/>
  <c r="AE44" i="160"/>
  <c r="AE45" i="160" s="1"/>
  <c r="AE46" i="160" s="1"/>
  <c r="C19" i="14" a="1"/>
  <c r="AB19" i="160" l="1"/>
  <c r="AB20" i="160" s="1"/>
  <c r="AC18" i="160"/>
  <c r="C19" i="14"/>
  <c r="C9" i="48"/>
  <c r="AC19" i="160" l="1"/>
  <c r="AC20" i="160" s="1"/>
  <c r="AD18" i="160"/>
  <c r="T13" i="38"/>
  <c r="T14" i="38" s="1"/>
  <c r="T15" i="38" s="1"/>
  <c r="T16" i="38" s="1"/>
  <c r="T17" i="38" s="1"/>
  <c r="T18" i="38" s="1"/>
  <c r="T19" i="38" s="1"/>
  <c r="T20" i="38" s="1"/>
  <c r="T21" i="38" s="1"/>
  <c r="T22" i="38" s="1"/>
  <c r="T23" i="38" s="1"/>
  <c r="T24" i="38" s="1"/>
  <c r="T25" i="38" s="1"/>
  <c r="T26" i="38" s="1"/>
  <c r="T27" i="38" s="1"/>
  <c r="T28" i="38" s="1"/>
  <c r="T29" i="38" s="1"/>
  <c r="T30" i="38" s="1"/>
  <c r="T31" i="38" s="1"/>
  <c r="T32" i="38" s="1"/>
  <c r="T33" i="38" s="1"/>
  <c r="T34" i="38" s="1"/>
  <c r="T35" i="38" s="1"/>
  <c r="T36" i="38" s="1"/>
  <c r="T37" i="38" s="1"/>
  <c r="T38" i="38" s="1"/>
  <c r="T39" i="38" s="1"/>
  <c r="T40" i="38" s="1"/>
  <c r="T41" i="38" s="1"/>
  <c r="T42" i="38" s="1"/>
  <c r="T43" i="38" s="1"/>
  <c r="T44" i="38" s="1"/>
  <c r="T45" i="38" s="1"/>
  <c r="T46" i="38" s="1"/>
  <c r="T47" i="38" s="1"/>
  <c r="T48" i="38" s="1"/>
  <c r="T49" i="38" s="1"/>
  <c r="T50" i="38" s="1"/>
  <c r="T51" i="38" s="1"/>
  <c r="T52" i="38" s="1"/>
  <c r="T53" i="38" s="1"/>
  <c r="T54" i="38" s="1"/>
  <c r="T55" i="38" s="1"/>
  <c r="T56" i="38" s="1"/>
  <c r="T57" i="38" s="1"/>
  <c r="T58" i="38" s="1"/>
  <c r="T59" i="38" s="1"/>
  <c r="T60" i="38" s="1"/>
  <c r="T61" i="38" s="1"/>
  <c r="T62" i="38" s="1"/>
  <c r="T63" i="38" s="1"/>
  <c r="T64" i="38" s="1"/>
  <c r="T65" i="38" s="1"/>
  <c r="T66" i="38" s="1"/>
  <c r="T67" i="38" s="1"/>
  <c r="T68" i="38" s="1"/>
  <c r="T69" i="38" s="1"/>
  <c r="T70" i="38" s="1"/>
  <c r="T71" i="38" s="1"/>
  <c r="A13" i="38"/>
  <c r="A14" i="38" s="1"/>
  <c r="A15" i="38" s="1"/>
  <c r="A16" i="38" s="1"/>
  <c r="A17" i="38" s="1"/>
  <c r="A18" i="38" s="1"/>
  <c r="A19" i="38" s="1"/>
  <c r="A20" i="38" s="1"/>
  <c r="A21" i="38" s="1"/>
  <c r="A22" i="38" s="1"/>
  <c r="A23" i="38" s="1"/>
  <c r="A24" i="38" s="1"/>
  <c r="A25" i="38" s="1"/>
  <c r="A26" i="38" s="1"/>
  <c r="A27" i="38" s="1"/>
  <c r="A28" i="38" s="1"/>
  <c r="A29" i="38" s="1"/>
  <c r="A30" i="38" s="1"/>
  <c r="A31" i="38" s="1"/>
  <c r="A32" i="38" s="1"/>
  <c r="A33" i="38" s="1"/>
  <c r="A34" i="38" s="1"/>
  <c r="A35" i="38" s="1"/>
  <c r="A36" i="38" s="1"/>
  <c r="A37" i="38" s="1"/>
  <c r="A38" i="38" s="1"/>
  <c r="A39" i="38" s="1"/>
  <c r="A40" i="38" s="1"/>
  <c r="A41" i="38" s="1"/>
  <c r="A42" i="38" s="1"/>
  <c r="A43" i="38" s="1"/>
  <c r="A44" i="38" s="1"/>
  <c r="A45" i="38" s="1"/>
  <c r="A46" i="38" s="1"/>
  <c r="A47" i="38" s="1"/>
  <c r="A48" i="38" s="1"/>
  <c r="A49" i="38" s="1"/>
  <c r="A50" i="38" s="1"/>
  <c r="A51" i="38" s="1"/>
  <c r="A52" i="38" s="1"/>
  <c r="A53" i="38" s="1"/>
  <c r="A54" i="38" s="1"/>
  <c r="A55" i="38" s="1"/>
  <c r="A56" i="38" s="1"/>
  <c r="A57" i="38" s="1"/>
  <c r="A58" i="38" s="1"/>
  <c r="A59" i="38" s="1"/>
  <c r="A60" i="38" s="1"/>
  <c r="A61" i="38" s="1"/>
  <c r="A62" i="38" s="1"/>
  <c r="A63" i="38" s="1"/>
  <c r="A64" i="38" s="1"/>
  <c r="A65" i="38" s="1"/>
  <c r="A66" i="38" s="1"/>
  <c r="A67" i="38" s="1"/>
  <c r="A68" i="38" s="1"/>
  <c r="A69" i="38" s="1"/>
  <c r="A70" i="38" s="1"/>
  <c r="A71" i="38" s="1"/>
  <c r="X11" i="38"/>
  <c r="W11" i="38"/>
  <c r="Y9" i="38"/>
  <c r="Y4" i="38"/>
  <c r="Z4" i="38" s="1"/>
  <c r="AA4" i="38" s="1"/>
  <c r="AB4" i="38" s="1"/>
  <c r="AC4" i="38" s="1"/>
  <c r="B2" i="38"/>
  <c r="B1" i="38"/>
  <c r="A35" i="49"/>
  <c r="A36" i="49" s="1"/>
  <c r="A37" i="49" s="1"/>
  <c r="A38" i="49" s="1"/>
  <c r="A39" i="49" s="1"/>
  <c r="A40" i="49" s="1"/>
  <c r="A41" i="49" s="1"/>
  <c r="A42" i="49" s="1"/>
  <c r="A43" i="49" s="1"/>
  <c r="A44" i="49" s="1"/>
  <c r="A45" i="49" s="1"/>
  <c r="A46" i="49" s="1"/>
  <c r="A47" i="49" s="1"/>
  <c r="A48" i="49" s="1"/>
  <c r="A49" i="49" s="1"/>
  <c r="A50" i="49" s="1"/>
  <c r="A51" i="49" s="1"/>
  <c r="A52" i="49" s="1"/>
  <c r="A53" i="49" s="1"/>
  <c r="A54" i="49" s="1"/>
  <c r="A55" i="49" s="1"/>
  <c r="A56" i="49" s="1"/>
  <c r="A57" i="49" s="1"/>
  <c r="A58" i="49" s="1"/>
  <c r="A59" i="49" s="1"/>
  <c r="A60" i="49" s="1"/>
  <c r="A61" i="49" s="1"/>
  <c r="A62" i="49" s="1"/>
  <c r="A63" i="49" s="1"/>
  <c r="A64" i="49" s="1"/>
  <c r="J29" i="49"/>
  <c r="J28" i="49"/>
  <c r="J27" i="49"/>
  <c r="J26" i="49"/>
  <c r="J25" i="49"/>
  <c r="J24" i="49"/>
  <c r="J23" i="49"/>
  <c r="J22" i="49"/>
  <c r="A11" i="49"/>
  <c r="A12" i="49" s="1"/>
  <c r="A13" i="49" s="1"/>
  <c r="A14" i="49" s="1"/>
  <c r="A15" i="49" s="1"/>
  <c r="A16" i="49" s="1"/>
  <c r="A17" i="49" s="1"/>
  <c r="A18" i="49" s="1"/>
  <c r="A19" i="49" s="1"/>
  <c r="A20" i="49" s="1"/>
  <c r="A21" i="49" s="1"/>
  <c r="A22" i="49" s="1"/>
  <c r="A23" i="49" s="1"/>
  <c r="A24" i="49" s="1"/>
  <c r="A25" i="49" s="1"/>
  <c r="A26" i="49" s="1"/>
  <c r="A27" i="49" s="1"/>
  <c r="A28" i="49" s="1"/>
  <c r="A29" i="49" s="1"/>
  <c r="E7" i="49"/>
  <c r="B2" i="49"/>
  <c r="B1" i="49"/>
  <c r="B69" i="48"/>
  <c r="B64" i="48"/>
  <c r="B59" i="48"/>
  <c r="M52" i="48"/>
  <c r="L52" i="48"/>
  <c r="K52" i="48"/>
  <c r="J52" i="48"/>
  <c r="H52" i="48"/>
  <c r="G52" i="48"/>
  <c r="F52" i="48"/>
  <c r="E52" i="48"/>
  <c r="D52" i="48"/>
  <c r="B50" i="48"/>
  <c r="B49" i="48"/>
  <c r="B48" i="48"/>
  <c r="N47" i="48"/>
  <c r="H27" i="48"/>
  <c r="R6" i="38" s="1"/>
  <c r="G27" i="48"/>
  <c r="Q6" i="38" s="1"/>
  <c r="F27" i="48"/>
  <c r="P6" i="38" s="1"/>
  <c r="E27" i="48"/>
  <c r="O6" i="38" s="1"/>
  <c r="D27" i="48"/>
  <c r="N21" i="48"/>
  <c r="F16" i="48"/>
  <c r="P5" i="38" s="1"/>
  <c r="E16" i="48"/>
  <c r="O5" i="38" s="1"/>
  <c r="C8" i="48"/>
  <c r="I41" i="48" s="1"/>
  <c r="B2" i="48"/>
  <c r="B1" i="48"/>
  <c r="G40" i="47"/>
  <c r="A32" i="47"/>
  <c r="A33" i="47" s="1"/>
  <c r="A34" i="47" s="1"/>
  <c r="A35" i="47" s="1"/>
  <c r="A36" i="47" s="1"/>
  <c r="A37" i="47" s="1"/>
  <c r="A38" i="47" s="1"/>
  <c r="A39" i="47" s="1"/>
  <c r="A40" i="47" s="1"/>
  <c r="A41" i="47" s="1"/>
  <c r="A42" i="47" s="1"/>
  <c r="A43" i="47" s="1"/>
  <c r="A44" i="47" s="1"/>
  <c r="A45" i="47" s="1"/>
  <c r="A46" i="47" s="1"/>
  <c r="A47" i="47" s="1"/>
  <c r="A48" i="47" s="1"/>
  <c r="A49" i="47" s="1"/>
  <c r="G30" i="47"/>
  <c r="A20" i="47"/>
  <c r="D12" i="47"/>
  <c r="D13" i="47" s="1"/>
  <c r="D14" i="47" s="1"/>
  <c r="D15" i="47" s="1"/>
  <c r="A12" i="47"/>
  <c r="A13" i="47" s="1"/>
  <c r="A14" i="47" s="1"/>
  <c r="A15" i="47" s="1"/>
  <c r="E11" i="47"/>
  <c r="F6" i="173" s="1"/>
  <c r="K12" i="173" s="1"/>
  <c r="E8" i="47"/>
  <c r="Q7" i="47"/>
  <c r="Q8" i="47" s="1"/>
  <c r="Q9" i="47" s="1"/>
  <c r="Q10" i="47" s="1"/>
  <c r="Q11" i="47" s="1"/>
  <c r="Q12" i="47" s="1"/>
  <c r="Q13" i="47" s="1"/>
  <c r="Q14" i="47" s="1"/>
  <c r="Q15" i="47" s="1"/>
  <c r="Q16" i="47" s="1"/>
  <c r="Q17" i="47" s="1"/>
  <c r="Q18" i="47" s="1"/>
  <c r="Q19" i="47" s="1"/>
  <c r="Q20" i="47" s="1"/>
  <c r="Q21" i="47" s="1"/>
  <c r="Q22" i="47" s="1"/>
  <c r="Q23" i="47" s="1"/>
  <c r="F5" i="47"/>
  <c r="B2" i="47"/>
  <c r="B1" i="47"/>
  <c r="G11" i="32"/>
  <c r="F11" i="32"/>
  <c r="E11" i="32"/>
  <c r="D11" i="32"/>
  <c r="B2" i="32"/>
  <c r="B1" i="32"/>
  <c r="B74" i="48"/>
  <c r="B2" i="45"/>
  <c r="B1" i="45"/>
  <c r="B10" i="32" l="1"/>
  <c r="AA12" i="173"/>
  <c r="AI12" i="173" s="1"/>
  <c r="AW12" i="173" s="1"/>
  <c r="BE12" i="173" s="1"/>
  <c r="BM12" i="173" s="1"/>
  <c r="BU12" i="173" s="1"/>
  <c r="CC12" i="173" s="1"/>
  <c r="CK12" i="173" s="1"/>
  <c r="CS12" i="173" s="1"/>
  <c r="S12" i="173"/>
  <c r="B15" i="47"/>
  <c r="AE18" i="160"/>
  <c r="AE19" i="160" s="1"/>
  <c r="AE20" i="160" s="1"/>
  <c r="AD19" i="160"/>
  <c r="AD20" i="160" s="1"/>
  <c r="P35" i="38"/>
  <c r="P32" i="38"/>
  <c r="O32" i="38"/>
  <c r="O35" i="38"/>
  <c r="O36" i="38"/>
  <c r="O40" i="38"/>
  <c r="O39" i="38"/>
  <c r="O45" i="38"/>
  <c r="O43" i="38"/>
  <c r="O47" i="38"/>
  <c r="O46" i="38"/>
  <c r="O42" i="38"/>
  <c r="O48" i="38"/>
  <c r="O41" i="38"/>
  <c r="O44" i="38"/>
  <c r="P40" i="38"/>
  <c r="P39" i="38"/>
  <c r="P42" i="38"/>
  <c r="P48" i="38"/>
  <c r="P47" i="38"/>
  <c r="P43" i="38"/>
  <c r="P46" i="38"/>
  <c r="P36" i="38"/>
  <c r="P45" i="38"/>
  <c r="P41" i="38"/>
  <c r="P44" i="38"/>
  <c r="H41" i="48"/>
  <c r="G41" i="48" s="1"/>
  <c r="F41" i="48" s="1"/>
  <c r="E41" i="48" s="1"/>
  <c r="D41" i="48" s="1"/>
  <c r="J41" i="48"/>
  <c r="K41" i="48" s="1"/>
  <c r="L41" i="48" s="1"/>
  <c r="M41" i="48" s="1"/>
  <c r="B14" i="47"/>
  <c r="C10" i="48"/>
  <c r="B18" i="48" s="1"/>
  <c r="H7" i="50"/>
  <c r="H11" i="32"/>
  <c r="Y11" i="38"/>
  <c r="Z11" i="38" s="1"/>
  <c r="AA11" i="38" s="1"/>
  <c r="AB11" i="38" s="1"/>
  <c r="AC11" i="38" s="1"/>
  <c r="B10" i="39"/>
  <c r="C6" i="32"/>
  <c r="E12" i="47"/>
  <c r="G6" i="173" s="1"/>
  <c r="L12" i="173" s="1"/>
  <c r="B39" i="48"/>
  <c r="I71" i="48"/>
  <c r="I66" i="48"/>
  <c r="J66" i="48" s="1"/>
  <c r="K66" i="48" s="1"/>
  <c r="L66" i="48" s="1"/>
  <c r="M66" i="48" s="1"/>
  <c r="I47" i="48"/>
  <c r="I61" i="48"/>
  <c r="I56" i="48"/>
  <c r="J56" i="48" s="1"/>
  <c r="K56" i="48" s="1"/>
  <c r="L56" i="48" s="1"/>
  <c r="M56" i="48" s="1"/>
  <c r="I26" i="48"/>
  <c r="I15" i="48"/>
  <c r="I36" i="48"/>
  <c r="E72" i="48"/>
  <c r="E62" i="48"/>
  <c r="F67" i="48"/>
  <c r="F62" i="48"/>
  <c r="J67" i="48"/>
  <c r="J62" i="48"/>
  <c r="F7" i="32"/>
  <c r="F4" i="32" s="1"/>
  <c r="L62" i="48"/>
  <c r="G7" i="32"/>
  <c r="G4" i="32" s="1"/>
  <c r="M62" i="48"/>
  <c r="G67" i="48"/>
  <c r="G62" i="48"/>
  <c r="D72" i="48"/>
  <c r="D73" i="48" s="1"/>
  <c r="D62" i="48"/>
  <c r="D63" i="48" s="1"/>
  <c r="D38" i="48"/>
  <c r="E38" i="48" s="1"/>
  <c r="F38" i="48" s="1"/>
  <c r="G38" i="48" s="1"/>
  <c r="H38" i="48" s="1"/>
  <c r="I38" i="48" s="1"/>
  <c r="D57" i="48"/>
  <c r="D58" i="48" s="1"/>
  <c r="G72" i="48"/>
  <c r="G57" i="48"/>
  <c r="M72" i="48"/>
  <c r="E57" i="48"/>
  <c r="F57" i="48"/>
  <c r="D67" i="48"/>
  <c r="D68" i="48" s="1"/>
  <c r="E67" i="48"/>
  <c r="N52" i="48"/>
  <c r="J72" i="48"/>
  <c r="D7" i="32"/>
  <c r="D4" i="32" s="1"/>
  <c r="AA6" i="38"/>
  <c r="K72" i="48"/>
  <c r="K62" i="48"/>
  <c r="K57" i="48"/>
  <c r="E4" i="32"/>
  <c r="M67" i="48"/>
  <c r="E17" i="48"/>
  <c r="F17" i="48" s="1"/>
  <c r="C24" i="47"/>
  <c r="F30" i="47"/>
  <c r="H62" i="48"/>
  <c r="H72" i="48"/>
  <c r="H67" i="48"/>
  <c r="I62" i="48"/>
  <c r="I67" i="48"/>
  <c r="I72" i="48"/>
  <c r="I57" i="48"/>
  <c r="Z6" i="38"/>
  <c r="J57" i="48"/>
  <c r="H57" i="48"/>
  <c r="C30" i="47"/>
  <c r="AB6" i="38"/>
  <c r="L72" i="48"/>
  <c r="AC6" i="38"/>
  <c r="M57" i="48"/>
  <c r="K67" i="48"/>
  <c r="L67" i="48"/>
  <c r="L57" i="48"/>
  <c r="F72" i="48"/>
  <c r="B13" i="47"/>
  <c r="J11" i="38" l="1"/>
  <c r="D6" i="173"/>
  <c r="I12" i="173" s="1"/>
  <c r="I11" i="38"/>
  <c r="H12" i="173"/>
  <c r="AB12" i="173"/>
  <c r="AJ12" i="173" s="1"/>
  <c r="AX12" i="173" s="1"/>
  <c r="BF12" i="173" s="1"/>
  <c r="BN12" i="173" s="1"/>
  <c r="BV12" i="173" s="1"/>
  <c r="CD12" i="173" s="1"/>
  <c r="CL12" i="173" s="1"/>
  <c r="CT12" i="173" s="1"/>
  <c r="T12" i="173"/>
  <c r="K11" i="38"/>
  <c r="AG10" i="173"/>
  <c r="E6" i="173"/>
  <c r="J12" i="173" s="1"/>
  <c r="G24" i="160"/>
  <c r="G25" i="160" s="1"/>
  <c r="G26" i="160" s="1"/>
  <c r="G27" i="160" s="1"/>
  <c r="G28" i="160" s="1"/>
  <c r="D44" i="45" s="1"/>
  <c r="E73" i="48"/>
  <c r="F73" i="48" s="1"/>
  <c r="G73" i="48" s="1"/>
  <c r="H73" i="48" s="1"/>
  <c r="J15" i="48"/>
  <c r="K15" i="48" s="1"/>
  <c r="H15" i="48"/>
  <c r="J38" i="48"/>
  <c r="K38" i="48" s="1"/>
  <c r="L38" i="48" s="1"/>
  <c r="M38" i="48" s="1"/>
  <c r="H5" i="32"/>
  <c r="C44" i="14" s="1"/>
  <c r="E13" i="47"/>
  <c r="H6" i="173" s="1"/>
  <c r="M12" i="173" s="1"/>
  <c r="D6" i="32"/>
  <c r="H66" i="48"/>
  <c r="G66" i="48" s="1"/>
  <c r="F66" i="48" s="1"/>
  <c r="E66" i="48" s="1"/>
  <c r="D66" i="48" s="1"/>
  <c r="H61" i="48"/>
  <c r="G61" i="48" s="1"/>
  <c r="F61" i="48" s="1"/>
  <c r="E61" i="48" s="1"/>
  <c r="D61" i="48" s="1"/>
  <c r="J61" i="48"/>
  <c r="K61" i="48" s="1"/>
  <c r="L61" i="48" s="1"/>
  <c r="M61" i="48" s="1"/>
  <c r="H36" i="48"/>
  <c r="G36" i="48" s="1"/>
  <c r="F36" i="48" s="1"/>
  <c r="E36" i="48" s="1"/>
  <c r="D36" i="48" s="1"/>
  <c r="I39" i="48" s="1"/>
  <c r="J36" i="48"/>
  <c r="K36" i="48" s="1"/>
  <c r="L36" i="48" s="1"/>
  <c r="M36" i="48" s="1"/>
  <c r="J26" i="48"/>
  <c r="K26" i="48" s="1"/>
  <c r="L26" i="48" s="1"/>
  <c r="M26" i="48" s="1"/>
  <c r="H26" i="48"/>
  <c r="G26" i="48" s="1"/>
  <c r="F26" i="48" s="1"/>
  <c r="E26" i="48" s="1"/>
  <c r="D26" i="48" s="1"/>
  <c r="H47" i="48"/>
  <c r="G47" i="48" s="1"/>
  <c r="F47" i="48" s="1"/>
  <c r="E47" i="48" s="1"/>
  <c r="D47" i="48" s="1"/>
  <c r="J47" i="48"/>
  <c r="K47" i="48" s="1"/>
  <c r="L47" i="48" s="1"/>
  <c r="M47" i="48" s="1"/>
  <c r="J71" i="48"/>
  <c r="K71" i="48" s="1"/>
  <c r="L71" i="48" s="1"/>
  <c r="M71" i="48" s="1"/>
  <c r="H71" i="48"/>
  <c r="G71" i="48" s="1"/>
  <c r="F71" i="48" s="1"/>
  <c r="E71" i="48" s="1"/>
  <c r="D71" i="48" s="1"/>
  <c r="H56" i="48"/>
  <c r="G56" i="48" s="1"/>
  <c r="F56" i="48" s="1"/>
  <c r="E56" i="48" s="1"/>
  <c r="D56" i="48" s="1"/>
  <c r="E63" i="48"/>
  <c r="F63" i="48" s="1"/>
  <c r="G63" i="48" s="1"/>
  <c r="H63" i="48" s="1"/>
  <c r="I63" i="48" s="1"/>
  <c r="E58" i="48"/>
  <c r="F58" i="48" s="1"/>
  <c r="G58" i="48" s="1"/>
  <c r="H58" i="48" s="1"/>
  <c r="I58" i="48" s="1"/>
  <c r="J58" i="48" s="1"/>
  <c r="K58" i="48" s="1"/>
  <c r="L58" i="48" s="1"/>
  <c r="M58" i="48" s="1"/>
  <c r="E68" i="48"/>
  <c r="F68" i="48" s="1"/>
  <c r="G68" i="48" s="1"/>
  <c r="H68" i="48" s="1"/>
  <c r="I68" i="48" s="1"/>
  <c r="I73" i="48"/>
  <c r="G16" i="48"/>
  <c r="Q5" i="38" s="1"/>
  <c r="G15" i="48"/>
  <c r="Q4" i="38"/>
  <c r="Q11" i="38"/>
  <c r="B12" i="47"/>
  <c r="H11" i="38" s="1"/>
  <c r="AC12" i="173" l="1"/>
  <c r="AK12" i="173" s="1"/>
  <c r="AY12" i="173" s="1"/>
  <c r="BG12" i="173" s="1"/>
  <c r="BO12" i="173" s="1"/>
  <c r="BW12" i="173" s="1"/>
  <c r="CE12" i="173" s="1"/>
  <c r="CM12" i="173" s="1"/>
  <c r="CU12" i="173" s="1"/>
  <c r="U12" i="173"/>
  <c r="R12" i="173"/>
  <c r="Z12" i="173"/>
  <c r="AH12" i="173" s="1"/>
  <c r="AV12" i="173" s="1"/>
  <c r="BD12" i="173" s="1"/>
  <c r="BL12" i="173" s="1"/>
  <c r="BT12" i="173" s="1"/>
  <c r="CB12" i="173" s="1"/>
  <c r="CJ12" i="173" s="1"/>
  <c r="CR12" i="173" s="1"/>
  <c r="R4" i="38"/>
  <c r="R11" i="38"/>
  <c r="Q12" i="173"/>
  <c r="Y12" i="173"/>
  <c r="AG12" i="173" s="1"/>
  <c r="AU12" i="173" s="1"/>
  <c r="BC12" i="173" s="1"/>
  <c r="BK12" i="173" s="1"/>
  <c r="BS12" i="173" s="1"/>
  <c r="CA12" i="173" s="1"/>
  <c r="CI12" i="173" s="1"/>
  <c r="CQ12" i="173" s="1"/>
  <c r="J33" i="38"/>
  <c r="Q34" i="173" s="1"/>
  <c r="J37" i="38"/>
  <c r="Q38" i="173" s="1"/>
  <c r="Y38" i="173" s="1"/>
  <c r="J34" i="38"/>
  <c r="Q35" i="38"/>
  <c r="Q32" i="38"/>
  <c r="Q43" i="38"/>
  <c r="Q46" i="38"/>
  <c r="Q48" i="38"/>
  <c r="Q40" i="38"/>
  <c r="Q42" i="38"/>
  <c r="Q39" i="38"/>
  <c r="Q45" i="38"/>
  <c r="Q41" i="38"/>
  <c r="Q47" i="38"/>
  <c r="Q33" i="38"/>
  <c r="Q44" i="38"/>
  <c r="Q36" i="38"/>
  <c r="G17" i="48"/>
  <c r="E14" i="47"/>
  <c r="I6" i="173" s="1"/>
  <c r="N12" i="173" s="1"/>
  <c r="E6" i="32"/>
  <c r="I74" i="48"/>
  <c r="J73" i="48"/>
  <c r="K73" i="48" s="1"/>
  <c r="L73" i="48" s="1"/>
  <c r="M73" i="48" s="1"/>
  <c r="I59" i="48"/>
  <c r="H16" i="48"/>
  <c r="R5" i="38" s="1"/>
  <c r="K12" i="38" s="1"/>
  <c r="R13" i="173" s="1"/>
  <c r="Z13" i="173" s="1"/>
  <c r="I69" i="48"/>
  <c r="J68" i="48"/>
  <c r="K68" i="48" s="1"/>
  <c r="L68" i="48" s="1"/>
  <c r="M68" i="48" s="1"/>
  <c r="B11" i="47"/>
  <c r="G11" i="38" s="1"/>
  <c r="J63" i="48"/>
  <c r="K63" i="48" s="1"/>
  <c r="L63" i="48" s="1"/>
  <c r="M63" i="48" s="1"/>
  <c r="I64" i="48"/>
  <c r="L15" i="48"/>
  <c r="P4" i="38"/>
  <c r="P11" i="38"/>
  <c r="F15" i="48"/>
  <c r="AD12" i="173" l="1"/>
  <c r="AL12" i="173" s="1"/>
  <c r="AZ12" i="173" s="1"/>
  <c r="BH12" i="173" s="1"/>
  <c r="BP12" i="173" s="1"/>
  <c r="BX12" i="173" s="1"/>
  <c r="CF12" i="173" s="1"/>
  <c r="CN12" i="173" s="1"/>
  <c r="CV12" i="173" s="1"/>
  <c r="V12" i="173"/>
  <c r="Q35" i="173"/>
  <c r="Y35" i="173" s="1"/>
  <c r="Y34" i="173"/>
  <c r="K34" i="38"/>
  <c r="R35" i="173" s="1"/>
  <c r="Z35" i="173" s="1"/>
  <c r="K37" i="38"/>
  <c r="R38" i="173" s="1"/>
  <c r="Z38" i="173" s="1"/>
  <c r="K47" i="38"/>
  <c r="R48" i="173" s="1"/>
  <c r="Z48" i="173" s="1"/>
  <c r="K36" i="38"/>
  <c r="R37" i="173" s="1"/>
  <c r="Z37" i="173" s="1"/>
  <c r="K39" i="38"/>
  <c r="R40" i="173" s="1"/>
  <c r="Z40" i="173" s="1"/>
  <c r="K35" i="38"/>
  <c r="K43" i="38"/>
  <c r="R44" i="173" s="1"/>
  <c r="Z44" i="173" s="1"/>
  <c r="K38" i="38"/>
  <c r="K46" i="38"/>
  <c r="R47" i="173" s="1"/>
  <c r="Z47" i="173" s="1"/>
  <c r="K42" i="38"/>
  <c r="R43" i="173" s="1"/>
  <c r="Z43" i="173" s="1"/>
  <c r="K45" i="38"/>
  <c r="R46" i="173" s="1"/>
  <c r="Z46" i="173" s="1"/>
  <c r="K41" i="38"/>
  <c r="R42" i="173" s="1"/>
  <c r="Z42" i="173" s="1"/>
  <c r="K44" i="38"/>
  <c r="R45" i="173" s="1"/>
  <c r="Z45" i="173" s="1"/>
  <c r="K32" i="38"/>
  <c r="K40" i="38"/>
  <c r="R41" i="173" s="1"/>
  <c r="Z41" i="173" s="1"/>
  <c r="K33" i="38"/>
  <c r="R34" i="173" s="1"/>
  <c r="Z34" i="173" s="1"/>
  <c r="K30" i="38"/>
  <c r="R31" i="173" s="1"/>
  <c r="Z31" i="173" s="1"/>
  <c r="K13" i="38"/>
  <c r="R14" i="173" s="1"/>
  <c r="K29" i="38"/>
  <c r="R30" i="173" s="1"/>
  <c r="Z30" i="173" s="1"/>
  <c r="K27" i="38"/>
  <c r="R28" i="173" s="1"/>
  <c r="Z28" i="173" s="1"/>
  <c r="K23" i="38"/>
  <c r="R24" i="173" s="1"/>
  <c r="Z24" i="173" s="1"/>
  <c r="K22" i="38"/>
  <c r="R23" i="173" s="1"/>
  <c r="Z23" i="173" s="1"/>
  <c r="K28" i="38"/>
  <c r="R29" i="173" s="1"/>
  <c r="Z29" i="173" s="1"/>
  <c r="K25" i="38"/>
  <c r="R26" i="173" s="1"/>
  <c r="Z26" i="173" s="1"/>
  <c r="K24" i="38"/>
  <c r="R25" i="173" s="1"/>
  <c r="Z25" i="173" s="1"/>
  <c r="K21" i="38"/>
  <c r="R22" i="173" s="1"/>
  <c r="Z22" i="173" s="1"/>
  <c r="K19" i="38"/>
  <c r="R20" i="173" s="1"/>
  <c r="Z20" i="173" s="1"/>
  <c r="K16" i="38"/>
  <c r="R17" i="173" s="1"/>
  <c r="Z17" i="173" s="1"/>
  <c r="K15" i="38"/>
  <c r="R16" i="173" s="1"/>
  <c r="Z16" i="173" s="1"/>
  <c r="K31" i="38"/>
  <c r="R32" i="173" s="1"/>
  <c r="Z32" i="173" s="1"/>
  <c r="K18" i="38"/>
  <c r="R19" i="173" s="1"/>
  <c r="Z19" i="173" s="1"/>
  <c r="K17" i="38"/>
  <c r="R18" i="173" s="1"/>
  <c r="Z18" i="173" s="1"/>
  <c r="K14" i="38"/>
  <c r="R15" i="173" s="1"/>
  <c r="Z15" i="173" s="1"/>
  <c r="K26" i="38"/>
  <c r="R27" i="173" s="1"/>
  <c r="Z27" i="173" s="1"/>
  <c r="K20" i="38"/>
  <c r="R21" i="173" s="1"/>
  <c r="Z21" i="173" s="1"/>
  <c r="H17" i="48"/>
  <c r="M11" i="38"/>
  <c r="E15" i="47"/>
  <c r="J6" i="173" s="1"/>
  <c r="O12" i="173" s="1"/>
  <c r="F6" i="32"/>
  <c r="I16" i="48"/>
  <c r="M15" i="48"/>
  <c r="E15" i="48"/>
  <c r="O4" i="38"/>
  <c r="O11" i="38"/>
  <c r="N4" i="38"/>
  <c r="N11" i="38"/>
  <c r="AE12" i="173" l="1"/>
  <c r="AM12" i="173" s="1"/>
  <c r="BA12" i="173" s="1"/>
  <c r="BI12" i="173" s="1"/>
  <c r="BQ12" i="173" s="1"/>
  <c r="BY12" i="173" s="1"/>
  <c r="CG12" i="173" s="1"/>
  <c r="CO12" i="173" s="1"/>
  <c r="CW12" i="173" s="1"/>
  <c r="W12" i="173"/>
  <c r="Y74" i="173"/>
  <c r="AH52" i="173"/>
  <c r="AH53" i="173"/>
  <c r="AH57" i="173"/>
  <c r="AH54" i="173"/>
  <c r="AH65" i="173"/>
  <c r="AH55" i="173"/>
  <c r="AH68" i="173"/>
  <c r="AH60" i="173"/>
  <c r="AH58" i="173"/>
  <c r="AH72" i="173"/>
  <c r="AH64" i="173"/>
  <c r="AH63" i="173"/>
  <c r="AH67" i="173"/>
  <c r="AH70" i="173"/>
  <c r="AH62" i="173"/>
  <c r="AH66" i="173"/>
  <c r="AH61" i="173"/>
  <c r="AH56" i="173"/>
  <c r="AH51" i="173"/>
  <c r="AH59" i="173"/>
  <c r="AH69" i="173"/>
  <c r="AH71" i="173"/>
  <c r="AH50" i="173"/>
  <c r="AG55" i="173"/>
  <c r="AG61" i="173"/>
  <c r="AG38" i="173"/>
  <c r="AG22" i="173"/>
  <c r="AG25" i="173"/>
  <c r="AG72" i="173"/>
  <c r="AG66" i="173"/>
  <c r="AG68" i="173"/>
  <c r="AG69" i="173"/>
  <c r="AG47" i="173"/>
  <c r="AG35" i="173"/>
  <c r="AG52" i="173"/>
  <c r="AG21" i="173"/>
  <c r="AG49" i="173"/>
  <c r="AG20" i="173"/>
  <c r="AG53" i="173"/>
  <c r="AG31" i="173"/>
  <c r="AG39" i="173"/>
  <c r="AG41" i="173"/>
  <c r="AG71" i="173"/>
  <c r="AG64" i="173"/>
  <c r="AG57" i="173"/>
  <c r="AG33" i="173"/>
  <c r="AG54" i="173"/>
  <c r="AG40" i="173"/>
  <c r="AG51" i="173"/>
  <c r="AG67" i="173"/>
  <c r="AG36" i="173"/>
  <c r="AG45" i="173"/>
  <c r="AG15" i="173"/>
  <c r="AG62" i="173"/>
  <c r="AG37" i="173"/>
  <c r="AG63" i="173"/>
  <c r="AH35" i="173"/>
  <c r="AG14" i="173"/>
  <c r="AG70" i="173"/>
  <c r="AG24" i="173"/>
  <c r="AG26" i="173"/>
  <c r="AG48" i="173"/>
  <c r="AG60" i="173"/>
  <c r="AG42" i="173"/>
  <c r="AG58" i="173"/>
  <c r="AG29" i="173"/>
  <c r="AG13" i="173"/>
  <c r="AG46" i="173"/>
  <c r="AG23" i="173"/>
  <c r="AG44" i="173"/>
  <c r="AG43" i="173"/>
  <c r="AG32" i="173"/>
  <c r="AG27" i="173"/>
  <c r="AG19" i="173"/>
  <c r="AG16" i="173"/>
  <c r="AG28" i="173"/>
  <c r="AG56" i="173"/>
  <c r="AG59" i="173"/>
  <c r="AG17" i="173"/>
  <c r="AG18" i="173"/>
  <c r="AG65" i="173"/>
  <c r="AG50" i="173"/>
  <c r="AG30" i="173"/>
  <c r="R32" i="38"/>
  <c r="R33" i="173"/>
  <c r="Z33" i="173" s="1"/>
  <c r="R35" i="38"/>
  <c r="R36" i="173"/>
  <c r="Z36" i="173" s="1"/>
  <c r="AH36" i="173" s="1"/>
  <c r="Z14" i="173"/>
  <c r="AH14" i="173" s="1"/>
  <c r="AG34" i="173"/>
  <c r="R39" i="173"/>
  <c r="Z39" i="173" s="1"/>
  <c r="AH39" i="173" s="1"/>
  <c r="AH33" i="173"/>
  <c r="AH32" i="173"/>
  <c r="AH31" i="173"/>
  <c r="AH18" i="173"/>
  <c r="R45" i="38"/>
  <c r="AH46" i="173"/>
  <c r="AH16" i="173"/>
  <c r="R46" i="38"/>
  <c r="AH47" i="173"/>
  <c r="R48" i="38"/>
  <c r="AH49" i="173"/>
  <c r="AH19" i="173"/>
  <c r="AH30" i="173"/>
  <c r="AH23" i="173"/>
  <c r="R42" i="38"/>
  <c r="AH43" i="173"/>
  <c r="R44" i="38"/>
  <c r="AH45" i="173"/>
  <c r="AH28" i="173"/>
  <c r="R40" i="38"/>
  <c r="AH41" i="173"/>
  <c r="AH22" i="173"/>
  <c r="AH38" i="173"/>
  <c r="R43" i="38"/>
  <c r="AH44" i="173"/>
  <c r="AH17" i="173"/>
  <c r="AH20" i="173"/>
  <c r="R36" i="38"/>
  <c r="AH37" i="173"/>
  <c r="AH21" i="173"/>
  <c r="R47" i="38"/>
  <c r="AH48" i="173"/>
  <c r="AH24" i="173"/>
  <c r="AH13" i="173"/>
  <c r="R41" i="38"/>
  <c r="AH42" i="173"/>
  <c r="AH25" i="173"/>
  <c r="AH26" i="173"/>
  <c r="AH29" i="173"/>
  <c r="AH27" i="173"/>
  <c r="AH15" i="173"/>
  <c r="R39" i="38"/>
  <c r="AH40" i="173"/>
  <c r="I17" i="48"/>
  <c r="B32" i="49"/>
  <c r="G6" i="32"/>
  <c r="B5" i="32"/>
  <c r="B85" i="49"/>
  <c r="J16" i="48"/>
  <c r="Z5" i="38" s="1"/>
  <c r="D15" i="48"/>
  <c r="L23" i="175" l="1"/>
  <c r="K22" i="175"/>
  <c r="L22" i="175"/>
  <c r="K23" i="175"/>
  <c r="AI53" i="173"/>
  <c r="AI65" i="173"/>
  <c r="AI60" i="173"/>
  <c r="AI52" i="173"/>
  <c r="AI63" i="173"/>
  <c r="AI64" i="173"/>
  <c r="AI57" i="173"/>
  <c r="AI62" i="173"/>
  <c r="AI56" i="173"/>
  <c r="AI61" i="173"/>
  <c r="AI66" i="173"/>
  <c r="AI50" i="173"/>
  <c r="AI59" i="173"/>
  <c r="AI51" i="173"/>
  <c r="AI55" i="173"/>
  <c r="AI58" i="173"/>
  <c r="AI70" i="173"/>
  <c r="AI54" i="173"/>
  <c r="AI69" i="173"/>
  <c r="AI72" i="173"/>
  <c r="AI71" i="173"/>
  <c r="AI67" i="173"/>
  <c r="AI68" i="173"/>
  <c r="I18" i="48"/>
  <c r="K16" i="48"/>
  <c r="AA5" i="38" s="1"/>
  <c r="J17" i="48"/>
  <c r="M11" i="50" l="1"/>
  <c r="AP28" i="173"/>
  <c r="M10" i="50"/>
  <c r="M12" i="50"/>
  <c r="M13" i="50"/>
  <c r="M14" i="50"/>
  <c r="L15" i="50"/>
  <c r="M15" i="50"/>
  <c r="M16" i="50"/>
  <c r="M19" i="50"/>
  <c r="L17" i="50"/>
  <c r="L19" i="50"/>
  <c r="M17" i="50"/>
  <c r="L18" i="50"/>
  <c r="M18" i="50"/>
  <c r="H19" i="50"/>
  <c r="I19" i="50" s="1"/>
  <c r="J19" i="50" s="1"/>
  <c r="H18" i="50"/>
  <c r="I18" i="50" s="1"/>
  <c r="J18" i="50" s="1"/>
  <c r="H17" i="50"/>
  <c r="H15" i="50"/>
  <c r="I15" i="50" s="1"/>
  <c r="J15" i="50" s="1"/>
  <c r="H11" i="50"/>
  <c r="I11" i="50" s="1"/>
  <c r="J11" i="50" s="1"/>
  <c r="L11" i="50"/>
  <c r="H10" i="50"/>
  <c r="I10" i="50" s="1"/>
  <c r="J10" i="50" s="1"/>
  <c r="L16" i="50"/>
  <c r="H16" i="50"/>
  <c r="I16" i="50" s="1"/>
  <c r="J16" i="50" s="1"/>
  <c r="L14" i="50"/>
  <c r="H14" i="50"/>
  <c r="I14" i="50" s="1"/>
  <c r="J14" i="50" s="1"/>
  <c r="H13" i="50"/>
  <c r="I13" i="50" s="1"/>
  <c r="J13" i="50" s="1"/>
  <c r="L10" i="50"/>
  <c r="L13" i="50"/>
  <c r="L12" i="50"/>
  <c r="H12" i="50"/>
  <c r="I12" i="50" s="1"/>
  <c r="J12" i="50" s="1"/>
  <c r="AP41" i="173"/>
  <c r="AP36" i="173"/>
  <c r="AP43" i="173"/>
  <c r="AP24" i="173"/>
  <c r="AP56" i="173"/>
  <c r="AP22" i="173"/>
  <c r="AP27" i="173"/>
  <c r="AP62" i="173"/>
  <c r="AP35" i="173"/>
  <c r="AP53" i="173"/>
  <c r="AP65" i="173"/>
  <c r="AP63" i="173"/>
  <c r="AP58" i="173"/>
  <c r="AP60" i="173"/>
  <c r="AP51" i="173"/>
  <c r="AP61" i="173"/>
  <c r="AJ60" i="173"/>
  <c r="AJ63" i="173"/>
  <c r="AJ65" i="173"/>
  <c r="AJ53" i="173"/>
  <c r="AJ52" i="173"/>
  <c r="AJ58" i="173"/>
  <c r="AJ55" i="173"/>
  <c r="AJ61" i="173"/>
  <c r="AJ57" i="173"/>
  <c r="AJ54" i="173"/>
  <c r="AJ69" i="173"/>
  <c r="AJ56" i="173"/>
  <c r="AJ59" i="173"/>
  <c r="AJ70" i="173"/>
  <c r="AJ68" i="173"/>
  <c r="AJ72" i="173"/>
  <c r="AJ71" i="173"/>
  <c r="AJ64" i="173"/>
  <c r="AJ66" i="173"/>
  <c r="AJ67" i="173"/>
  <c r="AJ50" i="173"/>
  <c r="AJ62" i="173"/>
  <c r="AJ51" i="173"/>
  <c r="AP52" i="173"/>
  <c r="AP66" i="173"/>
  <c r="AP57" i="173"/>
  <c r="AP72" i="173"/>
  <c r="AP49" i="173"/>
  <c r="AP54" i="173"/>
  <c r="AP50" i="173"/>
  <c r="AP59" i="173"/>
  <c r="AP64" i="173"/>
  <c r="AP55" i="173"/>
  <c r="AP67" i="173"/>
  <c r="AP68" i="173"/>
  <c r="AP69" i="173"/>
  <c r="AP70" i="173"/>
  <c r="AP71" i="173"/>
  <c r="AG74" i="173"/>
  <c r="K25" i="175" s="1"/>
  <c r="K26" i="175" s="1"/>
  <c r="K27" i="175" s="1"/>
  <c r="K17" i="48"/>
  <c r="M16" i="48"/>
  <c r="AC5" i="38" s="1"/>
  <c r="L16" i="48"/>
  <c r="AB5" i="38" s="1"/>
  <c r="C17" i="28"/>
  <c r="B16" i="50"/>
  <c r="C16" i="50"/>
  <c r="C18" i="39" s="1"/>
  <c r="B12" i="50"/>
  <c r="B14" i="39" s="1"/>
  <c r="C12" i="50"/>
  <c r="C14" i="39" s="1"/>
  <c r="B10" i="50"/>
  <c r="B11" i="50"/>
  <c r="B13" i="39" s="1"/>
  <c r="B13" i="50"/>
  <c r="B15" i="39" s="1"/>
  <c r="B14" i="50"/>
  <c r="B16" i="39" s="1"/>
  <c r="B15" i="50"/>
  <c r="B17" i="39" s="1"/>
  <c r="C10" i="50"/>
  <c r="C11" i="50"/>
  <c r="C13" i="39" s="1"/>
  <c r="C13" i="50"/>
  <c r="C15" i="39" s="1"/>
  <c r="C14" i="50"/>
  <c r="C16" i="39" s="1"/>
  <c r="C15" i="50"/>
  <c r="C17" i="39" s="1"/>
  <c r="C19" i="28"/>
  <c r="B2" i="14"/>
  <c r="B19" i="28" s="1"/>
  <c r="B18" i="14" s="1"/>
  <c r="C62" i="14"/>
  <c r="B66" i="28"/>
  <c r="B62" i="14" s="1"/>
  <c r="B64" i="28"/>
  <c r="B61" i="14" s="1"/>
  <c r="C56" i="14"/>
  <c r="C55" i="14"/>
  <c r="B58" i="28"/>
  <c r="B54" i="14" s="1"/>
  <c r="B59" i="28"/>
  <c r="B55" i="14" s="1"/>
  <c r="B60" i="28"/>
  <c r="B56" i="14" s="1"/>
  <c r="C53" i="14"/>
  <c r="E12" i="32"/>
  <c r="E14" i="178" s="1"/>
  <c r="E13" i="32"/>
  <c r="E15" i="178" s="1"/>
  <c r="E14" i="32"/>
  <c r="E16" i="178" s="1"/>
  <c r="E15" i="32"/>
  <c r="E17" i="178" s="1"/>
  <c r="E16" i="32"/>
  <c r="E18" i="178" s="1"/>
  <c r="E17" i="32"/>
  <c r="E19" i="178" s="1"/>
  <c r="E18" i="32"/>
  <c r="E20" i="178" s="1"/>
  <c r="E19" i="32"/>
  <c r="E21" i="178" s="1"/>
  <c r="E20" i="32"/>
  <c r="E22" i="178" s="1"/>
  <c r="E21" i="32"/>
  <c r="E23" i="178" s="1"/>
  <c r="E22" i="32"/>
  <c r="E24" i="178" s="1"/>
  <c r="E23" i="32"/>
  <c r="E25" i="178" s="1"/>
  <c r="E24" i="32"/>
  <c r="E26" i="178" s="1"/>
  <c r="E25" i="32"/>
  <c r="E27" i="178" s="1"/>
  <c r="E26" i="32"/>
  <c r="E28" i="178" s="1"/>
  <c r="E27" i="32"/>
  <c r="E29" i="178" s="1"/>
  <c r="E28" i="32"/>
  <c r="E30" i="178" s="1"/>
  <c r="E29" i="32"/>
  <c r="E31" i="178" s="1"/>
  <c r="E30" i="32"/>
  <c r="E32" i="178" s="1"/>
  <c r="E31" i="32"/>
  <c r="E33" i="178" s="1"/>
  <c r="E32" i="32"/>
  <c r="E34" i="178" s="1"/>
  <c r="E33" i="32"/>
  <c r="E35" i="178" s="1"/>
  <c r="E34" i="32"/>
  <c r="E36" i="178" s="1"/>
  <c r="E35" i="32"/>
  <c r="E37" i="178" s="1"/>
  <c r="E36" i="32"/>
  <c r="E38" i="178" s="1"/>
  <c r="E37" i="32"/>
  <c r="E39" i="178" s="1"/>
  <c r="E38" i="32"/>
  <c r="E40" i="178" s="1"/>
  <c r="E39" i="32"/>
  <c r="E41" i="178" s="1"/>
  <c r="E40" i="32"/>
  <c r="E42" i="178" s="1"/>
  <c r="E41" i="32"/>
  <c r="E43" i="178" s="1"/>
  <c r="E42" i="32"/>
  <c r="E44" i="178" s="1"/>
  <c r="E43" i="32"/>
  <c r="E45" i="178" s="1"/>
  <c r="E44" i="32"/>
  <c r="E46" i="178" s="1"/>
  <c r="E45" i="32"/>
  <c r="E47" i="178" s="1"/>
  <c r="G56" i="32"/>
  <c r="G55" i="32"/>
  <c r="G54" i="32"/>
  <c r="G53" i="32"/>
  <c r="G52" i="32"/>
  <c r="G51" i="32"/>
  <c r="G50" i="32"/>
  <c r="G49" i="32"/>
  <c r="G48" i="32"/>
  <c r="G47" i="32"/>
  <c r="G46" i="32"/>
  <c r="G45" i="32"/>
  <c r="G44" i="32"/>
  <c r="G43" i="32"/>
  <c r="G42" i="32"/>
  <c r="G41" i="32"/>
  <c r="G40" i="32"/>
  <c r="G39" i="32"/>
  <c r="G38" i="32"/>
  <c r="G37" i="32"/>
  <c r="G36" i="32"/>
  <c r="G35" i="32"/>
  <c r="G34" i="32"/>
  <c r="G33" i="32"/>
  <c r="G32" i="32"/>
  <c r="G31" i="32"/>
  <c r="G30" i="32"/>
  <c r="G29" i="32"/>
  <c r="G28" i="32"/>
  <c r="G27" i="32"/>
  <c r="G26" i="32"/>
  <c r="G25" i="32"/>
  <c r="G24" i="32"/>
  <c r="G23" i="32"/>
  <c r="G22" i="32"/>
  <c r="G21" i="32"/>
  <c r="G20" i="32"/>
  <c r="G19" i="32"/>
  <c r="G18" i="32"/>
  <c r="G17" i="32"/>
  <c r="G16" i="32"/>
  <c r="G15" i="32"/>
  <c r="G14" i="32"/>
  <c r="G13" i="32"/>
  <c r="G12" i="32"/>
  <c r="B11" i="32"/>
  <c r="C11" i="32"/>
  <c r="B71" i="28"/>
  <c r="B70" i="28"/>
  <c r="B69" i="28"/>
  <c r="B68" i="28"/>
  <c r="B83" i="28"/>
  <c r="B80" i="28"/>
  <c r="B75" i="28"/>
  <c r="B69" i="14" s="1"/>
  <c r="C63" i="28"/>
  <c r="B67" i="28"/>
  <c r="B65" i="28"/>
  <c r="B63" i="28"/>
  <c r="B62" i="28"/>
  <c r="B58" i="14" s="1"/>
  <c r="B61" i="28"/>
  <c r="B57" i="14" s="1"/>
  <c r="C53" i="28"/>
  <c r="B57" i="28"/>
  <c r="B56" i="28"/>
  <c r="B55" i="28"/>
  <c r="B54" i="28"/>
  <c r="B53" i="28"/>
  <c r="B53" i="14" s="1"/>
  <c r="D10" i="50"/>
  <c r="C12" i="39"/>
  <c r="D11" i="50"/>
  <c r="D12" i="50"/>
  <c r="D13" i="50"/>
  <c r="D14" i="50"/>
  <c r="D15" i="50"/>
  <c r="D16" i="50"/>
  <c r="B17" i="50"/>
  <c r="B19" i="39" s="1"/>
  <c r="C17" i="50"/>
  <c r="C19" i="39" s="1"/>
  <c r="B18" i="50"/>
  <c r="B20" i="39" s="1"/>
  <c r="B19" i="50"/>
  <c r="C18" i="50"/>
  <c r="C20" i="39" s="1"/>
  <c r="C19" i="50"/>
  <c r="C21" i="39" s="1"/>
  <c r="B24" i="50"/>
  <c r="B26" i="39" s="1"/>
  <c r="C26" i="39"/>
  <c r="B25" i="50"/>
  <c r="B27" i="39" s="1"/>
  <c r="C25" i="50"/>
  <c r="C27" i="39" s="1"/>
  <c r="B20" i="50"/>
  <c r="B22" i="39" s="1"/>
  <c r="B21" i="50"/>
  <c r="B23" i="39" s="1"/>
  <c r="B22" i="50"/>
  <c r="B24" i="39" s="1"/>
  <c r="B23" i="50"/>
  <c r="B25" i="39" s="1"/>
  <c r="B26" i="50"/>
  <c r="B28" i="39" s="1"/>
  <c r="B27" i="50"/>
  <c r="B29" i="39" s="1"/>
  <c r="B28" i="50"/>
  <c r="B30" i="39" s="1"/>
  <c r="B29" i="50"/>
  <c r="B31" i="39" s="1"/>
  <c r="C20" i="50"/>
  <c r="C22" i="39" s="1"/>
  <c r="C21" i="50"/>
  <c r="C23" i="39" s="1"/>
  <c r="C22" i="50"/>
  <c r="C24" i="39" s="1"/>
  <c r="C25" i="39"/>
  <c r="C26" i="50"/>
  <c r="C28" i="39" s="1"/>
  <c r="C27" i="50"/>
  <c r="C29" i="39" s="1"/>
  <c r="C28" i="50"/>
  <c r="C30" i="39" s="1"/>
  <c r="C29" i="50"/>
  <c r="C31" i="39" s="1"/>
  <c r="D29" i="50"/>
  <c r="D28" i="50"/>
  <c r="D27" i="50"/>
  <c r="D26" i="50"/>
  <c r="D25" i="50"/>
  <c r="D24" i="50"/>
  <c r="D23" i="50"/>
  <c r="D22" i="50"/>
  <c r="D21" i="50"/>
  <c r="D20" i="50"/>
  <c r="D19" i="50"/>
  <c r="D18" i="50"/>
  <c r="D17" i="50"/>
  <c r="B2" i="50"/>
  <c r="C81" i="28" s="1"/>
  <c r="C82" i="28" s="1"/>
  <c r="B81" i="28"/>
  <c r="A11" i="50"/>
  <c r="A12" i="50" s="1"/>
  <c r="A13" i="50" s="1"/>
  <c r="A14" i="50" s="1"/>
  <c r="A15" i="50" s="1"/>
  <c r="A16" i="50" s="1"/>
  <c r="A17" i="50" s="1"/>
  <c r="A18" i="50" s="1"/>
  <c r="A19" i="50" s="1"/>
  <c r="A20" i="50" s="1"/>
  <c r="A21" i="50" s="1"/>
  <c r="A22" i="50" s="1"/>
  <c r="A23" i="50" s="1"/>
  <c r="A24" i="50" s="1"/>
  <c r="A25" i="50" s="1"/>
  <c r="A26" i="50" s="1"/>
  <c r="A27" i="50" s="1"/>
  <c r="A28" i="50" s="1"/>
  <c r="A29" i="50" s="1"/>
  <c r="F7" i="50"/>
  <c r="B1" i="50"/>
  <c r="B85" i="39"/>
  <c r="G85" i="39" s="1"/>
  <c r="B84" i="39"/>
  <c r="G84" i="39" s="1"/>
  <c r="B83" i="39"/>
  <c r="G83" i="39" s="1"/>
  <c r="B82" i="39"/>
  <c r="G82" i="39" s="1"/>
  <c r="B81" i="39"/>
  <c r="G81" i="39" s="1"/>
  <c r="B80" i="39"/>
  <c r="G80" i="39" s="1"/>
  <c r="B79" i="39"/>
  <c r="G79" i="39" s="1"/>
  <c r="B78" i="39"/>
  <c r="G78" i="39" s="1"/>
  <c r="B77" i="39"/>
  <c r="G77" i="39" s="1"/>
  <c r="B76" i="39"/>
  <c r="G76" i="39" s="1"/>
  <c r="B75" i="39"/>
  <c r="G75" i="39" s="1"/>
  <c r="B74" i="39"/>
  <c r="G74" i="39" s="1"/>
  <c r="B73" i="39"/>
  <c r="G73" i="39" s="1"/>
  <c r="B72" i="39"/>
  <c r="G72" i="39" s="1"/>
  <c r="B71" i="39"/>
  <c r="G71" i="39" s="1"/>
  <c r="B70" i="39"/>
  <c r="G70" i="39" s="1"/>
  <c r="B69" i="39"/>
  <c r="G69" i="39" s="1"/>
  <c r="B68" i="39"/>
  <c r="G68" i="39" s="1"/>
  <c r="B67" i="39"/>
  <c r="G67" i="39" s="1"/>
  <c r="B66" i="39"/>
  <c r="G66" i="39" s="1"/>
  <c r="B65" i="39"/>
  <c r="G65" i="39" s="1"/>
  <c r="B64" i="39"/>
  <c r="G64" i="39" s="1"/>
  <c r="B63" i="39"/>
  <c r="G63" i="39" s="1"/>
  <c r="B62" i="39"/>
  <c r="G62" i="39" s="1"/>
  <c r="B61" i="39"/>
  <c r="G61" i="39" s="1"/>
  <c r="B60" i="39"/>
  <c r="G60" i="39" s="1"/>
  <c r="B59" i="39"/>
  <c r="G59" i="39" s="1"/>
  <c r="B58" i="39"/>
  <c r="G58" i="39" s="1"/>
  <c r="B57" i="39"/>
  <c r="G57" i="39" s="1"/>
  <c r="B56" i="39"/>
  <c r="G56" i="39" s="1"/>
  <c r="B55" i="39"/>
  <c r="G55" i="39" s="1"/>
  <c r="B54" i="39"/>
  <c r="G54" i="39" s="1"/>
  <c r="B53" i="39"/>
  <c r="G53" i="39" s="1"/>
  <c r="B52" i="39"/>
  <c r="G52" i="39" s="1"/>
  <c r="B51" i="39"/>
  <c r="G51" i="39" s="1"/>
  <c r="B50" i="39"/>
  <c r="G50" i="39" s="1"/>
  <c r="B49" i="39"/>
  <c r="G49" i="39" s="1"/>
  <c r="B48" i="39"/>
  <c r="G48" i="39" s="1"/>
  <c r="B47" i="39"/>
  <c r="G47" i="39" s="1"/>
  <c r="B46" i="39"/>
  <c r="G46" i="39" s="1"/>
  <c r="B45" i="39"/>
  <c r="G45" i="39" s="1"/>
  <c r="B44" i="39"/>
  <c r="G44" i="39" s="1"/>
  <c r="B43" i="39"/>
  <c r="G43" i="39" s="1"/>
  <c r="B42" i="39"/>
  <c r="G42" i="39" s="1"/>
  <c r="B41" i="39"/>
  <c r="G41" i="39" s="1"/>
  <c r="B40" i="39"/>
  <c r="G40" i="39" s="1"/>
  <c r="B39" i="39"/>
  <c r="G39" i="39" s="1"/>
  <c r="B38" i="39"/>
  <c r="G38" i="39" s="1"/>
  <c r="B37" i="39"/>
  <c r="G37" i="39" s="1"/>
  <c r="B36" i="39"/>
  <c r="G36" i="39" s="1"/>
  <c r="B73" i="28"/>
  <c r="B66" i="14" s="1"/>
  <c r="C72" i="28"/>
  <c r="B72" i="28"/>
  <c r="B65" i="14" s="1"/>
  <c r="G7" i="39"/>
  <c r="G4" i="39" s="1"/>
  <c r="F7" i="39"/>
  <c r="F4" i="39" s="1"/>
  <c r="E7" i="39"/>
  <c r="E4" i="39" s="1"/>
  <c r="D7" i="39"/>
  <c r="D4" i="39" s="1"/>
  <c r="C54" i="14"/>
  <c r="E46" i="32"/>
  <c r="E48" i="178" s="1"/>
  <c r="E47" i="32"/>
  <c r="E49" i="178" s="1"/>
  <c r="E48" i="32"/>
  <c r="E49" i="32"/>
  <c r="E50" i="32"/>
  <c r="E51" i="32"/>
  <c r="E52" i="32"/>
  <c r="E53" i="32"/>
  <c r="E54" i="32"/>
  <c r="E55" i="32"/>
  <c r="E56" i="32"/>
  <c r="C12" i="28"/>
  <c r="B7" i="14"/>
  <c r="B79" i="28"/>
  <c r="B75" i="14" s="1"/>
  <c r="B78" i="28"/>
  <c r="B72" i="14" s="1"/>
  <c r="B77" i="28"/>
  <c r="B71" i="14" s="1"/>
  <c r="A37" i="39"/>
  <c r="A38" i="39" s="1"/>
  <c r="A39" i="39" s="1"/>
  <c r="A40" i="39" s="1"/>
  <c r="A41" i="39" s="1"/>
  <c r="A42" i="39" s="1"/>
  <c r="A43" i="39" s="1"/>
  <c r="A44" i="39" s="1"/>
  <c r="A45" i="39" s="1"/>
  <c r="A46" i="39" s="1"/>
  <c r="A47" i="39" s="1"/>
  <c r="A48" i="39" s="1"/>
  <c r="A49" i="39" s="1"/>
  <c r="A50" i="39" s="1"/>
  <c r="A51" i="39" s="1"/>
  <c r="A52" i="39" s="1"/>
  <c r="A53" i="39" s="1"/>
  <c r="A54" i="39" s="1"/>
  <c r="A55" i="39" s="1"/>
  <c r="A56" i="39" s="1"/>
  <c r="A57" i="39" s="1"/>
  <c r="A58" i="39" s="1"/>
  <c r="A59" i="39" s="1"/>
  <c r="A60" i="39" s="1"/>
  <c r="A61" i="39" s="1"/>
  <c r="A62" i="39" s="1"/>
  <c r="A63" i="39" s="1"/>
  <c r="A64" i="39" s="1"/>
  <c r="A65" i="39" s="1"/>
  <c r="A66" i="39" s="1"/>
  <c r="C68" i="28"/>
  <c r="I17" i="39"/>
  <c r="I18" i="39"/>
  <c r="I19" i="39"/>
  <c r="I20" i="39"/>
  <c r="I21" i="39"/>
  <c r="B14" i="28"/>
  <c r="B14" i="14" s="1"/>
  <c r="B68" i="14" s="1"/>
  <c r="B76" i="28"/>
  <c r="B70" i="14" s="1"/>
  <c r="A13" i="39"/>
  <c r="A14" i="39" s="1"/>
  <c r="A15" i="39" s="1"/>
  <c r="A16" i="39" s="1"/>
  <c r="A17" i="39" s="1"/>
  <c r="A18" i="39" s="1"/>
  <c r="A19" i="39" s="1"/>
  <c r="A20" i="39" s="1"/>
  <c r="A21" i="39" s="1"/>
  <c r="A22" i="39" s="1"/>
  <c r="A23" i="39" s="1"/>
  <c r="A24" i="39" s="1"/>
  <c r="A25" i="39" s="1"/>
  <c r="A26" i="39" s="1"/>
  <c r="A27" i="39" s="1"/>
  <c r="A28" i="39" s="1"/>
  <c r="A29" i="39" s="1"/>
  <c r="A30" i="39" s="1"/>
  <c r="A31" i="39" s="1"/>
  <c r="B2" i="39"/>
  <c r="B9" i="28" s="1"/>
  <c r="B9" i="14" s="1"/>
  <c r="B47" i="14" s="1"/>
  <c r="B1" i="39"/>
  <c r="B15" i="28"/>
  <c r="B15" i="14" s="1"/>
  <c r="B74" i="14" s="1"/>
  <c r="B2" i="28"/>
  <c r="B1" i="14"/>
  <c r="B8" i="28"/>
  <c r="C48" i="28" s="1"/>
  <c r="C49" i="28" s="1"/>
  <c r="K13" i="50" l="1"/>
  <c r="F13" i="50" s="1"/>
  <c r="E13" i="50"/>
  <c r="E14" i="50"/>
  <c r="K14" i="50"/>
  <c r="F14" i="50" s="1"/>
  <c r="E16" i="50"/>
  <c r="K16" i="50"/>
  <c r="F16" i="50" s="1"/>
  <c r="E10" i="50"/>
  <c r="K10" i="50"/>
  <c r="F10" i="50" s="1"/>
  <c r="E11" i="50"/>
  <c r="K11" i="50"/>
  <c r="F11" i="50" s="1"/>
  <c r="E15" i="50"/>
  <c r="K15" i="50"/>
  <c r="F15" i="50" s="1"/>
  <c r="I17" i="50"/>
  <c r="J17" i="50" s="1"/>
  <c r="E18" i="50"/>
  <c r="K18" i="50"/>
  <c r="F18" i="50" s="1"/>
  <c r="E19" i="50"/>
  <c r="K19" i="50"/>
  <c r="F19" i="50" s="1"/>
  <c r="E12" i="50"/>
  <c r="K12" i="50"/>
  <c r="F12" i="50" s="1"/>
  <c r="AP23" i="173"/>
  <c r="AP18" i="173"/>
  <c r="AP33" i="173"/>
  <c r="AP46" i="173"/>
  <c r="AP44" i="173"/>
  <c r="AP20" i="173"/>
  <c r="AP42" i="173"/>
  <c r="AP39" i="173"/>
  <c r="AP25" i="173"/>
  <c r="AP19" i="173"/>
  <c r="AP16" i="173"/>
  <c r="AP31" i="173"/>
  <c r="AP30" i="173"/>
  <c r="AP47" i="173"/>
  <c r="AP38" i="173"/>
  <c r="AP40" i="173"/>
  <c r="AP26" i="173"/>
  <c r="AP29" i="173"/>
  <c r="AP21" i="173"/>
  <c r="AP14" i="173"/>
  <c r="AP15" i="173"/>
  <c r="AP45" i="173"/>
  <c r="AP48" i="173"/>
  <c r="AP32" i="173"/>
  <c r="AP34" i="173"/>
  <c r="AP17" i="173"/>
  <c r="AP13" i="173"/>
  <c r="AP37" i="173"/>
  <c r="AK52" i="173"/>
  <c r="AK63" i="173"/>
  <c r="AK60" i="173"/>
  <c r="AK53" i="173"/>
  <c r="AK61" i="173"/>
  <c r="AK64" i="173"/>
  <c r="AK65" i="173"/>
  <c r="AK54" i="173"/>
  <c r="AK59" i="173"/>
  <c r="AK70" i="173"/>
  <c r="AK56" i="173"/>
  <c r="AK67" i="173"/>
  <c r="AK68" i="173"/>
  <c r="AK69" i="173"/>
  <c r="AK72" i="173"/>
  <c r="AK71" i="173"/>
  <c r="AK55" i="173"/>
  <c r="AK57" i="173"/>
  <c r="AK58" i="173"/>
  <c r="AK66" i="173"/>
  <c r="AK62" i="173"/>
  <c r="AK50" i="173"/>
  <c r="AK51" i="173"/>
  <c r="B18" i="39"/>
  <c r="B12" i="39"/>
  <c r="B18" i="28"/>
  <c r="B17" i="14" s="1"/>
  <c r="B77" i="14" s="1"/>
  <c r="B21" i="39"/>
  <c r="C10" i="14"/>
  <c r="I1" i="47" s="1"/>
  <c r="H5" i="39"/>
  <c r="F55" i="32"/>
  <c r="X47" i="38"/>
  <c r="F47" i="32"/>
  <c r="X45" i="38"/>
  <c r="F45" i="32"/>
  <c r="W40" i="38"/>
  <c r="D40" i="32"/>
  <c r="D42" i="178" s="1"/>
  <c r="X37" i="38"/>
  <c r="F37" i="32"/>
  <c r="W32" i="38"/>
  <c r="D32" i="32"/>
  <c r="D34" i="178" s="1"/>
  <c r="X29" i="38"/>
  <c r="F29" i="32"/>
  <c r="W24" i="38"/>
  <c r="D24" i="32"/>
  <c r="D26" i="178" s="1"/>
  <c r="X21" i="38"/>
  <c r="F21" i="32"/>
  <c r="C55" i="32"/>
  <c r="W46" i="38"/>
  <c r="D46" i="32"/>
  <c r="D48" i="178" s="1"/>
  <c r="W16" i="38"/>
  <c r="D16" i="32"/>
  <c r="D18" i="178" s="1"/>
  <c r="X13" i="38"/>
  <c r="F13" i="32"/>
  <c r="F54" i="32"/>
  <c r="X46" i="38"/>
  <c r="F46" i="32"/>
  <c r="W47" i="38"/>
  <c r="D47" i="32"/>
  <c r="D49" i="178" s="1"/>
  <c r="W45" i="38"/>
  <c r="D45" i="32"/>
  <c r="D47" i="178" s="1"/>
  <c r="X42" i="38"/>
  <c r="F42" i="32"/>
  <c r="W37" i="38"/>
  <c r="D37" i="32"/>
  <c r="D39" i="178" s="1"/>
  <c r="X34" i="38"/>
  <c r="F34" i="32"/>
  <c r="W29" i="38"/>
  <c r="D29" i="32"/>
  <c r="D31" i="178" s="1"/>
  <c r="X26" i="38"/>
  <c r="F26" i="32"/>
  <c r="W21" i="38"/>
  <c r="D21" i="32"/>
  <c r="D23" i="178" s="1"/>
  <c r="X18" i="38"/>
  <c r="F18" i="32"/>
  <c r="C54" i="32"/>
  <c r="D48" i="32"/>
  <c r="W13" i="38"/>
  <c r="D13" i="32"/>
  <c r="D15" i="178" s="1"/>
  <c r="F53" i="32"/>
  <c r="D49" i="32"/>
  <c r="W42" i="38"/>
  <c r="D42" i="32"/>
  <c r="D44" i="178" s="1"/>
  <c r="X39" i="38"/>
  <c r="F39" i="32"/>
  <c r="W34" i="38"/>
  <c r="D34" i="32"/>
  <c r="D36" i="178" s="1"/>
  <c r="X31" i="38"/>
  <c r="F31" i="32"/>
  <c r="W26" i="38"/>
  <c r="D26" i="32"/>
  <c r="D28" i="178" s="1"/>
  <c r="X23" i="38"/>
  <c r="F23" i="32"/>
  <c r="W18" i="38"/>
  <c r="D18" i="32"/>
  <c r="D20" i="178" s="1"/>
  <c r="C53" i="32"/>
  <c r="D50" i="32"/>
  <c r="X15" i="38"/>
  <c r="F15" i="32"/>
  <c r="F52" i="32"/>
  <c r="D51" i="32"/>
  <c r="X44" i="38"/>
  <c r="F44" i="32"/>
  <c r="W39" i="38"/>
  <c r="D39" i="32"/>
  <c r="D41" i="178" s="1"/>
  <c r="X36" i="38"/>
  <c r="F36" i="32"/>
  <c r="W31" i="38"/>
  <c r="D31" i="32"/>
  <c r="D33" i="178" s="1"/>
  <c r="X28" i="38"/>
  <c r="F28" i="32"/>
  <c r="W23" i="38"/>
  <c r="D23" i="32"/>
  <c r="D25" i="178" s="1"/>
  <c r="X20" i="38"/>
  <c r="F20" i="32"/>
  <c r="C52" i="32"/>
  <c r="D52" i="32"/>
  <c r="W15" i="38"/>
  <c r="D15" i="32"/>
  <c r="D17" i="178" s="1"/>
  <c r="X12" i="38"/>
  <c r="F12" i="32"/>
  <c r="X16" i="38"/>
  <c r="F16" i="32"/>
  <c r="F51" i="32"/>
  <c r="D53" i="32"/>
  <c r="W44" i="38"/>
  <c r="D44" i="32"/>
  <c r="D46" i="178" s="1"/>
  <c r="X41" i="38"/>
  <c r="F41" i="32"/>
  <c r="W36" i="38"/>
  <c r="D36" i="32"/>
  <c r="D38" i="178" s="1"/>
  <c r="X33" i="38"/>
  <c r="F33" i="32"/>
  <c r="W28" i="38"/>
  <c r="D28" i="32"/>
  <c r="D30" i="178" s="1"/>
  <c r="X25" i="38"/>
  <c r="F25" i="32"/>
  <c r="W20" i="38"/>
  <c r="D20" i="32"/>
  <c r="D22" i="178" s="1"/>
  <c r="D54" i="32"/>
  <c r="X17" i="38"/>
  <c r="F17" i="32"/>
  <c r="W12" i="38"/>
  <c r="D12" i="32"/>
  <c r="D14" i="178" s="1"/>
  <c r="F50" i="32"/>
  <c r="D55" i="32"/>
  <c r="W41" i="38"/>
  <c r="D41" i="32"/>
  <c r="D43" i="178" s="1"/>
  <c r="X38" i="38"/>
  <c r="F38" i="32"/>
  <c r="W33" i="38"/>
  <c r="D33" i="32"/>
  <c r="D35" i="178" s="1"/>
  <c r="X30" i="38"/>
  <c r="F30" i="32"/>
  <c r="W25" i="38"/>
  <c r="D25" i="32"/>
  <c r="D27" i="178" s="1"/>
  <c r="X22" i="38"/>
  <c r="F22" i="32"/>
  <c r="D56" i="32"/>
  <c r="W17" i="38"/>
  <c r="D17" i="32"/>
  <c r="D19" i="178" s="1"/>
  <c r="X14" i="38"/>
  <c r="F14" i="32"/>
  <c r="F49" i="32"/>
  <c r="X43" i="38"/>
  <c r="F43" i="32"/>
  <c r="W38" i="38"/>
  <c r="D38" i="32"/>
  <c r="D40" i="178" s="1"/>
  <c r="X35" i="38"/>
  <c r="F35" i="32"/>
  <c r="W30" i="38"/>
  <c r="D30" i="32"/>
  <c r="D32" i="178" s="1"/>
  <c r="X27" i="38"/>
  <c r="F27" i="32"/>
  <c r="W22" i="38"/>
  <c r="D22" i="32"/>
  <c r="D24" i="178" s="1"/>
  <c r="X19" i="38"/>
  <c r="F19" i="32"/>
  <c r="C56" i="32"/>
  <c r="W14" i="38"/>
  <c r="D14" i="32"/>
  <c r="D16" i="178" s="1"/>
  <c r="F56" i="32"/>
  <c r="F48" i="32"/>
  <c r="W43" i="38"/>
  <c r="D43" i="32"/>
  <c r="D45" i="178" s="1"/>
  <c r="X40" i="38"/>
  <c r="F40" i="32"/>
  <c r="W35" i="38"/>
  <c r="D35" i="32"/>
  <c r="D37" i="178" s="1"/>
  <c r="X32" i="38"/>
  <c r="F32" i="32"/>
  <c r="W27" i="38"/>
  <c r="D27" i="32"/>
  <c r="D29" i="178" s="1"/>
  <c r="X24" i="38"/>
  <c r="F24" i="32"/>
  <c r="W19" i="38"/>
  <c r="D19" i="32"/>
  <c r="D21" i="178" s="1"/>
  <c r="B53" i="32"/>
  <c r="B54" i="32"/>
  <c r="B55" i="32"/>
  <c r="B56" i="32"/>
  <c r="B52" i="32"/>
  <c r="B20" i="32"/>
  <c r="B22" i="178" s="1"/>
  <c r="U20" i="38"/>
  <c r="B36" i="32"/>
  <c r="B38" i="178" s="1"/>
  <c r="U36" i="38"/>
  <c r="B21" i="32"/>
  <c r="B23" i="178" s="1"/>
  <c r="U21" i="38"/>
  <c r="B37" i="32"/>
  <c r="B39" i="178" s="1"/>
  <c r="U37" i="38"/>
  <c r="U22" i="38"/>
  <c r="B22" i="32"/>
  <c r="B24" i="178" s="1"/>
  <c r="U38" i="38"/>
  <c r="B38" i="32"/>
  <c r="B40" i="178" s="1"/>
  <c r="B23" i="32"/>
  <c r="B25" i="178" s="1"/>
  <c r="U23" i="38"/>
  <c r="B39" i="32"/>
  <c r="B41" i="178" s="1"/>
  <c r="U39" i="38"/>
  <c r="B24" i="32"/>
  <c r="B26" i="178" s="1"/>
  <c r="U24" i="38"/>
  <c r="B40" i="32"/>
  <c r="B42" i="178" s="1"/>
  <c r="U40" i="38"/>
  <c r="B25" i="32"/>
  <c r="B27" i="178" s="1"/>
  <c r="U25" i="38"/>
  <c r="B41" i="32"/>
  <c r="B43" i="178" s="1"/>
  <c r="U41" i="38"/>
  <c r="B26" i="32"/>
  <c r="B28" i="178" s="1"/>
  <c r="U26" i="38"/>
  <c r="U42" i="38"/>
  <c r="B42" i="32"/>
  <c r="B44" i="178" s="1"/>
  <c r="B27" i="32"/>
  <c r="B29" i="178" s="1"/>
  <c r="U27" i="38"/>
  <c r="U43" i="38"/>
  <c r="B43" i="32"/>
  <c r="B45" i="178" s="1"/>
  <c r="B12" i="32"/>
  <c r="B14" i="178" s="1"/>
  <c r="U12" i="38"/>
  <c r="U28" i="38"/>
  <c r="B28" i="32"/>
  <c r="B30" i="178" s="1"/>
  <c r="U44" i="38"/>
  <c r="B44" i="32"/>
  <c r="B46" i="178" s="1"/>
  <c r="B13" i="32"/>
  <c r="B15" i="178" s="1"/>
  <c r="U13" i="38"/>
  <c r="U29" i="38"/>
  <c r="B29" i="32"/>
  <c r="B31" i="178" s="1"/>
  <c r="U45" i="38"/>
  <c r="B45" i="32"/>
  <c r="B47" i="178" s="1"/>
  <c r="U14" i="38"/>
  <c r="B14" i="32"/>
  <c r="B16" i="178" s="1"/>
  <c r="U30" i="38"/>
  <c r="B30" i="32"/>
  <c r="B32" i="178" s="1"/>
  <c r="U46" i="38"/>
  <c r="B46" i="32"/>
  <c r="B48" i="178" s="1"/>
  <c r="U15" i="38"/>
  <c r="B15" i="32"/>
  <c r="B17" i="178" s="1"/>
  <c r="U31" i="38"/>
  <c r="B31" i="32"/>
  <c r="B33" i="178" s="1"/>
  <c r="U47" i="38"/>
  <c r="B47" i="32"/>
  <c r="B49" i="178" s="1"/>
  <c r="U16" i="38"/>
  <c r="B16" i="32"/>
  <c r="B18" i="178" s="1"/>
  <c r="U32" i="38"/>
  <c r="B32" i="32"/>
  <c r="B34" i="178" s="1"/>
  <c r="U48" i="38"/>
  <c r="B48" i="32"/>
  <c r="B17" i="32"/>
  <c r="B19" i="178" s="1"/>
  <c r="U17" i="38"/>
  <c r="B33" i="32"/>
  <c r="B35" i="178" s="1"/>
  <c r="U33" i="38"/>
  <c r="B49" i="32"/>
  <c r="U18" i="38"/>
  <c r="B18" i="32"/>
  <c r="B20" i="178" s="1"/>
  <c r="U34" i="38"/>
  <c r="B34" i="32"/>
  <c r="B36" i="178" s="1"/>
  <c r="B50" i="32"/>
  <c r="U19" i="38"/>
  <c r="B19" i="32"/>
  <c r="B21" i="178" s="1"/>
  <c r="U35" i="38"/>
  <c r="B35" i="32"/>
  <c r="B37" i="178" s="1"/>
  <c r="B51" i="32"/>
  <c r="L17" i="48"/>
  <c r="N20" i="48"/>
  <c r="C61" i="14" s="1"/>
  <c r="C11" i="14" s="1"/>
  <c r="V47" i="38"/>
  <c r="C47" i="32"/>
  <c r="C49" i="178" s="1"/>
  <c r="V39" i="38"/>
  <c r="C39" i="32"/>
  <c r="C41" i="178" s="1"/>
  <c r="V31" i="38"/>
  <c r="C31" i="32"/>
  <c r="C33" i="178" s="1"/>
  <c r="V23" i="38"/>
  <c r="C23" i="32"/>
  <c r="C25" i="178" s="1"/>
  <c r="V15" i="38"/>
  <c r="C15" i="32"/>
  <c r="C17" i="178" s="1"/>
  <c r="V46" i="38"/>
  <c r="C46" i="32"/>
  <c r="C48" i="178" s="1"/>
  <c r="V44" i="38"/>
  <c r="C44" i="32"/>
  <c r="C46" i="178" s="1"/>
  <c r="V36" i="38"/>
  <c r="C36" i="32"/>
  <c r="C38" i="178" s="1"/>
  <c r="V28" i="38"/>
  <c r="C28" i="32"/>
  <c r="C30" i="178" s="1"/>
  <c r="V20" i="38"/>
  <c r="C20" i="32"/>
  <c r="C22" i="178" s="1"/>
  <c r="V12" i="38"/>
  <c r="C12" i="32"/>
  <c r="C14" i="178" s="1"/>
  <c r="V41" i="38"/>
  <c r="C41" i="32"/>
  <c r="C43" i="178" s="1"/>
  <c r="V33" i="38"/>
  <c r="C33" i="32"/>
  <c r="C35" i="178" s="1"/>
  <c r="V25" i="38"/>
  <c r="C25" i="32"/>
  <c r="C27" i="178" s="1"/>
  <c r="V17" i="38"/>
  <c r="C17" i="32"/>
  <c r="C19" i="178" s="1"/>
  <c r="V38" i="38"/>
  <c r="C38" i="32"/>
  <c r="C40" i="178" s="1"/>
  <c r="V30" i="38"/>
  <c r="C30" i="32"/>
  <c r="C32" i="178" s="1"/>
  <c r="V22" i="38"/>
  <c r="C22" i="32"/>
  <c r="C24" i="178" s="1"/>
  <c r="V14" i="38"/>
  <c r="C14" i="32"/>
  <c r="C16" i="178" s="1"/>
  <c r="C51" i="32"/>
  <c r="V43" i="38"/>
  <c r="C43" i="32"/>
  <c r="C45" i="178" s="1"/>
  <c r="V35" i="38"/>
  <c r="C35" i="32"/>
  <c r="C37" i="178" s="1"/>
  <c r="V27" i="38"/>
  <c r="C27" i="32"/>
  <c r="C29" i="178" s="1"/>
  <c r="V19" i="38"/>
  <c r="C19" i="32"/>
  <c r="C21" i="178" s="1"/>
  <c r="C50" i="32"/>
  <c r="C48" i="14"/>
  <c r="V40" i="38"/>
  <c r="C40" i="32"/>
  <c r="C42" i="178" s="1"/>
  <c r="V32" i="38"/>
  <c r="C32" i="32"/>
  <c r="C34" i="178" s="1"/>
  <c r="V24" i="38"/>
  <c r="C24" i="32"/>
  <c r="C26" i="178" s="1"/>
  <c r="V16" i="38"/>
  <c r="C16" i="32"/>
  <c r="C18" i="178" s="1"/>
  <c r="C49" i="32"/>
  <c r="V45" i="38"/>
  <c r="C45" i="32"/>
  <c r="C47" i="178" s="1"/>
  <c r="V37" i="38"/>
  <c r="C37" i="32"/>
  <c r="C39" i="178" s="1"/>
  <c r="V29" i="38"/>
  <c r="C29" i="32"/>
  <c r="C31" i="178" s="1"/>
  <c r="V21" i="38"/>
  <c r="C21" i="32"/>
  <c r="C23" i="178" s="1"/>
  <c r="V13" i="38"/>
  <c r="C13" i="32"/>
  <c r="C15" i="178" s="1"/>
  <c r="V48" i="38"/>
  <c r="C48" i="32"/>
  <c r="V42" i="38"/>
  <c r="C42" i="32"/>
  <c r="C44" i="178" s="1"/>
  <c r="V34" i="38"/>
  <c r="C34" i="32"/>
  <c r="C36" i="178" s="1"/>
  <c r="V26" i="38"/>
  <c r="C26" i="32"/>
  <c r="C28" i="178" s="1"/>
  <c r="V18" i="38"/>
  <c r="C18" i="32"/>
  <c r="C20" i="178" s="1"/>
  <c r="C50" i="14"/>
  <c r="B49" i="28"/>
  <c r="B45" i="14" s="1"/>
  <c r="C70" i="14"/>
  <c r="C69" i="14"/>
  <c r="C75" i="28"/>
  <c r="C78" i="28" s="1"/>
  <c r="C79" i="28"/>
  <c r="C80" i="28" s="1"/>
  <c r="C83" i="28"/>
  <c r="D6" i="39"/>
  <c r="C6" i="39"/>
  <c r="B10" i="28"/>
  <c r="B10" i="14" s="1"/>
  <c r="B52" i="14" s="1"/>
  <c r="B51" i="28"/>
  <c r="B49" i="14" s="1"/>
  <c r="B82" i="28"/>
  <c r="B85" i="28"/>
  <c r="B79" i="14" s="1"/>
  <c r="B84" i="28"/>
  <c r="B78" i="14" s="1"/>
  <c r="B12" i="28"/>
  <c r="B12" i="14" s="1"/>
  <c r="C55" i="28"/>
  <c r="C60" i="28"/>
  <c r="C58" i="28"/>
  <c r="C61" i="28"/>
  <c r="C54" i="28"/>
  <c r="C62" i="28"/>
  <c r="C59" i="28"/>
  <c r="C57" i="28"/>
  <c r="C64" i="28"/>
  <c r="C65" i="28"/>
  <c r="C67" i="28"/>
  <c r="C66" i="28"/>
  <c r="B17" i="28"/>
  <c r="B16" i="14" s="1"/>
  <c r="B11" i="28"/>
  <c r="B11" i="14" s="1"/>
  <c r="B60" i="14" s="1"/>
  <c r="C50" i="28"/>
  <c r="C73" i="28"/>
  <c r="C74" i="28"/>
  <c r="C70" i="28"/>
  <c r="C71" i="28"/>
  <c r="C69" i="28"/>
  <c r="B8" i="14"/>
  <c r="B43" i="14" s="1"/>
  <c r="C56" i="28"/>
  <c r="B13" i="28"/>
  <c r="B13" i="14" s="1"/>
  <c r="B64" i="14" s="1"/>
  <c r="E17" i="50" l="1"/>
  <c r="K17" i="50"/>
  <c r="F17" i="50" s="1"/>
  <c r="AL60" i="173"/>
  <c r="AL63" i="173"/>
  <c r="AL53" i="173"/>
  <c r="AL64" i="173"/>
  <c r="AL61" i="173"/>
  <c r="AL62" i="173"/>
  <c r="AL52" i="173"/>
  <c r="AL65" i="173"/>
  <c r="AL67" i="173"/>
  <c r="AL59" i="173"/>
  <c r="AL56" i="173"/>
  <c r="AL66" i="173"/>
  <c r="AL57" i="173"/>
  <c r="AL69" i="173"/>
  <c r="AL50" i="173"/>
  <c r="AL68" i="173"/>
  <c r="AL72" i="173"/>
  <c r="AL51" i="173"/>
  <c r="AL71" i="173"/>
  <c r="AL54" i="173"/>
  <c r="AL58" i="173"/>
  <c r="AL70" i="173"/>
  <c r="AL55" i="173"/>
  <c r="M17" i="48"/>
  <c r="C85" i="28"/>
  <c r="C84" i="28"/>
  <c r="G1" i="48"/>
  <c r="J1" i="160"/>
  <c r="C16" i="28" s="1"/>
  <c r="C11" i="28"/>
  <c r="C10" i="28"/>
  <c r="C77" i="28"/>
  <c r="C76" i="28"/>
  <c r="E6" i="39"/>
  <c r="C51" i="28"/>
  <c r="C52" i="28"/>
  <c r="AM53" i="173" l="1"/>
  <c r="AM63" i="173"/>
  <c r="AM62" i="173"/>
  <c r="AM65" i="173"/>
  <c r="AM64" i="173"/>
  <c r="AM61" i="173"/>
  <c r="AM60" i="173"/>
  <c r="AM52" i="173"/>
  <c r="AM70" i="173"/>
  <c r="AM72" i="173"/>
  <c r="AM57" i="173"/>
  <c r="AM58" i="173"/>
  <c r="AM68" i="173"/>
  <c r="AM54" i="173"/>
  <c r="AM55" i="173"/>
  <c r="AM71" i="173"/>
  <c r="AM56" i="173"/>
  <c r="AM66" i="173"/>
  <c r="AM59" i="173"/>
  <c r="AM69" i="173"/>
  <c r="AM50" i="173"/>
  <c r="AM67" i="173"/>
  <c r="AM51" i="173"/>
  <c r="F6" i="39"/>
  <c r="G50" i="160" l="1"/>
  <c r="G51" i="160" s="1"/>
  <c r="B48" i="28"/>
  <c r="B44" i="14" s="1"/>
  <c r="G6" i="39"/>
  <c r="B74" i="28"/>
  <c r="B34" i="39"/>
  <c r="B52" i="28" s="1"/>
  <c r="B50" i="14" s="1"/>
  <c r="B5" i="39"/>
  <c r="B50" i="28" s="1"/>
  <c r="B48" i="14" s="1"/>
  <c r="G52" i="160" l="1"/>
  <c r="G53" i="160" s="1"/>
  <c r="G54" i="160" s="1"/>
  <c r="D45" i="45" s="1"/>
  <c r="D25" i="39" l="1" a="1"/>
  <c r="D25" i="39" s="1"/>
  <c r="D23" i="39" a="1"/>
  <c r="D23" i="39" s="1"/>
  <c r="D31" i="39" a="1"/>
  <c r="D31" i="39" s="1"/>
  <c r="D24" i="39" a="1"/>
  <c r="D24" i="39" s="1"/>
  <c r="D26" i="39" a="1"/>
  <c r="D26" i="39" s="1"/>
  <c r="D28" i="39" a="1"/>
  <c r="D28" i="39" s="1"/>
  <c r="D27" i="39" a="1"/>
  <c r="D27" i="39" s="1"/>
  <c r="D29" i="39" a="1"/>
  <c r="D29" i="39" s="1"/>
  <c r="D30" i="39" a="1"/>
  <c r="D30" i="39" s="1"/>
  <c r="J30" i="39" l="1"/>
  <c r="G30" i="39"/>
  <c r="G28" i="39"/>
  <c r="J28" i="39"/>
  <c r="J24" i="39"/>
  <c r="G24" i="39"/>
  <c r="G27" i="39"/>
  <c r="J27" i="39"/>
  <c r="G26" i="39"/>
  <c r="J26" i="39"/>
  <c r="G29" i="39"/>
  <c r="J29" i="39"/>
  <c r="G25" i="39"/>
  <c r="J25" i="39"/>
  <c r="G23" i="39"/>
  <c r="J23" i="39"/>
  <c r="G31" i="39"/>
  <c r="J31" i="39"/>
  <c r="C79" i="14" l="1"/>
  <c r="CK39" i="173" l="1"/>
  <c r="CS39" i="173" s="1"/>
  <c r="CK33" i="173"/>
  <c r="CL33" i="173" s="1"/>
  <c r="BM39" i="173"/>
  <c r="BN39" i="173" s="1"/>
  <c r="CK35" i="173"/>
  <c r="CL35" i="173" s="1"/>
  <c r="BM35" i="173"/>
  <c r="BN35" i="173" s="1"/>
  <c r="BM43" i="173"/>
  <c r="BN43" i="173" s="1"/>
  <c r="CK36" i="173"/>
  <c r="CS36" i="173" s="1"/>
  <c r="BM25" i="173"/>
  <c r="BN25" i="173" s="1"/>
  <c r="BM36" i="173"/>
  <c r="BN36" i="173" s="1"/>
  <c r="CK25" i="173"/>
  <c r="CL25" i="173" s="1"/>
  <c r="BM44" i="173"/>
  <c r="BN44" i="173" s="1"/>
  <c r="CK43" i="173"/>
  <c r="CL43" i="173" s="1"/>
  <c r="CK44" i="173"/>
  <c r="CS44" i="173" s="1"/>
  <c r="CK40" i="173"/>
  <c r="CL40" i="173" s="1"/>
  <c r="BM40" i="173"/>
  <c r="BN40" i="173" s="1"/>
  <c r="BM34" i="173"/>
  <c r="BN34" i="173" s="1"/>
  <c r="CK34" i="173"/>
  <c r="CL34" i="173" s="1"/>
  <c r="BM33" i="173"/>
  <c r="BN33" i="173" s="1"/>
  <c r="AO63" i="173"/>
  <c r="AO70" i="173"/>
  <c r="AO71" i="173"/>
  <c r="H67" i="32"/>
  <c r="I67" i="32" s="1"/>
  <c r="AO68" i="173"/>
  <c r="AO66" i="173"/>
  <c r="AO72" i="173"/>
  <c r="AO67" i="173"/>
  <c r="AO69" i="173"/>
  <c r="AO65" i="173"/>
  <c r="AO64" i="173"/>
  <c r="H63" i="32"/>
  <c r="I63" i="32" s="1"/>
  <c r="H64" i="32"/>
  <c r="I64" i="32" s="1"/>
  <c r="H65" i="32"/>
  <c r="I65" i="32" s="1"/>
  <c r="H70" i="32"/>
  <c r="I70" i="32" s="1"/>
  <c r="H68" i="32"/>
  <c r="I68" i="32" s="1"/>
  <c r="H66" i="32"/>
  <c r="I66" i="32" s="1"/>
  <c r="H71" i="32"/>
  <c r="I71" i="32" s="1"/>
  <c r="H62" i="32"/>
  <c r="I62" i="32" s="1"/>
  <c r="H69" i="32"/>
  <c r="I69" i="32" s="1"/>
  <c r="CS33" i="173" l="1"/>
  <c r="CL39" i="173"/>
  <c r="CM39" i="173" s="1"/>
  <c r="CS43" i="173"/>
  <c r="CL44" i="173"/>
  <c r="CM44" i="173" s="1"/>
  <c r="CL36" i="173"/>
  <c r="CM36" i="173" s="1"/>
  <c r="CK27" i="173"/>
  <c r="CS27" i="173" s="1"/>
  <c r="CS25" i="173"/>
  <c r="CS35" i="173"/>
  <c r="CS34" i="173"/>
  <c r="CS40" i="173"/>
  <c r="BM27" i="173"/>
  <c r="BN27" i="173" s="1"/>
  <c r="CM43" i="173"/>
  <c r="CT43" i="173"/>
  <c r="CM35" i="173"/>
  <c r="CT35" i="173"/>
  <c r="CM34" i="173"/>
  <c r="CT34" i="173"/>
  <c r="CM25" i="173"/>
  <c r="CT25" i="173"/>
  <c r="CM40" i="173"/>
  <c r="CT40" i="173"/>
  <c r="CM33" i="173"/>
  <c r="CT33" i="173"/>
  <c r="BO44" i="173"/>
  <c r="BO39" i="173"/>
  <c r="BO36" i="173"/>
  <c r="BO40" i="173"/>
  <c r="BO33" i="173"/>
  <c r="BO25" i="173"/>
  <c r="BO43" i="173"/>
  <c r="BO34" i="173"/>
  <c r="BO35" i="173"/>
  <c r="AS71" i="173"/>
  <c r="BC71" i="173" s="1"/>
  <c r="AS70" i="173"/>
  <c r="BC70" i="173" s="1"/>
  <c r="AQ63" i="173"/>
  <c r="AR63" i="173"/>
  <c r="AU63" i="173" s="1"/>
  <c r="AQ71" i="173"/>
  <c r="AR71" i="173"/>
  <c r="AU71" i="173" s="1"/>
  <c r="AS63" i="173"/>
  <c r="BD63" i="173" s="1"/>
  <c r="AQ70" i="173"/>
  <c r="AR70" i="173"/>
  <c r="BA70" i="173" s="1"/>
  <c r="AO62" i="173"/>
  <c r="AR66" i="173"/>
  <c r="AS66" i="173"/>
  <c r="AQ66" i="173"/>
  <c r="AR69" i="173"/>
  <c r="AQ69" i="173"/>
  <c r="AS69" i="173"/>
  <c r="AS68" i="173"/>
  <c r="AR68" i="173"/>
  <c r="AQ68" i="173"/>
  <c r="AR65" i="173"/>
  <c r="AQ65" i="173"/>
  <c r="AS65" i="173"/>
  <c r="AQ67" i="173"/>
  <c r="AS67" i="173"/>
  <c r="AR67" i="173"/>
  <c r="AQ64" i="173"/>
  <c r="AS64" i="173"/>
  <c r="AR64" i="173"/>
  <c r="AR72" i="173"/>
  <c r="AQ72" i="173"/>
  <c r="AS72" i="173"/>
  <c r="AO25" i="173"/>
  <c r="Y24" i="38"/>
  <c r="H24" i="32"/>
  <c r="I24" i="32" l="1"/>
  <c r="G26" i="178"/>
  <c r="CT36" i="173"/>
  <c r="CT39" i="173"/>
  <c r="CT44" i="173"/>
  <c r="CL27" i="173"/>
  <c r="CT27" i="173" s="1"/>
  <c r="CN33" i="173"/>
  <c r="CU33" i="173"/>
  <c r="CN44" i="173"/>
  <c r="CU44" i="173"/>
  <c r="CN25" i="173"/>
  <c r="CU25" i="173"/>
  <c r="CN34" i="173"/>
  <c r="CU34" i="173"/>
  <c r="CN43" i="173"/>
  <c r="CU43" i="173"/>
  <c r="CN40" i="173"/>
  <c r="CU40" i="173"/>
  <c r="CN36" i="173"/>
  <c r="CU36" i="173"/>
  <c r="CN35" i="173"/>
  <c r="CU35" i="173"/>
  <c r="CN39" i="173"/>
  <c r="CU39" i="173"/>
  <c r="BI71" i="173"/>
  <c r="BH71" i="173"/>
  <c r="BG71" i="173"/>
  <c r="BF71" i="173"/>
  <c r="BE71" i="173"/>
  <c r="BD71" i="173"/>
  <c r="BP35" i="173"/>
  <c r="BP25" i="173"/>
  <c r="BP36" i="173"/>
  <c r="BP39" i="173"/>
  <c r="BP34" i="173"/>
  <c r="BP43" i="173"/>
  <c r="BP40" i="173"/>
  <c r="BP33" i="173"/>
  <c r="BO27" i="173"/>
  <c r="BP44" i="173"/>
  <c r="BI70" i="173"/>
  <c r="BH70" i="173"/>
  <c r="BG70" i="173"/>
  <c r="BF70" i="173"/>
  <c r="BE70" i="173"/>
  <c r="BD70" i="173"/>
  <c r="AQ62" i="173"/>
  <c r="S25" i="173"/>
  <c r="BA71" i="173"/>
  <c r="AZ71" i="173"/>
  <c r="AY71" i="173"/>
  <c r="AX71" i="173"/>
  <c r="AW71" i="173"/>
  <c r="AV71" i="173"/>
  <c r="AV63" i="173"/>
  <c r="AY63" i="173"/>
  <c r="BA63" i="173"/>
  <c r="AW63" i="173"/>
  <c r="AX63" i="173"/>
  <c r="AZ63" i="173"/>
  <c r="AZ70" i="173"/>
  <c r="AW70" i="173"/>
  <c r="AY70" i="173"/>
  <c r="AX70" i="173"/>
  <c r="AV70" i="173"/>
  <c r="AU70" i="173"/>
  <c r="BC63" i="173"/>
  <c r="BI63" i="173"/>
  <c r="BG63" i="173"/>
  <c r="BH63" i="173"/>
  <c r="BF63" i="173"/>
  <c r="BE63" i="173"/>
  <c r="AR62" i="173"/>
  <c r="AX62" i="173" s="1"/>
  <c r="AS62" i="173"/>
  <c r="BI62" i="173" s="1"/>
  <c r="AU64" i="173"/>
  <c r="AV64" i="173"/>
  <c r="AW64" i="173"/>
  <c r="AX64" i="173"/>
  <c r="AY64" i="173"/>
  <c r="AZ64" i="173"/>
  <c r="BA64" i="173"/>
  <c r="BC66" i="173"/>
  <c r="BD66" i="173"/>
  <c r="BE66" i="173"/>
  <c r="BF66" i="173"/>
  <c r="BG66" i="173"/>
  <c r="BH66" i="173"/>
  <c r="BI66" i="173"/>
  <c r="AU66" i="173"/>
  <c r="AV66" i="173"/>
  <c r="AW66" i="173"/>
  <c r="AX66" i="173"/>
  <c r="AY66" i="173"/>
  <c r="AZ66" i="173"/>
  <c r="BA66" i="173"/>
  <c r="AU67" i="173"/>
  <c r="AV67" i="173"/>
  <c r="AW67" i="173"/>
  <c r="AX67" i="173"/>
  <c r="AY67" i="173"/>
  <c r="AZ67" i="173"/>
  <c r="BA67" i="173"/>
  <c r="BC72" i="173"/>
  <c r="BD72" i="173"/>
  <c r="BE72" i="173"/>
  <c r="BF72" i="173"/>
  <c r="BG72" i="173"/>
  <c r="BH72" i="173"/>
  <c r="BI72" i="173"/>
  <c r="AU69" i="173"/>
  <c r="AV69" i="173"/>
  <c r="AW69" i="173"/>
  <c r="AX69" i="173"/>
  <c r="AY69" i="173"/>
  <c r="AZ69" i="173"/>
  <c r="BA69" i="173"/>
  <c r="BC67" i="173"/>
  <c r="BD67" i="173"/>
  <c r="BE67" i="173"/>
  <c r="BF67" i="173"/>
  <c r="BG67" i="173"/>
  <c r="BH67" i="173"/>
  <c r="BI67" i="173"/>
  <c r="AU72" i="173"/>
  <c r="AV72" i="173"/>
  <c r="AW72" i="173"/>
  <c r="AX72" i="173"/>
  <c r="AY72" i="173"/>
  <c r="AZ72" i="173"/>
  <c r="BA72" i="173"/>
  <c r="BC65" i="173"/>
  <c r="BE65" i="173"/>
  <c r="BD65" i="173"/>
  <c r="BF65" i="173"/>
  <c r="BG65" i="173"/>
  <c r="BH65" i="173"/>
  <c r="BI65" i="173"/>
  <c r="AU65" i="173"/>
  <c r="AW65" i="173"/>
  <c r="AV65" i="173"/>
  <c r="AX65" i="173"/>
  <c r="AY65" i="173"/>
  <c r="AZ65" i="173"/>
  <c r="BA65" i="173"/>
  <c r="BC68" i="173"/>
  <c r="BD68" i="173"/>
  <c r="BE68" i="173"/>
  <c r="BF68" i="173"/>
  <c r="BG68" i="173"/>
  <c r="BH68" i="173"/>
  <c r="BI68" i="173"/>
  <c r="BC64" i="173"/>
  <c r="BD64" i="173"/>
  <c r="BE64" i="173"/>
  <c r="BF64" i="173"/>
  <c r="BG64" i="173"/>
  <c r="BH64" i="173"/>
  <c r="BI64" i="173"/>
  <c r="AU68" i="173"/>
  <c r="AV68" i="173"/>
  <c r="AW68" i="173"/>
  <c r="AX68" i="173"/>
  <c r="AY68" i="173"/>
  <c r="AZ68" i="173"/>
  <c r="BA68" i="173"/>
  <c r="BC69" i="173"/>
  <c r="BD69" i="173"/>
  <c r="BE69" i="173"/>
  <c r="BF69" i="173"/>
  <c r="BG69" i="173"/>
  <c r="BH69" i="173"/>
  <c r="BI69" i="173"/>
  <c r="AR25" i="173"/>
  <c r="AS25" i="173"/>
  <c r="AO27" i="173"/>
  <c r="M26" i="38"/>
  <c r="M12" i="38"/>
  <c r="M16" i="38"/>
  <c r="M18" i="38"/>
  <c r="M19" i="38"/>
  <c r="M28" i="38"/>
  <c r="M27" i="38"/>
  <c r="M23" i="38"/>
  <c r="M22" i="38"/>
  <c r="Z24" i="38"/>
  <c r="H26" i="32"/>
  <c r="Y26" i="38"/>
  <c r="I26" i="32" l="1"/>
  <c r="G28" i="178"/>
  <c r="CM27" i="173"/>
  <c r="CU27" i="173" s="1"/>
  <c r="CO35" i="173"/>
  <c r="CW35" i="173" s="1"/>
  <c r="CV35" i="173"/>
  <c r="CO36" i="173"/>
  <c r="CW36" i="173" s="1"/>
  <c r="CV36" i="173"/>
  <c r="CO43" i="173"/>
  <c r="CW43" i="173" s="1"/>
  <c r="CV43" i="173"/>
  <c r="CO25" i="173"/>
  <c r="CW25" i="173" s="1"/>
  <c r="CV25" i="173"/>
  <c r="CO44" i="173"/>
  <c r="CW44" i="173" s="1"/>
  <c r="CV44" i="173"/>
  <c r="CO39" i="173"/>
  <c r="CW39" i="173" s="1"/>
  <c r="CV39" i="173"/>
  <c r="CO40" i="173"/>
  <c r="CW40" i="173" s="1"/>
  <c r="CV40" i="173"/>
  <c r="CO34" i="173"/>
  <c r="CW34" i="173" s="1"/>
  <c r="CV34" i="173"/>
  <c r="CO33" i="173"/>
  <c r="CW33" i="173" s="1"/>
  <c r="CV33" i="173"/>
  <c r="CC25" i="173"/>
  <c r="CD25" i="173"/>
  <c r="CF25" i="173"/>
  <c r="CE25" i="173"/>
  <c r="BU25" i="173"/>
  <c r="BV25" i="173"/>
  <c r="BX25" i="173"/>
  <c r="BW25" i="173"/>
  <c r="BP27" i="173"/>
  <c r="BQ44" i="173"/>
  <c r="BQ33" i="173"/>
  <c r="BQ39" i="173"/>
  <c r="BQ40" i="173"/>
  <c r="BQ43" i="173"/>
  <c r="BQ34" i="173"/>
  <c r="BQ36" i="173"/>
  <c r="BQ25" i="173"/>
  <c r="CG25" i="173" s="1"/>
  <c r="BQ35" i="173"/>
  <c r="N27" i="38"/>
  <c r="P27" i="38"/>
  <c r="O27" i="38"/>
  <c r="Q27" i="38"/>
  <c r="R27" i="38"/>
  <c r="N16" i="38"/>
  <c r="P16" i="38"/>
  <c r="O16" i="38"/>
  <c r="Q16" i="38"/>
  <c r="R16" i="38"/>
  <c r="N28" i="38"/>
  <c r="P28" i="38"/>
  <c r="O28" i="38"/>
  <c r="Q28" i="38"/>
  <c r="R28" i="38"/>
  <c r="N23" i="38"/>
  <c r="O23" i="38"/>
  <c r="P23" i="38"/>
  <c r="Q23" i="38"/>
  <c r="R23" i="38"/>
  <c r="N18" i="38"/>
  <c r="P18" i="38"/>
  <c r="O18" i="38"/>
  <c r="Q18" i="38"/>
  <c r="R18" i="38"/>
  <c r="N12" i="38"/>
  <c r="O12" i="38"/>
  <c r="P12" i="38"/>
  <c r="Q12" i="38"/>
  <c r="R12" i="38"/>
  <c r="N22" i="38"/>
  <c r="O22" i="38"/>
  <c r="P22" i="38"/>
  <c r="Q22" i="38"/>
  <c r="R22" i="38"/>
  <c r="N19" i="38"/>
  <c r="P19" i="38"/>
  <c r="O19" i="38"/>
  <c r="Q19" i="38"/>
  <c r="R19" i="38"/>
  <c r="N26" i="38"/>
  <c r="P26" i="38"/>
  <c r="O26" i="38"/>
  <c r="Q26" i="38"/>
  <c r="R26" i="38"/>
  <c r="AA25" i="173"/>
  <c r="AI25" i="173" s="1"/>
  <c r="AQ25" i="173"/>
  <c r="S27" i="173"/>
  <c r="T25" i="173"/>
  <c r="BJ71" i="173"/>
  <c r="BC62" i="173"/>
  <c r="BD62" i="173"/>
  <c r="BJ70" i="173"/>
  <c r="BF62" i="173"/>
  <c r="BH62" i="173"/>
  <c r="BG62" i="173"/>
  <c r="BE62" i="173"/>
  <c r="BJ63" i="173"/>
  <c r="BA62" i="173"/>
  <c r="AY62" i="173"/>
  <c r="AW62" i="173"/>
  <c r="AU62" i="173"/>
  <c r="AZ62" i="173"/>
  <c r="AV62" i="173"/>
  <c r="BJ65" i="173"/>
  <c r="BJ69" i="173"/>
  <c r="BJ68" i="173"/>
  <c r="BJ66" i="173"/>
  <c r="BJ67" i="173"/>
  <c r="BJ72" i="173"/>
  <c r="BJ64" i="173"/>
  <c r="BD25" i="173"/>
  <c r="BC25" i="173"/>
  <c r="AU25" i="173"/>
  <c r="AV25" i="173"/>
  <c r="AR27" i="173"/>
  <c r="CE27" i="173" s="1"/>
  <c r="AS27" i="173"/>
  <c r="BW27" i="173" s="1"/>
  <c r="M17" i="38"/>
  <c r="M29" i="38"/>
  <c r="M30" i="38"/>
  <c r="M13" i="38"/>
  <c r="M15" i="38"/>
  <c r="M14" i="38"/>
  <c r="M31" i="38"/>
  <c r="M21" i="38"/>
  <c r="M20" i="38"/>
  <c r="Z26" i="38"/>
  <c r="AA24" i="38"/>
  <c r="CN27" i="173" l="1"/>
  <c r="CO27" i="173" s="1"/>
  <c r="CW27" i="173" s="1"/>
  <c r="CF27" i="173"/>
  <c r="CC27" i="173"/>
  <c r="CD27" i="173"/>
  <c r="BE25" i="173"/>
  <c r="BY25" i="173"/>
  <c r="BX27" i="173"/>
  <c r="BU27" i="173"/>
  <c r="BV27" i="173"/>
  <c r="BQ27" i="173"/>
  <c r="CG27" i="173" s="1"/>
  <c r="N20" i="38"/>
  <c r="O20" i="38"/>
  <c r="P20" i="38"/>
  <c r="Q20" i="38"/>
  <c r="R20" i="38"/>
  <c r="N21" i="38"/>
  <c r="O21" i="38"/>
  <c r="P21" i="38"/>
  <c r="Q21" i="38"/>
  <c r="R21" i="38"/>
  <c r="N29" i="38"/>
  <c r="O29" i="38"/>
  <c r="P29" i="38"/>
  <c r="Q29" i="38"/>
  <c r="R29" i="38"/>
  <c r="N31" i="38"/>
  <c r="O31" i="38"/>
  <c r="P31" i="38"/>
  <c r="Q31" i="38"/>
  <c r="R31" i="38"/>
  <c r="N17" i="38"/>
  <c r="O17" i="38"/>
  <c r="P17" i="38"/>
  <c r="Q17" i="38"/>
  <c r="R17" i="38"/>
  <c r="N14" i="38"/>
  <c r="O14" i="38"/>
  <c r="P14" i="38"/>
  <c r="Q14" i="38"/>
  <c r="R14" i="38"/>
  <c r="N15" i="38"/>
  <c r="O15" i="38"/>
  <c r="P15" i="38"/>
  <c r="Q15" i="38"/>
  <c r="R15" i="38"/>
  <c r="N13" i="38"/>
  <c r="P13" i="38"/>
  <c r="O13" i="38"/>
  <c r="Q13" i="38"/>
  <c r="R13" i="38"/>
  <c r="N30" i="38"/>
  <c r="O30" i="38"/>
  <c r="P30" i="38"/>
  <c r="Q30" i="38"/>
  <c r="R30" i="38"/>
  <c r="AW25" i="173"/>
  <c r="AB25" i="173"/>
  <c r="AJ25" i="173" s="1"/>
  <c r="AA27" i="173"/>
  <c r="AI27" i="173" s="1"/>
  <c r="AQ27" i="173"/>
  <c r="U25" i="173"/>
  <c r="T27" i="173"/>
  <c r="BJ62" i="173"/>
  <c r="BD27" i="173"/>
  <c r="BC27" i="173"/>
  <c r="AU27" i="173"/>
  <c r="AV27" i="173"/>
  <c r="AO33" i="173"/>
  <c r="AO35" i="173"/>
  <c r="Y32" i="38"/>
  <c r="AB24" i="38"/>
  <c r="AA26" i="38"/>
  <c r="H32" i="32"/>
  <c r="I32" i="32" l="1"/>
  <c r="G34" i="178"/>
  <c r="CV27" i="173"/>
  <c r="AW27" i="173"/>
  <c r="AX25" i="173"/>
  <c r="BY27" i="173"/>
  <c r="BF25" i="173"/>
  <c r="BE27" i="173"/>
  <c r="AC25" i="173"/>
  <c r="AK25" i="173" s="1"/>
  <c r="AB27" i="173"/>
  <c r="AJ27" i="173" s="1"/>
  <c r="V25" i="173"/>
  <c r="S33" i="173"/>
  <c r="U27" i="173"/>
  <c r="AR35" i="173"/>
  <c r="AS35" i="173"/>
  <c r="AR33" i="173"/>
  <c r="AS33" i="173"/>
  <c r="AO36" i="173"/>
  <c r="Z32" i="38"/>
  <c r="AB26" i="38"/>
  <c r="AC24" i="38"/>
  <c r="CC33" i="173" l="1"/>
  <c r="CD33" i="173"/>
  <c r="CE33" i="173"/>
  <c r="CF33" i="173"/>
  <c r="CG33" i="173"/>
  <c r="CC35" i="173"/>
  <c r="CD35" i="173"/>
  <c r="CE35" i="173"/>
  <c r="CF35" i="173"/>
  <c r="CG35" i="173"/>
  <c r="BF27" i="173"/>
  <c r="AY25" i="173"/>
  <c r="BU33" i="173"/>
  <c r="BV33" i="173"/>
  <c r="BW33" i="173"/>
  <c r="BX33" i="173"/>
  <c r="BY33" i="173"/>
  <c r="BU35" i="173"/>
  <c r="BV35" i="173"/>
  <c r="BW35" i="173"/>
  <c r="BX35" i="173"/>
  <c r="BY35" i="173"/>
  <c r="BG25" i="173"/>
  <c r="AX27" i="173"/>
  <c r="AD25" i="173"/>
  <c r="AL25" i="173" s="1"/>
  <c r="AC27" i="173"/>
  <c r="AK27" i="173" s="1"/>
  <c r="AA33" i="173"/>
  <c r="AI33" i="173" s="1"/>
  <c r="W25" i="173"/>
  <c r="V27" i="173"/>
  <c r="T33" i="173"/>
  <c r="AQ33" i="173"/>
  <c r="BD33" i="173"/>
  <c r="BC33" i="173"/>
  <c r="BD35" i="173"/>
  <c r="BC35" i="173"/>
  <c r="AU33" i="173"/>
  <c r="AV33" i="173"/>
  <c r="AU35" i="173"/>
  <c r="AV35" i="173"/>
  <c r="AR36" i="173"/>
  <c r="AS36" i="173"/>
  <c r="AA32" i="38"/>
  <c r="AC26" i="38"/>
  <c r="CC36" i="173" l="1"/>
  <c r="CD36" i="173"/>
  <c r="CE36" i="173"/>
  <c r="CF36" i="173"/>
  <c r="CG36" i="173"/>
  <c r="AZ25" i="173"/>
  <c r="AY27" i="173"/>
  <c r="AW33" i="173"/>
  <c r="BU36" i="173"/>
  <c r="BV36" i="173"/>
  <c r="BW36" i="173"/>
  <c r="BX36" i="173"/>
  <c r="BY36" i="173"/>
  <c r="BG27" i="173"/>
  <c r="BH25" i="173"/>
  <c r="AD27" i="173"/>
  <c r="AL27" i="173" s="1"/>
  <c r="AE25" i="173"/>
  <c r="AM25" i="173" s="1"/>
  <c r="BE33" i="173"/>
  <c r="AB33" i="173"/>
  <c r="AJ33" i="173" s="1"/>
  <c r="W27" i="173"/>
  <c r="U33" i="173"/>
  <c r="BD36" i="173"/>
  <c r="BC36" i="173"/>
  <c r="AU36" i="173"/>
  <c r="AV36" i="173"/>
  <c r="AB32" i="38"/>
  <c r="AX33" i="173" l="1"/>
  <c r="BA25" i="173"/>
  <c r="AZ27" i="173"/>
  <c r="BH27" i="173"/>
  <c r="BF33" i="173"/>
  <c r="BI25" i="173"/>
  <c r="AC33" i="173"/>
  <c r="AK33" i="173" s="1"/>
  <c r="AE27" i="173"/>
  <c r="AM27" i="173" s="1"/>
  <c r="V33" i="173"/>
  <c r="AO39" i="173"/>
  <c r="AC32" i="38"/>
  <c r="BJ25" i="173" l="1"/>
  <c r="BA27" i="173"/>
  <c r="AY33" i="173"/>
  <c r="BI27" i="173"/>
  <c r="BG33" i="173"/>
  <c r="AD33" i="173"/>
  <c r="AL33" i="173" s="1"/>
  <c r="W33" i="173"/>
  <c r="AR39" i="173"/>
  <c r="AS39" i="173"/>
  <c r="AO40" i="173"/>
  <c r="CC39" i="173" l="1"/>
  <c r="CD39" i="173"/>
  <c r="CE39" i="173"/>
  <c r="CF39" i="173"/>
  <c r="CG39" i="173"/>
  <c r="BJ27" i="173"/>
  <c r="AZ33" i="173"/>
  <c r="BU39" i="173"/>
  <c r="BV39" i="173"/>
  <c r="BW39" i="173"/>
  <c r="BX39" i="173"/>
  <c r="BY39" i="173"/>
  <c r="BH33" i="173"/>
  <c r="AE33" i="173"/>
  <c r="AM33" i="173" s="1"/>
  <c r="BD39" i="173"/>
  <c r="BC39" i="173"/>
  <c r="AU39" i="173"/>
  <c r="AV39" i="173"/>
  <c r="AR40" i="173"/>
  <c r="AS40" i="173"/>
  <c r="CC40" i="173" l="1"/>
  <c r="CD40" i="173"/>
  <c r="CE40" i="173"/>
  <c r="CF40" i="173"/>
  <c r="CG40" i="173"/>
  <c r="BA33" i="173"/>
  <c r="BU40" i="173"/>
  <c r="BV40" i="173"/>
  <c r="BW40" i="173"/>
  <c r="BX40" i="173"/>
  <c r="BY40" i="173"/>
  <c r="BI33" i="173"/>
  <c r="BD40" i="173"/>
  <c r="BC40" i="173"/>
  <c r="AU40" i="173"/>
  <c r="AV40" i="173"/>
  <c r="BJ33" i="173" l="1"/>
  <c r="AO43" i="173"/>
  <c r="AR43" i="173" l="1"/>
  <c r="AS43" i="173"/>
  <c r="AO44" i="173"/>
  <c r="CC43" i="173" l="1"/>
  <c r="CD43" i="173"/>
  <c r="CE43" i="173"/>
  <c r="CF43" i="173"/>
  <c r="CG43" i="173"/>
  <c r="BU43" i="173"/>
  <c r="BV43" i="173"/>
  <c r="BW43" i="173"/>
  <c r="BX43" i="173"/>
  <c r="BY43" i="173"/>
  <c r="BC43" i="173"/>
  <c r="BD43" i="173"/>
  <c r="AU43" i="173"/>
  <c r="AV43" i="173"/>
  <c r="AR44" i="173"/>
  <c r="AS44" i="173"/>
  <c r="CC44" i="173" l="1"/>
  <c r="CD44" i="173"/>
  <c r="CE44" i="173"/>
  <c r="CF44" i="173"/>
  <c r="CG44" i="173"/>
  <c r="BU44" i="173"/>
  <c r="BV44" i="173"/>
  <c r="BW44" i="173"/>
  <c r="BX44" i="173"/>
  <c r="BY44" i="173"/>
  <c r="BD44" i="173"/>
  <c r="BC44" i="173"/>
  <c r="AU44" i="173"/>
  <c r="AV44" i="173"/>
  <c r="AO50" i="173" l="1"/>
  <c r="AQ50" i="173" l="1"/>
  <c r="AR50" i="173"/>
  <c r="AS50" i="173"/>
  <c r="AU50" i="173" l="1"/>
  <c r="AV50" i="173"/>
  <c r="AW50" i="173"/>
  <c r="AX50" i="173"/>
  <c r="AY50" i="173"/>
  <c r="AZ50" i="173"/>
  <c r="BA50" i="173"/>
  <c r="AO51" i="173"/>
  <c r="BC50" i="173"/>
  <c r="BD50" i="173"/>
  <c r="BE50" i="173"/>
  <c r="BF50" i="173"/>
  <c r="BG50" i="173"/>
  <c r="BH50" i="173"/>
  <c r="BI50" i="173"/>
  <c r="AO52" i="173" l="1"/>
  <c r="AS51" i="173"/>
  <c r="AQ51" i="173"/>
  <c r="AR51" i="173"/>
  <c r="BJ50" i="173"/>
  <c r="AR52" i="173" l="1"/>
  <c r="AS52" i="173"/>
  <c r="AQ52" i="173"/>
  <c r="AO53" i="173"/>
  <c r="AU51" i="173"/>
  <c r="AV51" i="173"/>
  <c r="AW51" i="173"/>
  <c r="AX51" i="173"/>
  <c r="AY51" i="173"/>
  <c r="AZ51" i="173"/>
  <c r="BA51" i="173"/>
  <c r="BC51" i="173"/>
  <c r="BD51" i="173"/>
  <c r="BE51" i="173"/>
  <c r="BF51" i="173"/>
  <c r="BG51" i="173"/>
  <c r="BH51" i="173"/>
  <c r="BI51" i="173"/>
  <c r="C72" i="14"/>
  <c r="AQ53" i="173" l="1"/>
  <c r="AR53" i="173"/>
  <c r="AS53" i="173"/>
  <c r="BJ51" i="173"/>
  <c r="AO54" i="173"/>
  <c r="BD52" i="173"/>
  <c r="BC52" i="173"/>
  <c r="BE52" i="173"/>
  <c r="BF52" i="173"/>
  <c r="BG52" i="173"/>
  <c r="BH52" i="173"/>
  <c r="BI52" i="173"/>
  <c r="AV52" i="173"/>
  <c r="AU52" i="173"/>
  <c r="AW52" i="173"/>
  <c r="AX52" i="173"/>
  <c r="AY52" i="173"/>
  <c r="AZ52" i="173"/>
  <c r="BA52" i="173"/>
  <c r="C20" i="28"/>
  <c r="AQ54" i="173" l="1"/>
  <c r="AS54" i="173"/>
  <c r="AR54" i="173"/>
  <c r="AO55" i="173"/>
  <c r="BJ52" i="173"/>
  <c r="BD53" i="173"/>
  <c r="BC53" i="173"/>
  <c r="BE53" i="173"/>
  <c r="BF53" i="173"/>
  <c r="BG53" i="173"/>
  <c r="BH53" i="173"/>
  <c r="BI53" i="173"/>
  <c r="AV53" i="173"/>
  <c r="AU53" i="173"/>
  <c r="AW53" i="173"/>
  <c r="AX53" i="173"/>
  <c r="AY53" i="173"/>
  <c r="AZ53" i="173"/>
  <c r="BA53" i="173"/>
  <c r="AR55" i="173" l="1"/>
  <c r="AQ55" i="173"/>
  <c r="AS55" i="173"/>
  <c r="AO56" i="173"/>
  <c r="BJ53" i="173"/>
  <c r="AU54" i="173"/>
  <c r="AV54" i="173"/>
  <c r="AW54" i="173"/>
  <c r="AX54" i="173"/>
  <c r="AY54" i="173"/>
  <c r="AZ54" i="173"/>
  <c r="BA54" i="173"/>
  <c r="BC54" i="173"/>
  <c r="BD54" i="173"/>
  <c r="BE54" i="173"/>
  <c r="BF54" i="173"/>
  <c r="BG54" i="173"/>
  <c r="BH54" i="173"/>
  <c r="BI54" i="173"/>
  <c r="AR56" i="173" l="1"/>
  <c r="AS56" i="173"/>
  <c r="AQ56" i="173"/>
  <c r="AO57" i="173"/>
  <c r="BJ54" i="173"/>
  <c r="BC55" i="173"/>
  <c r="BD55" i="173"/>
  <c r="BE55" i="173"/>
  <c r="BF55" i="173"/>
  <c r="BG55" i="173"/>
  <c r="BH55" i="173"/>
  <c r="BI55" i="173"/>
  <c r="AU55" i="173"/>
  <c r="AV55" i="173"/>
  <c r="AW55" i="173"/>
  <c r="AX55" i="173"/>
  <c r="AY55" i="173"/>
  <c r="AZ55" i="173"/>
  <c r="BA55" i="173"/>
  <c r="M25" i="38"/>
  <c r="M24" i="38"/>
  <c r="N24" i="38" l="1"/>
  <c r="O24" i="38"/>
  <c r="P24" i="38"/>
  <c r="Q24" i="38"/>
  <c r="R24" i="38"/>
  <c r="N25" i="38"/>
  <c r="O25" i="38"/>
  <c r="P25" i="38"/>
  <c r="Q25" i="38"/>
  <c r="R25" i="38"/>
  <c r="AS57" i="173"/>
  <c r="AR57" i="173"/>
  <c r="AQ57" i="173"/>
  <c r="BJ55" i="173"/>
  <c r="BC56" i="173"/>
  <c r="BD56" i="173"/>
  <c r="BE56" i="173"/>
  <c r="BF56" i="173"/>
  <c r="BG56" i="173"/>
  <c r="BH56" i="173"/>
  <c r="BI56" i="173"/>
  <c r="AU56" i="173"/>
  <c r="AV56" i="173"/>
  <c r="AW56" i="173"/>
  <c r="AX56" i="173"/>
  <c r="AY56" i="173"/>
  <c r="AZ56" i="173"/>
  <c r="BA56" i="173"/>
  <c r="BJ56" i="173" l="1"/>
  <c r="AU57" i="173"/>
  <c r="AV57" i="173"/>
  <c r="AW57" i="173"/>
  <c r="AX57" i="173"/>
  <c r="AY57" i="173"/>
  <c r="AZ57" i="173"/>
  <c r="BA57" i="173"/>
  <c r="BC57" i="173"/>
  <c r="BD57" i="173"/>
  <c r="BE57" i="173"/>
  <c r="BF57" i="173"/>
  <c r="BG57" i="173"/>
  <c r="BH57" i="173"/>
  <c r="BI57" i="173"/>
  <c r="BJ57" i="173" l="1"/>
  <c r="C37" i="28"/>
  <c r="C23" i="28"/>
  <c r="C36" i="28"/>
  <c r="C33" i="28"/>
  <c r="C31" i="28"/>
  <c r="C22" i="28"/>
  <c r="C34" i="28"/>
  <c r="C38" i="28"/>
  <c r="C25" i="28"/>
  <c r="C29" i="28"/>
  <c r="C30" i="28"/>
  <c r="C41" i="28"/>
  <c r="C39" i="28"/>
  <c r="C35" i="28"/>
  <c r="C26" i="28"/>
  <c r="C40" i="28"/>
  <c r="C32" i="28"/>
  <c r="C42" i="28"/>
  <c r="C27" i="28"/>
  <c r="C28" i="28"/>
  <c r="C24" i="28"/>
  <c r="C20" i="14" a="1"/>
  <c r="H61" i="32" l="1"/>
  <c r="I61" i="32" s="1"/>
  <c r="C20" i="14"/>
  <c r="C21" i="28" s="1"/>
  <c r="Y33" i="38" l="1"/>
  <c r="AO34" i="173"/>
  <c r="S34" i="173" l="1"/>
  <c r="H33" i="32"/>
  <c r="AR34" i="173"/>
  <c r="AS34" i="173"/>
  <c r="Z33" i="38"/>
  <c r="Y34" i="38"/>
  <c r="H34" i="32"/>
  <c r="I34" i="32" l="1"/>
  <c r="G36" i="178"/>
  <c r="I33" i="32"/>
  <c r="G35" i="178"/>
  <c r="CC34" i="173"/>
  <c r="CD34" i="173"/>
  <c r="CE34" i="173"/>
  <c r="CF34" i="173"/>
  <c r="CG34" i="173"/>
  <c r="BU34" i="173"/>
  <c r="BV34" i="173"/>
  <c r="BW34" i="173"/>
  <c r="BX34" i="173"/>
  <c r="BY34" i="173"/>
  <c r="AA34" i="173"/>
  <c r="AI34" i="173" s="1"/>
  <c r="AQ34" i="173"/>
  <c r="T34" i="173"/>
  <c r="S35" i="173"/>
  <c r="BC34" i="173"/>
  <c r="AU34" i="173"/>
  <c r="AA33" i="38"/>
  <c r="Z34" i="38"/>
  <c r="BE34" i="173" l="1"/>
  <c r="AQ35" i="173"/>
  <c r="AW34" i="173"/>
  <c r="AA35" i="173"/>
  <c r="AI35" i="173" s="1"/>
  <c r="AB34" i="173"/>
  <c r="AJ34" i="173" s="1"/>
  <c r="T35" i="173"/>
  <c r="U34" i="173"/>
  <c r="AB33" i="38"/>
  <c r="AA34" i="38"/>
  <c r="Y35" i="38"/>
  <c r="H35" i="32"/>
  <c r="O33" i="38"/>
  <c r="I35" i="32" l="1"/>
  <c r="G37" i="178"/>
  <c r="BF34" i="173"/>
  <c r="BE35" i="173"/>
  <c r="AW35" i="173"/>
  <c r="AX34" i="173"/>
  <c r="AC34" i="173"/>
  <c r="AK34" i="173" s="1"/>
  <c r="AB35" i="173"/>
  <c r="AJ35" i="173" s="1"/>
  <c r="S36" i="173"/>
  <c r="U35" i="173"/>
  <c r="V34" i="173"/>
  <c r="AC33" i="38"/>
  <c r="AB34" i="38"/>
  <c r="Z35" i="38"/>
  <c r="P33" i="38"/>
  <c r="AX35" i="173" l="1"/>
  <c r="BG34" i="173"/>
  <c r="AY34" i="173"/>
  <c r="BF35" i="173"/>
  <c r="AQ36" i="173"/>
  <c r="AA36" i="173"/>
  <c r="AI36" i="173" s="1"/>
  <c r="AD34" i="173"/>
  <c r="AL34" i="173" s="1"/>
  <c r="AC35" i="173"/>
  <c r="AK35" i="173" s="1"/>
  <c r="W34" i="173"/>
  <c r="T36" i="173"/>
  <c r="V35" i="173"/>
  <c r="AC34" i="38"/>
  <c r="AA35" i="38"/>
  <c r="AY35" i="173" l="1"/>
  <c r="AZ34" i="173"/>
  <c r="AW36" i="173"/>
  <c r="BH34" i="173"/>
  <c r="BE36" i="173"/>
  <c r="BG35" i="173"/>
  <c r="AE34" i="173"/>
  <c r="AM34" i="173" s="1"/>
  <c r="AD35" i="173"/>
  <c r="AL35" i="173" s="1"/>
  <c r="AB36" i="173"/>
  <c r="AJ36" i="173" s="1"/>
  <c r="W35" i="173"/>
  <c r="U36" i="173"/>
  <c r="AB35" i="38"/>
  <c r="Y38" i="38"/>
  <c r="H38" i="32"/>
  <c r="I38" i="32" l="1"/>
  <c r="G40" i="178"/>
  <c r="BH35" i="173"/>
  <c r="BI34" i="173"/>
  <c r="BF36" i="173"/>
  <c r="BA34" i="173"/>
  <c r="AZ35" i="173"/>
  <c r="AX36" i="173"/>
  <c r="AE35" i="173"/>
  <c r="AM35" i="173" s="1"/>
  <c r="AC36" i="173"/>
  <c r="AK36" i="173" s="1"/>
  <c r="V36" i="173"/>
  <c r="S39" i="173"/>
  <c r="AH34" i="173"/>
  <c r="AC35" i="38"/>
  <c r="Z38" i="38"/>
  <c r="Y39" i="38"/>
  <c r="R33" i="38"/>
  <c r="H39" i="32"/>
  <c r="I39" i="32" l="1"/>
  <c r="G41" i="178"/>
  <c r="BA35" i="173"/>
  <c r="AY36" i="173"/>
  <c r="BI35" i="173"/>
  <c r="BG36" i="173"/>
  <c r="AA39" i="173"/>
  <c r="AI39" i="173" s="1"/>
  <c r="AD36" i="173"/>
  <c r="AL36" i="173" s="1"/>
  <c r="W36" i="173"/>
  <c r="S40" i="173"/>
  <c r="T39" i="173"/>
  <c r="AQ39" i="173"/>
  <c r="BD34" i="173"/>
  <c r="AV34" i="173"/>
  <c r="AA38" i="38"/>
  <c r="Z39" i="38"/>
  <c r="BJ35" i="173" l="1"/>
  <c r="AW39" i="173"/>
  <c r="AZ36" i="173"/>
  <c r="BE39" i="173"/>
  <c r="AQ40" i="173"/>
  <c r="AA40" i="173"/>
  <c r="AI40" i="173" s="1"/>
  <c r="BH36" i="173"/>
  <c r="AB39" i="173"/>
  <c r="AJ39" i="173" s="1"/>
  <c r="AE36" i="173"/>
  <c r="AM36" i="173" s="1"/>
  <c r="T40" i="173"/>
  <c r="U39" i="173"/>
  <c r="BJ34" i="173"/>
  <c r="AB38" i="38"/>
  <c r="AA39" i="38"/>
  <c r="AX39" i="173" l="1"/>
  <c r="AW40" i="173"/>
  <c r="BA36" i="173"/>
  <c r="BE40" i="173"/>
  <c r="BF39" i="173"/>
  <c r="BI36" i="173"/>
  <c r="AB40" i="173"/>
  <c r="AJ40" i="173" s="1"/>
  <c r="AC39" i="173"/>
  <c r="AK39" i="173" s="1"/>
  <c r="U40" i="173"/>
  <c r="V39" i="173"/>
  <c r="AC38" i="38"/>
  <c r="AB39" i="38"/>
  <c r="AY39" i="173" l="1"/>
  <c r="AX40" i="173"/>
  <c r="BJ36" i="173"/>
  <c r="BF40" i="173"/>
  <c r="BG39" i="173"/>
  <c r="AD39" i="173"/>
  <c r="AL39" i="173" s="1"/>
  <c r="AC40" i="173"/>
  <c r="AK40" i="173" s="1"/>
  <c r="V40" i="173"/>
  <c r="W39" i="173"/>
  <c r="AC39" i="38"/>
  <c r="Y43" i="38"/>
  <c r="H43" i="32"/>
  <c r="I43" i="32" l="1"/>
  <c r="G45" i="178"/>
  <c r="AY40" i="173"/>
  <c r="BH39" i="173"/>
  <c r="AZ39" i="173"/>
  <c r="BG40" i="173"/>
  <c r="AE39" i="173"/>
  <c r="AM39" i="173" s="1"/>
  <c r="AD40" i="173"/>
  <c r="AL40" i="173" s="1"/>
  <c r="S44" i="173"/>
  <c r="W40" i="173"/>
  <c r="Z43" i="38"/>
  <c r="AZ40" i="173" l="1"/>
  <c r="BI39" i="173"/>
  <c r="AQ44" i="173"/>
  <c r="BA39" i="173"/>
  <c r="BH40" i="173"/>
  <c r="AA44" i="173"/>
  <c r="AI44" i="173" s="1"/>
  <c r="AE40" i="173"/>
  <c r="AM40" i="173" s="1"/>
  <c r="T44" i="173"/>
  <c r="AA43" i="38"/>
  <c r="BE44" i="173" l="1"/>
  <c r="BJ39" i="173"/>
  <c r="BA40" i="173"/>
  <c r="AW44" i="173"/>
  <c r="AB44" i="173"/>
  <c r="AJ44" i="173" s="1"/>
  <c r="BI40" i="173"/>
  <c r="U44" i="173"/>
  <c r="AB43" i="38"/>
  <c r="BJ40" i="173" l="1"/>
  <c r="BF44" i="173"/>
  <c r="AX44" i="173"/>
  <c r="AC44" i="173"/>
  <c r="AK44" i="173" s="1"/>
  <c r="V44" i="173"/>
  <c r="AC43" i="38"/>
  <c r="AY44" i="173" l="1"/>
  <c r="BG44" i="173"/>
  <c r="AD44" i="173"/>
  <c r="AL44" i="173" s="1"/>
  <c r="W44" i="173"/>
  <c r="H49" i="32"/>
  <c r="I49" i="32" s="1"/>
  <c r="BH44" i="173" l="1"/>
  <c r="AZ44" i="173"/>
  <c r="AE44" i="173"/>
  <c r="AM44" i="173" s="1"/>
  <c r="H50" i="32"/>
  <c r="I50" i="32" s="1"/>
  <c r="BA44" i="173" l="1"/>
  <c r="BI44" i="173"/>
  <c r="N49" i="38"/>
  <c r="P49" i="38"/>
  <c r="O49" i="38"/>
  <c r="Q49" i="38"/>
  <c r="R49" i="38"/>
  <c r="H51" i="32"/>
  <c r="I51" i="32" s="1"/>
  <c r="BJ44" i="173" l="1"/>
  <c r="N50" i="38"/>
  <c r="P50" i="38"/>
  <c r="O50" i="38"/>
  <c r="Q50" i="38"/>
  <c r="R50" i="38"/>
  <c r="H52" i="32"/>
  <c r="I52" i="32" s="1"/>
  <c r="N51" i="38" l="1"/>
  <c r="P51" i="38"/>
  <c r="O51" i="38"/>
  <c r="Q51" i="38"/>
  <c r="R51" i="38"/>
  <c r="H53" i="32"/>
  <c r="I53" i="32" s="1"/>
  <c r="N52" i="38" l="1"/>
  <c r="O52" i="38"/>
  <c r="P52" i="38"/>
  <c r="Q52" i="38"/>
  <c r="R52" i="38"/>
  <c r="H54" i="32"/>
  <c r="I54" i="32" s="1"/>
  <c r="N53" i="38" l="1"/>
  <c r="O53" i="38"/>
  <c r="P53" i="38"/>
  <c r="Q53" i="38"/>
  <c r="R53" i="38"/>
  <c r="H55" i="32"/>
  <c r="I55" i="32" s="1"/>
  <c r="N54" i="38" l="1"/>
  <c r="O54" i="38"/>
  <c r="P54" i="38"/>
  <c r="Q54" i="38"/>
  <c r="R54" i="38"/>
  <c r="H56" i="32"/>
  <c r="I56" i="32" s="1"/>
  <c r="N55" i="38" l="1"/>
  <c r="O55" i="38"/>
  <c r="P55" i="38"/>
  <c r="Q55" i="38"/>
  <c r="R55" i="38"/>
  <c r="N56" i="38" l="1"/>
  <c r="P56" i="38"/>
  <c r="O56" i="38"/>
  <c r="Q56" i="38"/>
  <c r="R56" i="38"/>
  <c r="Y42" i="38" l="1"/>
  <c r="H42" i="32"/>
  <c r="I42" i="32" l="1"/>
  <c r="G44" i="178"/>
  <c r="S43" i="173"/>
  <c r="Z42" i="38"/>
  <c r="AA43" i="173" l="1"/>
  <c r="AI43" i="173" s="1"/>
  <c r="AQ43" i="173"/>
  <c r="T43" i="173"/>
  <c r="AA42" i="38"/>
  <c r="R58" i="38"/>
  <c r="Q58" i="38"/>
  <c r="P58" i="38"/>
  <c r="O58" i="38"/>
  <c r="N58" i="38"/>
  <c r="R59" i="38"/>
  <c r="Q59" i="38"/>
  <c r="P59" i="38"/>
  <c r="O59" i="38"/>
  <c r="N59" i="38"/>
  <c r="P57" i="38"/>
  <c r="O57" i="38"/>
  <c r="N57" i="38"/>
  <c r="R57" i="38"/>
  <c r="Q57" i="38"/>
  <c r="R60" i="38"/>
  <c r="Q60" i="38"/>
  <c r="P60" i="38"/>
  <c r="O60" i="38"/>
  <c r="N60" i="38"/>
  <c r="C71" i="14"/>
  <c r="C14" i="14" s="1"/>
  <c r="AW43" i="173" l="1"/>
  <c r="BE43" i="173"/>
  <c r="AB43" i="173"/>
  <c r="AJ43" i="173" s="1"/>
  <c r="U43" i="173"/>
  <c r="AB42" i="38"/>
  <c r="C14" i="28"/>
  <c r="AX43" i="173" l="1"/>
  <c r="BF43" i="173"/>
  <c r="AC43" i="173"/>
  <c r="AK43" i="173" s="1"/>
  <c r="V43" i="173"/>
  <c r="AC42" i="38"/>
  <c r="AY43" i="173" l="1"/>
  <c r="BG43" i="173"/>
  <c r="AD43" i="173"/>
  <c r="AL43" i="173" s="1"/>
  <c r="W43" i="173"/>
  <c r="D12" i="39" a="1"/>
  <c r="D12" i="39" s="1"/>
  <c r="E21" i="179" s="1"/>
  <c r="D19" i="39" a="1"/>
  <c r="D19" i="39" s="1"/>
  <c r="D15" i="39" a="1"/>
  <c r="D15" i="39" s="1"/>
  <c r="E24" i="179" s="1"/>
  <c r="D22" i="39" a="1"/>
  <c r="D22" i="39" s="1"/>
  <c r="D20" i="39" a="1"/>
  <c r="D20" i="39" s="1"/>
  <c r="D16" i="39" a="1"/>
  <c r="D16" i="39" s="1"/>
  <c r="E25" i="179" s="1"/>
  <c r="L10" i="49"/>
  <c r="L20" i="49"/>
  <c r="L12" i="49"/>
  <c r="L11" i="49"/>
  <c r="L16" i="49"/>
  <c r="L14" i="49"/>
  <c r="L13" i="49"/>
  <c r="L17" i="49"/>
  <c r="L18" i="49"/>
  <c r="L15" i="49"/>
  <c r="L19" i="49"/>
  <c r="AZ43" i="173" l="1"/>
  <c r="G12" i="39"/>
  <c r="BH43" i="173"/>
  <c r="AE43" i="173"/>
  <c r="AM43" i="173" s="1"/>
  <c r="C66" i="14"/>
  <c r="G16" i="39"/>
  <c r="J16" i="39"/>
  <c r="J19" i="39"/>
  <c r="G19" i="39"/>
  <c r="J20" i="39"/>
  <c r="G20" i="39"/>
  <c r="J15" i="39"/>
  <c r="G15" i="39"/>
  <c r="J22" i="39"/>
  <c r="G22" i="39"/>
  <c r="J12" i="39"/>
  <c r="BA43" i="173" l="1"/>
  <c r="BI43" i="173"/>
  <c r="BJ43" i="173" l="1"/>
  <c r="BM23" i="173" l="1"/>
  <c r="BN23" i="173" s="1"/>
  <c r="BM17" i="173"/>
  <c r="BN17" i="173" s="1"/>
  <c r="CK32" i="173"/>
  <c r="CL32" i="173" s="1"/>
  <c r="CK41" i="173"/>
  <c r="CS41" i="173" s="1"/>
  <c r="CK21" i="173"/>
  <c r="CL21" i="173" s="1"/>
  <c r="CK28" i="173"/>
  <c r="CL28" i="173" s="1"/>
  <c r="CK47" i="173"/>
  <c r="CS47" i="173" s="1"/>
  <c r="BM21" i="173"/>
  <c r="BN21" i="173" s="1"/>
  <c r="BM38" i="173"/>
  <c r="BN38" i="173" s="1"/>
  <c r="CK30" i="173"/>
  <c r="CL30" i="173" s="1"/>
  <c r="CK23" i="173"/>
  <c r="CS23" i="173" s="1"/>
  <c r="CK38" i="173"/>
  <c r="CL38" i="173" s="1"/>
  <c r="CK17" i="173"/>
  <c r="CS17" i="173" s="1"/>
  <c r="CK15" i="173"/>
  <c r="CL15" i="173" s="1"/>
  <c r="BM41" i="173"/>
  <c r="BN41" i="173" s="1"/>
  <c r="BM47" i="173"/>
  <c r="BN47" i="173" s="1"/>
  <c r="BM30" i="173"/>
  <c r="BN30" i="173" s="1"/>
  <c r="BM13" i="173"/>
  <c r="BN13" i="173" s="1"/>
  <c r="BM32" i="173"/>
  <c r="BN32" i="173" s="1"/>
  <c r="BM19" i="173"/>
  <c r="BN19" i="173" s="1"/>
  <c r="CK19" i="173"/>
  <c r="CL19" i="173" s="1"/>
  <c r="BM15" i="173"/>
  <c r="BN15" i="173" s="1"/>
  <c r="BM28" i="173"/>
  <c r="BN28" i="173" s="1"/>
  <c r="CK13" i="173"/>
  <c r="CS13" i="173" s="1"/>
  <c r="J12" i="49"/>
  <c r="CS32" i="173" l="1"/>
  <c r="CL17" i="173"/>
  <c r="CM17" i="173" s="1"/>
  <c r="CS15" i="173"/>
  <c r="CL23" i="173"/>
  <c r="CM23" i="173" s="1"/>
  <c r="CL47" i="173"/>
  <c r="CM47" i="173" s="1"/>
  <c r="CS38" i="173"/>
  <c r="CS28" i="173"/>
  <c r="CS19" i="173"/>
  <c r="CL13" i="173"/>
  <c r="CT13" i="173" s="1"/>
  <c r="CL41" i="173"/>
  <c r="CM41" i="173" s="1"/>
  <c r="CK45" i="173"/>
  <c r="CL45" i="173" s="1"/>
  <c r="CS21" i="173"/>
  <c r="BM45" i="173"/>
  <c r="BN45" i="173" s="1"/>
  <c r="CS30" i="173"/>
  <c r="CM28" i="173"/>
  <c r="CT28" i="173"/>
  <c r="CM15" i="173"/>
  <c r="CT15" i="173"/>
  <c r="CM21" i="173"/>
  <c r="CT21" i="173"/>
  <c r="CM38" i="173"/>
  <c r="CT38" i="173"/>
  <c r="CM19" i="173"/>
  <c r="CT19" i="173"/>
  <c r="CM32" i="173"/>
  <c r="CT32" i="173"/>
  <c r="CM30" i="173"/>
  <c r="CT30" i="173"/>
  <c r="BO47" i="173"/>
  <c r="BO41" i="173"/>
  <c r="BO21" i="173"/>
  <c r="BO32" i="173"/>
  <c r="BO19" i="173"/>
  <c r="BO15" i="173"/>
  <c r="BO38" i="173"/>
  <c r="BO28" i="173"/>
  <c r="BO13" i="173"/>
  <c r="BO17" i="173"/>
  <c r="BO30" i="173"/>
  <c r="BO23" i="173"/>
  <c r="G37" i="38"/>
  <c r="M37" i="38" s="1"/>
  <c r="Y40" i="38"/>
  <c r="AO58" i="173"/>
  <c r="AO59" i="173"/>
  <c r="AO49" i="173"/>
  <c r="AO38" i="173"/>
  <c r="AO32" i="173"/>
  <c r="AO30" i="173"/>
  <c r="AO23" i="173"/>
  <c r="AO21" i="173"/>
  <c r="AO19" i="173"/>
  <c r="H16" i="32"/>
  <c r="AO17" i="173"/>
  <c r="AO41" i="173"/>
  <c r="AO15" i="173"/>
  <c r="AO28" i="173"/>
  <c r="AO47" i="173"/>
  <c r="AO13" i="173"/>
  <c r="N38" i="38"/>
  <c r="Y22" i="38"/>
  <c r="H22" i="32"/>
  <c r="S49" i="173"/>
  <c r="AA49" i="173" s="1"/>
  <c r="Y29" i="38"/>
  <c r="H14" i="32"/>
  <c r="H18" i="32"/>
  <c r="H27" i="32"/>
  <c r="H20" i="32"/>
  <c r="Y46" i="38"/>
  <c r="Y14" i="38"/>
  <c r="Y27" i="38"/>
  <c r="H37" i="32"/>
  <c r="Y37" i="38"/>
  <c r="Y20" i="38"/>
  <c r="H29" i="32"/>
  <c r="Y18" i="38"/>
  <c r="H46" i="32"/>
  <c r="H58" i="32"/>
  <c r="I58" i="32" s="1"/>
  <c r="H48" i="32"/>
  <c r="I48" i="32" s="1"/>
  <c r="H57" i="32"/>
  <c r="I57" i="32" s="1"/>
  <c r="J11" i="49"/>
  <c r="I37" i="32" l="1"/>
  <c r="G39" i="178"/>
  <c r="I20" i="32"/>
  <c r="G22" i="178"/>
  <c r="I27" i="32"/>
  <c r="G29" i="178"/>
  <c r="I46" i="32"/>
  <c r="G48" i="178"/>
  <c r="I14" i="32"/>
  <c r="G16" i="178"/>
  <c r="I29" i="32"/>
  <c r="G31" i="178"/>
  <c r="I18" i="32"/>
  <c r="G20" i="178"/>
  <c r="I22" i="32"/>
  <c r="G24" i="178"/>
  <c r="I16" i="32"/>
  <c r="G18" i="178"/>
  <c r="CT23" i="173"/>
  <c r="CT47" i="173"/>
  <c r="CT17" i="173"/>
  <c r="CS45" i="173"/>
  <c r="CM13" i="173"/>
  <c r="CN13" i="173" s="1"/>
  <c r="CT41" i="173"/>
  <c r="CN38" i="173"/>
  <c r="CU38" i="173"/>
  <c r="CN21" i="173"/>
  <c r="CU21" i="173"/>
  <c r="CN19" i="173"/>
  <c r="CU19" i="173"/>
  <c r="CN32" i="173"/>
  <c r="CU32" i="173"/>
  <c r="CN15" i="173"/>
  <c r="CU15" i="173"/>
  <c r="CN23" i="173"/>
  <c r="CU23" i="173"/>
  <c r="CN41" i="173"/>
  <c r="CU41" i="173"/>
  <c r="CM45" i="173"/>
  <c r="CT45" i="173"/>
  <c r="CN17" i="173"/>
  <c r="CU17" i="173"/>
  <c r="CN28" i="173"/>
  <c r="CU28" i="173"/>
  <c r="CN30" i="173"/>
  <c r="CU30" i="173"/>
  <c r="CN47" i="173"/>
  <c r="CU47" i="173"/>
  <c r="BO45" i="173"/>
  <c r="BP13" i="173"/>
  <c r="BP23" i="173"/>
  <c r="BP38" i="173"/>
  <c r="BP15" i="173"/>
  <c r="BP41" i="173"/>
  <c r="BP28" i="173"/>
  <c r="BP21" i="173"/>
  <c r="BP19" i="173"/>
  <c r="BP32" i="173"/>
  <c r="BP30" i="173"/>
  <c r="BP17" i="173"/>
  <c r="BP47" i="173"/>
  <c r="H40" i="32"/>
  <c r="S28" i="173"/>
  <c r="S41" i="173"/>
  <c r="S47" i="173"/>
  <c r="S23" i="173"/>
  <c r="S15" i="173"/>
  <c r="S30" i="173"/>
  <c r="S21" i="173"/>
  <c r="S19" i="173"/>
  <c r="S38" i="173"/>
  <c r="H31" i="32"/>
  <c r="Y31" i="38"/>
  <c r="Y16" i="38"/>
  <c r="H60" i="32"/>
  <c r="I60" i="32" s="1"/>
  <c r="AO61" i="173"/>
  <c r="AR49" i="173"/>
  <c r="AS49" i="173"/>
  <c r="AQ49" i="173"/>
  <c r="AR59" i="173"/>
  <c r="AS59" i="173"/>
  <c r="AQ59" i="173"/>
  <c r="AS58" i="173"/>
  <c r="AR58" i="173"/>
  <c r="AQ58" i="173"/>
  <c r="AO60" i="173"/>
  <c r="AR23" i="173"/>
  <c r="AS23" i="173"/>
  <c r="AR28" i="173"/>
  <c r="CE28" i="173" s="1"/>
  <c r="AS28" i="173"/>
  <c r="AR30" i="173"/>
  <c r="AS30" i="173"/>
  <c r="AR32" i="173"/>
  <c r="CE32" i="173" s="1"/>
  <c r="AS32" i="173"/>
  <c r="AR19" i="173"/>
  <c r="AS19" i="173"/>
  <c r="BW19" i="173" s="1"/>
  <c r="AR21" i="173"/>
  <c r="CE21" i="173" s="1"/>
  <c r="AS21" i="173"/>
  <c r="AR47" i="173"/>
  <c r="CE47" i="173" s="1"/>
  <c r="AS47" i="173"/>
  <c r="BW47" i="173" s="1"/>
  <c r="AR13" i="173"/>
  <c r="CE13" i="173" s="1"/>
  <c r="AS13" i="173"/>
  <c r="AR41" i="173"/>
  <c r="CE41" i="173" s="1"/>
  <c r="AS41" i="173"/>
  <c r="AR17" i="173"/>
  <c r="CE17" i="173" s="1"/>
  <c r="AS17" i="173"/>
  <c r="AR38" i="173"/>
  <c r="AS38" i="173"/>
  <c r="AR15" i="173"/>
  <c r="AS15" i="173"/>
  <c r="BW15" i="173" s="1"/>
  <c r="AO45" i="173"/>
  <c r="N37" i="38"/>
  <c r="N10" i="38" s="1"/>
  <c r="P37" i="38"/>
  <c r="O37" i="38"/>
  <c r="Q37" i="38"/>
  <c r="R37" i="38"/>
  <c r="O38" i="38"/>
  <c r="P38" i="38"/>
  <c r="Q38" i="38"/>
  <c r="R38" i="38"/>
  <c r="AI49" i="173"/>
  <c r="Z40" i="38"/>
  <c r="Z22" i="38"/>
  <c r="Z46" i="38"/>
  <c r="Y12" i="38"/>
  <c r="Z29" i="38"/>
  <c r="Y44" i="38"/>
  <c r="H12" i="32"/>
  <c r="Z27" i="38"/>
  <c r="Z18" i="38"/>
  <c r="Z14" i="38"/>
  <c r="Z20" i="38"/>
  <c r="Z37" i="38"/>
  <c r="H44" i="32"/>
  <c r="H59" i="32"/>
  <c r="I59" i="32" s="1"/>
  <c r="J16" i="49"/>
  <c r="C65" i="14" s="1"/>
  <c r="C13" i="14" s="1"/>
  <c r="I31" i="32" l="1"/>
  <c r="G33" i="178"/>
  <c r="I44" i="32"/>
  <c r="G46" i="178"/>
  <c r="I40" i="32"/>
  <c r="G42" i="178"/>
  <c r="I12" i="32"/>
  <c r="G14" i="178"/>
  <c r="CU13" i="173"/>
  <c r="CO17" i="173"/>
  <c r="CW17" i="173" s="1"/>
  <c r="CV17" i="173"/>
  <c r="CN45" i="173"/>
  <c r="CU45" i="173"/>
  <c r="CO41" i="173"/>
  <c r="CW41" i="173" s="1"/>
  <c r="CV41" i="173"/>
  <c r="CO23" i="173"/>
  <c r="CW23" i="173" s="1"/>
  <c r="CV23" i="173"/>
  <c r="CO32" i="173"/>
  <c r="CW32" i="173" s="1"/>
  <c r="CV32" i="173"/>
  <c r="CO15" i="173"/>
  <c r="CW15" i="173" s="1"/>
  <c r="CV15" i="173"/>
  <c r="CO19" i="173"/>
  <c r="CW19" i="173" s="1"/>
  <c r="CV19" i="173"/>
  <c r="CO47" i="173"/>
  <c r="CW47" i="173" s="1"/>
  <c r="CV47" i="173"/>
  <c r="CO13" i="173"/>
  <c r="CW13" i="173" s="1"/>
  <c r="CV13" i="173"/>
  <c r="CO30" i="173"/>
  <c r="CW30" i="173" s="1"/>
  <c r="CV30" i="173"/>
  <c r="CO21" i="173"/>
  <c r="CW21" i="173" s="1"/>
  <c r="CV21" i="173"/>
  <c r="CO28" i="173"/>
  <c r="CW28" i="173" s="1"/>
  <c r="CV28" i="173"/>
  <c r="CO38" i="173"/>
  <c r="CW38" i="173" s="1"/>
  <c r="CV38" i="173"/>
  <c r="CF28" i="173"/>
  <c r="CF15" i="173"/>
  <c r="CF47" i="173"/>
  <c r="CF38" i="173"/>
  <c r="CF23" i="173"/>
  <c r="CF41" i="173"/>
  <c r="CF13" i="173"/>
  <c r="CC19" i="173"/>
  <c r="CD19" i="173"/>
  <c r="CC30" i="173"/>
  <c r="CD30" i="173"/>
  <c r="CC23" i="173"/>
  <c r="CD23" i="173"/>
  <c r="CE23" i="173"/>
  <c r="CF30" i="173"/>
  <c r="CC15" i="173"/>
  <c r="CD15" i="173"/>
  <c r="CC28" i="173"/>
  <c r="CD28" i="173"/>
  <c r="CC38" i="173"/>
  <c r="CD38" i="173"/>
  <c r="CE30" i="173"/>
  <c r="CC32" i="173"/>
  <c r="CD32" i="173"/>
  <c r="CC41" i="173"/>
  <c r="CD41" i="173"/>
  <c r="CF17" i="173"/>
  <c r="CE38" i="173"/>
  <c r="CC17" i="173"/>
  <c r="CD17" i="173"/>
  <c r="CC13" i="173"/>
  <c r="CD13" i="173"/>
  <c r="CE19" i="173"/>
  <c r="CC47" i="173"/>
  <c r="CD47" i="173"/>
  <c r="CF32" i="173"/>
  <c r="CC21" i="173"/>
  <c r="CD21" i="173"/>
  <c r="CF19" i="173"/>
  <c r="CF21" i="173"/>
  <c r="CE15" i="173"/>
  <c r="BX28" i="173"/>
  <c r="BX15" i="173"/>
  <c r="BX47" i="173"/>
  <c r="BX38" i="173"/>
  <c r="BX23" i="173"/>
  <c r="BV13" i="173"/>
  <c r="BX19" i="173"/>
  <c r="BX41" i="173"/>
  <c r="BX13" i="173"/>
  <c r="BW13" i="173"/>
  <c r="BU32" i="173"/>
  <c r="BV32" i="173"/>
  <c r="BU23" i="173"/>
  <c r="BV23" i="173"/>
  <c r="BU41" i="173"/>
  <c r="BV41" i="173"/>
  <c r="BU17" i="173"/>
  <c r="BV17" i="173"/>
  <c r="BX17" i="173"/>
  <c r="BU30" i="173"/>
  <c r="BV30" i="173"/>
  <c r="BW30" i="173"/>
  <c r="BU28" i="173"/>
  <c r="BV28" i="173"/>
  <c r="BW28" i="173"/>
  <c r="BW32" i="173"/>
  <c r="BU15" i="173"/>
  <c r="BV15" i="173"/>
  <c r="BU38" i="173"/>
  <c r="BV38" i="173"/>
  <c r="BW38" i="173"/>
  <c r="BW17" i="173"/>
  <c r="BW23" i="173"/>
  <c r="BU47" i="173"/>
  <c r="BV47" i="173"/>
  <c r="BW41" i="173"/>
  <c r="BX30" i="173"/>
  <c r="BU21" i="173"/>
  <c r="BV21" i="173"/>
  <c r="BX32" i="173"/>
  <c r="BU19" i="173"/>
  <c r="BV19" i="173"/>
  <c r="BX21" i="173"/>
  <c r="BW21" i="173"/>
  <c r="BU13" i="173"/>
  <c r="BQ32" i="173"/>
  <c r="CG32" i="173" s="1"/>
  <c r="BQ28" i="173"/>
  <c r="CG28" i="173" s="1"/>
  <c r="BQ41" i="173"/>
  <c r="CG41" i="173" s="1"/>
  <c r="BQ19" i="173"/>
  <c r="CG19" i="173" s="1"/>
  <c r="BQ21" i="173"/>
  <c r="CG21" i="173" s="1"/>
  <c r="BQ38" i="173"/>
  <c r="CG38" i="173" s="1"/>
  <c r="BQ15" i="173"/>
  <c r="CG15" i="173" s="1"/>
  <c r="BQ47" i="173"/>
  <c r="CG47" i="173" s="1"/>
  <c r="BQ23" i="173"/>
  <c r="CG23" i="173" s="1"/>
  <c r="BQ17" i="173"/>
  <c r="CG17" i="173" s="1"/>
  <c r="BQ13" i="173"/>
  <c r="CG13" i="173" s="1"/>
  <c r="BQ30" i="173"/>
  <c r="CG30" i="173" s="1"/>
  <c r="BP45" i="173"/>
  <c r="BD13" i="173"/>
  <c r="AA28" i="173"/>
  <c r="AI28" i="173" s="1"/>
  <c r="AQ28" i="173"/>
  <c r="AQ41" i="173"/>
  <c r="AA41" i="173"/>
  <c r="AI41" i="173" s="1"/>
  <c r="AA23" i="173"/>
  <c r="AI23" i="173" s="1"/>
  <c r="AA19" i="173"/>
  <c r="AI19" i="173" s="1"/>
  <c r="AQ15" i="173"/>
  <c r="AA47" i="173"/>
  <c r="AI47" i="173" s="1"/>
  <c r="AQ30" i="173"/>
  <c r="AA21" i="173"/>
  <c r="AI21" i="173" s="1"/>
  <c r="AA38" i="173"/>
  <c r="AI38" i="173" s="1"/>
  <c r="AQ23" i="173"/>
  <c r="AQ19" i="173"/>
  <c r="AA30" i="173"/>
  <c r="AI30" i="173" s="1"/>
  <c r="AQ38" i="173"/>
  <c r="S13" i="173"/>
  <c r="T21" i="173"/>
  <c r="T15" i="173"/>
  <c r="T23" i="173"/>
  <c r="AA15" i="173"/>
  <c r="AI15" i="173" s="1"/>
  <c r="T47" i="173"/>
  <c r="T19" i="173"/>
  <c r="T28" i="173"/>
  <c r="AQ47" i="173"/>
  <c r="AQ21" i="173"/>
  <c r="T41" i="173"/>
  <c r="S45" i="173"/>
  <c r="S17" i="173"/>
  <c r="T38" i="173"/>
  <c r="T30" i="173"/>
  <c r="S32" i="173"/>
  <c r="Z16" i="38"/>
  <c r="AU58" i="173"/>
  <c r="AV58" i="173"/>
  <c r="AW58" i="173"/>
  <c r="AX58" i="173"/>
  <c r="AY58" i="173"/>
  <c r="AZ58" i="173"/>
  <c r="BA58" i="173"/>
  <c r="BC58" i="173"/>
  <c r="BD58" i="173"/>
  <c r="BE58" i="173"/>
  <c r="BF58" i="173"/>
  <c r="BG58" i="173"/>
  <c r="BH58" i="173"/>
  <c r="BI58" i="173"/>
  <c r="BC49" i="173"/>
  <c r="BD49" i="173"/>
  <c r="AR60" i="173"/>
  <c r="AS60" i="173"/>
  <c r="AQ60" i="173"/>
  <c r="BC59" i="173"/>
  <c r="BD59" i="173"/>
  <c r="BE59" i="173"/>
  <c r="BF59" i="173"/>
  <c r="BG59" i="173"/>
  <c r="BH59" i="173"/>
  <c r="BI59" i="173"/>
  <c r="AU59" i="173"/>
  <c r="AV59" i="173"/>
  <c r="AW59" i="173"/>
  <c r="AX59" i="173"/>
  <c r="AY59" i="173"/>
  <c r="AZ59" i="173"/>
  <c r="BA59" i="173"/>
  <c r="AU49" i="173"/>
  <c r="AV49" i="173"/>
  <c r="T49" i="173"/>
  <c r="AB49" i="173" s="1"/>
  <c r="AJ49" i="173" s="1"/>
  <c r="AR61" i="173"/>
  <c r="AS61" i="173"/>
  <c r="AQ61" i="173"/>
  <c r="AW49" i="173"/>
  <c r="BE49" i="173"/>
  <c r="BC15" i="173"/>
  <c r="BD15" i="173"/>
  <c r="BD32" i="173"/>
  <c r="BC32" i="173"/>
  <c r="BC30" i="173"/>
  <c r="BD30" i="173"/>
  <c r="BD38" i="173"/>
  <c r="BC38" i="173"/>
  <c r="BD28" i="173"/>
  <c r="BC28" i="173"/>
  <c r="BD17" i="173"/>
  <c r="BC17" i="173"/>
  <c r="BD47" i="173"/>
  <c r="BC47" i="173"/>
  <c r="BD23" i="173"/>
  <c r="BC23" i="173"/>
  <c r="BD41" i="173"/>
  <c r="BC41" i="173"/>
  <c r="BD21" i="173"/>
  <c r="BC21" i="173"/>
  <c r="BD19" i="173"/>
  <c r="BC19" i="173"/>
  <c r="BC13" i="173"/>
  <c r="AU13" i="173"/>
  <c r="Z31" i="38"/>
  <c r="AU47" i="173"/>
  <c r="AV47" i="173"/>
  <c r="AU41" i="173"/>
  <c r="AV41" i="173"/>
  <c r="AU30" i="173"/>
  <c r="AV30" i="173"/>
  <c r="AU38" i="173"/>
  <c r="AV38" i="173"/>
  <c r="AU28" i="173"/>
  <c r="AV28" i="173"/>
  <c r="AU21" i="173"/>
  <c r="AV21" i="173"/>
  <c r="AU15" i="173"/>
  <c r="AV15" i="173"/>
  <c r="AU32" i="173"/>
  <c r="AV32" i="173"/>
  <c r="AV13" i="173"/>
  <c r="AU17" i="173"/>
  <c r="AV17" i="173"/>
  <c r="AU23" i="173"/>
  <c r="AV23" i="173"/>
  <c r="AU19" i="173"/>
  <c r="AV19" i="173"/>
  <c r="AR45" i="173"/>
  <c r="CE45" i="173" s="1"/>
  <c r="AS45" i="173"/>
  <c r="BW45" i="173" s="1"/>
  <c r="Q10" i="38"/>
  <c r="O10" i="38"/>
  <c r="R10" i="38"/>
  <c r="P10" i="38"/>
  <c r="AA29" i="38"/>
  <c r="AA22" i="38"/>
  <c r="AA40" i="38"/>
  <c r="AA46" i="38"/>
  <c r="Z44" i="38"/>
  <c r="Z12" i="38"/>
  <c r="AA37" i="38"/>
  <c r="AA20" i="38"/>
  <c r="AA18" i="38"/>
  <c r="AA14" i="38"/>
  <c r="AA27" i="38"/>
  <c r="H1" i="49"/>
  <c r="C13" i="28"/>
  <c r="CO45" i="173" l="1"/>
  <c r="CW45" i="173" s="1"/>
  <c r="CV45" i="173"/>
  <c r="CF45" i="173"/>
  <c r="CC45" i="173"/>
  <c r="CD45" i="173"/>
  <c r="AW38" i="173"/>
  <c r="BE21" i="173"/>
  <c r="AW30" i="173"/>
  <c r="BE23" i="173"/>
  <c r="AW41" i="173"/>
  <c r="AW47" i="173"/>
  <c r="BE19" i="173"/>
  <c r="BE28" i="173"/>
  <c r="AW15" i="173"/>
  <c r="BY30" i="173"/>
  <c r="BY13" i="173"/>
  <c r="BY23" i="173"/>
  <c r="BY47" i="173"/>
  <c r="BY38" i="173"/>
  <c r="BY21" i="173"/>
  <c r="BY17" i="173"/>
  <c r="BY15" i="173"/>
  <c r="BY19" i="173"/>
  <c r="BY41" i="173"/>
  <c r="BY28" i="173"/>
  <c r="BY32" i="173"/>
  <c r="BX45" i="173"/>
  <c r="BU45" i="173"/>
  <c r="BV45" i="173"/>
  <c r="BQ45" i="173"/>
  <c r="CG45" i="173" s="1"/>
  <c r="AA16" i="38"/>
  <c r="U17" i="173" s="1"/>
  <c r="AW28" i="173"/>
  <c r="BE41" i="173"/>
  <c r="AW23" i="173"/>
  <c r="AA13" i="173"/>
  <c r="AI13" i="173" s="1"/>
  <c r="BE30" i="173"/>
  <c r="AW19" i="173"/>
  <c r="BE38" i="173"/>
  <c r="BE47" i="173"/>
  <c r="AW21" i="173"/>
  <c r="AB38" i="173"/>
  <c r="AJ38" i="173" s="1"/>
  <c r="AB41" i="173"/>
  <c r="AJ41" i="173" s="1"/>
  <c r="AQ13" i="173"/>
  <c r="AB15" i="173"/>
  <c r="AJ15" i="173" s="1"/>
  <c r="AB30" i="173"/>
  <c r="AJ30" i="173" s="1"/>
  <c r="AB28" i="173"/>
  <c r="AJ28" i="173" s="1"/>
  <c r="AB47" i="173"/>
  <c r="AJ47" i="173" s="1"/>
  <c r="AB19" i="173"/>
  <c r="AJ19" i="173" s="1"/>
  <c r="AA17" i="173"/>
  <c r="AI17" i="173" s="1"/>
  <c r="AB23" i="173"/>
  <c r="AJ23" i="173" s="1"/>
  <c r="AB21" i="173"/>
  <c r="AJ21" i="173" s="1"/>
  <c r="AQ32" i="173"/>
  <c r="AA45" i="173"/>
  <c r="AI45" i="173" s="1"/>
  <c r="BE15" i="173"/>
  <c r="U28" i="173"/>
  <c r="U15" i="173"/>
  <c r="U30" i="173"/>
  <c r="U23" i="173"/>
  <c r="T17" i="173"/>
  <c r="U19" i="173"/>
  <c r="AQ17" i="173"/>
  <c r="T13" i="173"/>
  <c r="AQ45" i="173"/>
  <c r="U38" i="173"/>
  <c r="AA32" i="173"/>
  <c r="AI32" i="173" s="1"/>
  <c r="U21" i="173"/>
  <c r="U47" i="173"/>
  <c r="T32" i="173"/>
  <c r="T45" i="173"/>
  <c r="U41" i="173"/>
  <c r="BF49" i="173"/>
  <c r="AX49" i="173"/>
  <c r="V49" i="173"/>
  <c r="AD49" i="173" s="1"/>
  <c r="AL49" i="173" s="1"/>
  <c r="U49" i="173"/>
  <c r="AC49" i="173" s="1"/>
  <c r="AK49" i="173" s="1"/>
  <c r="AU60" i="173"/>
  <c r="AW60" i="173"/>
  <c r="AV60" i="173"/>
  <c r="AX60" i="173"/>
  <c r="AY60" i="173"/>
  <c r="AZ60" i="173"/>
  <c r="BA60" i="173"/>
  <c r="BC61" i="173"/>
  <c r="BD61" i="173"/>
  <c r="BE61" i="173"/>
  <c r="BF61" i="173"/>
  <c r="BG61" i="173"/>
  <c r="BH61" i="173"/>
  <c r="BI61" i="173"/>
  <c r="BJ59" i="173"/>
  <c r="BC60" i="173"/>
  <c r="BD60" i="173"/>
  <c r="BE60" i="173"/>
  <c r="BF60" i="173"/>
  <c r="BG60" i="173"/>
  <c r="BH60" i="173"/>
  <c r="BI60" i="173"/>
  <c r="AU61" i="173"/>
  <c r="AV61" i="173"/>
  <c r="AW61" i="173"/>
  <c r="AX61" i="173"/>
  <c r="AY61" i="173"/>
  <c r="AZ61" i="173"/>
  <c r="BA61" i="173"/>
  <c r="BJ58" i="173"/>
  <c r="BD45" i="173"/>
  <c r="BC45" i="173"/>
  <c r="AA31" i="38"/>
  <c r="AU45" i="173"/>
  <c r="AV45" i="173"/>
  <c r="AB40" i="38"/>
  <c r="C75" i="14"/>
  <c r="C15" i="14" s="1"/>
  <c r="I1" i="176" s="1"/>
  <c r="AB46" i="38"/>
  <c r="AA44" i="38"/>
  <c r="AB29" i="38"/>
  <c r="AB22" i="38"/>
  <c r="AA12" i="38"/>
  <c r="AB37" i="38"/>
  <c r="W49" i="173"/>
  <c r="AE49" i="173" s="1"/>
  <c r="AB18" i="38"/>
  <c r="AB27" i="38"/>
  <c r="AB20" i="38"/>
  <c r="AB14" i="38"/>
  <c r="BF21" i="173" l="1"/>
  <c r="BF19" i="173"/>
  <c r="BF47" i="173"/>
  <c r="AX23" i="173"/>
  <c r="AW32" i="173"/>
  <c r="AX15" i="173"/>
  <c r="BF28" i="173"/>
  <c r="AX41" i="173"/>
  <c r="AX30" i="173"/>
  <c r="BE17" i="173"/>
  <c r="AX38" i="173"/>
  <c r="AW45" i="173"/>
  <c r="BY45" i="173"/>
  <c r="AB16" i="38"/>
  <c r="V17" i="173" s="1"/>
  <c r="AW13" i="173"/>
  <c r="BE13" i="173"/>
  <c r="AX28" i="173"/>
  <c r="AX21" i="173"/>
  <c r="BF23" i="173"/>
  <c r="BF15" i="173"/>
  <c r="BE45" i="173"/>
  <c r="AX47" i="173"/>
  <c r="BF38" i="173"/>
  <c r="AX19" i="173"/>
  <c r="AW17" i="173"/>
  <c r="BF41" i="173"/>
  <c r="AC38" i="173"/>
  <c r="AK38" i="173" s="1"/>
  <c r="AC41" i="173"/>
  <c r="AK41" i="173" s="1"/>
  <c r="AC15" i="173"/>
  <c r="AK15" i="173" s="1"/>
  <c r="AB45" i="173"/>
  <c r="AJ45" i="173" s="1"/>
  <c r="AC47" i="173"/>
  <c r="AK47" i="173" s="1"/>
  <c r="AC28" i="173"/>
  <c r="AK28" i="173" s="1"/>
  <c r="BF30" i="173"/>
  <c r="AC19" i="173"/>
  <c r="AK19" i="173" s="1"/>
  <c r="AC17" i="173"/>
  <c r="AK17" i="173" s="1"/>
  <c r="AB17" i="173"/>
  <c r="AJ17" i="173" s="1"/>
  <c r="AB32" i="173"/>
  <c r="AJ32" i="173" s="1"/>
  <c r="AB13" i="173"/>
  <c r="AJ13" i="173" s="1"/>
  <c r="AC30" i="173"/>
  <c r="AK30" i="173" s="1"/>
  <c r="AC21" i="173"/>
  <c r="AK21" i="173" s="1"/>
  <c r="AC23" i="173"/>
  <c r="AK23" i="173" s="1"/>
  <c r="BE32" i="173"/>
  <c r="I1" i="173"/>
  <c r="V30" i="173"/>
  <c r="U45" i="173"/>
  <c r="V15" i="173"/>
  <c r="V41" i="173"/>
  <c r="V21" i="173"/>
  <c r="V38" i="173"/>
  <c r="V23" i="173"/>
  <c r="V28" i="173"/>
  <c r="U13" i="173"/>
  <c r="V47" i="173"/>
  <c r="V19" i="173"/>
  <c r="U32" i="173"/>
  <c r="BJ60" i="173"/>
  <c r="BJ61" i="173"/>
  <c r="AY49" i="173"/>
  <c r="BG49" i="173"/>
  <c r="AZ49" i="173"/>
  <c r="BH49" i="173"/>
  <c r="AB31" i="38"/>
  <c r="AC40" i="38"/>
  <c r="C15" i="28"/>
  <c r="H1" i="38"/>
  <c r="AM49" i="173"/>
  <c r="AB44" i="38"/>
  <c r="AC46" i="38"/>
  <c r="AC22" i="38"/>
  <c r="AC29" i="38"/>
  <c r="AB12" i="38"/>
  <c r="AC37" i="38"/>
  <c r="AC14" i="38"/>
  <c r="AC18" i="38"/>
  <c r="AC20" i="38"/>
  <c r="AC27" i="38"/>
  <c r="D14" i="39" a="1"/>
  <c r="D14" i="39" s="1"/>
  <c r="E23" i="179" s="1"/>
  <c r="AC16" i="38" l="1"/>
  <c r="W17" i="173" s="1"/>
  <c r="AY38" i="173"/>
  <c r="BG41" i="173"/>
  <c r="AY30" i="173"/>
  <c r="BG15" i="173"/>
  <c r="BG21" i="173"/>
  <c r="BF17" i="173"/>
  <c r="AY28" i="173"/>
  <c r="BF45" i="173"/>
  <c r="BG23" i="173"/>
  <c r="BG17" i="173"/>
  <c r="BG47" i="173"/>
  <c r="AX32" i="173"/>
  <c r="AY19" i="173"/>
  <c r="AY21" i="173"/>
  <c r="BG30" i="173"/>
  <c r="AY23" i="173"/>
  <c r="BF32" i="173"/>
  <c r="AY41" i="173"/>
  <c r="BG19" i="173"/>
  <c r="AY17" i="173"/>
  <c r="BG38" i="173"/>
  <c r="AX17" i="173"/>
  <c r="AY15" i="173"/>
  <c r="AX45" i="173"/>
  <c r="AY47" i="173"/>
  <c r="AD15" i="173"/>
  <c r="AL15" i="173" s="1"/>
  <c r="AD28" i="173"/>
  <c r="AL28" i="173" s="1"/>
  <c r="BG28" i="173"/>
  <c r="AD19" i="173"/>
  <c r="AL19" i="173" s="1"/>
  <c r="AD23" i="173"/>
  <c r="AL23" i="173" s="1"/>
  <c r="AD21" i="173"/>
  <c r="AL21" i="173" s="1"/>
  <c r="AD47" i="173"/>
  <c r="AL47" i="173" s="1"/>
  <c r="AC45" i="173"/>
  <c r="AK45" i="173" s="1"/>
  <c r="AC32" i="173"/>
  <c r="AK32" i="173" s="1"/>
  <c r="AC13" i="173"/>
  <c r="AK13" i="173" s="1"/>
  <c r="AD30" i="173"/>
  <c r="AL30" i="173" s="1"/>
  <c r="AD17" i="173"/>
  <c r="AL17" i="173" s="1"/>
  <c r="AD38" i="173"/>
  <c r="AL38" i="173" s="1"/>
  <c r="AD41" i="173"/>
  <c r="AL41" i="173" s="1"/>
  <c r="W21" i="173"/>
  <c r="W28" i="173"/>
  <c r="W19" i="173"/>
  <c r="W38" i="173"/>
  <c r="V13" i="173"/>
  <c r="W15" i="173"/>
  <c r="W30" i="173"/>
  <c r="V32" i="173"/>
  <c r="W23" i="173"/>
  <c r="W41" i="173"/>
  <c r="W47" i="173"/>
  <c r="V45" i="173"/>
  <c r="BA49" i="173"/>
  <c r="BI49" i="173"/>
  <c r="AX13" i="173"/>
  <c r="BF13" i="173"/>
  <c r="AC31" i="38"/>
  <c r="AC44" i="38"/>
  <c r="AC12" i="38"/>
  <c r="G14" i="39"/>
  <c r="J14" i="39"/>
  <c r="D21" i="39" a="1"/>
  <c r="D21" i="39" s="1"/>
  <c r="D13" i="39" a="1"/>
  <c r="D13" i="39" s="1"/>
  <c r="E22" i="179" s="1"/>
  <c r="BH28" i="173" l="1"/>
  <c r="AZ23" i="173"/>
  <c r="AZ19" i="173"/>
  <c r="AZ41" i="173"/>
  <c r="BH38" i="173"/>
  <c r="AZ30" i="173"/>
  <c r="BH15" i="173"/>
  <c r="BH47" i="173"/>
  <c r="AZ17" i="173"/>
  <c r="BG45" i="173"/>
  <c r="AZ21" i="173"/>
  <c r="AZ28" i="173"/>
  <c r="AY45" i="173"/>
  <c r="BH23" i="173"/>
  <c r="BH30" i="173"/>
  <c r="AZ15" i="173"/>
  <c r="BH41" i="173"/>
  <c r="BH19" i="173"/>
  <c r="AD13" i="173"/>
  <c r="AL13" i="173" s="1"/>
  <c r="AZ38" i="173"/>
  <c r="AE28" i="173"/>
  <c r="AM28" i="173" s="1"/>
  <c r="AE17" i="173"/>
  <c r="AM17" i="173" s="1"/>
  <c r="AE19" i="173"/>
  <c r="AM19" i="173" s="1"/>
  <c r="AE41" i="173"/>
  <c r="AM41" i="173" s="1"/>
  <c r="AD45" i="173"/>
  <c r="AL45" i="173" s="1"/>
  <c r="BH21" i="173"/>
  <c r="AE21" i="173"/>
  <c r="AM21" i="173" s="1"/>
  <c r="AD32" i="173"/>
  <c r="AL32" i="173" s="1"/>
  <c r="AE30" i="173"/>
  <c r="AM30" i="173" s="1"/>
  <c r="AE38" i="173"/>
  <c r="AM38" i="173" s="1"/>
  <c r="BG32" i="173"/>
  <c r="AY32" i="173"/>
  <c r="AZ47" i="173"/>
  <c r="AE15" i="173"/>
  <c r="AM15" i="173" s="1"/>
  <c r="BH17" i="173"/>
  <c r="AE47" i="173"/>
  <c r="AM47" i="173" s="1"/>
  <c r="AE23" i="173"/>
  <c r="AM23" i="173" s="1"/>
  <c r="W13" i="173"/>
  <c r="W45" i="173"/>
  <c r="W32" i="173"/>
  <c r="BJ49" i="173"/>
  <c r="AY13" i="173"/>
  <c r="BG13" i="173"/>
  <c r="G13" i="39"/>
  <c r="J13" i="39"/>
  <c r="J21" i="39"/>
  <c r="G21" i="39"/>
  <c r="D17" i="39" a="1"/>
  <c r="D17" i="39" s="1"/>
  <c r="BH32" i="173" l="1"/>
  <c r="BI41" i="173"/>
  <c r="BA38" i="173"/>
  <c r="BA17" i="173"/>
  <c r="BI21" i="173"/>
  <c r="BI30" i="173"/>
  <c r="BA23" i="173"/>
  <c r="BA47" i="173"/>
  <c r="BI15" i="173"/>
  <c r="AZ45" i="173"/>
  <c r="BA19" i="173"/>
  <c r="BA28" i="173"/>
  <c r="BI28" i="173"/>
  <c r="BI17" i="173"/>
  <c r="BA21" i="173"/>
  <c r="BA15" i="173"/>
  <c r="BI47" i="173"/>
  <c r="BA30" i="173"/>
  <c r="BI23" i="173"/>
  <c r="BI19" i="173"/>
  <c r="BI38" i="173"/>
  <c r="AZ32" i="173"/>
  <c r="AE32" i="173"/>
  <c r="AM32" i="173" s="1"/>
  <c r="BA41" i="173"/>
  <c r="AE45" i="173"/>
  <c r="AM45" i="173" s="1"/>
  <c r="AE13" i="173"/>
  <c r="AM13" i="173" s="1"/>
  <c r="BH45" i="173"/>
  <c r="AZ13" i="173"/>
  <c r="BH13" i="173"/>
  <c r="Z74" i="173"/>
  <c r="AH74" i="173"/>
  <c r="L25" i="175" s="1"/>
  <c r="L26" i="175" s="1"/>
  <c r="L27" i="175" s="1"/>
  <c r="J17" i="39"/>
  <c r="BJ41" i="173" l="1"/>
  <c r="BJ23" i="173"/>
  <c r="BJ38" i="173"/>
  <c r="BI45" i="173"/>
  <c r="BJ19" i="173"/>
  <c r="BJ21" i="173"/>
  <c r="BJ15" i="173"/>
  <c r="BJ30" i="173"/>
  <c r="BJ47" i="173"/>
  <c r="BJ17" i="173"/>
  <c r="BJ28" i="173"/>
  <c r="BA45" i="173"/>
  <c r="BA32" i="173"/>
  <c r="BI32" i="173"/>
  <c r="BA13" i="173"/>
  <c r="BI13" i="173"/>
  <c r="BJ45" i="173" l="1"/>
  <c r="BJ32" i="173"/>
  <c r="BJ13" i="173"/>
  <c r="G17" i="39" l="1"/>
  <c r="D18" i="39" l="1" a="1"/>
  <c r="D18" i="39" s="1"/>
  <c r="G22" i="179" s="1"/>
  <c r="CK24" i="173" l="1"/>
  <c r="CL24" i="173" s="1"/>
  <c r="BM46" i="173"/>
  <c r="BN46" i="173" s="1"/>
  <c r="BM42" i="173"/>
  <c r="BN42" i="173" s="1"/>
  <c r="BM24" i="173"/>
  <c r="BN24" i="173" s="1"/>
  <c r="CK46" i="173"/>
  <c r="CL46" i="173" s="1"/>
  <c r="CK42" i="173"/>
  <c r="CL42" i="173" s="1"/>
  <c r="BM48" i="173"/>
  <c r="BN48" i="173" s="1"/>
  <c r="CK48" i="173"/>
  <c r="CS48" i="173" s="1"/>
  <c r="H47" i="32"/>
  <c r="Y41" i="38"/>
  <c r="AO46" i="173"/>
  <c r="AO24" i="173"/>
  <c r="J18" i="39"/>
  <c r="G18" i="39"/>
  <c r="C49" i="14" s="1"/>
  <c r="C9" i="14" s="1"/>
  <c r="I47" i="32" l="1"/>
  <c r="G49" i="178"/>
  <c r="CS24" i="173"/>
  <c r="CS46" i="173"/>
  <c r="BM37" i="173"/>
  <c r="BN37" i="173" s="1"/>
  <c r="CK37" i="173"/>
  <c r="CS37" i="173" s="1"/>
  <c r="BM26" i="173"/>
  <c r="BN26" i="173" s="1"/>
  <c r="BM22" i="173"/>
  <c r="BN22" i="173" s="1"/>
  <c r="CK29" i="173"/>
  <c r="CL29" i="173" s="1"/>
  <c r="BM16" i="173"/>
  <c r="BN16" i="173" s="1"/>
  <c r="CK26" i="173"/>
  <c r="CL26" i="173" s="1"/>
  <c r="BM14" i="173"/>
  <c r="BN14" i="173" s="1"/>
  <c r="CK14" i="173"/>
  <c r="CS14" i="173" s="1"/>
  <c r="BM31" i="173"/>
  <c r="BN31" i="173" s="1"/>
  <c r="CK20" i="173"/>
  <c r="CL20" i="173" s="1"/>
  <c r="CL48" i="173"/>
  <c r="CT48" i="173" s="1"/>
  <c r="CK16" i="173"/>
  <c r="CL16" i="173" s="1"/>
  <c r="CK22" i="173"/>
  <c r="CL22" i="173" s="1"/>
  <c r="CK31" i="173"/>
  <c r="CS31" i="173" s="1"/>
  <c r="BM20" i="173"/>
  <c r="BN20" i="173" s="1"/>
  <c r="CK18" i="173"/>
  <c r="CL18" i="173" s="1"/>
  <c r="CS42" i="173"/>
  <c r="BM29" i="173"/>
  <c r="BN29" i="173" s="1"/>
  <c r="BM18" i="173"/>
  <c r="BN18" i="173" s="1"/>
  <c r="CM42" i="173"/>
  <c r="CT42" i="173"/>
  <c r="CM24" i="173"/>
  <c r="CT24" i="173"/>
  <c r="CM46" i="173"/>
  <c r="CT46" i="173"/>
  <c r="BO24" i="173"/>
  <c r="BO42" i="173"/>
  <c r="BO48" i="173"/>
  <c r="BO46" i="173"/>
  <c r="H41" i="32"/>
  <c r="Y45" i="38"/>
  <c r="Y47" i="38"/>
  <c r="AO42" i="173"/>
  <c r="AO48" i="173"/>
  <c r="AO22" i="173"/>
  <c r="Y23" i="38"/>
  <c r="AO26" i="173"/>
  <c r="AO14" i="173"/>
  <c r="C78" i="14"/>
  <c r="C17" i="14" s="1"/>
  <c r="AS24" i="173"/>
  <c r="BU24" i="173" s="1"/>
  <c r="AR24" i="173"/>
  <c r="CC24" i="173" s="1"/>
  <c r="G1" i="39"/>
  <c r="C9" i="28"/>
  <c r="AO16" i="173"/>
  <c r="Z41" i="38"/>
  <c r="S42" i="173"/>
  <c r="AR46" i="173"/>
  <c r="CC46" i="173" s="1"/>
  <c r="AS46" i="173"/>
  <c r="BU46" i="173" s="1"/>
  <c r="I41" i="32" l="1"/>
  <c r="G43" i="178"/>
  <c r="CS22" i="173"/>
  <c r="CS18" i="173"/>
  <c r="CS16" i="173"/>
  <c r="CL31" i="173"/>
  <c r="CT31" i="173" s="1"/>
  <c r="CM48" i="173"/>
  <c r="CU48" i="173" s="1"/>
  <c r="CS20" i="173"/>
  <c r="CL14" i="173"/>
  <c r="CM14" i="173" s="1"/>
  <c r="CS29" i="173"/>
  <c r="CL37" i="173"/>
  <c r="CM37" i="173" s="1"/>
  <c r="CS26" i="173"/>
  <c r="CN42" i="173"/>
  <c r="CU42" i="173"/>
  <c r="CM18" i="173"/>
  <c r="CT18" i="173"/>
  <c r="CN24" i="173"/>
  <c r="CU24" i="173"/>
  <c r="CM29" i="173"/>
  <c r="CT29" i="173"/>
  <c r="CN46" i="173"/>
  <c r="CU46" i="173"/>
  <c r="CM16" i="173"/>
  <c r="CT16" i="173"/>
  <c r="CM26" i="173"/>
  <c r="CT26" i="173"/>
  <c r="CM20" i="173"/>
  <c r="CT20" i="173"/>
  <c r="CM22" i="173"/>
  <c r="CT22" i="173"/>
  <c r="CE24" i="173"/>
  <c r="CD24" i="173"/>
  <c r="CD46" i="173"/>
  <c r="CE46" i="173"/>
  <c r="BW24" i="173"/>
  <c r="BV24" i="173"/>
  <c r="BV46" i="173"/>
  <c r="BW46" i="173"/>
  <c r="BO18" i="173"/>
  <c r="BO31" i="173"/>
  <c r="BO29" i="173"/>
  <c r="BP24" i="173"/>
  <c r="CF24" i="173" s="1"/>
  <c r="BO22" i="173"/>
  <c r="BO14" i="173"/>
  <c r="BP42" i="173"/>
  <c r="BP46" i="173"/>
  <c r="CF46" i="173" s="1"/>
  <c r="BO37" i="173"/>
  <c r="BO20" i="173"/>
  <c r="BO26" i="173"/>
  <c r="BP48" i="173"/>
  <c r="BO16" i="173"/>
  <c r="H36" i="32"/>
  <c r="S48" i="173"/>
  <c r="AA48" i="173" s="1"/>
  <c r="AI48" i="173" s="1"/>
  <c r="AS22" i="173"/>
  <c r="BU22" i="173" s="1"/>
  <c r="AR42" i="173"/>
  <c r="AR26" i="173"/>
  <c r="CC26" i="173" s="1"/>
  <c r="AS48" i="173"/>
  <c r="S24" i="173"/>
  <c r="AO37" i="173"/>
  <c r="H28" i="32"/>
  <c r="Y19" i="38"/>
  <c r="H45" i="32"/>
  <c r="Y21" i="38"/>
  <c r="Z47" i="38"/>
  <c r="Z23" i="38"/>
  <c r="AS42" i="173"/>
  <c r="BW42" i="173" s="1"/>
  <c r="AR22" i="173"/>
  <c r="CC22" i="173" s="1"/>
  <c r="AR48" i="173"/>
  <c r="CE48" i="173" s="1"/>
  <c r="H23" i="32"/>
  <c r="AO29" i="173"/>
  <c r="Y36" i="38"/>
  <c r="H13" i="32"/>
  <c r="Y25" i="38"/>
  <c r="AO18" i="173"/>
  <c r="AS26" i="173"/>
  <c r="BU26" i="173" s="1"/>
  <c r="H17" i="32"/>
  <c r="Y17" i="38"/>
  <c r="AO20" i="173"/>
  <c r="C18" i="28"/>
  <c r="AV24" i="173"/>
  <c r="AU24" i="173"/>
  <c r="BD24" i="173"/>
  <c r="BC24" i="173"/>
  <c r="Y30" i="38"/>
  <c r="H30" i="32"/>
  <c r="AO31" i="173"/>
  <c r="AS16" i="173"/>
  <c r="BU16" i="173" s="1"/>
  <c r="AR16" i="173"/>
  <c r="CC16" i="173" s="1"/>
  <c r="AS14" i="173"/>
  <c r="BU14" i="173" s="1"/>
  <c r="AR14" i="173"/>
  <c r="CC14" i="173" s="1"/>
  <c r="AA42" i="173"/>
  <c r="AI42" i="173" s="1"/>
  <c r="AQ42" i="173"/>
  <c r="T42" i="173"/>
  <c r="AA41" i="38"/>
  <c r="Z45" i="38"/>
  <c r="S46" i="173"/>
  <c r="BD46" i="173"/>
  <c r="BC46" i="173"/>
  <c r="AV46" i="173"/>
  <c r="AU46" i="173"/>
  <c r="I28" i="32" l="1"/>
  <c r="G30" i="178"/>
  <c r="I23" i="32"/>
  <c r="G25" i="178"/>
  <c r="I36" i="32"/>
  <c r="G38" i="178"/>
  <c r="I13" i="32"/>
  <c r="G15" i="178"/>
  <c r="I17" i="32"/>
  <c r="G19" i="178"/>
  <c r="I45" i="32"/>
  <c r="G47" i="178"/>
  <c r="I30" i="32"/>
  <c r="G32" i="178"/>
  <c r="CN48" i="173"/>
  <c r="CO48" i="173" s="1"/>
  <c r="CW48" i="173" s="1"/>
  <c r="CM31" i="173"/>
  <c r="CN31" i="173" s="1"/>
  <c r="CT14" i="173"/>
  <c r="CT37" i="173"/>
  <c r="CN16" i="173"/>
  <c r="CU16" i="173"/>
  <c r="CO46" i="173"/>
  <c r="CW46" i="173" s="1"/>
  <c r="CV46" i="173"/>
  <c r="CN29" i="173"/>
  <c r="CU29" i="173"/>
  <c r="CN37" i="173"/>
  <c r="CU37" i="173"/>
  <c r="CN18" i="173"/>
  <c r="CU18" i="173"/>
  <c r="CN20" i="173"/>
  <c r="CU20" i="173"/>
  <c r="CO42" i="173"/>
  <c r="CW42" i="173" s="1"/>
  <c r="CV42" i="173"/>
  <c r="CO24" i="173"/>
  <c r="CW24" i="173" s="1"/>
  <c r="CV24" i="173"/>
  <c r="CN22" i="173"/>
  <c r="CU22" i="173"/>
  <c r="CN26" i="173"/>
  <c r="CU26" i="173"/>
  <c r="CN14" i="173"/>
  <c r="CU14" i="173"/>
  <c r="CD14" i="173"/>
  <c r="CC42" i="173"/>
  <c r="CD42" i="173"/>
  <c r="CE42" i="173"/>
  <c r="CE16" i="173"/>
  <c r="CF48" i="173"/>
  <c r="CC48" i="173"/>
  <c r="CD48" i="173"/>
  <c r="CD26" i="173"/>
  <c r="CD22" i="173"/>
  <c r="CE26" i="173"/>
  <c r="CF42" i="173"/>
  <c r="CD16" i="173"/>
  <c r="CE14" i="173"/>
  <c r="CE22" i="173"/>
  <c r="BW16" i="173"/>
  <c r="BX46" i="173"/>
  <c r="BX24" i="173"/>
  <c r="BX42" i="173"/>
  <c r="BW22" i="173"/>
  <c r="BV14" i="173"/>
  <c r="BV16" i="173"/>
  <c r="BW14" i="173"/>
  <c r="BU48" i="173"/>
  <c r="BV48" i="173"/>
  <c r="BV26" i="173"/>
  <c r="BV22" i="173"/>
  <c r="BW48" i="173"/>
  <c r="BX48" i="173"/>
  <c r="BW26" i="173"/>
  <c r="BU42" i="173"/>
  <c r="BV42" i="173"/>
  <c r="BP37" i="173"/>
  <c r="BP20" i="173"/>
  <c r="BQ46" i="173"/>
  <c r="CG46" i="173" s="1"/>
  <c r="BP22" i="173"/>
  <c r="CF22" i="173" s="1"/>
  <c r="BQ42" i="173"/>
  <c r="CG42" i="173" s="1"/>
  <c r="BQ24" i="173"/>
  <c r="CG24" i="173" s="1"/>
  <c r="BP16" i="173"/>
  <c r="CF16" i="173" s="1"/>
  <c r="BP14" i="173"/>
  <c r="CF14" i="173" s="1"/>
  <c r="BP29" i="173"/>
  <c r="BQ48" i="173"/>
  <c r="CG48" i="173" s="1"/>
  <c r="BP31" i="173"/>
  <c r="BP26" i="173"/>
  <c r="CF26" i="173" s="1"/>
  <c r="BP18" i="173"/>
  <c r="AV26" i="173"/>
  <c r="BC26" i="173"/>
  <c r="AV42" i="173"/>
  <c r="AU48" i="173"/>
  <c r="BC22" i="173"/>
  <c r="BD42" i="173"/>
  <c r="AV22" i="173"/>
  <c r="BC48" i="173"/>
  <c r="AQ48" i="173"/>
  <c r="BD22" i="173"/>
  <c r="AU26" i="173"/>
  <c r="AU42" i="173"/>
  <c r="AQ24" i="173"/>
  <c r="BD48" i="173"/>
  <c r="AA24" i="173"/>
  <c r="AI24" i="173" s="1"/>
  <c r="AR29" i="173"/>
  <c r="CE29" i="173" s="1"/>
  <c r="AB42" i="173"/>
  <c r="AJ42" i="173" s="1"/>
  <c r="H19" i="32"/>
  <c r="Y28" i="38"/>
  <c r="S37" i="173"/>
  <c r="AR37" i="173"/>
  <c r="CE37" i="173" s="1"/>
  <c r="AS37" i="173"/>
  <c r="T48" i="173"/>
  <c r="T24" i="173"/>
  <c r="S22" i="173"/>
  <c r="Z21" i="38"/>
  <c r="H21" i="32"/>
  <c r="AA23" i="38"/>
  <c r="AB23" i="38" s="1"/>
  <c r="AA47" i="38"/>
  <c r="BC42" i="173"/>
  <c r="AU22" i="173"/>
  <c r="AV48" i="173"/>
  <c r="AS29" i="173"/>
  <c r="BW29" i="173" s="1"/>
  <c r="Y13" i="38"/>
  <c r="Z36" i="38"/>
  <c r="H25" i="32"/>
  <c r="BD26" i="173"/>
  <c r="AR20" i="173"/>
  <c r="CE20" i="173" s="1"/>
  <c r="AS20" i="173"/>
  <c r="BW20" i="173" s="1"/>
  <c r="AR18" i="173"/>
  <c r="AS18" i="173"/>
  <c r="S18" i="173"/>
  <c r="Z17" i="38"/>
  <c r="S31" i="173"/>
  <c r="Z30" i="38"/>
  <c r="AR31" i="173"/>
  <c r="AS31" i="173"/>
  <c r="Y15" i="38"/>
  <c r="H15" i="32"/>
  <c r="AW42" i="173"/>
  <c r="BE42" i="173"/>
  <c r="AA46" i="173"/>
  <c r="AI46" i="173" s="1"/>
  <c r="AQ46" i="173"/>
  <c r="S26" i="173"/>
  <c r="Z25" i="38"/>
  <c r="AW48" i="173"/>
  <c r="BE48" i="173"/>
  <c r="T46" i="173"/>
  <c r="AA45" i="38"/>
  <c r="AU14" i="173"/>
  <c r="AV14" i="173"/>
  <c r="AB41" i="38"/>
  <c r="U42" i="173"/>
  <c r="S20" i="173"/>
  <c r="Z19" i="38"/>
  <c r="BD16" i="173"/>
  <c r="BC16" i="173"/>
  <c r="BD14" i="173"/>
  <c r="BC14" i="173"/>
  <c r="AU16" i="173"/>
  <c r="AV16" i="173"/>
  <c r="I19" i="32" l="1"/>
  <c r="G21" i="178"/>
  <c r="I21" i="32"/>
  <c r="G23" i="178"/>
  <c r="I15" i="32"/>
  <c r="G17" i="178"/>
  <c r="I25" i="32"/>
  <c r="G27" i="178"/>
  <c r="CV48" i="173"/>
  <c r="CU31" i="173"/>
  <c r="CO20" i="173"/>
  <c r="CW20" i="173" s="1"/>
  <c r="CV20" i="173"/>
  <c r="CO18" i="173"/>
  <c r="CW18" i="173" s="1"/>
  <c r="CV18" i="173"/>
  <c r="CO37" i="173"/>
  <c r="CW37" i="173" s="1"/>
  <c r="CV37" i="173"/>
  <c r="CO31" i="173"/>
  <c r="CW31" i="173" s="1"/>
  <c r="CV31" i="173"/>
  <c r="CO29" i="173"/>
  <c r="CW29" i="173" s="1"/>
  <c r="CV29" i="173"/>
  <c r="CO14" i="173"/>
  <c r="CW14" i="173" s="1"/>
  <c r="CV14" i="173"/>
  <c r="CO26" i="173"/>
  <c r="CW26" i="173" s="1"/>
  <c r="CV26" i="173"/>
  <c r="CO22" i="173"/>
  <c r="CW22" i="173" s="1"/>
  <c r="CV22" i="173"/>
  <c r="CO16" i="173"/>
  <c r="CW16" i="173" s="1"/>
  <c r="CV16" i="173"/>
  <c r="CF20" i="173"/>
  <c r="CF37" i="173"/>
  <c r="CF29" i="173"/>
  <c r="CC18" i="173"/>
  <c r="CD18" i="173"/>
  <c r="CF31" i="173"/>
  <c r="CC31" i="173"/>
  <c r="CD31" i="173"/>
  <c r="CE18" i="173"/>
  <c r="CC20" i="173"/>
  <c r="CD20" i="173"/>
  <c r="CC37" i="173"/>
  <c r="CD37" i="173"/>
  <c r="CF18" i="173"/>
  <c r="CC29" i="173"/>
  <c r="CD29" i="173"/>
  <c r="CE31" i="173"/>
  <c r="BE24" i="173"/>
  <c r="BF42" i="173"/>
  <c r="BX37" i="173"/>
  <c r="BY48" i="173"/>
  <c r="BX26" i="173"/>
  <c r="BX16" i="173"/>
  <c r="BX22" i="173"/>
  <c r="BX29" i="173"/>
  <c r="BX14" i="173"/>
  <c r="BY46" i="173"/>
  <c r="BY24" i="173"/>
  <c r="BY42" i="173"/>
  <c r="BX20" i="173"/>
  <c r="BU31" i="173"/>
  <c r="BV31" i="173"/>
  <c r="BU37" i="173"/>
  <c r="BV37" i="173"/>
  <c r="BU18" i="173"/>
  <c r="BV18" i="173"/>
  <c r="BU20" i="173"/>
  <c r="BV20" i="173"/>
  <c r="BW37" i="173"/>
  <c r="BX18" i="173"/>
  <c r="BX31" i="173"/>
  <c r="BW18" i="173"/>
  <c r="BU29" i="173"/>
  <c r="BV29" i="173"/>
  <c r="BW31" i="173"/>
  <c r="BQ29" i="173"/>
  <c r="CG29" i="173" s="1"/>
  <c r="BQ16" i="173"/>
  <c r="CG16" i="173" s="1"/>
  <c r="BQ14" i="173"/>
  <c r="CG14" i="173" s="1"/>
  <c r="BQ22" i="173"/>
  <c r="CG22" i="173" s="1"/>
  <c r="BQ26" i="173"/>
  <c r="CG26" i="173" s="1"/>
  <c r="BQ20" i="173"/>
  <c r="CG20" i="173" s="1"/>
  <c r="BQ31" i="173"/>
  <c r="CG31" i="173" s="1"/>
  <c r="BQ18" i="173"/>
  <c r="CG18" i="173" s="1"/>
  <c r="BQ37" i="173"/>
  <c r="CG37" i="173" s="1"/>
  <c r="BD20" i="173"/>
  <c r="AV20" i="173"/>
  <c r="AV29" i="173"/>
  <c r="BC29" i="173"/>
  <c r="S29" i="173"/>
  <c r="AA29" i="173" s="1"/>
  <c r="AI29" i="173" s="1"/>
  <c r="AU29" i="173"/>
  <c r="AX42" i="173"/>
  <c r="AW24" i="173"/>
  <c r="Z28" i="38"/>
  <c r="AB46" i="173"/>
  <c r="AJ46" i="173" s="1"/>
  <c r="AC42" i="173"/>
  <c r="AK42" i="173" s="1"/>
  <c r="AA31" i="173"/>
  <c r="AI31" i="173" s="1"/>
  <c r="AQ22" i="173"/>
  <c r="AB24" i="173"/>
  <c r="AJ24" i="173" s="1"/>
  <c r="AQ37" i="173"/>
  <c r="AA37" i="173"/>
  <c r="AI37" i="173" s="1"/>
  <c r="AB48" i="173"/>
  <c r="AJ48" i="173" s="1"/>
  <c r="AA22" i="173"/>
  <c r="AI22" i="173" s="1"/>
  <c r="U48" i="173"/>
  <c r="AB47" i="38"/>
  <c r="AC47" i="38" s="1"/>
  <c r="AA21" i="38"/>
  <c r="U22" i="173" s="1"/>
  <c r="T22" i="173"/>
  <c r="BC37" i="173"/>
  <c r="BD37" i="173"/>
  <c r="AU37" i="173"/>
  <c r="AV37" i="173"/>
  <c r="AA36" i="38"/>
  <c r="U24" i="173"/>
  <c r="BD29" i="173"/>
  <c r="S14" i="173"/>
  <c r="Z13" i="38"/>
  <c r="T37" i="173"/>
  <c r="BC20" i="173"/>
  <c r="AU20" i="173"/>
  <c r="BD18" i="173"/>
  <c r="BC18" i="173"/>
  <c r="AU18" i="173"/>
  <c r="AV18" i="173"/>
  <c r="AQ31" i="173"/>
  <c r="AA17" i="38"/>
  <c r="T18" i="173"/>
  <c r="AA18" i="173"/>
  <c r="AI18" i="173" s="1"/>
  <c r="AQ18" i="173"/>
  <c r="BD31" i="173"/>
  <c r="BC31" i="173"/>
  <c r="AV31" i="173"/>
  <c r="AU31" i="173"/>
  <c r="T31" i="173"/>
  <c r="AA30" i="38"/>
  <c r="AA19" i="38"/>
  <c r="T20" i="173"/>
  <c r="AW46" i="173"/>
  <c r="BE46" i="173"/>
  <c r="AA25" i="38"/>
  <c r="T26" i="173"/>
  <c r="AA20" i="173"/>
  <c r="AI20" i="173" s="1"/>
  <c r="AQ20" i="173"/>
  <c r="AC41" i="38"/>
  <c r="V42" i="173"/>
  <c r="AA26" i="173"/>
  <c r="AI26" i="173" s="1"/>
  <c r="AQ26" i="173"/>
  <c r="AB45" i="38"/>
  <c r="U46" i="173"/>
  <c r="V24" i="173"/>
  <c r="AC23" i="38"/>
  <c r="Z15" i="38"/>
  <c r="S16" i="173"/>
  <c r="I10" i="32" l="1"/>
  <c r="C45" i="14" s="1"/>
  <c r="C8" i="14" s="1"/>
  <c r="C4" i="14" s="1"/>
  <c r="D2" i="28" s="1"/>
  <c r="BC74" i="173"/>
  <c r="C9" i="174" s="1"/>
  <c r="BD74" i="173"/>
  <c r="D9" i="174" s="1"/>
  <c r="CC74" i="173"/>
  <c r="E24" i="174" s="1"/>
  <c r="AW29" i="173"/>
  <c r="BF46" i="173"/>
  <c r="AY42" i="173"/>
  <c r="BE22" i="173"/>
  <c r="BE31" i="173"/>
  <c r="BF48" i="173"/>
  <c r="BF24" i="173"/>
  <c r="BY37" i="173"/>
  <c r="BY16" i="173"/>
  <c r="BY14" i="173"/>
  <c r="BY20" i="173"/>
  <c r="BY18" i="173"/>
  <c r="BY26" i="173"/>
  <c r="BY31" i="173"/>
  <c r="BY22" i="173"/>
  <c r="BY29" i="173"/>
  <c r="BW74" i="173"/>
  <c r="G10" i="174" s="1"/>
  <c r="BV74" i="173"/>
  <c r="F10" i="174" s="1"/>
  <c r="BU74" i="173"/>
  <c r="E10" i="174" s="1"/>
  <c r="BX74" i="173"/>
  <c r="H10" i="174" s="1"/>
  <c r="AA28" i="38"/>
  <c r="AB28" i="38" s="1"/>
  <c r="AC28" i="38" s="1"/>
  <c r="AQ29" i="173"/>
  <c r="BE37" i="173"/>
  <c r="M22" i="175"/>
  <c r="AX48" i="173"/>
  <c r="BE29" i="173"/>
  <c r="T29" i="173"/>
  <c r="AX46" i="173"/>
  <c r="AW37" i="173"/>
  <c r="AW22" i="173"/>
  <c r="BG42" i="173"/>
  <c r="AW31" i="173"/>
  <c r="V48" i="173"/>
  <c r="AB31" i="173"/>
  <c r="AJ31" i="173" s="1"/>
  <c r="AC48" i="173"/>
  <c r="AK48" i="173" s="1"/>
  <c r="AB22" i="173"/>
  <c r="AJ22" i="173" s="1"/>
  <c r="AD42" i="173"/>
  <c r="AL42" i="173" s="1"/>
  <c r="AC22" i="173"/>
  <c r="AK22" i="173" s="1"/>
  <c r="AB18" i="173"/>
  <c r="AJ18" i="173" s="1"/>
  <c r="AC24" i="173"/>
  <c r="AK24" i="173" s="1"/>
  <c r="AX24" i="173"/>
  <c r="AB20" i="173"/>
  <c r="AJ20" i="173" s="1"/>
  <c r="AA14" i="173"/>
  <c r="AI14" i="173" s="1"/>
  <c r="AB26" i="173"/>
  <c r="AJ26" i="173" s="1"/>
  <c r="AD24" i="173"/>
  <c r="AL24" i="173" s="1"/>
  <c r="AB37" i="173"/>
  <c r="AJ37" i="173" s="1"/>
  <c r="AC46" i="173"/>
  <c r="AK46" i="173" s="1"/>
  <c r="AB21" i="38"/>
  <c r="AC21" i="38" s="1"/>
  <c r="AB36" i="38"/>
  <c r="U37" i="173"/>
  <c r="W42" i="173"/>
  <c r="AA13" i="38"/>
  <c r="U14" i="173" s="1"/>
  <c r="W24" i="173"/>
  <c r="W48" i="173"/>
  <c r="AQ14" i="173"/>
  <c r="T14" i="173"/>
  <c r="AU74" i="173"/>
  <c r="C23" i="174" s="1"/>
  <c r="AV74" i="173"/>
  <c r="D23" i="174" s="1"/>
  <c r="BE18" i="173"/>
  <c r="AW18" i="173"/>
  <c r="U18" i="173"/>
  <c r="AB17" i="38"/>
  <c r="U31" i="173"/>
  <c r="AB30" i="38"/>
  <c r="AB25" i="38"/>
  <c r="U26" i="173"/>
  <c r="AA16" i="173"/>
  <c r="AQ16" i="173"/>
  <c r="T16" i="173"/>
  <c r="AA15" i="38"/>
  <c r="AC45" i="38"/>
  <c r="V46" i="173"/>
  <c r="BE20" i="173"/>
  <c r="AW20" i="173"/>
  <c r="BE26" i="173"/>
  <c r="AW26" i="173"/>
  <c r="AB19" i="38"/>
  <c r="U20" i="173"/>
  <c r="I1" i="32" l="1"/>
  <c r="C8" i="28"/>
  <c r="BH24" i="173"/>
  <c r="BF26" i="173"/>
  <c r="BF22" i="173"/>
  <c r="AX18" i="173"/>
  <c r="BG22" i="173"/>
  <c r="BH42" i="173"/>
  <c r="BF31" i="173"/>
  <c r="AX20" i="173"/>
  <c r="BG24" i="173"/>
  <c r="BG46" i="173"/>
  <c r="BY74" i="173"/>
  <c r="I10" i="174" s="1"/>
  <c r="CD74" i="173"/>
  <c r="F24" i="174" s="1"/>
  <c r="U29" i="173"/>
  <c r="AX37" i="173"/>
  <c r="N22" i="175"/>
  <c r="AW14" i="173"/>
  <c r="AD48" i="173"/>
  <c r="AL48" i="173" s="1"/>
  <c r="AB29" i="173"/>
  <c r="AJ29" i="173" s="1"/>
  <c r="AX22" i="173"/>
  <c r="AZ42" i="173"/>
  <c r="BF20" i="173"/>
  <c r="AY46" i="173"/>
  <c r="AX26" i="173"/>
  <c r="BE14" i="173"/>
  <c r="BF37" i="173"/>
  <c r="AY22" i="173"/>
  <c r="AX31" i="173"/>
  <c r="AC14" i="173"/>
  <c r="AK14" i="173" s="1"/>
  <c r="AC20" i="173"/>
  <c r="AK20" i="173" s="1"/>
  <c r="AE42" i="173"/>
  <c r="AM42" i="173" s="1"/>
  <c r="AC37" i="173"/>
  <c r="AK37" i="173" s="1"/>
  <c r="AE48" i="173"/>
  <c r="AM48" i="173" s="1"/>
  <c r="AB14" i="173"/>
  <c r="AJ14" i="173" s="1"/>
  <c r="BF18" i="173"/>
  <c r="AE24" i="173"/>
  <c r="AM24" i="173" s="1"/>
  <c r="AZ24" i="173"/>
  <c r="AC31" i="173"/>
  <c r="AK31" i="173" s="1"/>
  <c r="AC18" i="173"/>
  <c r="AK18" i="173" s="1"/>
  <c r="AC26" i="173"/>
  <c r="AK26" i="173" s="1"/>
  <c r="AD46" i="173"/>
  <c r="AL46" i="173" s="1"/>
  <c r="V37" i="173"/>
  <c r="AY24" i="173"/>
  <c r="BG48" i="173"/>
  <c r="AY48" i="173"/>
  <c r="V22" i="173"/>
  <c r="AC36" i="38"/>
  <c r="W37" i="173" s="1"/>
  <c r="V29" i="173"/>
  <c r="W22" i="173"/>
  <c r="W46" i="173"/>
  <c r="W29" i="173"/>
  <c r="AB13" i="38"/>
  <c r="AC17" i="38"/>
  <c r="V18" i="173"/>
  <c r="V31" i="173"/>
  <c r="AC30" i="38"/>
  <c r="AB15" i="38"/>
  <c r="U16" i="173"/>
  <c r="AB16" i="173"/>
  <c r="AI16" i="173"/>
  <c r="AA74" i="173"/>
  <c r="AC25" i="38"/>
  <c r="V26" i="173"/>
  <c r="AC19" i="38"/>
  <c r="V20" i="173"/>
  <c r="CS74" i="173" l="1"/>
  <c r="E25" i="174" s="1"/>
  <c r="AC29" i="173"/>
  <c r="AK29" i="173" s="1"/>
  <c r="BI48" i="173"/>
  <c r="AX29" i="173"/>
  <c r="BI42" i="173"/>
  <c r="M23" i="175"/>
  <c r="BG18" i="173"/>
  <c r="BG20" i="173"/>
  <c r="BH46" i="173"/>
  <c r="BH48" i="173"/>
  <c r="BA24" i="173"/>
  <c r="BG26" i="173"/>
  <c r="BG31" i="173"/>
  <c r="O22" i="175"/>
  <c r="AX14" i="173"/>
  <c r="AZ48" i="173"/>
  <c r="BF29" i="173"/>
  <c r="AZ46" i="173"/>
  <c r="AY18" i="173"/>
  <c r="BI24" i="173"/>
  <c r="BF14" i="173"/>
  <c r="AY20" i="173"/>
  <c r="BA42" i="173"/>
  <c r="AE37" i="173"/>
  <c r="AM37" i="173" s="1"/>
  <c r="AY26" i="173"/>
  <c r="AD18" i="173"/>
  <c r="AL18" i="173" s="1"/>
  <c r="AD37" i="173"/>
  <c r="AL37" i="173" s="1"/>
  <c r="AY37" i="173"/>
  <c r="BG37" i="173"/>
  <c r="AD26" i="173"/>
  <c r="AL26" i="173" s="1"/>
  <c r="AD29" i="173"/>
  <c r="AL29" i="173" s="1"/>
  <c r="AD31" i="173"/>
  <c r="AL31" i="173" s="1"/>
  <c r="BA48" i="173"/>
  <c r="AE22" i="173"/>
  <c r="AM22" i="173" s="1"/>
  <c r="AD20" i="173"/>
  <c r="AL20" i="173" s="1"/>
  <c r="AD22" i="173"/>
  <c r="AL22" i="173" s="1"/>
  <c r="AE46" i="173"/>
  <c r="AM46" i="173" s="1"/>
  <c r="AY31" i="173"/>
  <c r="AE29" i="173"/>
  <c r="AM29" i="173" s="1"/>
  <c r="W18" i="173"/>
  <c r="V14" i="173"/>
  <c r="AC13" i="38"/>
  <c r="W31" i="173"/>
  <c r="W26" i="173"/>
  <c r="W20" i="173"/>
  <c r="BG14" i="173"/>
  <c r="AY14" i="173"/>
  <c r="BE16" i="173"/>
  <c r="BE74" i="173" s="1"/>
  <c r="AW16" i="173"/>
  <c r="AW74" i="173" s="1"/>
  <c r="E23" i="174" s="1"/>
  <c r="D24" i="174" s="1"/>
  <c r="C24" i="174" s="1"/>
  <c r="AI74" i="173"/>
  <c r="AJ16" i="173"/>
  <c r="AB74" i="173"/>
  <c r="AC15" i="38"/>
  <c r="V16" i="173"/>
  <c r="AC16" i="173"/>
  <c r="D25" i="174" l="1"/>
  <c r="C25" i="174" s="1"/>
  <c r="CT74" i="173"/>
  <c r="F25" i="174" s="1"/>
  <c r="AY29" i="173"/>
  <c r="BG29" i="173"/>
  <c r="CE74" i="173"/>
  <c r="G24" i="174" s="1"/>
  <c r="CF74" i="173"/>
  <c r="H24" i="174" s="1"/>
  <c r="BJ42" i="173"/>
  <c r="BH18" i="173"/>
  <c r="BA29" i="173"/>
  <c r="BJ24" i="173"/>
  <c r="AZ29" i="173"/>
  <c r="BA46" i="173"/>
  <c r="BH31" i="173"/>
  <c r="AZ26" i="173"/>
  <c r="AZ20" i="173"/>
  <c r="N23" i="175"/>
  <c r="E9" i="174"/>
  <c r="M25" i="175"/>
  <c r="M26" i="175" s="1"/>
  <c r="M27" i="175" s="1"/>
  <c r="P22" i="175"/>
  <c r="BA37" i="173"/>
  <c r="Q22" i="175"/>
  <c r="BJ48" i="173"/>
  <c r="BI37" i="173"/>
  <c r="BH20" i="173"/>
  <c r="AZ18" i="173"/>
  <c r="AZ31" i="173"/>
  <c r="BH26" i="173"/>
  <c r="BI29" i="173"/>
  <c r="AD14" i="173"/>
  <c r="AL14" i="173" s="1"/>
  <c r="AE26" i="173"/>
  <c r="AM26" i="173" s="1"/>
  <c r="AZ22" i="173"/>
  <c r="BH22" i="173"/>
  <c r="AE31" i="173"/>
  <c r="AM31" i="173" s="1"/>
  <c r="AE20" i="173"/>
  <c r="AM20" i="173" s="1"/>
  <c r="AE18" i="173"/>
  <c r="AM18" i="173" s="1"/>
  <c r="BH29" i="173"/>
  <c r="BH37" i="173"/>
  <c r="AZ37" i="173"/>
  <c r="BI46" i="173"/>
  <c r="BA22" i="173"/>
  <c r="BI22" i="173"/>
  <c r="W14" i="173"/>
  <c r="W16" i="173"/>
  <c r="AD16" i="173"/>
  <c r="BF16" i="173"/>
  <c r="BF74" i="173" s="1"/>
  <c r="AX16" i="173"/>
  <c r="AX74" i="173" s="1"/>
  <c r="F23" i="174" s="1"/>
  <c r="AJ74" i="173"/>
  <c r="AK16" i="173"/>
  <c r="AC74" i="173"/>
  <c r="D10" i="174" l="1"/>
  <c r="C10" i="174" s="1"/>
  <c r="CU74" i="173"/>
  <c r="G25" i="174" s="1"/>
  <c r="BJ46" i="173"/>
  <c r="BA26" i="173"/>
  <c r="F9" i="174"/>
  <c r="CG74" i="173"/>
  <c r="I24" i="174" s="1"/>
  <c r="O23" i="175"/>
  <c r="N25" i="175"/>
  <c r="N26" i="175" s="1"/>
  <c r="N27" i="175" s="1"/>
  <c r="BH14" i="173"/>
  <c r="BI26" i="173"/>
  <c r="BJ29" i="173"/>
  <c r="AZ14" i="173"/>
  <c r="BJ37" i="173"/>
  <c r="BJ22" i="173"/>
  <c r="AE16" i="173"/>
  <c r="AM16" i="173" s="1"/>
  <c r="BA20" i="173"/>
  <c r="BI20" i="173"/>
  <c r="BA31" i="173"/>
  <c r="BI31" i="173"/>
  <c r="BA18" i="173"/>
  <c r="BI18" i="173"/>
  <c r="AE14" i="173"/>
  <c r="AM14" i="173" s="1"/>
  <c r="BG16" i="173"/>
  <c r="BG74" i="173" s="1"/>
  <c r="AY16" i="173"/>
  <c r="AY74" i="173" s="1"/>
  <c r="G23" i="174" s="1"/>
  <c r="AK74" i="173"/>
  <c r="AL16" i="173"/>
  <c r="AD74" i="173"/>
  <c r="BJ26" i="173" l="1"/>
  <c r="CV74" i="173"/>
  <c r="H25" i="174" s="1"/>
  <c r="P23" i="175"/>
  <c r="G9" i="174"/>
  <c r="O25" i="175"/>
  <c r="O26" i="175" s="1"/>
  <c r="O27" i="175" s="1"/>
  <c r="BI14" i="173"/>
  <c r="Q23" i="175"/>
  <c r="BJ20" i="173"/>
  <c r="BJ18" i="173"/>
  <c r="BA14" i="173"/>
  <c r="AE74" i="173"/>
  <c r="BJ31" i="173"/>
  <c r="BH16" i="173"/>
  <c r="BH74" i="173" s="1"/>
  <c r="AZ16" i="173"/>
  <c r="AZ74" i="173" s="1"/>
  <c r="H23" i="174" s="1"/>
  <c r="AL74" i="173"/>
  <c r="BI16" i="173"/>
  <c r="BA16" i="173"/>
  <c r="AM74" i="173"/>
  <c r="CW74" i="173" l="1"/>
  <c r="I25" i="174" s="1"/>
  <c r="BI74" i="173"/>
  <c r="I9" i="174" s="1"/>
  <c r="BJ14" i="173"/>
  <c r="H9" i="174"/>
  <c r="P25" i="175"/>
  <c r="P26" i="175" s="1"/>
  <c r="P27" i="175" s="1"/>
  <c r="Q25" i="175"/>
  <c r="Q26" i="175" s="1"/>
  <c r="Q27" i="175" s="1"/>
  <c r="BA74" i="173"/>
  <c r="I23" i="174" s="1"/>
  <c r="BJ16" i="17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<sst xmlns="http://schemas.openxmlformats.org/spreadsheetml/2006/main" count="3710" uniqueCount="757">
  <si>
    <t>Jemena Electricity Networks – Alternative Control Services Forecast model</t>
  </si>
  <si>
    <t>Overall Check:</t>
  </si>
  <si>
    <t>Worksheet summary</t>
  </si>
  <si>
    <t>Worksheet name</t>
  </si>
  <si>
    <t>Check:</t>
  </si>
  <si>
    <t>Input required?</t>
  </si>
  <si>
    <t>Description</t>
  </si>
  <si>
    <t>N</t>
  </si>
  <si>
    <t>Contains caclulated price and X factors for fee based services.</t>
  </si>
  <si>
    <t>Contains caclulated labour rates and X factors for quoted services.</t>
  </si>
  <si>
    <t>Y</t>
  </si>
  <si>
    <t>Sets up model with relevant years and output categories.</t>
  </si>
  <si>
    <t>Sets up the inflation and labour escalations.</t>
  </si>
  <si>
    <t>Input for indirect cost rates.</t>
  </si>
  <si>
    <t>Input for labour cost components.</t>
  </si>
  <si>
    <t>Input for fee based costs and service information.</t>
  </si>
  <si>
    <t>Aligns historical and proposed fee based services information.</t>
  </si>
  <si>
    <t>Calc|Tax Recovery</t>
  </si>
  <si>
    <t>Input for tax recovery components.</t>
  </si>
  <si>
    <t>Calculation tables for labour rates.</t>
  </si>
  <si>
    <t>Calculation tables for fee based services prices.</t>
  </si>
  <si>
    <t>Checks and traces possible input errors.</t>
  </si>
  <si>
    <t>Cost Build Up</t>
  </si>
  <si>
    <t>Template</t>
  </si>
  <si>
    <t>Table summary</t>
  </si>
  <si>
    <t>Name</t>
  </si>
  <si>
    <t>Tab</t>
  </si>
  <si>
    <t>Contains X-factors to apply to fee-based services for years 2-5 of the forthcoming regulatory control period.</t>
  </si>
  <si>
    <t>Contains the calculated price for each fee based servce, in nominal terms, for year 1 of the forthcoming regulatory control period.</t>
  </si>
  <si>
    <t>Contains X-factors to apply to the labour rates used to provide quoted services for years 2-5 of the forthcoming regulatory control period.</t>
  </si>
  <si>
    <t>Contains the calculated labour rate for each labour type used to provide quoted servces, in nominal terms, for year 1 of the forthcoming regulatory control period.</t>
  </si>
  <si>
    <t>Lists the quoted services the distributor proposes to provide in the forthcoming regulatory control period.</t>
  </si>
  <si>
    <t>Please choose the first year of the forthcoming regulatory period and the base year for inputs.</t>
  </si>
  <si>
    <t>Contains the regulatory years of the current regulatory control period.</t>
  </si>
  <si>
    <t>Contains the regulatory years of the forthcoming regulatory control period.</t>
  </si>
  <si>
    <t>Contains reference to drop down lists for use in 'Input|Labour rates' to denote whether the labour category is to be used in the provision of quoted services.</t>
  </si>
  <si>
    <t>Optional</t>
  </si>
  <si>
    <t>Lists figures used for conversions in formulas.</t>
  </si>
  <si>
    <t>Please enter time periods that would result in different rates applied for the same service or labour type (e.g. business hours, after hours).</t>
  </si>
  <si>
    <t>Please enter the specific labour types used to provide fee based and quoted services.</t>
  </si>
  <si>
    <t>Please enter the major service categories for fee based services (e.g. basic connection services, network safety services, auxiliary metering services).</t>
  </si>
  <si>
    <t>Please enter distributor-specific categories for fee-based services, if required.</t>
  </si>
  <si>
    <t>Contains the first year of the forthcoming regulatory control period and the nominated base year. These are used in calculations in the 'Input|Escalation' sheet.</t>
  </si>
  <si>
    <t>Please enter ABS index, all groups CPI inflation series A2325846C, up to latest available December. Please enter forecast CPI, including source, for other years.</t>
  </si>
  <si>
    <t>Calculates X factor (real wage price escalation). Other real escalators are set to equal X factor by default, but can be amended by distributors.</t>
  </si>
  <si>
    <t>Please enter sources and forecasts for real wage price escalation, including weightings for each source, in the green input cells. Grey cells will calculate the forecast real wage price escalation.</t>
  </si>
  <si>
    <t>Contains the calculated forecast real escalation for non-wage inputs.</t>
  </si>
  <si>
    <t>Please enter relevant on-cost rates. Distributors may enter a total on-cost rate only. Alternatively, disaggregated on-cost rates may be provided with the total on-cost rate calculated in row 19, as required.</t>
  </si>
  <si>
    <t>Please enter rates for network overhead and corporate overhead. Where relevant, distributors may enter other overhead rates (e.g. a total overhead rate).</t>
  </si>
  <si>
    <t>Please enter margin rates as required.</t>
  </si>
  <si>
    <t>Please enter tax recovery rates as required.</t>
  </si>
  <si>
    <t>Please enter required information regarding labour rates (in base year dollar terms) used to provide ANS. For on-cost and overhead rates, please use formulas to reference tables 5.1 and 5.2, respectively.</t>
  </si>
  <si>
    <t>Please describe "Other costs" used to derive total labour rates, where appropriate, and provide sources.</t>
  </si>
  <si>
    <t>Please list the quoted services the distributor proposes to provide in the forthcoming regulatory control period.</t>
  </si>
  <si>
    <t>Please list the name and service code of the fee-based services, including hours provided and general service category.</t>
  </si>
  <si>
    <t>Please input the direct costs in base year dollar terms incurred for providinng each fee based service, and other requested information such as the total time in minutes each labour type is required to provide the service.</t>
  </si>
  <si>
    <t>Please use formulas to reference in the 'Input|Indirect Cost Rates' sheet as appropriate.</t>
  </si>
  <si>
    <t>Please describe "Other costs" used to derive the year 1 price for fee based services, where appropriate, and provide sources.</t>
  </si>
  <si>
    <t>Please enter approved fee based services and prices (in nominal dollar terms) for the current regulatory control perod (including the final decision prices in column K). Please align with the fee based services for the forthcoming regulatoru control period in table 8.2.</t>
  </si>
  <si>
    <t>Includes the year 1 price for fee based services (from 'Calc|Fee Based' sheet), then calculates prices for years 2 to 5 of the forthcoming regulatory control period using forecast inflation and X factors.</t>
  </si>
  <si>
    <t>Calculates labour rate for each labour type used to provide quoted servces, in nominal terms, for year 1 of the forthcoming regulatory control period.</t>
  </si>
  <si>
    <t>Calculates labour rate for each labour type used to provide quoted servces for year 1 of the forthcoming regulatory control period.</t>
  </si>
  <si>
    <t>Calculates price for each fee based servce, in nominal terms, for year 1 of the forthcoming regulatory control period.</t>
  </si>
  <si>
    <t>Calculates the direct costs for each fee based service, in base year dollar terms, for year 1 of the forthcoming regulatory control period.</t>
  </si>
  <si>
    <t>Calculates the indirect costs for each fee based service, in base year dollar terms, for year 1 of the forthcoming regulatory control period.</t>
  </si>
  <si>
    <t>Key:</t>
  </si>
  <si>
    <t>Input</t>
  </si>
  <si>
    <t>Sheet Validation</t>
  </si>
  <si>
    <t>Formula</t>
  </si>
  <si>
    <t>For AER only</t>
  </si>
  <si>
    <t>AER maximum rates</t>
  </si>
  <si>
    <t>AER decision</t>
  </si>
  <si>
    <t>Quoted service - Labour rates</t>
  </si>
  <si>
    <t>Hours</t>
  </si>
  <si>
    <t>Hourly rate ($)</t>
  </si>
  <si>
    <t>`</t>
  </si>
  <si>
    <t>2.1.3 - ALTERNATIVE CONTROL SERVICES CAPEX</t>
  </si>
  <si>
    <t>EXPENDITURE</t>
  </si>
  <si>
    <t>($, real June 2026) </t>
  </si>
  <si>
    <t>2024-25</t>
  </si>
  <si>
    <t>2025-26</t>
  </si>
  <si>
    <t>2026-27</t>
  </si>
  <si>
    <t>2027-28</t>
  </si>
  <si>
    <t>2028-29</t>
  </si>
  <si>
    <t>2029-30</t>
  </si>
  <si>
    <t>2030-31</t>
  </si>
  <si>
    <t>Connections</t>
  </si>
  <si>
    <t>Metering</t>
  </si>
  <si>
    <t>Public lighting</t>
  </si>
  <si>
    <t xml:space="preserve">                                              -   </t>
  </si>
  <si>
    <t xml:space="preserve">                                              -   </t>
  </si>
  <si>
    <t>Fee and quoted</t>
  </si>
  <si>
    <t>Network overheads</t>
  </si>
  <si>
    <t>Corporate overheads</t>
  </si>
  <si>
    <t>capital contributions (included in the above)</t>
  </si>
  <si>
    <t xml:space="preserve"> Total </t>
  </si>
  <si>
    <t xml:space="preserve">                                  -   </t>
  </si>
  <si>
    <t>2.1.4 - ALTERNATIVE CONTROL SERVICES OPEX</t>
  </si>
  <si>
    <t>($, real June 2026)</t>
  </si>
  <si>
    <t>                                  -   </t>
  </si>
  <si>
    <t>REGULATORY REPORTING STATEMENT</t>
  </si>
  <si>
    <t>Australian Distribution Co. (Victoria)</t>
  </si>
  <si>
    <t>REGULATORY PERIOD FROM 2026-27 TO 2030-31</t>
  </si>
  <si>
    <t>3.1 REVENUE</t>
  </si>
  <si>
    <t xml:space="preserve"> TEMPLATE DATE - SEPTEMBER 2024 - FINAL RIN</t>
  </si>
  <si>
    <t>There are THREE tables on this worksheet. Each table has been 'grouped' (and 'sub-grouped') for easy navigation. See the Instructions sheet on how to group or ungroup data.</t>
  </si>
  <si>
    <t>3.1.1 - REVENUE GROUPING BY CHARGEABLE QUANTITY</t>
  </si>
  <si>
    <t>Standard control services</t>
  </si>
  <si>
    <t>Alternative control services</t>
  </si>
  <si>
    <t>REVENUE 
FORECAST ($, real June 2026)</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</si>
  <si>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</si>
  <si>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</si>
  <si>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</si>
  <si>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</si>
  <si>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</si>
  <si>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</si>
  <si>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</si>
  <si>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</si>
  <si>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</si>
  <si>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</si>
  <si>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</si>
  <si>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</si>
  <si>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</si>
  <si>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</si>
  <si>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</si>
  <si>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</si>
  <si>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</si>
  <si>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</si>
  <si>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</si>
  <si>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</si>
  <si>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</si>
  <si>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</si>
  <si>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</si>
  <si>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</si>
  <si>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</si>
  <si>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</si>
  <si>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</si>
  <si>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</si>
  <si>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</si>
  <si>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</si>
  <si>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</si>
  <si>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</si>
  <si>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</si>
  <si>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</si>
  <si>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</si>
  <si>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</si>
  <si>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</si>
  <si>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</si>
  <si>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</si>
  <si>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</si>
  <si>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</si>
  <si>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</si>
  <si>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</si>
  <si>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</si>
  <si>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</si>
  <si>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DREV0306</t>
  </si>
  <si>
    <t>CESS</t>
  </si>
  <si>
    <t>DREV0302</t>
  </si>
  <si>
    <t>STPIS</t>
  </si>
  <si>
    <t>DREV0307</t>
  </si>
  <si>
    <t>CSIS</t>
  </si>
  <si>
    <t>DREV0308</t>
  </si>
  <si>
    <t>ESIS</t>
  </si>
  <si>
    <t>DREV0309</t>
  </si>
  <si>
    <t>DMIS/DMIA/DMIAM</t>
  </si>
  <si>
    <t>DREV0303</t>
  </si>
  <si>
    <t>F-Factor</t>
  </si>
  <si>
    <t>DREV0305</t>
  </si>
  <si>
    <t>Other</t>
  </si>
  <si>
    <t>DREV03</t>
  </si>
  <si>
    <t>Total revenue rewards and penalties - incentive schemes</t>
  </si>
  <si>
    <t>Years setup</t>
  </si>
  <si>
    <t>Year</t>
  </si>
  <si>
    <t>Years</t>
  </si>
  <si>
    <t>First year of forecast regulatory control period</t>
  </si>
  <si>
    <t>2016-17</t>
  </si>
  <si>
    <t>Base year for inputs</t>
  </si>
  <si>
    <t>Base year for outputs</t>
  </si>
  <si>
    <t>Current regulatory period</t>
  </si>
  <si>
    <t>Forecast regulatory period</t>
  </si>
  <si>
    <t>Used for quoted service?</t>
  </si>
  <si>
    <t>Conversions</t>
  </si>
  <si>
    <t>Yes</t>
  </si>
  <si>
    <t>mins</t>
  </si>
  <si>
    <t>No</t>
  </si>
  <si>
    <t>2034-35</t>
  </si>
  <si>
    <t>Business Hours</t>
  </si>
  <si>
    <t>After Hours</t>
  </si>
  <si>
    <t>Not Applicable</t>
  </si>
  <si>
    <t>Labour type</t>
  </si>
  <si>
    <t>Service category</t>
  </si>
  <si>
    <t>Expense Type</t>
  </si>
  <si>
    <t>Administrative Officer</t>
  </si>
  <si>
    <t>Network safety services</t>
  </si>
  <si>
    <t>Capex</t>
  </si>
  <si>
    <t>Field Worker</t>
  </si>
  <si>
    <t>Customer requested supply outage</t>
  </si>
  <si>
    <t>Opex</t>
  </si>
  <si>
    <t>Technical Specialist</t>
  </si>
  <si>
    <t>Security lights</t>
  </si>
  <si>
    <t>Engineer</t>
  </si>
  <si>
    <t>Customer requested electricity data</t>
  </si>
  <si>
    <t>Senior Engineer</t>
  </si>
  <si>
    <t>Auxiliary metering services</t>
  </si>
  <si>
    <t>Type 7 metering services</t>
  </si>
  <si>
    <t>Basic connection services</t>
  </si>
  <si>
    <t>Enhanced connection services</t>
  </si>
  <si>
    <t>Connection service</t>
  </si>
  <si>
    <t>Wasted Site Attendance</t>
  </si>
  <si>
    <t>Control Mechanism</t>
  </si>
  <si>
    <t>AMI Meter Charges (&lt;160 MWh p.a.)</t>
  </si>
  <si>
    <t>Fee Based</t>
  </si>
  <si>
    <t>Type 5 and 6 (incl. smart metering)</t>
  </si>
  <si>
    <t xml:space="preserve">Key: </t>
  </si>
  <si>
    <t xml:space="preserve">Sheet Validation </t>
  </si>
  <si>
    <t>Escalation setup</t>
  </si>
  <si>
    <t>Inflation</t>
  </si>
  <si>
    <t>CPI year on year change (%) - lagged one year (actual/estimate)</t>
  </si>
  <si>
    <t xml:space="preserve">Cumulative Inflation Index </t>
  </si>
  <si>
    <t>ABS index, all groups CPI inflation series A2325846C, weighted average for the eight capital cities</t>
  </si>
  <si>
    <t>Dec-20</t>
  </si>
  <si>
    <t>Dec-21</t>
  </si>
  <si>
    <t>Dec-22</t>
  </si>
  <si>
    <t>Dec-23</t>
  </si>
  <si>
    <t>Dec-24</t>
  </si>
  <si>
    <t>Dec-25</t>
  </si>
  <si>
    <t>Dec-26</t>
  </si>
  <si>
    <t>Dec-27</t>
  </si>
  <si>
    <t>Dec-28</t>
  </si>
  <si>
    <t>Dec-29</t>
  </si>
  <si>
    <t>Source (forecasts): RBA, Statement on Monetary Policy, Economic Outlook, Nov 2024</t>
  </si>
  <si>
    <t>Real price escalation</t>
  </si>
  <si>
    <t>X-factor (real wage price escalation)</t>
  </si>
  <si>
    <t>Materials</t>
  </si>
  <si>
    <t>Contracts</t>
  </si>
  <si>
    <t>Vehicles</t>
  </si>
  <si>
    <t>4.3.1</t>
  </si>
  <si>
    <t>Real wage price escalation</t>
  </si>
  <si>
    <t>Labour - Real wage price growth</t>
  </si>
  <si>
    <t>Cumulative Labour - Wage price growth index</t>
  </si>
  <si>
    <t>Forecast/Source</t>
  </si>
  <si>
    <t>WPI - Oxford Economics actual and forecast October 2024</t>
  </si>
  <si>
    <t>Weights (per cent)</t>
  </si>
  <si>
    <t>4.3.2</t>
  </si>
  <si>
    <t>Real price escalation (non-wage)</t>
  </si>
  <si>
    <t>Materials - Real price growth</t>
  </si>
  <si>
    <t>Contracts - Real price growth</t>
  </si>
  <si>
    <t>Vehicles - Real price growth</t>
  </si>
  <si>
    <t>Other - Real price growth</t>
  </si>
  <si>
    <t>NA</t>
  </si>
  <si>
    <t>On costs</t>
  </si>
  <si>
    <t>On cost drivers</t>
  </si>
  <si>
    <t>Unit</t>
  </si>
  <si>
    <t>Administrative Officer (BH)</t>
  </si>
  <si>
    <t>Field Worker (BH)</t>
  </si>
  <si>
    <t>Technical Specialist (BH)</t>
  </si>
  <si>
    <t>Senior Engineer (BH)</t>
  </si>
  <si>
    <t>Engineer (BH)</t>
  </si>
  <si>
    <t>Field Worker (AH)</t>
  </si>
  <si>
    <t>Standard leave (annual leave, sick leave, public holidays)</t>
  </si>
  <si>
    <t>Per cent</t>
  </si>
  <si>
    <t>Att 11-03M ACS Labour rate model</t>
  </si>
  <si>
    <t>Superannuation</t>
  </si>
  <si>
    <t>Workcover Insurance</t>
  </si>
  <si>
    <t>Payroll tax</t>
  </si>
  <si>
    <t>Annual leave loading</t>
  </si>
  <si>
    <t>Long Service leave allowance</t>
  </si>
  <si>
    <t>Non-chargeable time</t>
  </si>
  <si>
    <t>Allowances</t>
  </si>
  <si>
    <t>Training &amp; Development</t>
  </si>
  <si>
    <t>Safety Meetings/Toolbox Talks</t>
  </si>
  <si>
    <t>Compounded on cost factor</t>
  </si>
  <si>
    <t>Overhead</t>
  </si>
  <si>
    <t>Type of Overhead</t>
  </si>
  <si>
    <t>Type</t>
  </si>
  <si>
    <t>Notes</t>
  </si>
  <si>
    <t>Network Overhead</t>
  </si>
  <si>
    <t>Corporate Overhead</t>
  </si>
  <si>
    <t>Margins</t>
  </si>
  <si>
    <t>Margin 1</t>
  </si>
  <si>
    <t>Tax recovery rate</t>
  </si>
  <si>
    <t>Tax rate 1</t>
  </si>
  <si>
    <t>Do we need to explore more than one tax rate, eg. One for metering, etc.</t>
  </si>
  <si>
    <t>Tax rate 2</t>
  </si>
  <si>
    <t>6.1 Labour rates</t>
  </si>
  <si>
    <t>6.2 Notes and sources for "Other costs"</t>
  </si>
  <si>
    <t>Base labour rate ($2024-25)</t>
  </si>
  <si>
    <t>On costs 
(%)</t>
  </si>
  <si>
    <t>Overhead 
(%)</t>
  </si>
  <si>
    <t>Vehicle 
($2024-25)</t>
  </si>
  <si>
    <t>Other costs 
($2024-25)</t>
  </si>
  <si>
    <t>Business hours</t>
  </si>
  <si>
    <t xml:space="preserve">Supply abolishment (non-basic) </t>
  </si>
  <si>
    <t xml:space="preserve">Temporary covering of low voltage mains and service lines (fitting of tiger tails) </t>
  </si>
  <si>
    <t xml:space="preserve">Rearrangement of network assets at customer request, excluding alteration and relocation of public lighting assets </t>
  </si>
  <si>
    <t xml:space="preserve">Elective undergrounding </t>
  </si>
  <si>
    <t xml:space="preserve">Reserve feeder construction </t>
  </si>
  <si>
    <t xml:space="preserve">Access permits, oversight and facilitation </t>
  </si>
  <si>
    <t xml:space="preserve">Sale of approved materials or equipment </t>
  </si>
  <si>
    <t xml:space="preserve">Notices of arrangement and completion notices </t>
  </si>
  <si>
    <t xml:space="preserve">Network related property services </t>
  </si>
  <si>
    <t xml:space="preserve">Network safety services </t>
  </si>
  <si>
    <t xml:space="preserve">High load escorts </t>
  </si>
  <si>
    <t xml:space="preserve">Fitting of possum guards and aerial markers </t>
  </si>
  <si>
    <t xml:space="preserve">Site visit relating to location of underground cables/assets </t>
  </si>
  <si>
    <t xml:space="preserve">Third party request for de-energising wires for safe approach </t>
  </si>
  <si>
    <t xml:space="preserve">Provision of traffic control and safety observer services by the distributor where required </t>
  </si>
  <si>
    <t xml:space="preserve">Planned interruption – customer requested </t>
  </si>
  <si>
    <t xml:space="preserve">Customer requested supply interruption </t>
  </si>
  <si>
    <t xml:space="preserve">Inspection and auditing services </t>
  </si>
  <si>
    <t xml:space="preserve">Provision of training to third parties for network related access </t>
  </si>
  <si>
    <t xml:space="preserve">Authorisation and approval of third party service providers </t>
  </si>
  <si>
    <t xml:space="preserve">Replacement of security lights that are beyond repair </t>
  </si>
  <si>
    <t>Provision of electricity network data to customers or third parties outside of legislative obligations</t>
  </si>
  <si>
    <t xml:space="preserve">Third party requested network alterations or other improvements </t>
  </si>
  <si>
    <t xml:space="preserve">Community network upgrades </t>
  </si>
  <si>
    <t xml:space="preserve">Non-standard metering services (eg. initial setup of load and inventory table of non-contestable unmetered devices) </t>
  </si>
  <si>
    <t xml:space="preserve">Connection management services </t>
  </si>
  <si>
    <t xml:space="preserve">Temporary non-basic connections </t>
  </si>
  <si>
    <t xml:space="preserve">Temporary disconnection of non-basic connections </t>
  </si>
  <si>
    <t xml:space="preserve">Reconnection of non-basic connection after temporary disconnection </t>
  </si>
  <si>
    <t xml:space="preserve">Protection and power quality assessment </t>
  </si>
  <si>
    <t xml:space="preserve">Customer requested change requiring secondary and primary plant studies </t>
  </si>
  <si>
    <t xml:space="preserve">Calculation of a site-specific distribution loss factor on request </t>
  </si>
  <si>
    <t xml:space="preserve">Embedded network management </t>
  </si>
  <si>
    <t xml:space="preserve">Connection application related services </t>
  </si>
  <si>
    <t xml:space="preserve">Alteration and relocation of public lighting assets </t>
  </si>
  <si>
    <t>New public lighting services including greenfield sites and new light types (distributor provided)</t>
  </si>
  <si>
    <t>Provision, construction and maintenance of emerging public lighting technology</t>
  </si>
  <si>
    <t>ND1P</t>
  </si>
  <si>
    <t>ND3P</t>
  </si>
  <si>
    <t>BTSO</t>
  </si>
  <si>
    <t>BTSP</t>
  </si>
  <si>
    <t>SUTK</t>
  </si>
  <si>
    <t>RTK1</t>
  </si>
  <si>
    <t>REEN</t>
  </si>
  <si>
    <t>DEEN</t>
  </si>
  <si>
    <t>DCTK</t>
  </si>
  <si>
    <t>RCTK</t>
  </si>
  <si>
    <t>SLOM</t>
  </si>
  <si>
    <t>CUAC</t>
  </si>
  <si>
    <t>RFOM</t>
  </si>
  <si>
    <t>REENRM</t>
  </si>
  <si>
    <t>DEENRM</t>
  </si>
  <si>
    <t>MCTK</t>
  </si>
  <si>
    <t>SPRDRM</t>
  </si>
  <si>
    <t>MECFRM</t>
  </si>
  <si>
    <t>SPRD</t>
  </si>
  <si>
    <t>MTAL</t>
  </si>
  <si>
    <t>MDCH</t>
  </si>
  <si>
    <t>NCUM</t>
  </si>
  <si>
    <t>WSVR</t>
  </si>
  <si>
    <t>RTK3</t>
  </si>
  <si>
    <t>1PNOP</t>
  </si>
  <si>
    <t>1POP</t>
  </si>
  <si>
    <t>3DCL</t>
  </si>
  <si>
    <t>3CTL</t>
  </si>
  <si>
    <t>AEXTSP</t>
  </si>
  <si>
    <t>AEXTS2</t>
  </si>
  <si>
    <t>AEXTTP</t>
  </si>
  <si>
    <t>AEXTCT</t>
  </si>
  <si>
    <t>NCI1</t>
  </si>
  <si>
    <t>NCII</t>
  </si>
  <si>
    <t>7.1 Fee based services</t>
  </si>
  <si>
    <t>Mapping categories</t>
  </si>
  <si>
    <t>7.3 Service cost build - INDIRECT COSTS (per cent)</t>
  </si>
  <si>
    <t>7.4 Notes and sources for "Other costs"</t>
  </si>
  <si>
    <t>7.2.1 Non-field based labour</t>
  </si>
  <si>
    <t>7.2.2 Field based labour</t>
  </si>
  <si>
    <t>7.2.3 Direct non-labour</t>
  </si>
  <si>
    <t>Indirect Costs</t>
  </si>
  <si>
    <t>Service code</t>
  </si>
  <si>
    <t>Service</t>
  </si>
  <si>
    <t>Labour category</t>
  </si>
  <si>
    <t>FTE</t>
  </si>
  <si>
    <t>Time on task (Minutes)</t>
  </si>
  <si>
    <t>Travel time
(Minutes)</t>
  </si>
  <si>
    <t>Network Overhead
(%)</t>
  </si>
  <si>
    <t>Corporate Overhead
(%)</t>
  </si>
  <si>
    <t>Margin
(%)</t>
  </si>
  <si>
    <t>Tax recovery
(%)</t>
  </si>
  <si>
    <t>Notes and sources for "Other costs"</t>
  </si>
  <si>
    <t>Basic connection, single-phase BH</t>
  </si>
  <si>
    <t>Basic connection, single-phase AH</t>
  </si>
  <si>
    <t>Basic connection, three-phase BH</t>
  </si>
  <si>
    <t>Basic connection, three-phase AH</t>
  </si>
  <si>
    <t>Temporary connection, single-phase BH</t>
  </si>
  <si>
    <t>Temporary connection, single-phase AH</t>
  </si>
  <si>
    <t>Temporary connection, three-phase BH</t>
  </si>
  <si>
    <t>Temporary connection, three-phase AH</t>
  </si>
  <si>
    <t>Supply upgrade/enhancement (1ph to 3ph) BH</t>
  </si>
  <si>
    <t>Supply upgrade/enhancement (1ph to 3ph) AH</t>
  </si>
  <si>
    <t>Replacement of 1-phase overhead service line BH</t>
  </si>
  <si>
    <t>Replacement of 1-phase overhead service line AH</t>
  </si>
  <si>
    <t>Field-based energisation BH</t>
  </si>
  <si>
    <t>Field-based energisation AH</t>
  </si>
  <si>
    <t>Field-based de-energisation BH</t>
  </si>
  <si>
    <t>Disconnection (temporary) BH</t>
  </si>
  <si>
    <t>Disconnection (temporary) AH</t>
  </si>
  <si>
    <t>Reconnection after temp discon BH</t>
  </si>
  <si>
    <t>Reconnection after temp discon AH</t>
  </si>
  <si>
    <t>Security Lighting - O&amp;M</t>
  </si>
  <si>
    <t>Refer to "Other Costs" table in 'SLOM' tab.</t>
  </si>
  <si>
    <t>Enhanced Connection Operation and Maintenance</t>
  </si>
  <si>
    <t>Estimation of operating and maintenance expenditure attributed to the high voltage network for deriving reserve feeder rate ($/kW)</t>
  </si>
  <si>
    <t>Remote  energisation</t>
  </si>
  <si>
    <t>Remote de-energisation</t>
  </si>
  <si>
    <t>Meter Alteration BH</t>
  </si>
  <si>
    <t>Meter Alteration AH</t>
  </si>
  <si>
    <t>Remote special meter read</t>
  </si>
  <si>
    <t>Remote meter reconfiguration</t>
  </si>
  <si>
    <t xml:space="preserve">Field-based special meter reads </t>
  </si>
  <si>
    <t>Meter test of types 5, 6 and AMI smart metering installations BH</t>
  </si>
  <si>
    <t>Meter test of types 5, 6 and AMI smart metering installations AH</t>
  </si>
  <si>
    <t>Type 7 metering</t>
  </si>
  <si>
    <t>Non-contestable unmetered loads</t>
  </si>
  <si>
    <t>Wasted site attendance BH</t>
  </si>
  <si>
    <t>Wasted site attendance AH</t>
  </si>
  <si>
    <t>Replacement of 3-phase overhead service line BH</t>
  </si>
  <si>
    <t>Replacement of 3-phase overhead service line AH</t>
  </si>
  <si>
    <t>For AER input</t>
  </si>
  <si>
    <t xml:space="preserve">(1) Jemena will apply a Wasted Site Attendance fee in circumstances where on arrival at the site, it is found the customer’s premises are not ready for </t>
  </si>
  <si>
    <t>* Estimate</t>
  </si>
  <si>
    <t>the scheduled work, or if the site is not safe to undertake the work or access to the site is limited.</t>
  </si>
  <si>
    <t>CPI</t>
  </si>
  <si>
    <t>(2) For services marked (*), the Wasted Site Attendance fee applies. For all other services, the Wasted Site Attendance fee is the service fee shown</t>
  </si>
  <si>
    <t>X factors</t>
  </si>
  <si>
    <t>applicable to the service</t>
  </si>
  <si>
    <t>8.1 Current regulatory period - Fee based services</t>
  </si>
  <si>
    <t>AER final decision
($ nominal)</t>
  </si>
  <si>
    <t>8.2 Forecast regulatory period - Fee based services</t>
  </si>
  <si>
    <t>Fee based service</t>
  </si>
  <si>
    <t>Hours
(List)</t>
  </si>
  <si>
    <t>Product Code 
(List)</t>
  </si>
  <si>
    <t>Unit Cost</t>
  </si>
  <si>
    <t>Basic connection, single-phase BH *</t>
  </si>
  <si>
    <t>ND1PBH</t>
  </si>
  <si>
    <t>Per connection</t>
  </si>
  <si>
    <t>Basic connection, single-phase AH *</t>
  </si>
  <si>
    <t>ND1PAH</t>
  </si>
  <si>
    <t>Basic connection, three-phase BH *</t>
  </si>
  <si>
    <t>ND3PBH</t>
  </si>
  <si>
    <t>Basic connection, three-phase AH *</t>
  </si>
  <si>
    <t>ND3PAH</t>
  </si>
  <si>
    <t>Temporary connection, single-phase BH *</t>
  </si>
  <si>
    <t>BTSOBH</t>
  </si>
  <si>
    <t>Temporary connection, single-phase AH *</t>
  </si>
  <si>
    <t>BTSOAH</t>
  </si>
  <si>
    <t>Temporary connection, three-phase BH *</t>
  </si>
  <si>
    <t>BTSPBH</t>
  </si>
  <si>
    <t>Temporary connection, three-phase AH *</t>
  </si>
  <si>
    <t>BTSPAH</t>
  </si>
  <si>
    <t>Supply upgrade/enhancement (1ph to 3ph) BH *</t>
  </si>
  <si>
    <t>SUTKBH</t>
  </si>
  <si>
    <t>Supply upgrade/enhancement (1ph to 3ph) AH *</t>
  </si>
  <si>
    <t>SUTKAH</t>
  </si>
  <si>
    <t>Replacement of 1-phase overhead service line BH *</t>
  </si>
  <si>
    <t>RTK1BH</t>
  </si>
  <si>
    <t>Replacement of 1-phase overhead service line AH *</t>
  </si>
  <si>
    <t>RTK1AH</t>
  </si>
  <si>
    <t>REENBH</t>
  </si>
  <si>
    <t>REENAH</t>
  </si>
  <si>
    <t>DEENBH</t>
  </si>
  <si>
    <t>DCTKBH</t>
  </si>
  <si>
    <t>DCTKAH</t>
  </si>
  <si>
    <t>RCTKBH</t>
  </si>
  <si>
    <t>RCTKAH</t>
  </si>
  <si>
    <t>$/light/annum</t>
  </si>
  <si>
    <t>$/kVA/annum</t>
  </si>
  <si>
    <t>Remote energisation</t>
  </si>
  <si>
    <t>MCTKBH</t>
  </si>
  <si>
    <t>MCTKAH</t>
  </si>
  <si>
    <t>SPRDBH</t>
  </si>
  <si>
    <t>MTALBH</t>
  </si>
  <si>
    <t>MTALAH</t>
  </si>
  <si>
    <t>$/unmetered install/annum</t>
  </si>
  <si>
    <t>Wasted site attendance BH (1),(2)</t>
  </si>
  <si>
    <t>WSVRBH</t>
  </si>
  <si>
    <t>Wasted site attendance AH (1),(2)</t>
  </si>
  <si>
    <t>WSVRAH</t>
  </si>
  <si>
    <t>Replacement of 3-phase overhead service line BH *</t>
  </si>
  <si>
    <t>RTK3BH</t>
  </si>
  <si>
    <t>Replacement of 3-phase overhead service line AH *</t>
  </si>
  <si>
    <t>RTK3AH</t>
  </si>
  <si>
    <t>Customer numnber growth</t>
  </si>
  <si>
    <t>Customer number growth</t>
  </si>
  <si>
    <t>Fee-Based Alternative Control Services - Forecast volumes and revenue</t>
  </si>
  <si>
    <t>Volumes Forecast</t>
  </si>
  <si>
    <t>Cost Breakdown</t>
  </si>
  <si>
    <t>Operating Expenditure, $ ($2025-26)</t>
  </si>
  <si>
    <t>Capital Expenditure, $ ($2025-26)</t>
  </si>
  <si>
    <t>Network Overheads rate, $ ($2025-26)</t>
  </si>
  <si>
    <t>Network Overheads Capex, $ ($2025-26)</t>
  </si>
  <si>
    <t>Network Overheads Opex, $ ($2025-26)</t>
  </si>
  <si>
    <t>Corproate Overheads rate, $ ($2025-26)</t>
  </si>
  <si>
    <t>Corproate Overheads Opex, $ ($2025-26)</t>
  </si>
  <si>
    <t>Operating</t>
  </si>
  <si>
    <t>Capital</t>
  </si>
  <si>
    <t>Input - Tax Recovery Rate 1</t>
  </si>
  <si>
    <t>Item - New Connection Services</t>
  </si>
  <si>
    <t>Source</t>
  </si>
  <si>
    <t>Basis</t>
  </si>
  <si>
    <t>Timing</t>
  </si>
  <si>
    <t>Note</t>
  </si>
  <si>
    <t>Nominal vanilla WACC</t>
  </si>
  <si>
    <t>Metering PTRM</t>
  </si>
  <si>
    <t>Percent</t>
  </si>
  <si>
    <t>n.m.</t>
  </si>
  <si>
    <t>N/A</t>
  </si>
  <si>
    <t>Asset life</t>
  </si>
  <si>
    <t>AER</t>
  </si>
  <si>
    <t>Standard cost (example)</t>
  </si>
  <si>
    <t>JEN</t>
  </si>
  <si>
    <t>Dollars</t>
  </si>
  <si>
    <t>End year</t>
  </si>
  <si>
    <t>Corporate tax rate</t>
  </si>
  <si>
    <t>Depreciation rate (diminishing value)</t>
  </si>
  <si>
    <t>Gamma</t>
  </si>
  <si>
    <t>Calc - Tax Recovery Rate 1</t>
  </si>
  <si>
    <t>Workings</t>
  </si>
  <si>
    <t>Additional taxable income</t>
  </si>
  <si>
    <t>Above</t>
  </si>
  <si>
    <t>$dollars</t>
  </si>
  <si>
    <t>Real 2019</t>
  </si>
  <si>
    <t>Additional tax depreciation</t>
  </si>
  <si>
    <t>Calculated</t>
  </si>
  <si>
    <t>Additional taxation</t>
  </si>
  <si>
    <t>Discount factor</t>
  </si>
  <si>
    <t>factor</t>
  </si>
  <si>
    <t>Tax Recovery on capex</t>
  </si>
  <si>
    <t>Value</t>
  </si>
  <si>
    <t>Post tax dollar margin required</t>
  </si>
  <si>
    <t>Tax on margin</t>
  </si>
  <si>
    <t>Tax on margin - discounted by half a year</t>
  </si>
  <si>
    <t>Pre tax mark-up required</t>
  </si>
  <si>
    <t>Input - Tax Recovery Rate 2</t>
  </si>
  <si>
    <t>Calc - Tax Recovery Rate 2</t>
  </si>
  <si>
    <t>Contract Number / Latest PO</t>
  </si>
  <si>
    <t>Material Code</t>
  </si>
  <si>
    <t>Material Name</t>
  </si>
  <si>
    <t>Unit Cost ($)</t>
  </si>
  <si>
    <t>9.1 Year 1 labour rates</t>
  </si>
  <si>
    <t>TOTAL LABOUR RATE (incl. On Costs &amp; Overheads)</t>
  </si>
  <si>
    <t>BASE LABOUR RATE</t>
  </si>
  <si>
    <t>STANDARD LABOUR RATE (EXCL OVERHEADS)</t>
  </si>
  <si>
    <t>Wage Measure Stickiness</t>
  </si>
  <si>
    <t>Vehicle and Other costs</t>
  </si>
  <si>
    <t>10.1 Fee based services</t>
  </si>
  <si>
    <t>Non-field based labour</t>
  </si>
  <si>
    <t>Field based labour</t>
  </si>
  <si>
    <t>Total Direct Cost</t>
  </si>
  <si>
    <t>Total</t>
  </si>
  <si>
    <t>Applied Labour Rate</t>
  </si>
  <si>
    <t>TOTAL NON-FIELD LABOUR</t>
  </si>
  <si>
    <t>Travel cost</t>
  </si>
  <si>
    <t>Task cost</t>
  </si>
  <si>
    <t>TOTAL FIELD LABOUR</t>
  </si>
  <si>
    <t>Network 
Overhead</t>
  </si>
  <si>
    <t>Margin</t>
  </si>
  <si>
    <t>Tax recovery</t>
  </si>
  <si>
    <t>Overall Model Check</t>
  </si>
  <si>
    <t>Labour Category</t>
  </si>
  <si>
    <t>Activity Name</t>
  </si>
  <si>
    <t>Labour Totals</t>
  </si>
  <si>
    <t>Check and validate NMI allocation service order (MSW)</t>
  </si>
  <si>
    <t>Travel to site</t>
  </si>
  <si>
    <t>Accept NMI allocation SO</t>
  </si>
  <si>
    <t>Field crew completes job safety assessment (JSA)</t>
  </si>
  <si>
    <t>Reject NMI allocation SO (if required)</t>
  </si>
  <si>
    <t>Setup traffic management</t>
  </si>
  <si>
    <t>Check and validate B2B service order (SO) - (MSW &amp; SSW)</t>
  </si>
  <si>
    <t>Install service cable, fit meter and prepare site for testing.</t>
  </si>
  <si>
    <t>Accept B2B SO</t>
  </si>
  <si>
    <t>Field crew completes NST testing and seal meter.</t>
  </si>
  <si>
    <t>Reject B2B SO (if required)</t>
  </si>
  <si>
    <t>Field crew completes paperwork, work activity record (WAR), record meter number, and remove traffic control devices.</t>
  </si>
  <si>
    <t>Schedule work as required</t>
  </si>
  <si>
    <t>Create SO in SAP</t>
  </si>
  <si>
    <t>Send SO to contractor</t>
  </si>
  <si>
    <t>Close SO in SAP</t>
  </si>
  <si>
    <t>Manage system exceptions, errors and reporting</t>
  </si>
  <si>
    <t>Manage phone calls and inquiries</t>
  </si>
  <si>
    <t>Administration of Inbox emails, correspondences</t>
  </si>
  <si>
    <t>Total Minutes</t>
  </si>
  <si>
    <t>Vehicle</t>
  </si>
  <si>
    <t>Other Costs</t>
  </si>
  <si>
    <t>Number of Units</t>
  </si>
  <si>
    <t>Unit Cost 
($)</t>
  </si>
  <si>
    <t>Cost of Unit
($)</t>
  </si>
  <si>
    <t>Connection Type</t>
  </si>
  <si>
    <t>Vehicle Code</t>
  </si>
  <si>
    <t>Vehicle Name</t>
  </si>
  <si>
    <t>Hire Time (Minutes)</t>
  </si>
  <si>
    <t>Hourly Unit Rate
($)</t>
  </si>
  <si>
    <t>Cost
($)</t>
  </si>
  <si>
    <t>Vehicle – Elevated Work Platform (small) and Cable Test Van- Average cost</t>
  </si>
  <si>
    <t>Weighted Avg</t>
  </si>
  <si>
    <t>Vol. share</t>
  </si>
  <si>
    <t>Vehicle Total</t>
  </si>
  <si>
    <t>Other Cost Total</t>
  </si>
  <si>
    <t>Materials OH</t>
  </si>
  <si>
    <t>Materials UG</t>
  </si>
  <si>
    <t>Materials Total</t>
  </si>
  <si>
    <t>Plant – Elevated Work Platform (small) and Cable Test Van- Average cost</t>
  </si>
  <si>
    <t>Check and validate B2B service order (SO)</t>
  </si>
  <si>
    <t>Field crew to complete job safety assessment (JSA)</t>
  </si>
  <si>
    <t>Remove existing service cable &amp; meter and install new cable &amp; meter and prepare for testing</t>
  </si>
  <si>
    <t>Field crew completes NST testing and seal of meter.</t>
  </si>
  <si>
    <t>Relocate service cable, connect service cable, and prepare installation for testing</t>
  </si>
  <si>
    <t>Field crew to complete NST testing</t>
  </si>
  <si>
    <t>Plant – Elevated Work Platform (small)</t>
  </si>
  <si>
    <t>Check, validate and accept B2B service order (SO)</t>
  </si>
  <si>
    <t>Create SO in SAP and send it to the contractor</t>
  </si>
  <si>
    <t>Field work</t>
  </si>
  <si>
    <t>Close SO in SAP after the contractor has completed SO</t>
  </si>
  <si>
    <t>[Insert]</t>
  </si>
  <si>
    <t>Check, validate and accept B2B SO</t>
  </si>
  <si>
    <t>Create SO in SAP and send it to contractor</t>
  </si>
  <si>
    <t>MSI task De-En &amp; Re-En coincidental</t>
  </si>
  <si>
    <t>MSI task life support</t>
  </si>
  <si>
    <t>Close SO in SAP after contractor has completed SO</t>
  </si>
  <si>
    <t>Field crew to complete JSA/Service Asset Register sheet</t>
  </si>
  <si>
    <t>Discuss work with REC</t>
  </si>
  <si>
    <t>Field crew completes disconnection work</t>
  </si>
  <si>
    <t>Field crew completes paperwork, work activity record (WAR) and remove traffic control devices.</t>
  </si>
  <si>
    <t>Plant – Elevated Work Platform (small) and Cable Test Van - Average cost</t>
  </si>
  <si>
    <t>Setup traffic management &amp; drop cone</t>
  </si>
  <si>
    <t>Schedule appointment as required</t>
  </si>
  <si>
    <t xml:space="preserve">Field crew completes reconnection work </t>
  </si>
  <si>
    <t>Field crew to complete NST testing.</t>
  </si>
  <si>
    <t>Plant – Elevated Work Platform (small) and Cable Test Va - Average cost</t>
  </si>
  <si>
    <t>Units</t>
  </si>
  <si>
    <t>Current period rate in the penultimate year</t>
  </si>
  <si>
    <t>- Network &amp; Corp O/H &amp; Margin</t>
  </si>
  <si>
    <t xml:space="preserve">Relocate and/or replace meter, prepare for testing </t>
  </si>
  <si>
    <t>Field crew to complete NST testing and seal meter</t>
  </si>
  <si>
    <t>Check and validate B2B SO</t>
  </si>
  <si>
    <t>Execute remote configuration in SAP</t>
  </si>
  <si>
    <t>Manage exceptions, phone calls and inquiries</t>
  </si>
  <si>
    <t>Meter safety check and read</t>
  </si>
  <si>
    <t>Meter testing</t>
  </si>
  <si>
    <t xml:space="preserve">Schedule appointment to test meter </t>
  </si>
  <si>
    <t>Create SO in SAP &amp; send SO to Specialist Metering</t>
  </si>
  <si>
    <t>Process type 7 loads through MSATS, maintain Inventory table &amp; Load table, annual audits of inventory table.</t>
  </si>
  <si>
    <t>Manual Entry</t>
  </si>
  <si>
    <t>AER Draft Decision change log</t>
  </si>
  <si>
    <t>changes in the spreadsheet are also highlighted in orange</t>
  </si>
  <si>
    <t>Cells</t>
  </si>
  <si>
    <t>Description of change</t>
  </si>
  <si>
    <t>Input|Tax Recovery</t>
  </si>
  <si>
    <t>G7</t>
  </si>
  <si>
    <t>G11</t>
  </si>
  <si>
    <t>Updated nominal vanilla WACC</t>
  </si>
  <si>
    <t>Input|Indirect Cost Rates</t>
  </si>
  <si>
    <t>D35</t>
  </si>
  <si>
    <t>Updated depreciation rate</t>
  </si>
  <si>
    <t>Deleted 6.00% margin</t>
  </si>
  <si>
    <t>Input|Escalations</t>
  </si>
  <si>
    <t>row 42</t>
  </si>
  <si>
    <t>row 49</t>
  </si>
  <si>
    <t>Updated weights for labour escalator</t>
  </si>
  <si>
    <t>Included our draft decision labour escalator</t>
  </si>
  <si>
    <t>row 44</t>
  </si>
  <si>
    <t>row 21</t>
  </si>
  <si>
    <t>Included superannuation guarantee</t>
  </si>
  <si>
    <t>row 20</t>
  </si>
  <si>
    <t>Updated December 2024 actual inflation index</t>
  </si>
  <si>
    <t>Updated RBA forecast rates</t>
  </si>
  <si>
    <t>Real Labour Price Growth - Super Guarantee</t>
  </si>
  <si>
    <t>WPI - Real labour price growth - Deloitte WPI</t>
  </si>
  <si>
    <t>Input|Labour Rates</t>
  </si>
  <si>
    <t>E10, E13, E14</t>
  </si>
  <si>
    <t>Updated base labour rate to draft decision labour rate (see 'Calc|Labour Rates')</t>
  </si>
  <si>
    <t>Cost build up tabs</t>
  </si>
  <si>
    <t>Updated EWP hourly hire rate to $53.78/h as per Q4 IR31</t>
  </si>
  <si>
    <t xml:space="preserve">Reading guide: </t>
  </si>
  <si>
    <t>Table 1</t>
  </si>
  <si>
    <t>Table 2</t>
  </si>
  <si>
    <t>sets out the Labour rates for Business and After hours referred to in Tables 16.1 and 16.2 of Draft Decision Attachment 16 - Alternative control services.</t>
  </si>
  <si>
    <t>Ancillary Network Services X-factor</t>
  </si>
  <si>
    <t>Note:</t>
  </si>
  <si>
    <t>Initial proposal (business hours)</t>
  </si>
  <si>
    <t>Draft decision (business hours)</t>
  </si>
  <si>
    <t>Initial proposal (after hours)</t>
  </si>
  <si>
    <t>Draft decision (after hours)</t>
  </si>
  <si>
    <t>End</t>
  </si>
  <si>
    <t>AER Draft Decision - Ancillary Network Services - Jemena - 2026–31</t>
  </si>
  <si>
    <t>sets out the draft decision X factor referred to in section 16.1.1.2 of Draft Decision Attachment 16 – Alternative control services. For ancillary network services, the X factor is the annual change in wage prices.</t>
  </si>
  <si>
    <t>We do not apply an X factor for 2026–27 because we set 2026–27 ancillary network services prices in this Draft Determination.  To be clear, the labour escalators in this table are operating as de facto X factors. Therefore, positive labour escalators are represented as negative in this table and vice versa. X factors in this table are rounded to 4 decimal places but distributors should use the raw X factors in the draft decision model.</t>
  </si>
  <si>
    <t>X factors for each year of the 2026–31 regulatory control period for ancillary network services, draft decision (per cent)</t>
  </si>
  <si>
    <t>Quoted service hourly labour rates for 2026–27, draft decision ($2026–27)</t>
  </si>
  <si>
    <t>Table 3</t>
  </si>
  <si>
    <t>sets out our draft decision for SAPN's prices for its fee-based services</t>
  </si>
  <si>
    <t>Initial proposal</t>
  </si>
  <si>
    <t>Draft decision</t>
  </si>
  <si>
    <t>PRICES ($2026-27)</t>
  </si>
  <si>
    <t>List of Fee-based and quoted ancillary network services prices for 2026–27, draft decision ($2026–27)</t>
  </si>
  <si>
    <t>Input|Fee Based</t>
  </si>
  <si>
    <t>Replaced input values with approved ANS prices. See section 16.1.4.2 - connection services.</t>
  </si>
  <si>
    <t>rows 24-26, 39-41</t>
  </si>
  <si>
    <t>L36, M36</t>
  </si>
  <si>
    <t>ND1P - Labour Breakdown</t>
  </si>
  <si>
    <t>ND1P - Non Labour Breakdown</t>
  </si>
  <si>
    <t>ND3P - Labour Breakdown</t>
  </si>
  <si>
    <t>ND3P - Non Labour Breakdown</t>
  </si>
  <si>
    <t>BTSO - Labour Breakdown</t>
  </si>
  <si>
    <t>BTSO - Non Labour Breakdown</t>
  </si>
  <si>
    <t>BTSP - Labour Breakdown</t>
  </si>
  <si>
    <t>BTSP - Non Labour Breakdown</t>
  </si>
  <si>
    <t>SUTK - Labour Breakdown</t>
  </si>
  <si>
    <t>SUTK - Non Labour Breakdown</t>
  </si>
  <si>
    <t>RTK1 - Labour Breakdown</t>
  </si>
  <si>
    <t>RTK1 - Non Labour Breakdown</t>
  </si>
  <si>
    <t>REEN - Labour Breakdown</t>
  </si>
  <si>
    <t>REEN - Non Labour Breakdown</t>
  </si>
  <si>
    <t>DEEN - Labour Breakdown</t>
  </si>
  <si>
    <t>DEEN - Non Labour Breakdown</t>
  </si>
  <si>
    <t>DCTK - Labour Breakdown</t>
  </si>
  <si>
    <t>DCTK - Non Labour Breakdown</t>
  </si>
  <si>
    <t>RCTK - Labour Breakdown</t>
  </si>
  <si>
    <t>RCTK - Non Labour Breakdown</t>
  </si>
  <si>
    <t>SLOM - Labour Breakdown</t>
  </si>
  <si>
    <t>SLOM - Non Labour Breakdown</t>
  </si>
  <si>
    <t>RFOM - Labour Breakdown</t>
  </si>
  <si>
    <t>RFOM - Non Labour Breakdown</t>
  </si>
  <si>
    <t>REENRM - Labour Breakdown</t>
  </si>
  <si>
    <t>REENRM - Non Labour Breakdown</t>
  </si>
  <si>
    <t>DEENRM - Labour Breakdown</t>
  </si>
  <si>
    <t>DEENRM - Non Labour Breakdown</t>
  </si>
  <si>
    <t>MCTK - Labour Breakdown</t>
  </si>
  <si>
    <t>MCTK - Non Labour Breakdown</t>
  </si>
  <si>
    <t>SPRDRM - Labour Breakdown</t>
  </si>
  <si>
    <t>SPRDRM - Non Labour Breakdown</t>
  </si>
  <si>
    <t>MECFRM - Labour Breakdown</t>
  </si>
  <si>
    <t>MECFRM - Non Labour Breakdown</t>
  </si>
  <si>
    <t>SPRD - Labour Breakdown</t>
  </si>
  <si>
    <t>SPRD - Non Labour Breakdown</t>
  </si>
  <si>
    <t>MTAL - Labour Breakdown</t>
  </si>
  <si>
    <t>MTAL - Non Labour Breakdown</t>
  </si>
  <si>
    <t>MDCH - Labour Breakdown</t>
  </si>
  <si>
    <t>MDCH - Non Labour Breakdown</t>
  </si>
  <si>
    <t>NCUM - Labour Breakdown</t>
  </si>
  <si>
    <t>NCUM - Non Labour Breakdown</t>
  </si>
  <si>
    <t>WSVR - Labour Breakdown</t>
  </si>
  <si>
    <t>WSVR - Non Labour Breakdown</t>
  </si>
  <si>
    <t>RTK3 - Labour Breakdown</t>
  </si>
  <si>
    <t>RTK3 - Non Labour Breakdown</t>
  </si>
  <si>
    <t>7.2 Service cost build up - DIRECT COSTS, $'s ($2024-25)</t>
  </si>
  <si>
    <t>Materials 
($2024-25)</t>
  </si>
  <si>
    <t>Vehicles 
($2024-25)</t>
  </si>
  <si>
    <t>Other 
($2024-25)</t>
  </si>
  <si>
    <t/>
  </si>
  <si>
    <t>Calc|Fee Based</t>
  </si>
  <si>
    <t>Year 1 PRICE, $'s ($2026-27)</t>
  </si>
  <si>
    <t>10.2 Year 1 service cost build up - DIRECT COSTS, $'s ($2026-27)</t>
  </si>
  <si>
    <t>10.3 Year 1 Service cost build up - INDIRECT COSTS, $'s ($2026-27)</t>
  </si>
  <si>
    <t>Labour category Total cost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</si>
</sst>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164" formatCode="_(&quot;$&quot;* #,##0.00_);_(&quot;$&quot;* \(#,##0.00\);_(&quot;$&quot;* &quot;-&quot;??_);_(@_)"/>
    <numFmt numFmtId="165" formatCode="_(* #,##0.00_);_(* \(#,##0.00\);_(* &quot;-&quot;??_);_(@_)"/>
    <numFmt numFmtId="166" formatCode="_(#,##0.00%_);_(#,##0.00%_);_(&quot;-&quot;_)"/>
    <numFmt numFmtId="167" formatCode="_(#,##0_);_(#,##0_);_(&quot;-&quot;_)"/>
    <numFmt numFmtId="168" formatCode="_-* #,##0_-;\-* #,##0_-;_-* &quot;-&quot;??_-;_-@_-"/>
    <numFmt numFmtId="169" formatCode="[$-C09]dd\-mmm\-yy;@"/>
    <numFmt numFmtId="170" formatCode="dd\-mmm"/>
    <numFmt numFmtId="171" formatCode="#,##0.0000"/>
    <numFmt numFmtId="172" formatCode="[Red]\●;[Red]\●;[Color10]\●"/>
    <numFmt numFmtId="173" formatCode="_(#,##0_);\(#,##0\);_(&quot;-&quot;_)"/>
    <numFmt numFmtId="174" formatCode="0.000%"/>
    <numFmt numFmtId="175" formatCode="_(#,##0.0_);_(#,##0.0_);_(&quot;-&quot;_)"/>
    <numFmt numFmtId="176" formatCode="_(#,##0.00_);_(#,##0.00_);_(&quot;-&quot;_)"/>
    <numFmt numFmtId="177" formatCode="_(#,##0.00%_);\(#,##0.00%\);_(&quot;-&quot;_)"/>
    <numFmt numFmtId="178" formatCode="0.0000%"/>
    <numFmt numFmtId="179" formatCode="0.0000"/>
    <numFmt numFmtId="180" formatCode="_-* #,##0.0_-;\-* #,##0.0_-;_-* &quot;-&quot;??_-;_-@_-"/>
    <numFmt numFmtId="181" formatCode="_(#,##0.000_);_(#,##0.000_);_(&quot;-&quot;_)"/>
    <numFmt numFmtId="182" formatCode="_-[$€-2]* #,##0.00_-;\-[$€-2]* #,##0.00_-;_-[$€-2]* &quot;-&quot;??_-"/>
    <numFmt numFmtId="183" formatCode="&quot;$&quot;_(#,##0.00_);_(#,##0.00_);_(&quot;-&quot;_)"/>
    <numFmt numFmtId="184" formatCode="_(#,##0.00_);\(#,##0.00\);_(&quot;-&quot;_)"/>
    <numFmt numFmtId="185" formatCode="_(#,##0.0000_);\(#,##0.0000\);_(&quot;-&quot;_)"/>
    <numFmt numFmtId="186" formatCode="#,##0.0000000000000"/>
    <numFmt numFmtId="187" formatCode="#,##0.00000000000000"/>
    <numFmt numFmtId="188" formatCode="_-* #,##0_-;[Red]\(#,##0\)_-;_-* &quot;-&quot;??_-;_-@_-"/>
    <numFmt numFmtId="189" formatCode="#,##0.000_ ;[Red]\-#,##0.000\ "/>
    <numFmt numFmtId="190" formatCode="mmm\ yyyy"/>
    <numFmt numFmtId="191" formatCode="_-* #,##0.0000%_-;\-* #,##0.0000%_-;_-* &quot;-&quot;??_-;_-@_-"/>
  </numFmts>
  <fonts count="73">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8"/>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b/>
      <sz val="10"/>
      <color theme="1"/>
      <name val="Arial"/>
      <family val="2"/>
    </font>
    <font>
      <b/>
      <sz val="10"/>
      <color rgb="FF0000FF"/>
      <name val="Arial"/>
      <family val="2"/>
    </font>
    <font>
      <b/>
      <sz val="10"/>
      <name val="Arial"/>
      <family val="2"/>
    </font>
    <font>
      <sz val="10"/>
      <name val="Arial"/>
      <family val="2"/>
    </font>
    <font>
      <sz val="8"/>
      <color indexed="8"/>
      <name val="Arial"/>
      <family val="2"/>
    </font>
    <font>
      <b/>
      <sz val="12"/>
      <color theme="0"/>
      <name val="Calibri"/>
      <family val="2"/>
      <scheme val="minor"/>
    </font>
    <font>
      <b/>
      <sz val="12"/>
      <color theme="0"/>
      <name val="Arial"/>
      <family val="2"/>
    </font>
    <font>
      <sz val="8"/>
      <name val="Arial"/>
      <family val="2"/>
    </font>
    <font>
      <b/>
      <sz val="8"/>
      <name val="Arial"/>
      <family val="2"/>
    </font>
    <font>
      <sz val="8"/>
      <color theme="1"/>
      <name val="Arial"/>
      <family val="2"/>
    </font>
    <font>
      <sz val="10"/>
      <color theme="0"/>
      <name val="Arial"/>
      <family val="2"/>
    </font>
    <font>
      <b/>
      <u/>
      <sz val="10"/>
      <color theme="1"/>
      <name val="Arial"/>
      <family val="2"/>
    </font>
    <font>
      <b/>
      <sz val="8"/>
      <color indexed="8"/>
      <name val="Arial"/>
      <family val="2"/>
    </font>
    <font>
      <b/>
      <sz val="8"/>
      <color theme="0"/>
      <name val="Arial"/>
      <family val="2"/>
    </font>
    <font>
      <b/>
      <sz val="10"/>
      <color theme="0"/>
      <name val="Arial"/>
      <family val="2"/>
    </font>
    <font>
      <b/>
      <sz val="11"/>
      <color theme="0"/>
      <name val="Arial"/>
      <family val="2"/>
    </font>
    <font>
      <b/>
      <sz val="8"/>
      <color rgb="FF7030A0"/>
      <name val="Arial"/>
      <family val="2"/>
    </font>
    <font>
      <i/>
      <sz val="8"/>
      <name val="Arial"/>
      <family val="2"/>
    </font>
    <font>
      <sz val="8"/>
      <name val="Helvetica"/>
      <family val="2"/>
    </font>
    <font>
      <b/>
      <sz val="8"/>
      <color rgb="FF0070C0"/>
      <name val="Arial"/>
      <family val="2"/>
    </font>
    <font>
      <sz val="10"/>
      <color indexed="8"/>
      <name val="Arial"/>
      <family val="2"/>
    </font>
    <font>
      <b/>
      <sz val="10"/>
      <color rgb="FFFFFF00"/>
      <name val="Arial"/>
      <family val="2"/>
    </font>
    <font>
      <b/>
      <sz val="10"/>
      <color indexed="8"/>
      <name val="Arial"/>
      <family val="2"/>
    </font>
    <font>
      <b/>
      <i/>
      <sz val="8"/>
      <color indexed="8"/>
      <name val="Arial"/>
      <family val="2"/>
    </font>
    <font>
      <i/>
      <sz val="8"/>
      <color indexed="8"/>
      <name val="Arial"/>
      <family val="2"/>
    </font>
    <font>
      <sz val="3"/>
      <name val="Arial"/>
      <family val="2"/>
    </font>
    <font>
      <sz val="4"/>
      <color theme="1"/>
      <name val="Arial"/>
      <family val="2"/>
    </font>
    <font>
      <sz val="10"/>
      <name val="Calibri"/>
      <family val="2"/>
      <scheme val="minor"/>
    </font>
    <font>
      <sz val="4"/>
      <color theme="0"/>
      <name val="Arial"/>
      <family val="2"/>
    </font>
    <font>
      <u/>
      <sz val="10"/>
      <color theme="10"/>
      <name val="Arial"/>
      <family val="2"/>
    </font>
    <font>
      <u/>
      <sz val="10"/>
      <color rgb="FF0000FF"/>
      <name val="Arial"/>
      <family val="2"/>
    </font>
    <font>
      <sz val="9"/>
      <name val="Arial"/>
      <family val="2"/>
    </font>
    <font>
      <sz val="9"/>
      <color theme="1"/>
      <name val="Arial"/>
      <family val="2"/>
    </font>
    <font>
      <b/>
      <sz val="8"/>
      <color theme="1"/>
      <name val="Arial"/>
      <family val="2"/>
    </font>
    <font>
      <b/>
      <sz val="8"/>
      <color rgb="FF0000FF"/>
      <name val="Arial"/>
      <family val="2"/>
    </font>
    <font>
      <sz val="4"/>
      <name val="Arial"/>
      <family val="2"/>
    </font>
    <font>
      <b/>
      <sz val="12"/>
      <color rgb="FFFFFFFF"/>
      <name val="Calibri"/>
      <family val="2"/>
    </font>
    <font>
      <sz val="16"/>
      <color theme="1"/>
      <name val="Arial Black"/>
      <family val="2"/>
    </font>
    <font>
      <b/>
      <sz val="11"/>
      <color rgb="FF000000"/>
      <name val="Calibri"/>
      <family val="2"/>
    </font>
    <font>
      <b/>
      <sz val="10"/>
      <color rgb="FF000000"/>
      <name val="Calibri"/>
      <family val="2"/>
    </font>
    <font>
      <sz val="11"/>
      <color rgb="FF000000"/>
      <name val="Calibri"/>
      <family val="2"/>
    </font>
    <font>
      <i/>
      <sz val="10"/>
      <color theme="1"/>
      <name val="Arial"/>
      <family val="2"/>
    </font>
    <font>
      <b/>
      <sz val="10"/>
      <color rgb="FF000000"/>
      <name val="Arial"/>
      <family val="2"/>
    </font>
    <font>
      <b/>
      <sz val="20"/>
      <color theme="0"/>
      <name val="Arial"/>
      <family val="2"/>
    </font>
    <font>
      <b/>
      <sz val="16"/>
      <color indexed="9"/>
      <name val="Arial"/>
      <family val="2"/>
    </font>
    <font>
      <b/>
      <sz val="16"/>
      <color theme="0"/>
      <name val="Arial"/>
      <family val="2"/>
    </font>
    <font>
      <b/>
      <sz val="16"/>
      <color theme="9" tint="-0.24994659260841701"/>
      <name val="Calibri"/>
      <family val="2"/>
      <scheme val="minor"/>
    </font>
    <font>
      <sz val="11"/>
      <name val="Calibri"/>
      <family val="2"/>
      <scheme val="minor"/>
    </font>
    <font>
      <b/>
      <sz val="12"/>
      <color theme="0"/>
      <name val="Calibri"/>
      <family val="2"/>
    </font>
    <font>
      <b/>
      <sz val="11"/>
      <color indexed="8"/>
      <name val="Calibri"/>
      <family val="2"/>
    </font>
    <font>
      <b/>
      <sz val="9"/>
      <color indexed="10"/>
      <name val="Arial"/>
      <family val="2"/>
    </font>
    <font>
      <b/>
      <sz val="11"/>
      <name val="Calibri"/>
      <family val="2"/>
    </font>
    <font>
      <b/>
      <sz val="10"/>
      <name val="Calibri"/>
      <family val="2"/>
      <scheme val="minor"/>
    </font>
    <font>
      <b/>
      <i/>
      <sz val="11"/>
      <color indexed="8"/>
      <name val="Calibri"/>
      <family val="2"/>
    </font>
    <font>
      <b/>
      <sz val="11"/>
      <color theme="1"/>
      <name val="Calibri"/>
      <family val="2"/>
      <scheme val="minor"/>
    </font>
    <font>
      <b/>
      <sz val="14"/>
      <color theme="1"/>
      <name val="Calibri"/>
      <family val="2"/>
      <scheme val="minor"/>
    </font>
    <font>
      <b/>
      <sz val="12"/>
      <color theme="1"/>
      <name val="Arial"/>
      <family val="2"/>
    </font>
    <font>
      <b/>
      <u/>
      <sz val="11"/>
      <color theme="10"/>
      <name val="Arial"/>
      <family val="2"/>
    </font>
    <font>
      <b/>
      <i/>
      <sz val="8"/>
      <color theme="1"/>
      <name val="Arial"/>
      <family val="2"/>
    </font>
    <font>
      <u/>
      <sz val="11"/>
      <color theme="10"/>
      <name val="Calibri"/>
      <family val="2"/>
      <scheme val="minor"/>
    </font>
    <font>
      <u/>
      <sz val="10"/>
      <color indexed="12"/>
      <name val="Arial"/>
      <family val="2"/>
    </font>
    <font>
      <sz val="10"/>
      <name val="MS Sans Serif"/>
      <family val="2"/>
    </font>
  </fonts>
  <fills count="44">
    <fill>
      <patternFill patternType="none"/>
    </fill>
    <fill>
      <patternFill patternType="gray125"/>
    </fill>
    <fill>
      <patternFill patternType="solid">
        <fgColor theme="1"/>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3" tint="-0.499984740745262"/>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FF0000"/>
        <bgColor indexed="64"/>
      </patternFill>
    </fill>
    <fill>
      <patternFill patternType="solid">
        <fgColor theme="8" tint="0.79998168889431442"/>
        <bgColor rgb="FF00FFFF"/>
      </patternFill>
    </fill>
    <fill>
      <patternFill patternType="solid">
        <fgColor theme="9" tint="0.59999389629810485"/>
        <bgColor indexed="64"/>
      </patternFill>
    </fill>
    <fill>
      <patternFill patternType="solid">
        <fgColor rgb="FFF2F2F2"/>
        <bgColor indexed="64"/>
      </patternFill>
    </fill>
    <fill>
      <patternFill patternType="solid">
        <fgColor rgb="FF9FC8C6"/>
        <bgColor indexed="64"/>
      </patternFill>
    </fill>
    <fill>
      <patternFill patternType="solid">
        <fgColor theme="6" tint="0.59999389629810485"/>
        <bgColor indexed="64"/>
      </patternFill>
    </fill>
    <fill>
      <patternFill patternType="solid">
        <fgColor rgb="FFD3EBDA"/>
        <bgColor indexed="64"/>
      </patternFill>
    </fill>
    <fill>
      <patternFill patternType="solid">
        <fgColor rgb="FF000000"/>
        <bgColor indexed="64"/>
      </patternFill>
    </fill>
    <fill>
      <patternFill patternType="solid">
        <fgColor rgb="FF95B3D7"/>
        <bgColor indexed="64"/>
      </patternFill>
    </fill>
    <fill>
      <patternFill patternType="solid">
        <fgColor rgb="FFB8CCE4"/>
        <bgColor indexed="64"/>
      </patternFill>
    </fill>
    <fill>
      <patternFill patternType="solid">
        <fgColor rgb="FFFFFFCC"/>
        <bgColor indexed="64"/>
      </patternFill>
    </fill>
    <fill>
      <patternFill patternType="solid">
        <fgColor rgb="FFBFBFBF"/>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rgb="FFFFFFCC"/>
        <bgColor rgb="FF000000"/>
      </patternFill>
    </fill>
    <fill>
      <patternFill patternType="solid">
        <fgColor theme="9" tint="0.79998168889431442"/>
        <bgColor rgb="FF000000"/>
      </patternFill>
    </fill>
    <fill>
      <patternFill patternType="solid">
        <fgColor theme="0" tint="-0.24994659260841701"/>
        <bgColor indexed="64"/>
      </patternFill>
    </fill>
    <fill>
      <patternFill patternType="solid">
        <fgColor rgb="FFD3EBDA"/>
        <bgColor rgb="FF00FFFF"/>
      </patternFill>
    </fill>
    <fill>
      <patternFill patternType="solid">
        <fgColor rgb="FFFFFFFF"/>
        <bgColor indexed="64"/>
      </patternFill>
    </fill>
    <fill>
      <patternFill patternType="solid">
        <fgColor rgb="FF487B79"/>
        <bgColor indexed="64"/>
      </patternFill>
    </fill>
    <fill>
      <patternFill patternType="solid">
        <fgColor rgb="FF1A2E39"/>
        <bgColor indexed="64"/>
      </patternFill>
    </fill>
    <fill>
      <patternFill patternType="solid">
        <fgColor rgb="FFD9D9D9"/>
        <bgColor indexed="64"/>
      </patternFill>
    </fill>
    <fill>
      <patternFill patternType="solid">
        <fgColor rgb="FFA9ECEF"/>
        <bgColor indexed="64"/>
      </patternFill>
    </fill>
    <fill>
      <patternFill patternType="solid">
        <fgColor rgb="FFFFC000"/>
        <bgColor indexed="64"/>
      </patternFill>
    </fill>
    <fill>
      <patternFill patternType="solid">
        <fgColor rgb="FFFFC000"/>
        <bgColor rgb="FF00FFFF"/>
      </patternFill>
    </fill>
    <fill>
      <patternFill patternType="solid">
        <fgColor indexed="47"/>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indexed="9"/>
        <bgColor indexed="64"/>
      </patternFill>
    </fill>
    <fill>
      <patternFill patternType="solid">
        <fgColor theme="5" tint="0.79998168889431442"/>
        <bgColor indexed="64"/>
      </patternFill>
    </fill>
    <fill>
      <patternFill patternType="solid">
        <fgColor rgb="FFFFFFCC"/>
      </patternFill>
    </fill>
  </fills>
  <borders count="91">
    <border>
      <left/>
      <right/>
      <top/>
      <bottom/>
      <diagonal/>
    </border>
    <border>
      <left style="medium">
        <color indexed="64"/>
      </left>
      <right/>
      <top style="medium">
        <color indexed="64"/>
      </top>
      <bottom style="medium">
        <color indexed="64"/>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diagonal/>
    </border>
    <border>
      <left style="thin">
        <color theme="0"/>
      </left>
      <right style="thin">
        <color theme="0"/>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bottom style="thin">
        <color theme="0"/>
      </bottom>
      <diagonal/>
    </border>
    <border>
      <left style="medium">
        <color indexed="18"/>
      </left>
      <right style="medium">
        <color indexed="18"/>
      </right>
      <top style="medium">
        <color indexed="18"/>
      </top>
      <bottom style="medium">
        <color indexed="18"/>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style="thin">
        <color theme="0"/>
      </bottom>
      <diagonal/>
    </border>
    <border>
      <left style="thin">
        <color theme="0"/>
      </left>
      <right/>
      <top style="thin">
        <color theme="0"/>
      </top>
      <bottom/>
      <diagonal/>
    </border>
    <border>
      <left style="medium">
        <color indexed="64"/>
      </left>
      <right/>
      <top/>
      <bottom/>
      <diagonal/>
    </border>
    <border>
      <left style="medium">
        <color indexed="64"/>
      </left>
      <right style="thin">
        <color theme="0"/>
      </right>
      <top style="thin">
        <color theme="0"/>
      </top>
      <bottom style="thin">
        <color theme="0"/>
      </bottom>
      <diagonal/>
    </border>
    <border>
      <left style="medium">
        <color theme="1"/>
      </left>
      <right/>
      <top/>
      <bottom/>
      <diagonal/>
    </border>
    <border>
      <left style="medium">
        <color theme="1"/>
      </left>
      <right style="thin">
        <color theme="0"/>
      </right>
      <top style="thin">
        <color theme="0"/>
      </top>
      <bottom style="thin">
        <color theme="0"/>
      </bottom>
      <diagonal/>
    </border>
    <border>
      <left/>
      <right/>
      <top/>
      <bottom style="thin">
        <color theme="0"/>
      </bottom>
      <diagonal/>
    </border>
    <border>
      <left/>
      <right style="thin">
        <color theme="1"/>
      </right>
      <top/>
      <bottom/>
      <diagonal/>
    </border>
    <border>
      <left style="thin">
        <color theme="0"/>
      </left>
      <right style="thin">
        <color theme="1"/>
      </right>
      <top style="thin">
        <color theme="0"/>
      </top>
      <bottom style="thin">
        <color theme="0"/>
      </bottom>
      <diagonal/>
    </border>
    <border>
      <left/>
      <right style="thin">
        <color theme="0"/>
      </right>
      <top/>
      <bottom style="thin">
        <color theme="0"/>
      </bottom>
      <diagonal/>
    </border>
    <border>
      <left/>
      <right style="thin">
        <color indexed="64"/>
      </right>
      <top/>
      <bottom/>
      <diagonal/>
    </border>
    <border>
      <left style="thin">
        <color theme="0"/>
      </left>
      <right style="thin">
        <color indexed="64"/>
      </right>
      <top style="thin">
        <color theme="0"/>
      </top>
      <bottom style="thin">
        <color theme="0"/>
      </bottom>
      <diagonal/>
    </border>
    <border>
      <left style="thin">
        <color theme="0"/>
      </left>
      <right style="thin">
        <color theme="0"/>
      </right>
      <top style="thin">
        <color indexed="64"/>
      </top>
      <bottom style="medium">
        <color indexed="64"/>
      </bottom>
      <diagonal/>
    </border>
    <border>
      <left style="thin">
        <color indexed="64"/>
      </left>
      <right/>
      <top/>
      <bottom style="thin">
        <color theme="0"/>
      </bottom>
      <diagonal/>
    </border>
    <border>
      <left style="thin">
        <color theme="0"/>
      </left>
      <right/>
      <top style="thin">
        <color indexed="64"/>
      </top>
      <bottom style="medium">
        <color indexed="64"/>
      </bottom>
      <diagonal/>
    </border>
    <border>
      <left style="thin">
        <color indexed="64"/>
      </left>
      <right/>
      <top style="thin">
        <color theme="0"/>
      </top>
      <bottom style="thin">
        <color theme="0"/>
      </bottom>
      <diagonal/>
    </border>
    <border>
      <left style="thin">
        <color theme="0"/>
      </left>
      <right/>
      <top/>
      <bottom/>
      <diagonal/>
    </border>
    <border>
      <left style="thin">
        <color indexed="64"/>
      </left>
      <right style="thin">
        <color theme="0"/>
      </right>
      <top style="thin">
        <color theme="0"/>
      </top>
      <bottom style="thin">
        <color indexed="64"/>
      </bottom>
      <diagonal/>
    </border>
    <border>
      <left style="thin">
        <color indexed="64"/>
      </left>
      <right style="thin">
        <color theme="0"/>
      </right>
      <top style="thin">
        <color theme="0"/>
      </top>
      <bottom style="thin">
        <color theme="0"/>
      </bottom>
      <diagonal/>
    </border>
    <border>
      <left/>
      <right style="medium">
        <color indexed="64"/>
      </right>
      <top/>
      <bottom style="medium">
        <color rgb="FF000000"/>
      </bottom>
      <diagonal/>
    </border>
    <border>
      <left/>
      <right style="medium">
        <color indexed="64"/>
      </right>
      <top/>
      <bottom/>
      <diagonal/>
    </border>
    <border>
      <left/>
      <right style="medium">
        <color indexed="64"/>
      </right>
      <top/>
      <bottom style="medium">
        <color rgb="FFBFBFBF"/>
      </bottom>
      <diagonal/>
    </border>
    <border>
      <left/>
      <right/>
      <top/>
      <bottom style="medium">
        <color rgb="FFBFBFBF"/>
      </bottom>
      <diagonal/>
    </border>
    <border>
      <left/>
      <right style="medium">
        <color rgb="FFBFBFBF"/>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rgb="FFBFBFBF"/>
      </bottom>
      <diagonal/>
    </border>
    <border>
      <left/>
      <right style="medium">
        <color rgb="FFBFBFBF"/>
      </right>
      <top/>
      <bottom style="medium">
        <color rgb="FFBFBFBF"/>
      </bottom>
      <diagonal/>
    </border>
    <border>
      <left style="medium">
        <color indexed="64"/>
      </left>
      <right style="medium">
        <color indexed="64"/>
      </right>
      <top/>
      <bottom/>
      <diagonal/>
    </border>
    <border>
      <left style="medium">
        <color indexed="64"/>
      </left>
      <right style="medium">
        <color indexed="64"/>
      </right>
      <top style="medium">
        <color rgb="FFBFBFBF"/>
      </top>
      <bottom style="medium">
        <color rgb="FFBFBFBF"/>
      </bottom>
      <diagonal/>
    </border>
    <border>
      <left style="medium">
        <color indexed="64"/>
      </left>
      <right style="medium">
        <color indexed="64"/>
      </right>
      <top/>
      <bottom style="medium">
        <color indexed="64"/>
      </bottom>
      <diagonal/>
    </border>
    <border>
      <left style="medium">
        <color indexed="64"/>
      </left>
      <right style="medium">
        <color rgb="FFBFBFBF"/>
      </right>
      <top/>
      <bottom style="medium">
        <color indexed="64"/>
      </bottom>
      <diagonal/>
    </border>
    <border>
      <left/>
      <right style="medium">
        <color rgb="FFBFBFBF"/>
      </right>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rgb="FFBFBFBF"/>
      </bottom>
      <diagonal/>
    </border>
    <border>
      <left style="thin">
        <color indexed="64"/>
      </left>
      <right style="thin">
        <color indexed="64"/>
      </right>
      <top style="thin">
        <color indexed="64"/>
      </top>
      <bottom style="thin">
        <color indexed="64"/>
      </bottom>
      <diagonal/>
    </border>
    <border>
      <left/>
      <right/>
      <top/>
      <bottom style="medium">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thin">
        <color theme="0" tint="-0.24994659260841701"/>
      </right>
      <top style="thin">
        <color indexed="64"/>
      </top>
      <bottom style="medium">
        <color indexed="64"/>
      </bottom>
      <diagonal/>
    </border>
    <border>
      <left style="thin">
        <color theme="0" tint="-0.24994659260841701"/>
      </left>
      <right style="medium">
        <color indexed="64"/>
      </right>
      <top style="thin">
        <color auto="1"/>
      </top>
      <bottom style="medium">
        <color indexed="64"/>
      </bottom>
      <diagonal/>
    </border>
    <border>
      <left style="medium">
        <color indexed="64"/>
      </left>
      <right style="medium">
        <color indexed="64"/>
      </right>
      <top style="medium">
        <color auto="1"/>
      </top>
      <bottom style="thin">
        <color rgb="FFA6A6A6"/>
      </bottom>
      <diagonal/>
    </border>
    <border>
      <left style="medium">
        <color indexed="64"/>
      </left>
      <right style="thin">
        <color indexed="64"/>
      </right>
      <top style="medium">
        <color indexed="64"/>
      </top>
      <bottom style="thin">
        <color rgb="FFA6A6A6"/>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auto="1"/>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medium">
        <color indexed="64"/>
      </left>
      <right style="thin">
        <color theme="0" tint="-0.24994659260841701"/>
      </right>
      <top style="medium">
        <color indexed="64"/>
      </top>
      <bottom style="thin">
        <color theme="0" tint="-0.24994659260841701"/>
      </bottom>
      <diagonal/>
    </border>
    <border>
      <left style="medium">
        <color indexed="64"/>
      </left>
      <right style="medium">
        <color indexed="64"/>
      </right>
      <top style="thin">
        <color rgb="FFA6A6A6"/>
      </top>
      <bottom style="thin">
        <color rgb="FFA6A6A6"/>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medium">
        <color indexed="64"/>
      </left>
      <right style="medium">
        <color indexed="64"/>
      </right>
      <top style="thin">
        <color rgb="FFA6A6A6"/>
      </top>
      <bottom style="medium">
        <color indexed="64"/>
      </bottom>
      <diagonal/>
    </border>
    <border>
      <left/>
      <right style="thin">
        <color theme="0" tint="-0.24994659260841701"/>
      </right>
      <top style="thin">
        <color theme="0" tint="-0.24994659260841701"/>
      </top>
      <bottom style="medium">
        <color indexed="64"/>
      </bottom>
      <diagonal/>
    </border>
    <border>
      <left style="thin">
        <color theme="0" tint="-0.24994659260841701"/>
      </left>
      <right style="thin">
        <color auto="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indexed="64"/>
      </left>
      <right style="thin">
        <color theme="0" tint="-0.24994659260841701"/>
      </right>
      <top style="thin">
        <color theme="0" tint="-0.24994659260841701"/>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style="medium">
        <color indexed="64"/>
      </left>
      <right style="thin">
        <color theme="0" tint="-0.24994659260841701"/>
      </right>
      <top/>
      <bottom style="medium">
        <color indexed="64"/>
      </bottom>
      <diagonal/>
    </border>
    <border>
      <left style="thin">
        <color theme="0" tint="-0.24994659260841701"/>
      </left>
      <right style="thin">
        <color theme="0" tint="-0.24994659260841701"/>
      </right>
      <top/>
      <bottom style="medium">
        <color indexed="64"/>
      </bottom>
      <diagonal/>
    </border>
    <border>
      <left style="thin">
        <color theme="0" tint="-0.24994659260841701"/>
      </left>
      <right style="medium">
        <color indexed="64"/>
      </right>
      <top/>
      <bottom style="medium">
        <color indexed="64"/>
      </bottom>
      <diagonal/>
    </border>
    <border>
      <left style="medium">
        <color indexed="64"/>
      </left>
      <right style="medium">
        <color indexed="64"/>
      </right>
      <top style="thin">
        <color rgb="FFA6A6A6"/>
      </top>
      <bottom/>
      <diagonal/>
    </border>
    <border>
      <left/>
      <right style="thin">
        <color theme="0" tint="-0.24994659260841701"/>
      </right>
      <top style="thin">
        <color theme="0" tint="-0.24994659260841701"/>
      </top>
      <bottom/>
      <diagonal/>
    </border>
    <border>
      <left style="thin">
        <color theme="0" tint="-0.24994659260841701"/>
      </left>
      <right style="thin">
        <color indexed="64"/>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medium">
        <color indexed="64"/>
      </left>
      <right style="thin">
        <color theme="0" tint="-0.24994659260841701"/>
      </right>
      <top style="thin">
        <color theme="0" tint="-0.24994659260841701"/>
      </top>
      <bottom/>
      <diagonal/>
    </border>
    <border>
      <left style="medium">
        <color indexed="64"/>
      </left>
      <right/>
      <top style="medium">
        <color rgb="FFBFBFBF"/>
      </top>
      <bottom style="medium">
        <color rgb="FFBFBFBF"/>
      </bottom>
      <diagonal/>
    </border>
    <border>
      <left/>
      <right style="medium">
        <color indexed="64"/>
      </right>
      <top style="medium">
        <color rgb="FFBFBFBF"/>
      </top>
      <bottom style="medium">
        <color rgb="FFBFBFBF"/>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thin">
        <color rgb="FFB2B2B2"/>
      </left>
      <right style="thin">
        <color rgb="FFB2B2B2"/>
      </right>
      <top style="thin">
        <color rgb="FFB2B2B2"/>
      </top>
      <bottom style="thin">
        <color rgb="FFB2B2B2"/>
      </bottom>
      <diagonal/>
    </border>
  </borders>
  <cellStyleXfs count="57">
    <xf numFmtId="0" fontId="0" fillId="0" borderId="0"/>
    <xf numFmtId="9" fontId="10" fillId="0" borderId="0" applyFont="0" applyFill="0" applyBorder="0" applyAlignment="0" applyProtection="0"/>
    <xf numFmtId="165" fontId="10" fillId="0" borderId="0" applyFont="0" applyFill="0" applyBorder="0" applyAlignment="0" applyProtection="0"/>
    <xf numFmtId="169" fontId="16" fillId="2" borderId="0">
      <alignment vertical="center"/>
      <protection locked="0"/>
    </xf>
    <xf numFmtId="0" fontId="17" fillId="2" borderId="1">
      <alignment vertical="center"/>
    </xf>
    <xf numFmtId="0" fontId="14" fillId="0" borderId="0"/>
    <xf numFmtId="169" fontId="9" fillId="0" borderId="0"/>
    <xf numFmtId="172" fontId="29" fillId="0" borderId="0">
      <alignment horizontal="center" vertical="center"/>
    </xf>
    <xf numFmtId="0" fontId="20" fillId="0" borderId="0"/>
    <xf numFmtId="9" fontId="20" fillId="0" borderId="0" applyFont="0" applyFill="0" applyBorder="0" applyAlignment="0" applyProtection="0"/>
    <xf numFmtId="165" fontId="20" fillId="0" borderId="0" applyFont="0" applyFill="0" applyBorder="0" applyAlignment="0" applyProtection="0"/>
    <xf numFmtId="173" fontId="18" fillId="0" borderId="9">
      <alignment horizontal="right" vertical="center"/>
      <protection locked="0"/>
    </xf>
    <xf numFmtId="165" fontId="10" fillId="0" borderId="0" applyFont="0" applyFill="0" applyBorder="0" applyAlignment="0" applyProtection="0"/>
    <xf numFmtId="169" fontId="8" fillId="0" borderId="0"/>
    <xf numFmtId="165" fontId="20" fillId="0" borderId="0" applyFont="0" applyFill="0" applyBorder="0" applyAlignment="0" applyProtection="0"/>
    <xf numFmtId="165" fontId="10" fillId="0" borderId="0" applyFont="0" applyFill="0" applyBorder="0" applyAlignment="0" applyProtection="0"/>
    <xf numFmtId="169" fontId="7" fillId="0" borderId="0"/>
    <xf numFmtId="0" fontId="40" fillId="0" borderId="0" applyNumberFormat="0" applyFill="0" applyBorder="0" applyAlignment="0" applyProtection="0"/>
    <xf numFmtId="169" fontId="20" fillId="0" borderId="0"/>
    <xf numFmtId="169" fontId="6" fillId="0" borderId="0"/>
    <xf numFmtId="182" fontId="20" fillId="0" borderId="0"/>
    <xf numFmtId="164" fontId="20" fillId="0" borderId="0" applyFont="0" applyFill="0" applyBorder="0" applyAlignment="0" applyProtection="0"/>
    <xf numFmtId="9" fontId="20" fillId="0" borderId="0" applyFont="0" applyFill="0" applyBorder="0" applyAlignment="0" applyProtection="0"/>
    <xf numFmtId="0" fontId="10" fillId="0" borderId="0"/>
    <xf numFmtId="0" fontId="40" fillId="0" borderId="0" applyNumberFormat="0" applyFill="0" applyBorder="0" applyAlignment="0" applyProtection="0"/>
    <xf numFmtId="49" fontId="54" fillId="2" borderId="0">
      <alignment vertical="center"/>
    </xf>
    <xf numFmtId="0" fontId="5" fillId="0" borderId="0"/>
    <xf numFmtId="0" fontId="56" fillId="23" borderId="0">
      <alignment vertical="center"/>
    </xf>
    <xf numFmtId="0" fontId="59" fillId="2" borderId="1">
      <alignment vertical="center"/>
    </xf>
    <xf numFmtId="0" fontId="62" fillId="25" borderId="51">
      <alignment horizontal="centerContinuous" vertical="center" wrapText="1"/>
    </xf>
    <xf numFmtId="0" fontId="63" fillId="26" borderId="52">
      <alignment horizontal="right" vertical="center" wrapText="1" indent="1"/>
    </xf>
    <xf numFmtId="0" fontId="63" fillId="25" borderId="52">
      <alignment horizontal="right" vertical="center" wrapText="1" indent="1"/>
    </xf>
    <xf numFmtId="188" fontId="58" fillId="27" borderId="56" applyBorder="0">
      <alignment horizontal="right"/>
      <protection locked="0"/>
    </xf>
    <xf numFmtId="165" fontId="5" fillId="0" borderId="0" applyFont="0" applyFill="0" applyBorder="0" applyAlignment="0" applyProtection="0"/>
    <xf numFmtId="168" fontId="33" fillId="29" borderId="71" applyBorder="0">
      <alignment horizontal="right" vertical="center"/>
      <protection locked="0"/>
    </xf>
    <xf numFmtId="0" fontId="3"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14" fillId="0" borderId="0"/>
    <xf numFmtId="0" fontId="14" fillId="0" borderId="0"/>
    <xf numFmtId="165" fontId="14" fillId="0" borderId="0" applyFont="0" applyFill="0" applyBorder="0" applyAlignment="0" applyProtection="0"/>
    <xf numFmtId="0" fontId="14" fillId="0" borderId="0"/>
    <xf numFmtId="164"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70" fillId="0" borderId="0" applyNumberFormat="0" applyFill="0" applyBorder="0" applyAlignment="0" applyProtection="0"/>
    <xf numFmtId="0" fontId="14" fillId="0" borderId="0"/>
    <xf numFmtId="0" fontId="71" fillId="0" borderId="0" applyNumberFormat="0" applyFill="0" applyBorder="0" applyAlignment="0" applyProtection="0">
      <alignment vertical="top"/>
      <protection locked="0"/>
    </xf>
    <xf numFmtId="0" fontId="14" fillId="0" borderId="0"/>
    <xf numFmtId="0" fontId="72" fillId="0" borderId="0"/>
    <xf numFmtId="0" fontId="2" fillId="43" borderId="90" applyNumberFormat="0" applyFont="0" applyAlignment="0" applyProtection="0"/>
    <xf numFmtId="0" fontId="70" fillId="0" borderId="0" applyNumberFormat="0" applyFill="0" applyBorder="0" applyAlignment="0" applyProtection="0"/>
    <xf numFmtId="0" fontId="14" fillId="0" borderId="0"/>
    <xf numFmtId="0" fontId="14" fillId="0" borderId="0"/>
    <xf numFmtId="0" fontId="14" fillId="0" borderId="0"/>
    <xf numFmtId="0" fontId="14" fillId="0" borderId="0"/>
  </cellStyleXfs>
  <cellXfs count="527">
    <xf numFmtId="0" fontId="0" fillId="0" borderId="0" xfId="0"/>
    <xf numFmtId="0" fontId="0" fillId="0" borderId="0" xfId="0" applyAlignment="1">
      <alignment vertical="center"/>
    </xf>
    <xf numFmtId="0" fontId="14" fillId="0" borderId="0" xfId="0" applyFont="1" applyAlignment="1">
      <alignment horizontal="center" vertical="center"/>
    </xf>
    <xf numFmtId="0" fontId="0" fillId="5" borderId="0" xfId="0" applyFill="1" applyAlignment="1">
      <alignment vertical="center"/>
    </xf>
    <xf numFmtId="0" fontId="0" fillId="5" borderId="0" xfId="0" applyFill="1" applyAlignment="1">
      <alignment horizontal="center" vertical="center"/>
    </xf>
    <xf numFmtId="0" fontId="0" fillId="5" borderId="0" xfId="0" applyFill="1"/>
    <xf numFmtId="0" fontId="14" fillId="5" borderId="0" xfId="0" applyFont="1" applyFill="1"/>
    <xf numFmtId="0" fontId="14" fillId="5" borderId="0" xfId="0" quotePrefix="1" applyFont="1" applyFill="1" applyAlignment="1">
      <alignment horizontal="center" vertical="center"/>
    </xf>
    <xf numFmtId="0" fontId="14" fillId="0" borderId="0" xfId="0" applyFont="1"/>
    <xf numFmtId="0" fontId="11" fillId="5" borderId="0" xfId="0" applyFont="1" applyFill="1"/>
    <xf numFmtId="0" fontId="14" fillId="5" borderId="0" xfId="0" applyFont="1" applyFill="1" applyAlignment="1">
      <alignment horizontal="center"/>
    </xf>
    <xf numFmtId="0" fontId="0" fillId="5" borderId="0" xfId="0" applyFill="1" applyAlignment="1">
      <alignment horizontal="center"/>
    </xf>
    <xf numFmtId="0" fontId="11" fillId="5" borderId="0" xfId="0" applyFont="1" applyFill="1" applyAlignment="1">
      <alignment wrapText="1"/>
    </xf>
    <xf numFmtId="166" fontId="12" fillId="5" borderId="0" xfId="1" applyNumberFormat="1" applyFont="1" applyFill="1" applyBorder="1"/>
    <xf numFmtId="166" fontId="13" fillId="5" borderId="0" xfId="1" applyNumberFormat="1" applyFont="1" applyFill="1" applyBorder="1" applyAlignment="1">
      <alignment horizontal="center" vertical="center"/>
    </xf>
    <xf numFmtId="3" fontId="11" fillId="5" borderId="0" xfId="0" applyNumberFormat="1" applyFont="1" applyFill="1" applyAlignment="1">
      <alignment horizontal="center"/>
    </xf>
    <xf numFmtId="0" fontId="11" fillId="0" borderId="0" xfId="0" applyFont="1"/>
    <xf numFmtId="0" fontId="14" fillId="0" borderId="0" xfId="0" applyFont="1" applyAlignment="1">
      <alignment horizontal="center"/>
    </xf>
    <xf numFmtId="168" fontId="19" fillId="5" borderId="0" xfId="0" applyNumberFormat="1" applyFont="1" applyFill="1"/>
    <xf numFmtId="0" fontId="14" fillId="5" borderId="0" xfId="0" applyFont="1" applyFill="1" applyAlignment="1">
      <alignment horizontal="center" vertical="center"/>
    </xf>
    <xf numFmtId="0" fontId="14" fillId="0" borderId="0" xfId="0" applyFont="1" applyAlignment="1">
      <alignment vertical="center"/>
    </xf>
    <xf numFmtId="0" fontId="0" fillId="6" borderId="0" xfId="0" applyFill="1"/>
    <xf numFmtId="168" fontId="26" fillId="6" borderId="0" xfId="0" applyNumberFormat="1" applyFont="1" applyFill="1"/>
    <xf numFmtId="0" fontId="0" fillId="5" borderId="0" xfId="0" quotePrefix="1" applyFill="1"/>
    <xf numFmtId="0" fontId="27" fillId="5" borderId="0" xfId="0" applyFont="1" applyFill="1" applyAlignment="1">
      <alignment horizontal="center" vertical="center" wrapText="1"/>
    </xf>
    <xf numFmtId="168" fontId="26" fillId="6" borderId="0" xfId="0" quotePrefix="1" applyNumberFormat="1" applyFont="1" applyFill="1"/>
    <xf numFmtId="0" fontId="15" fillId="3" borderId="2" xfId="0" applyFont="1" applyFill="1" applyBorder="1" applyAlignment="1">
      <alignment horizontal="center" vertical="center"/>
    </xf>
    <xf numFmtId="0" fontId="21" fillId="8" borderId="0" xfId="0" applyFont="1" applyFill="1" applyAlignment="1">
      <alignment vertical="center"/>
    </xf>
    <xf numFmtId="0" fontId="21" fillId="8" borderId="0" xfId="0" applyFont="1" applyFill="1" applyAlignment="1">
      <alignment horizontal="center" vertical="center"/>
    </xf>
    <xf numFmtId="0" fontId="15" fillId="9" borderId="2" xfId="0" applyFont="1" applyFill="1" applyBorder="1" applyAlignment="1">
      <alignment horizontal="center" vertical="center"/>
    </xf>
    <xf numFmtId="168" fontId="23" fillId="8" borderId="0" xfId="0" applyNumberFormat="1" applyFont="1" applyFill="1"/>
    <xf numFmtId="0" fontId="0" fillId="8" borderId="0" xfId="0" applyFill="1"/>
    <xf numFmtId="0" fontId="30" fillId="5" borderId="0" xfId="0" applyFont="1" applyFill="1" applyAlignment="1">
      <alignment horizontal="center" vertical="center" wrapText="1"/>
    </xf>
    <xf numFmtId="0" fontId="19" fillId="7" borderId="0" xfId="0" applyFont="1" applyFill="1" applyAlignment="1">
      <alignment vertical="center"/>
    </xf>
    <xf numFmtId="0" fontId="19" fillId="7" borderId="0" xfId="0" applyFont="1" applyFill="1" applyAlignment="1">
      <alignment horizontal="center" vertical="center"/>
    </xf>
    <xf numFmtId="168" fontId="25" fillId="8" borderId="0" xfId="0" applyNumberFormat="1" applyFont="1" applyFill="1" applyAlignment="1">
      <alignment vertical="center"/>
    </xf>
    <xf numFmtId="168" fontId="25" fillId="8" borderId="0" xfId="0" applyNumberFormat="1" applyFont="1" applyFill="1" applyAlignment="1">
      <alignment horizontal="center" vertical="center"/>
    </xf>
    <xf numFmtId="10" fontId="10" fillId="3" borderId="5" xfId="1" applyNumberFormat="1" applyFont="1" applyFill="1" applyBorder="1" applyAlignment="1">
      <alignment horizontal="center" vertical="center"/>
    </xf>
    <xf numFmtId="0" fontId="21" fillId="8" borderId="0" xfId="0" applyFont="1" applyFill="1"/>
    <xf numFmtId="168" fontId="25" fillId="8" borderId="0" xfId="0" applyNumberFormat="1" applyFont="1" applyFill="1"/>
    <xf numFmtId="0" fontId="19" fillId="7" borderId="0" xfId="0" applyFont="1" applyFill="1" applyAlignment="1">
      <alignment horizontal="center" vertical="center" wrapText="1"/>
    </xf>
    <xf numFmtId="0" fontId="32" fillId="8" borderId="0" xfId="0" applyFont="1" applyFill="1"/>
    <xf numFmtId="0" fontId="25" fillId="6" borderId="0" xfId="0" applyFont="1" applyFill="1" applyAlignment="1">
      <alignment horizontal="center"/>
    </xf>
    <xf numFmtId="168" fontId="26" fillId="6" borderId="0" xfId="0" applyNumberFormat="1" applyFont="1" applyFill="1" applyAlignment="1">
      <alignment horizontal="center" wrapText="1"/>
    </xf>
    <xf numFmtId="167" fontId="28" fillId="5" borderId="0" xfId="0" applyNumberFormat="1" applyFont="1" applyFill="1" applyAlignment="1">
      <alignment horizontal="center" vertical="center"/>
    </xf>
    <xf numFmtId="168" fontId="26" fillId="5" borderId="0" xfId="0" quotePrefix="1" applyNumberFormat="1" applyFont="1" applyFill="1"/>
    <xf numFmtId="0" fontId="14" fillId="5" borderId="0" xfId="0" applyFont="1" applyFill="1" applyAlignment="1">
      <alignment vertical="center"/>
    </xf>
    <xf numFmtId="168" fontId="26" fillId="6" borderId="0" xfId="0" applyNumberFormat="1" applyFont="1" applyFill="1" applyAlignment="1">
      <alignment horizontal="left"/>
    </xf>
    <xf numFmtId="171" fontId="19" fillId="7" borderId="0" xfId="0" applyNumberFormat="1" applyFont="1" applyFill="1" applyAlignment="1">
      <alignment horizontal="center" vertical="center"/>
    </xf>
    <xf numFmtId="168" fontId="23" fillId="7" borderId="0" xfId="0" applyNumberFormat="1" applyFont="1" applyFill="1" applyAlignment="1">
      <alignment horizontal="center" vertical="center" wrapText="1"/>
    </xf>
    <xf numFmtId="168" fontId="26" fillId="5" borderId="0" xfId="0" applyNumberFormat="1" applyFont="1" applyFill="1"/>
    <xf numFmtId="0" fontId="25" fillId="5" borderId="0" xfId="0" applyFont="1" applyFill="1" applyAlignment="1">
      <alignment horizontal="center"/>
    </xf>
    <xf numFmtId="0" fontId="25" fillId="5" borderId="0" xfId="0" applyFont="1" applyFill="1" applyAlignment="1">
      <alignment horizontal="center" vertical="center"/>
    </xf>
    <xf numFmtId="0" fontId="13" fillId="10" borderId="0" xfId="0" applyFont="1" applyFill="1" applyAlignment="1">
      <alignment horizontal="center" vertical="center"/>
    </xf>
    <xf numFmtId="168" fontId="26" fillId="6" borderId="0" xfId="0" applyNumberFormat="1" applyFont="1" applyFill="1" applyAlignment="1">
      <alignment horizontal="center"/>
    </xf>
    <xf numFmtId="176" fontId="14" fillId="3" borderId="2" xfId="0" applyNumberFormat="1" applyFont="1" applyFill="1" applyBorder="1" applyAlignment="1">
      <alignment horizontal="center" vertical="center"/>
    </xf>
    <xf numFmtId="176" fontId="0" fillId="9" borderId="2" xfId="0" applyNumberFormat="1" applyFill="1" applyBorder="1" applyAlignment="1">
      <alignment horizontal="center" vertical="center"/>
    </xf>
    <xf numFmtId="0" fontId="19" fillId="0" borderId="0" xfId="0" applyFont="1" applyAlignment="1">
      <alignment horizontal="center" vertical="center"/>
    </xf>
    <xf numFmtId="176" fontId="13" fillId="0" borderId="2" xfId="0" applyNumberFormat="1" applyFont="1" applyBorder="1" applyAlignment="1">
      <alignment horizontal="center" vertical="center"/>
    </xf>
    <xf numFmtId="175" fontId="13" fillId="0" borderId="2" xfId="0" applyNumberFormat="1" applyFont="1" applyBorder="1" applyAlignment="1">
      <alignment horizontal="center" vertical="center"/>
    </xf>
    <xf numFmtId="0" fontId="13" fillId="0" borderId="0" xfId="0" applyFont="1" applyAlignment="1">
      <alignment horizontal="center" vertical="center"/>
    </xf>
    <xf numFmtId="176" fontId="14" fillId="0" borderId="2" xfId="0" applyNumberFormat="1" applyFont="1" applyBorder="1" applyAlignment="1">
      <alignment horizontal="center" vertical="center"/>
    </xf>
    <xf numFmtId="175" fontId="14" fillId="0" borderId="2" xfId="0" applyNumberFormat="1" applyFont="1" applyBorder="1" applyAlignment="1">
      <alignment horizontal="center" vertical="center"/>
    </xf>
    <xf numFmtId="167" fontId="0" fillId="0" borderId="0" xfId="0" applyNumberFormat="1" applyAlignment="1">
      <alignment horizontal="center" vertical="center"/>
    </xf>
    <xf numFmtId="176" fontId="0" fillId="0" borderId="0" xfId="0" applyNumberFormat="1" applyAlignment="1">
      <alignment horizontal="center" vertical="center"/>
    </xf>
    <xf numFmtId="168" fontId="26" fillId="0" borderId="0" xfId="0" applyNumberFormat="1" applyFont="1" applyAlignment="1">
      <alignment horizontal="left"/>
    </xf>
    <xf numFmtId="176" fontId="0" fillId="0" borderId="2" xfId="0" applyNumberFormat="1" applyBorder="1" applyAlignment="1">
      <alignment horizontal="center" vertical="center"/>
    </xf>
    <xf numFmtId="168" fontId="26" fillId="6" borderId="0" xfId="0" applyNumberFormat="1" applyFont="1" applyFill="1" applyAlignment="1">
      <alignment horizontal="center" vertical="center"/>
    </xf>
    <xf numFmtId="176" fontId="0" fillId="3" borderId="2" xfId="0" applyNumberFormat="1" applyFill="1" applyBorder="1" applyAlignment="1">
      <alignment horizontal="center" vertical="center"/>
    </xf>
    <xf numFmtId="10" fontId="10" fillId="9" borderId="5" xfId="1" applyNumberFormat="1" applyFont="1" applyFill="1" applyBorder="1" applyAlignment="1">
      <alignment horizontal="center" vertical="center"/>
    </xf>
    <xf numFmtId="0" fontId="21" fillId="0" borderId="0" xfId="0" applyFont="1" applyAlignment="1">
      <alignment horizontal="center" vertical="center"/>
    </xf>
    <xf numFmtId="0" fontId="25" fillId="0" borderId="0" xfId="0" applyFont="1" applyAlignment="1">
      <alignment vertical="center"/>
    </xf>
    <xf numFmtId="0" fontId="25" fillId="0" borderId="0" xfId="0" applyFont="1" applyAlignment="1">
      <alignment horizontal="center" vertical="center"/>
    </xf>
    <xf numFmtId="0" fontId="11" fillId="0" borderId="0" xfId="0" applyFont="1" applyAlignment="1">
      <alignment horizontal="center" vertical="center"/>
    </xf>
    <xf numFmtId="168" fontId="23" fillId="0" borderId="0" xfId="0" applyNumberFormat="1" applyFont="1" applyAlignment="1">
      <alignment horizontal="center" vertical="center" wrapText="1"/>
    </xf>
    <xf numFmtId="175" fontId="15" fillId="0" borderId="8" xfId="0" applyNumberFormat="1" applyFont="1" applyBorder="1" applyAlignment="1">
      <alignment horizontal="center" vertical="center"/>
    </xf>
    <xf numFmtId="0" fontId="0" fillId="10" borderId="0" xfId="0" applyFill="1"/>
    <xf numFmtId="168" fontId="26" fillId="0" borderId="0" xfId="0" applyNumberFormat="1" applyFont="1" applyAlignment="1">
      <alignment horizontal="center"/>
    </xf>
    <xf numFmtId="0" fontId="15" fillId="0" borderId="2" xfId="0" applyFont="1" applyBorder="1" applyAlignment="1">
      <alignment horizontal="center" vertical="center"/>
    </xf>
    <xf numFmtId="170" fontId="15" fillId="3" borderId="2" xfId="0" applyNumberFormat="1" applyFont="1" applyFill="1" applyBorder="1" applyAlignment="1">
      <alignment horizontal="center" vertical="center"/>
    </xf>
    <xf numFmtId="168" fontId="26" fillId="0" borderId="0" xfId="0" quotePrefix="1" applyNumberFormat="1" applyFont="1"/>
    <xf numFmtId="0" fontId="15" fillId="9" borderId="0" xfId="0" applyFont="1" applyFill="1" applyAlignment="1">
      <alignment horizontal="center" vertical="center"/>
    </xf>
    <xf numFmtId="0" fontId="0" fillId="0" borderId="0" xfId="0" applyAlignment="1">
      <alignment horizontal="center" vertical="center"/>
    </xf>
    <xf numFmtId="0" fontId="19" fillId="7" borderId="0" xfId="0" applyFont="1" applyFill="1" applyAlignment="1">
      <alignment horizontal="left" vertical="center"/>
    </xf>
    <xf numFmtId="168" fontId="23" fillId="0" borderId="0" xfId="0" applyNumberFormat="1" applyFont="1"/>
    <xf numFmtId="0" fontId="14" fillId="3" borderId="2" xfId="0" applyFont="1" applyFill="1" applyBorder="1"/>
    <xf numFmtId="168" fontId="34" fillId="0" borderId="0" xfId="0" applyNumberFormat="1" applyFont="1" applyAlignment="1">
      <alignment horizontal="center"/>
    </xf>
    <xf numFmtId="168" fontId="34" fillId="0" borderId="0" xfId="0" applyNumberFormat="1" applyFont="1" applyAlignment="1">
      <alignment horizontal="center" vertical="center"/>
    </xf>
    <xf numFmtId="177" fontId="18" fillId="12" borderId="2" xfId="9" applyNumberFormat="1" applyFont="1" applyFill="1" applyBorder="1" applyAlignment="1">
      <alignment horizontal="center" vertical="center"/>
    </xf>
    <xf numFmtId="168" fontId="35" fillId="4" borderId="2" xfId="0" applyNumberFormat="1" applyFont="1" applyFill="1" applyBorder="1" applyAlignment="1">
      <alignment horizontal="center"/>
    </xf>
    <xf numFmtId="168" fontId="23" fillId="4" borderId="2" xfId="0" applyNumberFormat="1" applyFont="1" applyFill="1" applyBorder="1" applyAlignment="1">
      <alignment horizontal="left" indent="1"/>
    </xf>
    <xf numFmtId="168" fontId="34" fillId="4" borderId="2" xfId="0" applyNumberFormat="1" applyFont="1" applyFill="1" applyBorder="1" applyAlignment="1">
      <alignment horizontal="center"/>
    </xf>
    <xf numFmtId="177" fontId="19" fillId="12" borderId="2" xfId="9" applyNumberFormat="1" applyFont="1" applyFill="1" applyBorder="1" applyAlignment="1">
      <alignment horizontal="center" vertical="center"/>
    </xf>
    <xf numFmtId="3" fontId="11" fillId="0" borderId="0" xfId="0" applyNumberFormat="1" applyFont="1" applyAlignment="1">
      <alignment horizontal="center"/>
    </xf>
    <xf numFmtId="0" fontId="22" fillId="5" borderId="0" xfId="0" applyFont="1" applyFill="1"/>
    <xf numFmtId="0" fontId="21" fillId="6" borderId="0" xfId="0" applyFont="1" applyFill="1"/>
    <xf numFmtId="0" fontId="25" fillId="6" borderId="0" xfId="0" applyFont="1" applyFill="1" applyAlignment="1">
      <alignment horizontal="center" vertical="center"/>
    </xf>
    <xf numFmtId="0" fontId="25" fillId="6" borderId="0" xfId="0" quotePrefix="1" applyFont="1" applyFill="1"/>
    <xf numFmtId="0" fontId="25" fillId="6" borderId="0" xfId="0" applyFont="1" applyFill="1"/>
    <xf numFmtId="0" fontId="21" fillId="5" borderId="0" xfId="0" applyFont="1" applyFill="1"/>
    <xf numFmtId="0" fontId="25" fillId="5" borderId="0" xfId="0" applyFont="1" applyFill="1"/>
    <xf numFmtId="0" fontId="37" fillId="5" borderId="0" xfId="0" applyFont="1" applyFill="1" applyAlignment="1">
      <alignment horizontal="center" vertical="center"/>
    </xf>
    <xf numFmtId="166" fontId="36" fillId="5" borderId="0" xfId="0" applyNumberFormat="1" applyFont="1" applyFill="1" applyAlignment="1">
      <alignment horizontal="center" vertical="center"/>
    </xf>
    <xf numFmtId="0" fontId="36" fillId="0" borderId="0" xfId="0" applyFont="1" applyAlignment="1">
      <alignment horizontal="center" vertical="center"/>
    </xf>
    <xf numFmtId="0" fontId="36" fillId="5" borderId="0" xfId="0" applyFont="1" applyFill="1" applyAlignment="1">
      <alignment horizontal="center" vertical="center"/>
    </xf>
    <xf numFmtId="0" fontId="25" fillId="6" borderId="0" xfId="0" applyFont="1" applyFill="1" applyAlignment="1">
      <alignment vertical="center"/>
    </xf>
    <xf numFmtId="0" fontId="15" fillId="4" borderId="2" xfId="0" applyFont="1" applyFill="1" applyBorder="1" applyAlignment="1">
      <alignment horizontal="center" vertical="center"/>
    </xf>
    <xf numFmtId="0" fontId="0" fillId="3" borderId="7" xfId="0" applyFill="1" applyBorder="1" applyAlignment="1">
      <alignment vertical="center"/>
    </xf>
    <xf numFmtId="0" fontId="19" fillId="0" borderId="0" xfId="0" applyFont="1" applyAlignment="1">
      <alignment vertical="center"/>
    </xf>
    <xf numFmtId="167" fontId="0" fillId="0" borderId="0" xfId="0" applyNumberFormat="1" applyAlignment="1">
      <alignment vertical="center"/>
    </xf>
    <xf numFmtId="168" fontId="15" fillId="3" borderId="2" xfId="0" applyNumberFormat="1" applyFont="1" applyFill="1" applyBorder="1" applyAlignment="1">
      <alignment horizontal="left" indent="1"/>
    </xf>
    <xf numFmtId="0" fontId="13" fillId="7" borderId="0" xfId="0" applyFont="1" applyFill="1" applyAlignment="1">
      <alignment horizontal="center" vertical="center"/>
    </xf>
    <xf numFmtId="0" fontId="13" fillId="7" borderId="0" xfId="0" applyFont="1" applyFill="1" applyAlignment="1">
      <alignment horizontal="center" vertical="center" wrapText="1"/>
    </xf>
    <xf numFmtId="0" fontId="13" fillId="7" borderId="2" xfId="0" applyFont="1" applyFill="1" applyBorder="1" applyAlignment="1">
      <alignment horizontal="center" vertical="center"/>
    </xf>
    <xf numFmtId="0" fontId="14" fillId="0" borderId="2" xfId="0" applyFont="1" applyBorder="1" applyAlignment="1">
      <alignment horizontal="center"/>
    </xf>
    <xf numFmtId="167" fontId="14" fillId="0" borderId="2" xfId="0" applyNumberFormat="1" applyFont="1" applyBorder="1" applyAlignment="1">
      <alignment horizontal="center" vertical="center"/>
    </xf>
    <xf numFmtId="166" fontId="12" fillId="0" borderId="0" xfId="1" applyNumberFormat="1" applyFont="1" applyFill="1" applyBorder="1"/>
    <xf numFmtId="0" fontId="14" fillId="0" borderId="2" xfId="0" applyFont="1" applyBorder="1"/>
    <xf numFmtId="175" fontId="33" fillId="0" borderId="2" xfId="0" applyNumberFormat="1" applyFont="1" applyBorder="1" applyAlignment="1">
      <alignment horizontal="center" vertical="center"/>
    </xf>
    <xf numFmtId="175" fontId="31" fillId="0" borderId="2" xfId="0" applyNumberFormat="1" applyFont="1" applyBorder="1" applyAlignment="1">
      <alignment horizontal="center" vertical="center"/>
    </xf>
    <xf numFmtId="175" fontId="31" fillId="0" borderId="8" xfId="0" applyNumberFormat="1" applyFont="1" applyBorder="1" applyAlignment="1">
      <alignment horizontal="center" vertical="center"/>
    </xf>
    <xf numFmtId="167" fontId="14" fillId="3" borderId="2" xfId="0" applyNumberFormat="1" applyFont="1" applyFill="1" applyBorder="1" applyAlignment="1">
      <alignment horizontal="center" vertical="center"/>
    </xf>
    <xf numFmtId="172" fontId="38" fillId="13" borderId="0" xfId="7" applyFont="1" applyFill="1">
      <alignment horizontal="center" vertical="center"/>
    </xf>
    <xf numFmtId="0" fontId="37" fillId="5" borderId="0" xfId="0" quotePrefix="1" applyFont="1" applyFill="1" applyAlignment="1">
      <alignment horizontal="center" vertical="center"/>
    </xf>
    <xf numFmtId="0" fontId="39" fillId="6" borderId="0" xfId="0" applyFont="1" applyFill="1" applyAlignment="1">
      <alignment horizontal="center" vertical="center"/>
    </xf>
    <xf numFmtId="0" fontId="39" fillId="5" borderId="0" xfId="0" applyFont="1" applyFill="1" applyAlignment="1">
      <alignment horizontal="center" vertical="center"/>
    </xf>
    <xf numFmtId="0" fontId="37" fillId="0" borderId="0" xfId="0" applyFont="1" applyAlignment="1">
      <alignment horizontal="center" vertical="center"/>
    </xf>
    <xf numFmtId="0" fontId="13" fillId="10" borderId="0" xfId="0" applyFont="1" applyFill="1" applyAlignment="1">
      <alignment vertical="center"/>
    </xf>
    <xf numFmtId="0" fontId="13" fillId="10" borderId="0" xfId="0" applyFont="1" applyFill="1" applyAlignment="1">
      <alignment vertical="center" wrapText="1"/>
    </xf>
    <xf numFmtId="0" fontId="13" fillId="10" borderId="0" xfId="0" applyFont="1" applyFill="1" applyAlignment="1">
      <alignment horizontal="left" vertical="center"/>
    </xf>
    <xf numFmtId="0" fontId="11" fillId="10" borderId="0" xfId="0" applyFont="1" applyFill="1" applyAlignment="1">
      <alignment vertical="center"/>
    </xf>
    <xf numFmtId="0" fontId="19" fillId="7" borderId="15" xfId="0" applyFont="1" applyFill="1" applyBorder="1" applyAlignment="1">
      <alignment horizontal="center" vertical="center" wrapText="1"/>
    </xf>
    <xf numFmtId="0" fontId="19" fillId="7" borderId="17" xfId="0" applyFont="1" applyFill="1" applyBorder="1" applyAlignment="1">
      <alignment horizontal="center" vertical="center" wrapText="1"/>
    </xf>
    <xf numFmtId="171" fontId="14" fillId="0" borderId="0" xfId="2" quotePrefix="1" applyNumberFormat="1" applyFont="1" applyFill="1" applyBorder="1" applyAlignment="1">
      <alignment horizontal="center" vertical="center"/>
    </xf>
    <xf numFmtId="180" fontId="26" fillId="6" borderId="0" xfId="0" applyNumberFormat="1" applyFont="1" applyFill="1"/>
    <xf numFmtId="180" fontId="26" fillId="6" borderId="0" xfId="0" applyNumberFormat="1" applyFont="1" applyFill="1" applyAlignment="1">
      <alignment horizontal="center"/>
    </xf>
    <xf numFmtId="180" fontId="26" fillId="6" borderId="19" xfId="0" applyNumberFormat="1" applyFont="1" applyFill="1" applyBorder="1" applyAlignment="1">
      <alignment horizontal="center"/>
    </xf>
    <xf numFmtId="170" fontId="15" fillId="9" borderId="2" xfId="0" applyNumberFormat="1" applyFont="1" applyFill="1" applyBorder="1" applyAlignment="1">
      <alignment horizontal="center" vertical="center"/>
    </xf>
    <xf numFmtId="0" fontId="19" fillId="7" borderId="20" xfId="0" applyFont="1" applyFill="1" applyBorder="1" applyAlignment="1">
      <alignment horizontal="center" vertical="center" wrapText="1"/>
    </xf>
    <xf numFmtId="168" fontId="26" fillId="0" borderId="0" xfId="0" applyNumberFormat="1" applyFont="1"/>
    <xf numFmtId="175" fontId="33" fillId="0" borderId="8" xfId="0" applyNumberFormat="1" applyFont="1" applyBorder="1" applyAlignment="1">
      <alignment horizontal="center" vertical="center"/>
    </xf>
    <xf numFmtId="168" fontId="25" fillId="8" borderId="0" xfId="0" applyNumberFormat="1" applyFont="1" applyFill="1" applyAlignment="1">
      <alignment horizontal="left" vertical="center"/>
    </xf>
    <xf numFmtId="170" fontId="15" fillId="0" borderId="2" xfId="0" applyNumberFormat="1" applyFont="1" applyBorder="1" applyAlignment="1">
      <alignment horizontal="center" vertical="center"/>
    </xf>
    <xf numFmtId="180" fontId="26" fillId="0" borderId="19" xfId="0" applyNumberFormat="1" applyFont="1" applyBorder="1" applyAlignment="1">
      <alignment horizontal="center"/>
    </xf>
    <xf numFmtId="168" fontId="26" fillId="0" borderId="0" xfId="0" applyNumberFormat="1" applyFont="1" applyAlignment="1">
      <alignment horizontal="center" wrapText="1"/>
    </xf>
    <xf numFmtId="170" fontId="15" fillId="0" borderId="0" xfId="0" applyNumberFormat="1" applyFont="1" applyAlignment="1">
      <alignment horizontal="center" vertical="center"/>
    </xf>
    <xf numFmtId="181" fontId="33" fillId="0" borderId="2" xfId="0" applyNumberFormat="1" applyFont="1" applyBorder="1" applyAlignment="1">
      <alignment horizontal="center" vertical="center"/>
    </xf>
    <xf numFmtId="0" fontId="34" fillId="3" borderId="22" xfId="0" applyFont="1" applyFill="1" applyBorder="1" applyAlignment="1">
      <alignment horizontal="center"/>
    </xf>
    <xf numFmtId="0" fontId="34" fillId="3" borderId="8" xfId="0" applyFont="1" applyFill="1" applyBorder="1" applyAlignment="1">
      <alignment horizontal="center"/>
    </xf>
    <xf numFmtId="0" fontId="34" fillId="3" borderId="13" xfId="0" applyFont="1" applyFill="1" applyBorder="1" applyAlignment="1">
      <alignment horizontal="center"/>
    </xf>
    <xf numFmtId="0" fontId="19" fillId="7" borderId="23" xfId="0" applyFont="1" applyFill="1" applyBorder="1" applyAlignment="1">
      <alignment horizontal="center" vertical="center" wrapText="1"/>
    </xf>
    <xf numFmtId="167" fontId="14" fillId="3" borderId="24" xfId="0" applyNumberFormat="1" applyFont="1" applyFill="1" applyBorder="1" applyAlignment="1">
      <alignment horizontal="center" vertical="center"/>
    </xf>
    <xf numFmtId="168" fontId="26" fillId="6" borderId="0" xfId="0" applyNumberFormat="1" applyFont="1" applyFill="1" applyAlignment="1">
      <alignment vertical="center"/>
    </xf>
    <xf numFmtId="0" fontId="19" fillId="7" borderId="0" xfId="0" applyFont="1" applyFill="1" applyAlignment="1">
      <alignment vertical="center" wrapText="1"/>
    </xf>
    <xf numFmtId="168" fontId="26" fillId="11" borderId="0" xfId="0" applyNumberFormat="1" applyFont="1" applyFill="1"/>
    <xf numFmtId="167" fontId="14" fillId="3" borderId="2" xfId="0" quotePrefix="1" applyNumberFormat="1" applyFont="1" applyFill="1" applyBorder="1" applyAlignment="1">
      <alignment horizontal="center" vertical="center"/>
    </xf>
    <xf numFmtId="175" fontId="14" fillId="3" borderId="2" xfId="0" quotePrefix="1" applyNumberFormat="1" applyFont="1" applyFill="1" applyBorder="1" applyAlignment="1">
      <alignment horizontal="center" vertical="center"/>
    </xf>
    <xf numFmtId="0" fontId="41" fillId="5" borderId="0" xfId="17" applyFont="1" applyFill="1"/>
    <xf numFmtId="167" fontId="14" fillId="3" borderId="2" xfId="0" quotePrefix="1" applyNumberFormat="1" applyFont="1" applyFill="1" applyBorder="1" applyAlignment="1">
      <alignment horizontal="left" vertical="center"/>
    </xf>
    <xf numFmtId="175" fontId="14" fillId="3" borderId="2" xfId="0" applyNumberFormat="1" applyFont="1" applyFill="1" applyBorder="1" applyAlignment="1">
      <alignment horizontal="left" vertical="center"/>
    </xf>
    <xf numFmtId="176" fontId="14" fillId="0" borderId="8" xfId="0" applyNumberFormat="1" applyFont="1" applyBorder="1" applyAlignment="1">
      <alignment horizontal="center" vertical="center"/>
    </xf>
    <xf numFmtId="176" fontId="13" fillId="0" borderId="25" xfId="0" applyNumberFormat="1" applyFont="1" applyBorder="1" applyAlignment="1">
      <alignment horizontal="center" vertical="center"/>
    </xf>
    <xf numFmtId="183" fontId="13" fillId="0" borderId="25" xfId="0" applyNumberFormat="1" applyFont="1" applyBorder="1" applyAlignment="1">
      <alignment horizontal="center" vertical="center"/>
    </xf>
    <xf numFmtId="0" fontId="19" fillId="7" borderId="26" xfId="0" applyFont="1" applyFill="1" applyBorder="1" applyAlignment="1">
      <alignment horizontal="center" vertical="center" wrapText="1"/>
    </xf>
    <xf numFmtId="167" fontId="14" fillId="9" borderId="6" xfId="0" applyNumberFormat="1" applyFont="1" applyFill="1" applyBorder="1" applyAlignment="1">
      <alignment horizontal="center" vertical="center"/>
    </xf>
    <xf numFmtId="176" fontId="13" fillId="0" borderId="27" xfId="0" applyNumberFormat="1" applyFont="1" applyBorder="1" applyAlignment="1">
      <alignment horizontal="center" vertical="center"/>
    </xf>
    <xf numFmtId="167" fontId="14" fillId="9" borderId="28" xfId="0" applyNumberFormat="1" applyFont="1" applyFill="1" applyBorder="1" applyAlignment="1">
      <alignment horizontal="center" vertical="center"/>
    </xf>
    <xf numFmtId="0" fontId="14" fillId="5" borderId="0" xfId="17" applyFont="1" applyFill="1"/>
    <xf numFmtId="175" fontId="14" fillId="3" borderId="2" xfId="0" quotePrefix="1" applyNumberFormat="1" applyFont="1" applyFill="1" applyBorder="1" applyAlignment="1">
      <alignment horizontal="left" vertical="center"/>
    </xf>
    <xf numFmtId="176" fontId="14" fillId="3" borderId="6" xfId="0" applyNumberFormat="1" applyFont="1" applyFill="1" applyBorder="1" applyAlignment="1">
      <alignment horizontal="center" vertical="center"/>
    </xf>
    <xf numFmtId="0" fontId="25" fillId="6" borderId="0" xfId="0" applyFont="1" applyFill="1" applyAlignment="1">
      <alignment horizontal="right" vertical="center"/>
    </xf>
    <xf numFmtId="0" fontId="0" fillId="5" borderId="0" xfId="0" applyFill="1" applyAlignment="1">
      <alignment vertical="top"/>
    </xf>
    <xf numFmtId="0" fontId="11" fillId="5" borderId="0" xfId="0" applyFont="1" applyFill="1" applyAlignment="1">
      <alignment vertical="top"/>
    </xf>
    <xf numFmtId="0" fontId="13" fillId="5" borderId="0" xfId="0" applyFont="1" applyFill="1" applyAlignment="1">
      <alignment horizontal="center" vertical="top" wrapText="1"/>
    </xf>
    <xf numFmtId="0" fontId="11" fillId="5" borderId="0" xfId="0" applyFont="1" applyFill="1" applyAlignment="1">
      <alignment horizontal="center" vertical="top" wrapText="1"/>
    </xf>
    <xf numFmtId="0" fontId="0" fillId="0" borderId="0" xfId="0" applyAlignment="1">
      <alignment vertical="top"/>
    </xf>
    <xf numFmtId="0" fontId="0" fillId="8" borderId="0" xfId="0" applyFill="1" applyAlignment="1">
      <alignment vertical="center"/>
    </xf>
    <xf numFmtId="168" fontId="24" fillId="8" borderId="0" xfId="0" applyNumberFormat="1" applyFont="1" applyFill="1" applyAlignment="1">
      <alignment vertical="center"/>
    </xf>
    <xf numFmtId="168" fontId="23" fillId="8" borderId="0" xfId="0" applyNumberFormat="1" applyFont="1" applyFill="1" applyAlignment="1">
      <alignment vertical="center"/>
    </xf>
    <xf numFmtId="0" fontId="14" fillId="8" borderId="0" xfId="0" applyFont="1" applyFill="1" applyAlignment="1">
      <alignment horizontal="center" vertical="center"/>
    </xf>
    <xf numFmtId="175" fontId="14" fillId="9" borderId="31" xfId="0" applyNumberFormat="1" applyFont="1" applyFill="1" applyBorder="1" applyAlignment="1">
      <alignment horizontal="center" vertical="center"/>
    </xf>
    <xf numFmtId="175" fontId="14" fillId="9" borderId="30" xfId="0" applyNumberFormat="1" applyFont="1" applyFill="1" applyBorder="1" applyAlignment="1">
      <alignment horizontal="center" vertical="center"/>
    </xf>
    <xf numFmtId="176" fontId="14" fillId="9" borderId="31" xfId="0" applyNumberFormat="1" applyFont="1" applyFill="1" applyBorder="1" applyAlignment="1">
      <alignment horizontal="center" vertical="center"/>
    </xf>
    <xf numFmtId="176" fontId="14" fillId="9" borderId="30" xfId="0" applyNumberFormat="1" applyFont="1" applyFill="1" applyBorder="1" applyAlignment="1">
      <alignment horizontal="center" vertical="center"/>
    </xf>
    <xf numFmtId="0" fontId="19" fillId="15" borderId="0" xfId="0" applyFont="1" applyFill="1" applyAlignment="1">
      <alignment horizontal="center" vertical="center" wrapText="1"/>
    </xf>
    <xf numFmtId="0" fontId="19" fillId="15" borderId="23" xfId="0" applyFont="1" applyFill="1" applyBorder="1" applyAlignment="1">
      <alignment horizontal="center" vertical="center" wrapText="1"/>
    </xf>
    <xf numFmtId="0" fontId="19" fillId="15" borderId="26" xfId="0" applyFont="1" applyFill="1" applyBorder="1" applyAlignment="1">
      <alignment horizontal="center" vertical="center" wrapText="1"/>
    </xf>
    <xf numFmtId="168" fontId="23" fillId="15" borderId="0" xfId="0" applyNumberFormat="1" applyFont="1" applyFill="1" applyAlignment="1">
      <alignment horizontal="center" vertical="center" wrapText="1"/>
    </xf>
    <xf numFmtId="0" fontId="13" fillId="7" borderId="8" xfId="0" applyFont="1" applyFill="1" applyBorder="1" applyAlignment="1">
      <alignment horizontal="center" vertical="center"/>
    </xf>
    <xf numFmtId="176" fontId="18" fillId="3" borderId="2" xfId="0" applyNumberFormat="1" applyFont="1" applyFill="1" applyBorder="1" applyAlignment="1">
      <alignment horizontal="center" vertical="center"/>
    </xf>
    <xf numFmtId="0" fontId="18" fillId="3" borderId="2" xfId="0" applyFont="1" applyFill="1" applyBorder="1" applyAlignment="1">
      <alignment horizontal="left"/>
    </xf>
    <xf numFmtId="0" fontId="18" fillId="3" borderId="2" xfId="0" applyFont="1" applyFill="1" applyBorder="1"/>
    <xf numFmtId="0" fontId="18" fillId="3" borderId="2" xfId="0" applyFont="1" applyFill="1" applyBorder="1" applyAlignment="1">
      <alignment horizontal="center"/>
    </xf>
    <xf numFmtId="0" fontId="18" fillId="3" borderId="13" xfId="0" applyFont="1" applyFill="1" applyBorder="1" applyAlignment="1">
      <alignment horizontal="left"/>
    </xf>
    <xf numFmtId="0" fontId="18" fillId="3" borderId="13" xfId="0" applyFont="1" applyFill="1" applyBorder="1" applyAlignment="1">
      <alignment horizontal="center"/>
    </xf>
    <xf numFmtId="0" fontId="18" fillId="3" borderId="6" xfId="0" applyFont="1" applyFill="1" applyBorder="1" applyAlignment="1">
      <alignment horizontal="center"/>
    </xf>
    <xf numFmtId="167" fontId="18" fillId="9" borderId="2" xfId="0" applyNumberFormat="1" applyFont="1" applyFill="1" applyBorder="1" applyAlignment="1">
      <alignment horizontal="center" vertical="center"/>
    </xf>
    <xf numFmtId="0" fontId="18" fillId="9" borderId="2" xfId="0" applyFont="1" applyFill="1" applyBorder="1" applyAlignment="1">
      <alignment horizontal="center"/>
    </xf>
    <xf numFmtId="167" fontId="18" fillId="9" borderId="2" xfId="0" quotePrefix="1" applyNumberFormat="1" applyFont="1" applyFill="1" applyBorder="1" applyAlignment="1">
      <alignment horizontal="center" vertical="center"/>
    </xf>
    <xf numFmtId="167" fontId="18" fillId="9" borderId="6" xfId="0" applyNumberFormat="1" applyFont="1" applyFill="1" applyBorder="1" applyAlignment="1">
      <alignment horizontal="center" vertical="center"/>
    </xf>
    <xf numFmtId="176" fontId="18" fillId="9" borderId="2" xfId="0" applyNumberFormat="1" applyFont="1" applyFill="1" applyBorder="1" applyAlignment="1">
      <alignment horizontal="center" vertical="center"/>
    </xf>
    <xf numFmtId="176" fontId="18" fillId="9" borderId="6" xfId="0" applyNumberFormat="1" applyFont="1" applyFill="1" applyBorder="1" applyAlignment="1">
      <alignment horizontal="center" vertical="center"/>
    </xf>
    <xf numFmtId="167" fontId="18" fillId="9" borderId="3" xfId="0" applyNumberFormat="1" applyFont="1" applyFill="1" applyBorder="1" applyAlignment="1">
      <alignment horizontal="center" vertical="center"/>
    </xf>
    <xf numFmtId="167" fontId="18" fillId="9" borderId="6" xfId="0" quotePrefix="1" applyNumberFormat="1" applyFont="1" applyFill="1" applyBorder="1" applyAlignment="1">
      <alignment horizontal="center" vertical="center"/>
    </xf>
    <xf numFmtId="175" fontId="18" fillId="9" borderId="3" xfId="0" quotePrefix="1" applyNumberFormat="1" applyFont="1" applyFill="1" applyBorder="1" applyAlignment="1">
      <alignment horizontal="center" vertical="center"/>
    </xf>
    <xf numFmtId="175" fontId="18" fillId="9" borderId="2" xfId="0" quotePrefix="1" applyNumberFormat="1" applyFont="1" applyFill="1" applyBorder="1" applyAlignment="1">
      <alignment horizontal="center" vertical="center"/>
    </xf>
    <xf numFmtId="175" fontId="18" fillId="9" borderId="3" xfId="0" applyNumberFormat="1" applyFont="1" applyFill="1" applyBorder="1" applyAlignment="1">
      <alignment horizontal="center" vertical="center"/>
    </xf>
    <xf numFmtId="175" fontId="18" fillId="9" borderId="2" xfId="0" applyNumberFormat="1" applyFont="1" applyFill="1" applyBorder="1" applyAlignment="1">
      <alignment horizontal="center" vertical="center"/>
    </xf>
    <xf numFmtId="10" fontId="15" fillId="9" borderId="2" xfId="1" applyNumberFormat="1" applyFont="1" applyFill="1" applyBorder="1" applyAlignment="1">
      <alignment horizontal="center" vertical="center"/>
    </xf>
    <xf numFmtId="176" fontId="18" fillId="3" borderId="2" xfId="0" applyNumberFormat="1" applyFont="1" applyFill="1" applyBorder="1" applyAlignment="1">
      <alignment horizontal="left" vertical="center"/>
    </xf>
    <xf numFmtId="0" fontId="43" fillId="0" borderId="0" xfId="0" applyFont="1"/>
    <xf numFmtId="0" fontId="42" fillId="5" borderId="0" xfId="0" applyFont="1" applyFill="1"/>
    <xf numFmtId="0" fontId="18" fillId="5" borderId="0" xfId="0" applyFont="1" applyFill="1" applyAlignment="1">
      <alignment horizontal="center"/>
    </xf>
    <xf numFmtId="167" fontId="18" fillId="3" borderId="2" xfId="0" applyNumberFormat="1" applyFont="1" applyFill="1" applyBorder="1" applyAlignment="1">
      <alignment vertical="center"/>
    </xf>
    <xf numFmtId="167" fontId="18" fillId="3" borderId="2" xfId="0" applyNumberFormat="1" applyFont="1" applyFill="1" applyBorder="1" applyAlignment="1">
      <alignment horizontal="center" vertical="center"/>
    </xf>
    <xf numFmtId="0" fontId="20" fillId="0" borderId="0" xfId="0" applyFont="1"/>
    <xf numFmtId="175" fontId="18" fillId="3" borderId="2" xfId="0" applyNumberFormat="1" applyFont="1" applyFill="1" applyBorder="1" applyAlignment="1">
      <alignment horizontal="center" vertical="center"/>
    </xf>
    <xf numFmtId="184" fontId="18" fillId="14" borderId="2" xfId="0" applyNumberFormat="1" applyFont="1" applyFill="1" applyBorder="1" applyAlignment="1">
      <alignment horizontal="center" vertical="center"/>
    </xf>
    <xf numFmtId="185" fontId="18" fillId="14" borderId="2" xfId="0" applyNumberFormat="1" applyFont="1" applyFill="1" applyBorder="1" applyAlignment="1">
      <alignment horizontal="center" vertical="center"/>
    </xf>
    <xf numFmtId="0" fontId="21" fillId="8" borderId="0" xfId="0" applyFont="1" applyFill="1" applyAlignment="1">
      <alignment horizontal="right" vertical="center"/>
    </xf>
    <xf numFmtId="176" fontId="19" fillId="4" borderId="2" xfId="0" applyNumberFormat="1" applyFont="1" applyFill="1" applyBorder="1" applyAlignment="1">
      <alignment horizontal="center" vertical="center"/>
    </xf>
    <xf numFmtId="176" fontId="18" fillId="4" borderId="2" xfId="0" applyNumberFormat="1" applyFont="1" applyFill="1" applyBorder="1" applyAlignment="1">
      <alignment horizontal="center" vertical="center"/>
    </xf>
    <xf numFmtId="0" fontId="18" fillId="9" borderId="2" xfId="0" applyFont="1" applyFill="1" applyBorder="1"/>
    <xf numFmtId="0" fontId="18" fillId="9" borderId="2" xfId="0" applyFont="1" applyFill="1" applyBorder="1" applyAlignment="1">
      <alignment horizontal="center" vertical="center"/>
    </xf>
    <xf numFmtId="176" fontId="18" fillId="9" borderId="21" xfId="0" applyNumberFormat="1" applyFont="1" applyFill="1" applyBorder="1" applyAlignment="1">
      <alignment horizontal="center" vertical="center"/>
    </xf>
    <xf numFmtId="176" fontId="19" fillId="9" borderId="16" xfId="0" applyNumberFormat="1" applyFont="1" applyFill="1" applyBorder="1" applyAlignment="1">
      <alignment horizontal="center" vertical="center"/>
    </xf>
    <xf numFmtId="176" fontId="19" fillId="9" borderId="18" xfId="0" applyNumberFormat="1" applyFont="1" applyFill="1" applyBorder="1" applyAlignment="1">
      <alignment horizontal="center" vertical="center"/>
    </xf>
    <xf numFmtId="176" fontId="19" fillId="9" borderId="2" xfId="0" applyNumberFormat="1" applyFont="1" applyFill="1" applyBorder="1" applyAlignment="1">
      <alignment horizontal="center" vertical="center"/>
    </xf>
    <xf numFmtId="175" fontId="15" fillId="9" borderId="2" xfId="0" applyNumberFormat="1" applyFont="1" applyFill="1" applyBorder="1" applyAlignment="1">
      <alignment horizontal="center" vertical="center"/>
    </xf>
    <xf numFmtId="175" fontId="15" fillId="9" borderId="8" xfId="0" applyNumberFormat="1" applyFont="1" applyFill="1" applyBorder="1" applyAlignment="1">
      <alignment horizontal="center" vertical="center"/>
    </xf>
    <xf numFmtId="179" fontId="43" fillId="9" borderId="2" xfId="0" applyNumberFormat="1" applyFont="1" applyFill="1" applyBorder="1" applyAlignment="1">
      <alignment horizontal="center" vertical="center"/>
    </xf>
    <xf numFmtId="171" fontId="18" fillId="9" borderId="2" xfId="2" quotePrefix="1" applyNumberFormat="1" applyFont="1" applyFill="1" applyBorder="1" applyAlignment="1">
      <alignment horizontal="center" vertical="center"/>
    </xf>
    <xf numFmtId="176" fontId="18" fillId="16" borderId="2" xfId="0" applyNumberFormat="1" applyFont="1" applyFill="1" applyBorder="1" applyAlignment="1">
      <alignment horizontal="center" vertical="center"/>
    </xf>
    <xf numFmtId="175" fontId="13" fillId="3" borderId="2" xfId="0" quotePrefix="1" applyNumberFormat="1" applyFont="1" applyFill="1" applyBorder="1" applyAlignment="1">
      <alignment horizontal="left" vertical="center"/>
    </xf>
    <xf numFmtId="177" fontId="18" fillId="12" borderId="2" xfId="22" applyNumberFormat="1" applyFont="1" applyFill="1" applyBorder="1" applyAlignment="1">
      <alignment horizontal="left" vertical="center"/>
    </xf>
    <xf numFmtId="168" fontId="15" fillId="3" borderId="2" xfId="23" applyNumberFormat="1" applyFont="1" applyFill="1" applyBorder="1" applyAlignment="1">
      <alignment horizontal="left" indent="1"/>
    </xf>
    <xf numFmtId="168" fontId="35" fillId="4" borderId="2" xfId="23" applyNumberFormat="1" applyFont="1" applyFill="1" applyBorder="1" applyAlignment="1">
      <alignment horizontal="center"/>
    </xf>
    <xf numFmtId="177" fontId="18" fillId="12" borderId="2" xfId="22" applyNumberFormat="1" applyFont="1" applyFill="1" applyBorder="1" applyAlignment="1">
      <alignment horizontal="center" vertical="center"/>
    </xf>
    <xf numFmtId="0" fontId="15" fillId="3" borderId="2" xfId="23" applyFont="1" applyFill="1" applyBorder="1" applyAlignment="1">
      <alignment horizontal="center" vertical="center"/>
    </xf>
    <xf numFmtId="168" fontId="23" fillId="0" borderId="0" xfId="23" applyNumberFormat="1" applyFont="1"/>
    <xf numFmtId="0" fontId="18" fillId="5" borderId="0" xfId="0" applyFont="1" applyFill="1"/>
    <xf numFmtId="171" fontId="18" fillId="9" borderId="3" xfId="2" quotePrefix="1" applyNumberFormat="1" applyFont="1" applyFill="1" applyBorder="1" applyAlignment="1">
      <alignment horizontal="center" vertical="center"/>
    </xf>
    <xf numFmtId="171" fontId="18" fillId="0" borderId="3" xfId="2" quotePrefix="1" applyNumberFormat="1" applyFont="1" applyFill="1" applyBorder="1" applyAlignment="1">
      <alignment horizontal="center" vertical="center"/>
    </xf>
    <xf numFmtId="17" fontId="18" fillId="9" borderId="3" xfId="0" applyNumberFormat="1" applyFont="1" applyFill="1" applyBorder="1" applyAlignment="1">
      <alignment horizontal="center"/>
    </xf>
    <xf numFmtId="17" fontId="18" fillId="9" borderId="2" xfId="0" applyNumberFormat="1" applyFont="1" applyFill="1" applyBorder="1" applyAlignment="1">
      <alignment horizontal="center"/>
    </xf>
    <xf numFmtId="17" fontId="18" fillId="9" borderId="6" xfId="0" applyNumberFormat="1" applyFont="1" applyFill="1" applyBorder="1" applyAlignment="1">
      <alignment horizontal="center"/>
    </xf>
    <xf numFmtId="178" fontId="18" fillId="9" borderId="3" xfId="1" quotePrefix="1" applyNumberFormat="1" applyFont="1" applyFill="1" applyBorder="1" applyAlignment="1">
      <alignment horizontal="center" vertical="center"/>
    </xf>
    <xf numFmtId="0" fontId="39" fillId="8" borderId="0" xfId="0" applyFont="1" applyFill="1" applyAlignment="1">
      <alignment vertical="center"/>
    </xf>
    <xf numFmtId="0" fontId="37" fillId="0" borderId="0" xfId="0" applyFont="1"/>
    <xf numFmtId="0" fontId="37" fillId="5" borderId="0" xfId="0" applyFont="1" applyFill="1"/>
    <xf numFmtId="0" fontId="46" fillId="5" borderId="0" xfId="0" quotePrefix="1" applyFont="1" applyFill="1" applyAlignment="1">
      <alignment horizontal="center" vertical="center"/>
    </xf>
    <xf numFmtId="0" fontId="46" fillId="5" borderId="0" xfId="0" applyFont="1" applyFill="1" applyAlignment="1">
      <alignment horizontal="center"/>
    </xf>
    <xf numFmtId="0" fontId="37" fillId="0" borderId="0" xfId="0" applyFont="1" applyAlignment="1">
      <alignment horizontal="center"/>
    </xf>
    <xf numFmtId="171" fontId="37" fillId="5" borderId="0" xfId="2" applyNumberFormat="1" applyFont="1" applyFill="1" applyBorder="1" applyAlignment="1">
      <alignment horizontal="center" vertical="center"/>
    </xf>
    <xf numFmtId="167" fontId="18" fillId="9" borderId="2" xfId="0" applyNumberFormat="1" applyFont="1" applyFill="1" applyBorder="1" applyAlignment="1">
      <alignment horizontal="left" vertical="center"/>
    </xf>
    <xf numFmtId="0" fontId="15" fillId="3" borderId="0" xfId="0" applyFont="1" applyFill="1" applyAlignment="1">
      <alignment horizontal="center" vertical="center"/>
    </xf>
    <xf numFmtId="9" fontId="21" fillId="8" borderId="0" xfId="1" applyFont="1" applyFill="1" applyBorder="1" applyAlignment="1">
      <alignment vertical="center"/>
    </xf>
    <xf numFmtId="9" fontId="21" fillId="8" borderId="0" xfId="1" applyFont="1" applyFill="1" applyBorder="1"/>
    <xf numFmtId="9" fontId="14" fillId="0" borderId="0" xfId="1" applyFont="1" applyBorder="1" applyAlignment="1">
      <alignment horizontal="center" vertical="center"/>
    </xf>
    <xf numFmtId="0" fontId="11" fillId="5" borderId="0" xfId="0" applyFont="1" applyFill="1" applyAlignment="1">
      <alignment vertical="center" wrapText="1"/>
    </xf>
    <xf numFmtId="3" fontId="11" fillId="5" borderId="0" xfId="0" applyNumberFormat="1" applyFont="1" applyFill="1" applyAlignment="1">
      <alignment horizontal="center" vertical="center"/>
    </xf>
    <xf numFmtId="0" fontId="18" fillId="3" borderId="2" xfId="0" applyFont="1" applyFill="1" applyBorder="1" applyAlignment="1">
      <alignment horizontal="left" vertical="center"/>
    </xf>
    <xf numFmtId="0" fontId="18" fillId="3" borderId="2" xfId="0" applyFont="1" applyFill="1" applyBorder="1" applyAlignment="1">
      <alignment vertical="center"/>
    </xf>
    <xf numFmtId="0" fontId="18" fillId="3" borderId="2" xfId="0" applyFont="1" applyFill="1" applyBorder="1" applyAlignment="1">
      <alignment horizontal="center" vertical="center"/>
    </xf>
    <xf numFmtId="3" fontId="44" fillId="5" borderId="0" xfId="0" applyNumberFormat="1" applyFont="1" applyFill="1" applyAlignment="1">
      <alignment horizontal="center" vertical="center"/>
    </xf>
    <xf numFmtId="9" fontId="0" fillId="0" borderId="0" xfId="1" applyFont="1" applyBorder="1" applyAlignment="1">
      <alignment vertical="center"/>
    </xf>
    <xf numFmtId="166" fontId="45" fillId="5" borderId="0" xfId="1" applyNumberFormat="1" applyFont="1" applyFill="1" applyBorder="1" applyAlignment="1">
      <alignment vertical="center"/>
    </xf>
    <xf numFmtId="166" fontId="12" fillId="5" borderId="0" xfId="1" applyNumberFormat="1" applyFont="1" applyFill="1" applyBorder="1" applyAlignment="1">
      <alignment vertical="center"/>
    </xf>
    <xf numFmtId="0" fontId="18" fillId="3" borderId="2" xfId="0" applyFont="1" applyFill="1" applyBorder="1" applyAlignment="1">
      <alignment horizontal="center" vertical="center" wrapText="1"/>
    </xf>
    <xf numFmtId="0" fontId="24" fillId="6" borderId="0" xfId="0" applyFont="1" applyFill="1" applyAlignment="1">
      <alignment horizontal="center"/>
    </xf>
    <xf numFmtId="168" fontId="15" fillId="3" borderId="6" xfId="0" applyNumberFormat="1" applyFont="1" applyFill="1" applyBorder="1" applyAlignment="1">
      <alignment horizontal="left"/>
    </xf>
    <xf numFmtId="168" fontId="15" fillId="3" borderId="7" xfId="0" applyNumberFormat="1" applyFont="1" applyFill="1" applyBorder="1" applyAlignment="1">
      <alignment horizontal="left"/>
    </xf>
    <xf numFmtId="168" fontId="15" fillId="3" borderId="3" xfId="0" applyNumberFormat="1" applyFont="1" applyFill="1" applyBorder="1" applyAlignment="1">
      <alignment horizontal="left"/>
    </xf>
    <xf numFmtId="10" fontId="18" fillId="9" borderId="6" xfId="1" applyNumberFormat="1" applyFont="1" applyFill="1" applyBorder="1" applyAlignment="1">
      <alignment horizontal="center" vertical="center"/>
    </xf>
    <xf numFmtId="167" fontId="18" fillId="9" borderId="6" xfId="1" applyNumberFormat="1" applyFont="1" applyFill="1" applyBorder="1" applyAlignment="1">
      <alignment horizontal="center" vertical="center"/>
    </xf>
    <xf numFmtId="167" fontId="14" fillId="0" borderId="0" xfId="0" applyNumberFormat="1" applyFont="1" applyAlignment="1">
      <alignment horizontal="center" vertical="center"/>
    </xf>
    <xf numFmtId="167" fontId="13" fillId="0" borderId="0" xfId="0" applyNumberFormat="1" applyFont="1" applyAlignment="1">
      <alignment horizontal="center" vertical="center"/>
    </xf>
    <xf numFmtId="167" fontId="14" fillId="17" borderId="2" xfId="0" applyNumberFormat="1" applyFont="1" applyFill="1" applyBorder="1" applyAlignment="1">
      <alignment horizontal="center" vertical="center"/>
    </xf>
    <xf numFmtId="176" fontId="23" fillId="9" borderId="8" xfId="0" applyNumberFormat="1" applyFont="1" applyFill="1" applyBorder="1" applyAlignment="1">
      <alignment horizontal="center" vertical="center"/>
    </xf>
    <xf numFmtId="0" fontId="47" fillId="18" borderId="1" xfId="0" applyFont="1" applyFill="1" applyBorder="1" applyAlignment="1">
      <alignment vertical="center"/>
    </xf>
    <xf numFmtId="0" fontId="50" fillId="20" borderId="36" xfId="0" applyFont="1" applyFill="1" applyBorder="1" applyAlignment="1">
      <alignment horizontal="right" vertical="center" wrapText="1"/>
    </xf>
    <xf numFmtId="0" fontId="50" fillId="19" borderId="36" xfId="0" applyFont="1" applyFill="1" applyBorder="1" applyAlignment="1">
      <alignment horizontal="right" vertical="center" wrapText="1"/>
    </xf>
    <xf numFmtId="0" fontId="50" fillId="19" borderId="37" xfId="0" applyFont="1" applyFill="1" applyBorder="1" applyAlignment="1">
      <alignment horizontal="right" vertical="center" wrapText="1"/>
    </xf>
    <xf numFmtId="0" fontId="10" fillId="0" borderId="38" xfId="0" applyFont="1" applyBorder="1" applyAlignment="1">
      <alignment horizontal="right" vertical="center"/>
    </xf>
    <xf numFmtId="0" fontId="51" fillId="21" borderId="39" xfId="0" applyFont="1" applyFill="1" applyBorder="1" applyAlignment="1">
      <alignment horizontal="right" vertical="center"/>
    </xf>
    <xf numFmtId="0" fontId="51" fillId="21" borderId="34" xfId="0" applyFont="1" applyFill="1" applyBorder="1" applyAlignment="1">
      <alignment horizontal="right" vertical="center"/>
    </xf>
    <xf numFmtId="0" fontId="51" fillId="22" borderId="39" xfId="0" applyFont="1" applyFill="1" applyBorder="1" applyAlignment="1">
      <alignment horizontal="right" vertical="center"/>
    </xf>
    <xf numFmtId="0" fontId="51" fillId="22" borderId="34" xfId="0" applyFont="1" applyFill="1" applyBorder="1" applyAlignment="1">
      <alignment horizontal="right" vertical="center"/>
    </xf>
    <xf numFmtId="0" fontId="10" fillId="0" borderId="40" xfId="0" applyFont="1" applyBorder="1" applyAlignment="1">
      <alignment horizontal="right" vertical="center"/>
    </xf>
    <xf numFmtId="0" fontId="10" fillId="0" borderId="41" xfId="0" applyFont="1" applyBorder="1" applyAlignment="1">
      <alignment horizontal="right" vertical="center"/>
    </xf>
    <xf numFmtId="0" fontId="10" fillId="0" borderId="42" xfId="0" applyFont="1" applyBorder="1" applyAlignment="1">
      <alignment horizontal="right" vertical="center"/>
    </xf>
    <xf numFmtId="0" fontId="51" fillId="22" borderId="36" xfId="0" applyFont="1" applyFill="1" applyBorder="1" applyAlignment="1">
      <alignment horizontal="right" vertical="center"/>
    </xf>
    <xf numFmtId="0" fontId="51" fillId="22" borderId="37" xfId="0" applyFont="1" applyFill="1" applyBorder="1" applyAlignment="1">
      <alignment horizontal="right" vertical="center"/>
    </xf>
    <xf numFmtId="0" fontId="52" fillId="0" borderId="42" xfId="0" applyFont="1" applyBorder="1" applyAlignment="1">
      <alignment horizontal="right" vertical="center"/>
    </xf>
    <xf numFmtId="0" fontId="53" fillId="22" borderId="43" xfId="0" applyFont="1" applyFill="1" applyBorder="1" applyAlignment="1">
      <alignment horizontal="right" vertical="center"/>
    </xf>
    <xf numFmtId="0" fontId="53" fillId="22" borderId="36" xfId="0" applyFont="1" applyFill="1" applyBorder="1" applyAlignment="1">
      <alignment horizontal="right" vertical="center"/>
    </xf>
    <xf numFmtId="0" fontId="53" fillId="22" borderId="37" xfId="0" applyFont="1" applyFill="1" applyBorder="1" applyAlignment="1">
      <alignment horizontal="right" vertical="center"/>
    </xf>
    <xf numFmtId="0" fontId="51" fillId="21" borderId="44" xfId="0" applyFont="1" applyFill="1" applyBorder="1" applyAlignment="1">
      <alignment horizontal="right" vertical="center"/>
    </xf>
    <xf numFmtId="0" fontId="10" fillId="0" borderId="0" xfId="0" applyFont="1" applyAlignment="1">
      <alignment vertical="center"/>
    </xf>
    <xf numFmtId="3" fontId="51" fillId="21" borderId="39" xfId="0" applyNumberFormat="1" applyFont="1" applyFill="1" applyBorder="1" applyAlignment="1">
      <alignment horizontal="right" vertical="center"/>
    </xf>
    <xf numFmtId="3" fontId="51" fillId="21" borderId="34" xfId="0" applyNumberFormat="1" applyFont="1" applyFill="1" applyBorder="1" applyAlignment="1">
      <alignment horizontal="right" vertical="center"/>
    </xf>
    <xf numFmtId="167" fontId="37" fillId="5" borderId="0" xfId="0" applyNumberFormat="1" applyFont="1" applyFill="1" applyAlignment="1">
      <alignment horizontal="center" vertical="center"/>
    </xf>
    <xf numFmtId="176" fontId="18" fillId="9" borderId="3" xfId="0" quotePrefix="1" applyNumberFormat="1" applyFont="1" applyFill="1" applyBorder="1" applyAlignment="1">
      <alignment horizontal="center" vertical="center"/>
    </xf>
    <xf numFmtId="186" fontId="0" fillId="5" borderId="0" xfId="0" applyNumberFormat="1" applyFill="1" applyAlignment="1">
      <alignment vertical="center"/>
    </xf>
    <xf numFmtId="4" fontId="14" fillId="3" borderId="6" xfId="0" applyNumberFormat="1" applyFont="1" applyFill="1" applyBorder="1" applyAlignment="1">
      <alignment horizontal="center" vertical="center"/>
    </xf>
    <xf numFmtId="9" fontId="18" fillId="9" borderId="6" xfId="1" applyFont="1" applyFill="1" applyBorder="1" applyAlignment="1">
      <alignment horizontal="center" vertical="center"/>
    </xf>
    <xf numFmtId="0" fontId="54" fillId="2" borderId="0" xfId="25" quotePrefix="1" applyNumberFormat="1">
      <alignment vertical="center"/>
    </xf>
    <xf numFmtId="0" fontId="5" fillId="2" borderId="0" xfId="26" applyFill="1"/>
    <xf numFmtId="0" fontId="5" fillId="0" borderId="0" xfId="26"/>
    <xf numFmtId="49" fontId="54" fillId="2" borderId="0" xfId="25">
      <alignment vertical="center"/>
    </xf>
    <xf numFmtId="0" fontId="54" fillId="2" borderId="0" xfId="25" applyNumberFormat="1" applyAlignment="1">
      <alignment horizontal="left" vertical="center"/>
    </xf>
    <xf numFmtId="0" fontId="55" fillId="2" borderId="0" xfId="26" applyFont="1" applyFill="1" applyAlignment="1">
      <alignment vertical="center" wrapText="1"/>
    </xf>
    <xf numFmtId="0" fontId="56" fillId="23" borderId="0" xfId="27">
      <alignment vertical="center"/>
    </xf>
    <xf numFmtId="0" fontId="57" fillId="24" borderId="0" xfId="26" applyFont="1" applyFill="1" applyAlignment="1">
      <alignment horizontal="centerContinuous" vertical="center"/>
    </xf>
    <xf numFmtId="0" fontId="58" fillId="24" borderId="49" xfId="26" applyFont="1" applyFill="1" applyBorder="1" applyAlignment="1">
      <alignment horizontal="left" vertical="center" wrapText="1"/>
    </xf>
    <xf numFmtId="0" fontId="5" fillId="5" borderId="0" xfId="26" applyFill="1" applyAlignment="1">
      <alignment horizontal="right" vertical="center" wrapText="1" indent="1"/>
    </xf>
    <xf numFmtId="0" fontId="59" fillId="2" borderId="1" xfId="28">
      <alignment vertical="center"/>
    </xf>
    <xf numFmtId="0" fontId="5" fillId="0" borderId="0" xfId="26" applyAlignment="1">
      <alignment vertical="center"/>
    </xf>
    <xf numFmtId="0" fontId="5" fillId="5" borderId="0" xfId="26" applyFill="1" applyAlignment="1">
      <alignment horizontal="right" indent="1"/>
    </xf>
    <xf numFmtId="0" fontId="60" fillId="5" borderId="0" xfId="26" applyFont="1" applyFill="1"/>
    <xf numFmtId="0" fontId="5" fillId="5" borderId="0" xfId="26" applyFill="1"/>
    <xf numFmtId="0" fontId="61" fillId="5" borderId="0" xfId="26" applyFont="1" applyFill="1"/>
    <xf numFmtId="0" fontId="62" fillId="25" borderId="51" xfId="29">
      <alignment horizontal="centerContinuous" vertical="center" wrapText="1"/>
    </xf>
    <xf numFmtId="0" fontId="5" fillId="5" borderId="33" xfId="26" applyFill="1" applyBorder="1"/>
    <xf numFmtId="0" fontId="63" fillId="26" borderId="52" xfId="30">
      <alignment horizontal="right" vertical="center" wrapText="1" indent="1"/>
    </xf>
    <xf numFmtId="0" fontId="63" fillId="25" borderId="52" xfId="31">
      <alignment horizontal="right" vertical="center" wrapText="1" indent="1"/>
    </xf>
    <xf numFmtId="0" fontId="63" fillId="26" borderId="53" xfId="30" applyBorder="1">
      <alignment horizontal="right" vertical="center" wrapText="1" indent="1"/>
    </xf>
    <xf numFmtId="0" fontId="63" fillId="25" borderId="54" xfId="31" applyBorder="1">
      <alignment horizontal="right" vertical="center" wrapText="1" indent="1"/>
    </xf>
    <xf numFmtId="0" fontId="5" fillId="0" borderId="55" xfId="26" applyBorder="1"/>
    <xf numFmtId="188" fontId="58" fillId="27" borderId="57" xfId="32" applyBorder="1">
      <alignment horizontal="right"/>
      <protection locked="0"/>
    </xf>
    <xf numFmtId="188" fontId="58" fillId="27" borderId="58" xfId="32" applyBorder="1">
      <alignment horizontal="right"/>
      <protection locked="0"/>
    </xf>
    <xf numFmtId="188" fontId="58" fillId="27" borderId="59" xfId="32" applyBorder="1">
      <alignment horizontal="right"/>
      <protection locked="0"/>
    </xf>
    <xf numFmtId="189" fontId="0" fillId="5" borderId="0" xfId="33" applyNumberFormat="1" applyFont="1" applyFill="1" applyBorder="1" applyProtection="1"/>
    <xf numFmtId="188" fontId="58" fillId="27" borderId="60" xfId="32" applyBorder="1">
      <alignment horizontal="right"/>
      <protection locked="0"/>
    </xf>
    <xf numFmtId="0" fontId="5" fillId="0" borderId="61" xfId="26" applyBorder="1"/>
    <xf numFmtId="188" fontId="58" fillId="27" borderId="62" xfId="32" applyBorder="1">
      <alignment horizontal="right"/>
      <protection locked="0"/>
    </xf>
    <xf numFmtId="188" fontId="58" fillId="27" borderId="63" xfId="32" applyBorder="1">
      <alignment horizontal="right"/>
      <protection locked="0"/>
    </xf>
    <xf numFmtId="188" fontId="58" fillId="27" borderId="64" xfId="32" applyBorder="1">
      <alignment horizontal="right"/>
      <protection locked="0"/>
    </xf>
    <xf numFmtId="188" fontId="58" fillId="27" borderId="65" xfId="32" applyBorder="1">
      <alignment horizontal="right"/>
      <protection locked="0"/>
    </xf>
    <xf numFmtId="188" fontId="58" fillId="28" borderId="65" xfId="32" applyFill="1" applyBorder="1">
      <alignment horizontal="right"/>
      <protection locked="0"/>
    </xf>
    <xf numFmtId="188" fontId="58" fillId="28" borderId="63" xfId="32" applyFill="1" applyBorder="1">
      <alignment horizontal="right"/>
      <protection locked="0"/>
    </xf>
    <xf numFmtId="188" fontId="58" fillId="28" borderId="62" xfId="32" applyFill="1" applyBorder="1">
      <alignment horizontal="right"/>
      <protection locked="0"/>
    </xf>
    <xf numFmtId="188" fontId="58" fillId="28" borderId="64" xfId="32" applyFill="1" applyBorder="1">
      <alignment horizontal="right"/>
      <protection locked="0"/>
    </xf>
    <xf numFmtId="0" fontId="5" fillId="0" borderId="66" xfId="26" applyBorder="1"/>
    <xf numFmtId="188" fontId="58" fillId="27" borderId="67" xfId="32" applyBorder="1">
      <alignment horizontal="right"/>
      <protection locked="0"/>
    </xf>
    <xf numFmtId="188" fontId="58" fillId="27" borderId="68" xfId="32" applyBorder="1">
      <alignment horizontal="right"/>
      <protection locked="0"/>
    </xf>
    <xf numFmtId="188" fontId="58" fillId="27" borderId="69" xfId="32" applyBorder="1">
      <alignment horizontal="right"/>
      <protection locked="0"/>
    </xf>
    <xf numFmtId="188" fontId="58" fillId="28" borderId="70" xfId="32" applyFill="1" applyBorder="1">
      <alignment horizontal="right"/>
      <protection locked="0"/>
    </xf>
    <xf numFmtId="188" fontId="58" fillId="28" borderId="68" xfId="32" applyFill="1" applyBorder="1">
      <alignment horizontal="right"/>
      <protection locked="0"/>
    </xf>
    <xf numFmtId="188" fontId="58" fillId="28" borderId="67" xfId="32" applyFill="1" applyBorder="1">
      <alignment horizontal="right"/>
      <protection locked="0"/>
    </xf>
    <xf numFmtId="188" fontId="58" fillId="28" borderId="69" xfId="32" applyFill="1" applyBorder="1">
      <alignment horizontal="right"/>
      <protection locked="0"/>
    </xf>
    <xf numFmtId="168" fontId="33" fillId="29" borderId="72" xfId="34" applyBorder="1">
      <alignment horizontal="right" vertical="center"/>
      <protection locked="0"/>
    </xf>
    <xf numFmtId="168" fontId="33" fillId="29" borderId="73" xfId="34" applyBorder="1">
      <alignment horizontal="right" vertical="center"/>
      <protection locked="0"/>
    </xf>
    <xf numFmtId="168" fontId="33" fillId="29" borderId="74" xfId="34" applyBorder="1">
      <alignment horizontal="right" vertical="center"/>
      <protection locked="0"/>
    </xf>
    <xf numFmtId="168" fontId="33" fillId="29" borderId="75" xfId="34" applyBorder="1">
      <alignment horizontal="right" vertical="center"/>
      <protection locked="0"/>
    </xf>
    <xf numFmtId="0" fontId="5" fillId="5" borderId="0" xfId="26" applyFill="1" applyAlignment="1">
      <alignment horizontal="right" wrapText="1" indent="1"/>
    </xf>
    <xf numFmtId="0" fontId="64" fillId="0" borderId="0" xfId="26" applyFont="1" applyAlignment="1">
      <alignment horizontal="left" vertical="center" wrapText="1"/>
    </xf>
    <xf numFmtId="189" fontId="5" fillId="0" borderId="0" xfId="26" applyNumberFormat="1" applyAlignment="1">
      <alignment horizontal="center" vertical="center" wrapText="1"/>
    </xf>
    <xf numFmtId="189" fontId="0" fillId="5" borderId="0" xfId="33" applyNumberFormat="1" applyFont="1" applyFill="1" applyProtection="1"/>
    <xf numFmtId="0" fontId="61" fillId="5" borderId="33" xfId="26" applyFont="1" applyFill="1" applyBorder="1"/>
    <xf numFmtId="188" fontId="58" fillId="27" borderId="70" xfId="32" applyBorder="1">
      <alignment horizontal="right"/>
      <protection locked="0"/>
    </xf>
    <xf numFmtId="189" fontId="0" fillId="0" borderId="0" xfId="33" applyNumberFormat="1" applyFont="1" applyAlignment="1" applyProtection="1">
      <alignment horizontal="center" vertical="center" wrapText="1"/>
    </xf>
    <xf numFmtId="0" fontId="5" fillId="0" borderId="76" xfId="26" applyBorder="1"/>
    <xf numFmtId="188" fontId="58" fillId="27" borderId="77" xfId="32" applyBorder="1">
      <alignment horizontal="right"/>
      <protection locked="0"/>
    </xf>
    <xf numFmtId="188" fontId="58" fillId="27" borderId="78" xfId="32" applyBorder="1">
      <alignment horizontal="right"/>
      <protection locked="0"/>
    </xf>
    <xf numFmtId="188" fontId="58" fillId="27" borderId="79" xfId="32" applyBorder="1">
      <alignment horizontal="right"/>
      <protection locked="0"/>
    </xf>
    <xf numFmtId="188" fontId="58" fillId="27" borderId="80" xfId="32" applyBorder="1">
      <alignment horizontal="right"/>
      <protection locked="0"/>
    </xf>
    <xf numFmtId="0" fontId="5" fillId="0" borderId="0" xfId="26" applyAlignment="1">
      <alignment horizontal="right" indent="1"/>
    </xf>
    <xf numFmtId="189" fontId="0" fillId="5" borderId="0" xfId="33" applyNumberFormat="1" applyFont="1" applyFill="1" applyBorder="1" applyAlignment="1" applyProtection="1">
      <alignment horizontal="center" vertical="center"/>
    </xf>
    <xf numFmtId="10" fontId="43" fillId="9" borderId="2" xfId="1" applyNumberFormat="1" applyFont="1" applyFill="1" applyBorder="1" applyAlignment="1">
      <alignment horizontal="center" vertical="center"/>
    </xf>
    <xf numFmtId="3" fontId="51" fillId="22" borderId="39" xfId="0" applyNumberFormat="1" applyFont="1" applyFill="1" applyBorder="1" applyAlignment="1">
      <alignment horizontal="right" vertical="center"/>
    </xf>
    <xf numFmtId="3" fontId="51" fillId="22" borderId="34" xfId="0" applyNumberFormat="1" applyFont="1" applyFill="1" applyBorder="1" applyAlignment="1">
      <alignment horizontal="right" vertical="center"/>
    </xf>
    <xf numFmtId="3" fontId="51" fillId="22" borderId="36" xfId="0" applyNumberFormat="1" applyFont="1" applyFill="1" applyBorder="1" applyAlignment="1">
      <alignment horizontal="right" vertical="center"/>
    </xf>
    <xf numFmtId="3" fontId="51" fillId="22" borderId="37" xfId="0" applyNumberFormat="1" applyFont="1" applyFill="1" applyBorder="1" applyAlignment="1">
      <alignment horizontal="right" vertical="center"/>
    </xf>
    <xf numFmtId="3" fontId="51" fillId="22" borderId="81" xfId="0" applyNumberFormat="1" applyFont="1" applyFill="1" applyBorder="1" applyAlignment="1">
      <alignment horizontal="right" vertical="center"/>
    </xf>
    <xf numFmtId="3" fontId="51" fillId="22" borderId="82" xfId="0" applyNumberFormat="1" applyFont="1" applyFill="1" applyBorder="1" applyAlignment="1">
      <alignment horizontal="right" vertical="center"/>
    </xf>
    <xf numFmtId="177" fontId="18" fillId="30" borderId="2" xfId="9" applyNumberFormat="1" applyFont="1" applyFill="1" applyBorder="1" applyAlignment="1">
      <alignment horizontal="center" vertical="center"/>
    </xf>
    <xf numFmtId="0" fontId="15" fillId="17" borderId="2" xfId="0" applyFont="1" applyFill="1" applyBorder="1" applyAlignment="1">
      <alignment horizontal="center" vertical="center"/>
    </xf>
    <xf numFmtId="0" fontId="14" fillId="31" borderId="0" xfId="0" applyFont="1" applyFill="1" applyAlignment="1">
      <alignment horizontal="center"/>
    </xf>
    <xf numFmtId="0" fontId="18" fillId="31" borderId="0" xfId="0" applyFont="1" applyFill="1" applyAlignment="1">
      <alignment horizontal="center"/>
    </xf>
    <xf numFmtId="0" fontId="18" fillId="14" borderId="2" xfId="0" applyFont="1" applyFill="1" applyBorder="1" applyAlignment="1">
      <alignment horizontal="center" vertical="center"/>
    </xf>
    <xf numFmtId="176" fontId="18" fillId="14" borderId="2" xfId="0" applyNumberFormat="1" applyFont="1" applyFill="1" applyBorder="1" applyAlignment="1">
      <alignment horizontal="center" vertical="center"/>
    </xf>
    <xf numFmtId="0" fontId="15" fillId="14" borderId="2" xfId="0" applyFont="1" applyFill="1" applyBorder="1" applyAlignment="1">
      <alignment horizontal="center" vertical="center"/>
    </xf>
    <xf numFmtId="167" fontId="37" fillId="31" borderId="0" xfId="0" applyNumberFormat="1" applyFont="1" applyFill="1" applyAlignment="1">
      <alignment horizontal="center" vertical="center"/>
    </xf>
    <xf numFmtId="10" fontId="10" fillId="17" borderId="5" xfId="1" applyNumberFormat="1" applyFont="1" applyFill="1" applyBorder="1" applyAlignment="1">
      <alignment horizontal="center" vertical="center"/>
    </xf>
    <xf numFmtId="10" fontId="10" fillId="14" borderId="5" xfId="1" applyNumberFormat="1" applyFont="1" applyFill="1" applyBorder="1" applyAlignment="1">
      <alignment horizontal="center" vertical="center"/>
    </xf>
    <xf numFmtId="0" fontId="0" fillId="32" borderId="0" xfId="0" applyFill="1"/>
    <xf numFmtId="0" fontId="0" fillId="31" borderId="0" xfId="0" applyFill="1"/>
    <xf numFmtId="0" fontId="19" fillId="15" borderId="0" xfId="0" applyFont="1" applyFill="1" applyAlignment="1">
      <alignment horizontal="center" vertical="center"/>
    </xf>
    <xf numFmtId="167" fontId="18" fillId="17" borderId="2" xfId="0" applyNumberFormat="1" applyFont="1" applyFill="1" applyBorder="1" applyAlignment="1">
      <alignment horizontal="center" vertical="center"/>
    </xf>
    <xf numFmtId="168" fontId="26" fillId="32" borderId="0" xfId="0" applyNumberFormat="1" applyFont="1" applyFill="1"/>
    <xf numFmtId="0" fontId="21" fillId="33" borderId="0" xfId="0" applyFont="1" applyFill="1" applyAlignment="1">
      <alignment horizontal="center" vertical="center"/>
    </xf>
    <xf numFmtId="0" fontId="21" fillId="33" borderId="0" xfId="0" applyFont="1" applyFill="1"/>
    <xf numFmtId="0" fontId="15" fillId="34" borderId="2" xfId="0" applyFont="1" applyFill="1" applyBorder="1" applyAlignment="1">
      <alignment horizontal="center" vertical="center"/>
    </xf>
    <xf numFmtId="176" fontId="19" fillId="34" borderId="2" xfId="0" applyNumberFormat="1" applyFont="1" applyFill="1" applyBorder="1" applyAlignment="1">
      <alignment horizontal="center" vertical="center"/>
    </xf>
    <xf numFmtId="176" fontId="18" fillId="34" borderId="2" xfId="0" applyNumberFormat="1" applyFont="1" applyFill="1" applyBorder="1" applyAlignment="1">
      <alignment horizontal="center" vertical="center"/>
    </xf>
    <xf numFmtId="187" fontId="15" fillId="34" borderId="2" xfId="0" applyNumberFormat="1" applyFont="1" applyFill="1" applyBorder="1" applyAlignment="1">
      <alignment horizontal="center" vertical="center"/>
    </xf>
    <xf numFmtId="0" fontId="18" fillId="14" borderId="2" xfId="0" applyFont="1" applyFill="1" applyBorder="1"/>
    <xf numFmtId="0" fontId="18" fillId="14" borderId="2" xfId="0" applyFont="1" applyFill="1" applyBorder="1" applyAlignment="1">
      <alignment horizontal="center"/>
    </xf>
    <xf numFmtId="168" fontId="25" fillId="33" borderId="0" xfId="0" applyNumberFormat="1" applyFont="1" applyFill="1" applyAlignment="1">
      <alignment vertical="center"/>
    </xf>
    <xf numFmtId="10" fontId="4" fillId="17" borderId="2" xfId="1" applyNumberFormat="1" applyFont="1" applyFill="1" applyBorder="1" applyAlignment="1">
      <alignment horizontal="center" vertical="center"/>
    </xf>
    <xf numFmtId="175" fontId="18" fillId="17" borderId="2" xfId="0" applyNumberFormat="1" applyFont="1" applyFill="1" applyBorder="1" applyAlignment="1">
      <alignment horizontal="center" vertical="center"/>
    </xf>
    <xf numFmtId="0" fontId="43" fillId="35" borderId="0" xfId="0" applyFont="1" applyFill="1"/>
    <xf numFmtId="183" fontId="14" fillId="0" borderId="0" xfId="0" applyNumberFormat="1" applyFont="1" applyAlignment="1">
      <alignment horizontal="center" vertical="center"/>
    </xf>
    <xf numFmtId="9" fontId="14" fillId="0" borderId="0" xfId="0" applyNumberFormat="1" applyFont="1" applyAlignment="1">
      <alignment horizontal="center"/>
    </xf>
    <xf numFmtId="167" fontId="4" fillId="9" borderId="2" xfId="0" applyNumberFormat="1" applyFont="1" applyFill="1" applyBorder="1" applyAlignment="1">
      <alignment horizontal="center" vertical="center"/>
    </xf>
    <xf numFmtId="176" fontId="4" fillId="9" borderId="2" xfId="0" applyNumberFormat="1" applyFont="1" applyFill="1" applyBorder="1" applyAlignment="1">
      <alignment horizontal="center" vertical="center"/>
    </xf>
    <xf numFmtId="167" fontId="4" fillId="14" borderId="2" xfId="0" applyNumberFormat="1" applyFont="1" applyFill="1" applyBorder="1" applyAlignment="1">
      <alignment horizontal="center" vertical="center"/>
    </xf>
    <xf numFmtId="176" fontId="4" fillId="14" borderId="2" xfId="0" applyNumberFormat="1" applyFont="1" applyFill="1" applyBorder="1" applyAlignment="1">
      <alignment horizontal="center" vertical="center"/>
    </xf>
    <xf numFmtId="167" fontId="4" fillId="9" borderId="6" xfId="0" applyNumberFormat="1" applyFont="1" applyFill="1" applyBorder="1" applyAlignment="1">
      <alignment vertical="center"/>
    </xf>
    <xf numFmtId="167" fontId="4" fillId="9" borderId="7" xfId="0" applyNumberFormat="1" applyFont="1" applyFill="1" applyBorder="1" applyAlignment="1">
      <alignment vertical="center"/>
    </xf>
    <xf numFmtId="0" fontId="4" fillId="3" borderId="2" xfId="0" applyFont="1" applyFill="1" applyBorder="1" applyAlignment="1">
      <alignment horizontal="center"/>
    </xf>
    <xf numFmtId="0" fontId="4" fillId="5" borderId="0" xfId="0" applyFont="1" applyFill="1"/>
    <xf numFmtId="10" fontId="4" fillId="9" borderId="5" xfId="1" applyNumberFormat="1" applyFont="1" applyFill="1" applyBorder="1" applyAlignment="1">
      <alignment horizontal="center" vertical="center"/>
    </xf>
    <xf numFmtId="2" fontId="4" fillId="3" borderId="11" xfId="1" applyNumberFormat="1" applyFont="1" applyFill="1" applyBorder="1" applyAlignment="1">
      <alignment horizontal="center" vertical="center"/>
    </xf>
    <xf numFmtId="2" fontId="4" fillId="3" borderId="12" xfId="1" applyNumberFormat="1" applyFont="1" applyFill="1" applyBorder="1" applyAlignment="1">
      <alignment horizontal="center" vertical="center"/>
    </xf>
    <xf numFmtId="10" fontId="4" fillId="3" borderId="2" xfId="1" applyNumberFormat="1" applyFont="1" applyFill="1" applyBorder="1" applyAlignment="1">
      <alignment horizontal="center" vertical="center"/>
    </xf>
    <xf numFmtId="174" fontId="4" fillId="9" borderId="4" xfId="1" applyNumberFormat="1" applyFont="1" applyFill="1" applyBorder="1" applyAlignment="1">
      <alignment horizontal="center" vertical="center"/>
    </xf>
    <xf numFmtId="0" fontId="4" fillId="0" borderId="0" xfId="0" applyFont="1"/>
    <xf numFmtId="0" fontId="4" fillId="5" borderId="0" xfId="0" applyFont="1" applyFill="1" applyAlignment="1">
      <alignment horizontal="center" vertical="center"/>
    </xf>
    <xf numFmtId="171" fontId="4" fillId="5" borderId="0" xfId="2" applyNumberFormat="1" applyFont="1" applyFill="1" applyBorder="1" applyAlignment="1">
      <alignment horizontal="center" vertical="center"/>
    </xf>
    <xf numFmtId="9" fontId="4" fillId="3" borderId="2" xfId="1" applyFont="1" applyFill="1" applyBorder="1" applyAlignment="1">
      <alignment horizontal="center" vertical="center"/>
    </xf>
    <xf numFmtId="0" fontId="4" fillId="0" borderId="0" xfId="0" applyFont="1" applyAlignment="1">
      <alignment vertical="center"/>
    </xf>
    <xf numFmtId="0" fontId="4" fillId="3" borderId="7" xfId="0" applyFont="1" applyFill="1" applyBorder="1" applyAlignment="1">
      <alignment vertical="center"/>
    </xf>
    <xf numFmtId="174" fontId="4" fillId="9" borderId="2" xfId="1" applyNumberFormat="1" applyFont="1" applyFill="1" applyBorder="1" applyAlignment="1">
      <alignment horizontal="center" vertical="center"/>
    </xf>
    <xf numFmtId="10" fontId="4" fillId="9" borderId="2" xfId="1" applyNumberFormat="1" applyFont="1" applyFill="1" applyBorder="1" applyAlignment="1">
      <alignment horizontal="center" vertical="center"/>
    </xf>
    <xf numFmtId="10" fontId="4" fillId="14" borderId="4" xfId="1" applyNumberFormat="1" applyFont="1" applyFill="1" applyBorder="1" applyAlignment="1">
      <alignment horizontal="center" vertical="center"/>
    </xf>
    <xf numFmtId="0" fontId="66" fillId="0" borderId="0" xfId="35" applyFont="1"/>
    <xf numFmtId="0" fontId="3" fillId="0" borderId="0" xfId="35"/>
    <xf numFmtId="0" fontId="3" fillId="36" borderId="0" xfId="35" applyFill="1"/>
    <xf numFmtId="0" fontId="65" fillId="0" borderId="83" xfId="35" applyFont="1" applyBorder="1"/>
    <xf numFmtId="10" fontId="4" fillId="36" borderId="2" xfId="1" applyNumberFormat="1" applyFont="1" applyFill="1" applyBorder="1" applyAlignment="1">
      <alignment horizontal="center" vertical="center"/>
    </xf>
    <xf numFmtId="177" fontId="18" fillId="37" borderId="2" xfId="9" applyNumberFormat="1" applyFont="1" applyFill="1" applyBorder="1" applyAlignment="1">
      <alignment horizontal="center" vertical="center"/>
    </xf>
    <xf numFmtId="2" fontId="4" fillId="36" borderId="12" xfId="1" applyNumberFormat="1" applyFont="1" applyFill="1" applyBorder="1" applyAlignment="1">
      <alignment horizontal="center" vertical="center"/>
    </xf>
    <xf numFmtId="9" fontId="4" fillId="36" borderId="2" xfId="1" applyFont="1" applyFill="1" applyBorder="1" applyAlignment="1">
      <alignment horizontal="center" vertical="center"/>
    </xf>
    <xf numFmtId="167" fontId="18" fillId="36" borderId="2" xfId="0" applyNumberFormat="1" applyFont="1" applyFill="1" applyBorder="1" applyAlignment="1">
      <alignment vertical="center"/>
    </xf>
    <xf numFmtId="176" fontId="18" fillId="36" borderId="2" xfId="0" applyNumberFormat="1" applyFont="1" applyFill="1" applyBorder="1" applyAlignment="1">
      <alignment horizontal="center" vertical="center"/>
    </xf>
    <xf numFmtId="176" fontId="14" fillId="36" borderId="6" xfId="0" applyNumberFormat="1" applyFont="1" applyFill="1" applyBorder="1" applyAlignment="1">
      <alignment horizontal="center" vertical="center"/>
    </xf>
    <xf numFmtId="0" fontId="67" fillId="5" borderId="0" xfId="8" applyFont="1" applyFill="1" applyAlignment="1">
      <alignment horizontal="left" vertical="center"/>
    </xf>
    <xf numFmtId="0" fontId="67" fillId="5" borderId="0" xfId="8" applyFont="1" applyFill="1" applyAlignment="1">
      <alignment horizontal="right" vertical="center"/>
    </xf>
    <xf numFmtId="0" fontId="44" fillId="38" borderId="84" xfId="8" applyFont="1" applyFill="1" applyBorder="1"/>
    <xf numFmtId="190" fontId="69" fillId="39" borderId="85" xfId="8" applyNumberFormat="1" applyFont="1" applyFill="1" applyBorder="1" applyAlignment="1">
      <alignment horizontal="center" vertical="center" wrapText="1"/>
    </xf>
    <xf numFmtId="190" fontId="69" fillId="39" borderId="84" xfId="8" applyNumberFormat="1" applyFont="1" applyFill="1" applyBorder="1" applyAlignment="1">
      <alignment horizontal="center" vertical="center" wrapText="1"/>
    </xf>
    <xf numFmtId="190" fontId="69" fillId="39" borderId="86" xfId="8" applyNumberFormat="1" applyFont="1" applyFill="1" applyBorder="1" applyAlignment="1">
      <alignment horizontal="center" vertical="center" wrapText="1"/>
    </xf>
    <xf numFmtId="49" fontId="15" fillId="0" borderId="87" xfId="8" applyNumberFormat="1" applyFont="1" applyBorder="1" applyAlignment="1">
      <alignment horizontal="left" indent="1"/>
    </xf>
    <xf numFmtId="190" fontId="35" fillId="4" borderId="88" xfId="9" applyNumberFormat="1" applyFont="1" applyFill="1" applyBorder="1" applyAlignment="1" applyProtection="1">
      <alignment horizontal="center"/>
    </xf>
    <xf numFmtId="191" fontId="15" fillId="40" borderId="87" xfId="8" applyNumberFormat="1" applyFont="1" applyFill="1" applyBorder="1" applyAlignment="1">
      <alignment horizontal="center" vertical="center"/>
    </xf>
    <xf numFmtId="49" fontId="15" fillId="0" borderId="0" xfId="8" applyNumberFormat="1" applyFont="1" applyAlignment="1">
      <alignment horizontal="left" indent="1"/>
    </xf>
    <xf numFmtId="49" fontId="23" fillId="0" borderId="87" xfId="8" applyNumberFormat="1" applyFont="1" applyBorder="1" applyAlignment="1">
      <alignment horizontal="center"/>
    </xf>
    <xf numFmtId="165" fontId="15" fillId="42" borderId="89" xfId="2" applyFont="1" applyFill="1" applyBorder="1" applyAlignment="1">
      <alignment horizontal="center" vertical="center"/>
    </xf>
    <xf numFmtId="165" fontId="15" fillId="40" borderId="87" xfId="2" applyFont="1" applyFill="1" applyBorder="1" applyAlignment="1">
      <alignment horizontal="center" vertical="center"/>
    </xf>
    <xf numFmtId="165" fontId="15" fillId="42" borderId="87" xfId="2" applyFont="1" applyFill="1" applyBorder="1" applyAlignment="1">
      <alignment horizontal="center" vertical="center"/>
    </xf>
    <xf numFmtId="168" fontId="23" fillId="41" borderId="0" xfId="8" applyNumberFormat="1" applyFont="1" applyFill="1" applyAlignment="1">
      <alignment horizontal="center"/>
    </xf>
    <xf numFmtId="190" fontId="69" fillId="0" borderId="0" xfId="8" applyNumberFormat="1" applyFont="1" applyAlignment="1">
      <alignment horizontal="center" vertical="center" wrapText="1"/>
    </xf>
    <xf numFmtId="49" fontId="23" fillId="0" borderId="0" xfId="8" applyNumberFormat="1" applyFont="1" applyAlignment="1">
      <alignment horizontal="center"/>
    </xf>
    <xf numFmtId="49" fontId="15" fillId="0" borderId="0" xfId="8" applyNumberFormat="1" applyFont="1" applyAlignment="1">
      <alignment horizontal="left" wrapText="1" indent="1"/>
    </xf>
    <xf numFmtId="165" fontId="15" fillId="0" borderId="0" xfId="2" applyFont="1" applyFill="1" applyBorder="1" applyAlignment="1">
      <alignment horizontal="center" vertical="center"/>
    </xf>
    <xf numFmtId="49" fontId="15" fillId="5" borderId="0" xfId="8" applyNumberFormat="1" applyFont="1" applyFill="1" applyAlignment="1">
      <alignment horizontal="left" indent="1"/>
    </xf>
    <xf numFmtId="0" fontId="4" fillId="5" borderId="0" xfId="0" applyFont="1" applyFill="1" applyAlignment="1">
      <alignment vertical="center" wrapText="1"/>
    </xf>
    <xf numFmtId="0" fontId="4" fillId="5" borderId="0" xfId="0" applyFont="1" applyFill="1" applyAlignment="1">
      <alignment horizontal="left" vertical="center" indent="3"/>
    </xf>
    <xf numFmtId="0" fontId="40" fillId="5" borderId="0" xfId="17" applyFill="1" applyAlignment="1">
      <alignment horizontal="right" vertical="center"/>
    </xf>
    <xf numFmtId="0" fontId="15" fillId="0" borderId="87" xfId="8" applyNumberFormat="1" applyFont="1" applyBorder="1" applyAlignment="1">
      <alignment horizontal="left" indent="1"/>
    </xf>
    <xf numFmtId="0" fontId="68" fillId="5" borderId="0" xfId="17" applyFont="1" applyFill="1" applyAlignment="1">
      <alignment horizontal="right"/>
    </xf>
    <xf numFmtId="0" fontId="0" fillId="5" borderId="0" xfId="0" applyFill="1" applyAlignment="1">
      <alignment horizontal="left"/>
    </xf>
    <xf numFmtId="0" fontId="11" fillId="5" borderId="0" xfId="0" applyFont="1" applyFill="1" applyAlignment="1">
      <alignment horizontal="right"/>
    </xf>
    <xf numFmtId="168" fontId="23" fillId="5" borderId="83" xfId="8" applyNumberFormat="1" applyFont="1" applyFill="1" applyBorder="1" applyAlignment="1">
      <alignment horizontal="center"/>
    </xf>
    <xf numFmtId="0" fontId="15" fillId="0" borderId="87" xfId="8" applyNumberFormat="1" applyFont="1" applyBorder="1" applyAlignment="1">
      <alignment horizontal="left" wrapText="1" indent="1"/>
    </xf>
    <xf numFmtId="0" fontId="18" fillId="36" borderId="2" xfId="0" applyFont="1" applyFill="1" applyBorder="1"/>
    <xf numFmtId="167" fontId="18" fillId="36" borderId="2" xfId="0" applyNumberFormat="1" applyFont="1" applyFill="1" applyBorder="1" applyAlignment="1">
      <alignment horizontal="center" vertical="center"/>
    </xf>
    <xf numFmtId="0" fontId="18" fillId="36" borderId="2" xfId="0" applyFont="1" applyFill="1" applyBorder="1" applyAlignment="1">
      <alignment horizontal="center"/>
    </xf>
    <xf numFmtId="167" fontId="18" fillId="36" borderId="2" xfId="0" quotePrefix="1" applyNumberFormat="1" applyFont="1" applyFill="1" applyBorder="1" applyAlignment="1">
      <alignment horizontal="center" vertical="center"/>
    </xf>
    <xf numFmtId="167" fontId="18" fillId="36" borderId="6" xfId="0" applyNumberFormat="1" applyFont="1" applyFill="1" applyBorder="1" applyAlignment="1">
      <alignment horizontal="center" vertical="center"/>
    </xf>
    <xf numFmtId="167" fontId="18" fillId="36" borderId="3" xfId="0" applyNumberFormat="1" applyFont="1" applyFill="1" applyBorder="1" applyAlignment="1">
      <alignment horizontal="center" vertical="center"/>
    </xf>
    <xf numFmtId="167" fontId="18" fillId="36" borderId="6" xfId="0" quotePrefix="1" applyNumberFormat="1" applyFont="1" applyFill="1" applyBorder="1" applyAlignment="1">
      <alignment horizontal="center" vertical="center"/>
    </xf>
    <xf numFmtId="175" fontId="18" fillId="36" borderId="3" xfId="0" quotePrefix="1" applyNumberFormat="1" applyFont="1" applyFill="1" applyBorder="1" applyAlignment="1">
      <alignment horizontal="center" vertical="center"/>
    </xf>
    <xf numFmtId="175" fontId="18" fillId="36" borderId="2" xfId="0" quotePrefix="1" applyNumberFormat="1" applyFont="1" applyFill="1" applyBorder="1" applyAlignment="1">
      <alignment horizontal="center" vertical="center"/>
    </xf>
    <xf numFmtId="176" fontId="18" fillId="36" borderId="2" xfId="0" quotePrefix="1" applyNumberFormat="1" applyFont="1" applyFill="1" applyBorder="1" applyAlignment="1">
      <alignment horizontal="center" vertical="center"/>
    </xf>
    <xf numFmtId="175" fontId="15" fillId="36" borderId="2" xfId="0" applyNumberFormat="1" applyFont="1" applyFill="1" applyBorder="1" applyAlignment="1">
      <alignment horizontal="center" vertical="center"/>
    </xf>
    <xf numFmtId="175" fontId="15" fillId="36" borderId="8" xfId="0" applyNumberFormat="1" applyFont="1" applyFill="1" applyBorder="1" applyAlignment="1">
      <alignment horizontal="center" vertical="center"/>
    </xf>
    <xf numFmtId="10" fontId="4" fillId="36" borderId="12" xfId="1" applyNumberFormat="1" applyFont="1" applyFill="1" applyBorder="1" applyAlignment="1">
      <alignment horizontal="center" vertical="center"/>
    </xf>
    <xf numFmtId="0" fontId="1" fillId="0" borderId="0" xfId="35" applyFont="1"/>
    <xf numFmtId="0" fontId="14" fillId="2" borderId="2" xfId="0" quotePrefix="1" applyFont="1" applyFill="1" applyBorder="1" applyAlignment="1">
      <alignment horizontal="center" vertical="center"/>
    </xf>
    <xf numFmtId="167" fontId="14" fillId="2" borderId="2" xfId="0" quotePrefix="1" applyNumberFormat="1" applyFont="1" applyFill="1" applyBorder="1" applyAlignment="1">
      <alignment horizontal="left" vertical="center"/>
    </xf>
    <xf numFmtId="175" fontId="14" fillId="2" borderId="2" xfId="0" quotePrefix="1" applyNumberFormat="1" applyFont="1" applyFill="1" applyBorder="1" applyAlignment="1">
      <alignment horizontal="center" vertical="center"/>
    </xf>
    <xf numFmtId="176" fontId="14" fillId="2" borderId="6" xfId="0" applyNumberFormat="1" applyFont="1" applyFill="1" applyBorder="1" applyAlignment="1">
      <alignment horizontal="center" vertical="center"/>
    </xf>
    <xf numFmtId="176" fontId="14" fillId="2" borderId="31" xfId="0" applyNumberFormat="1" applyFont="1" applyFill="1" applyBorder="1" applyAlignment="1">
      <alignment horizontal="center" vertical="center"/>
    </xf>
    <xf numFmtId="167" fontId="14" fillId="2" borderId="2" xfId="0" quotePrefix="1" applyNumberFormat="1" applyFont="1" applyFill="1" applyBorder="1" applyAlignment="1">
      <alignment horizontal="center" vertical="center"/>
    </xf>
    <xf numFmtId="175" fontId="14" fillId="2" borderId="2" xfId="0" applyNumberFormat="1" applyFont="1" applyFill="1" applyBorder="1" applyAlignment="1">
      <alignment horizontal="left" vertical="center"/>
    </xf>
    <xf numFmtId="176" fontId="14" fillId="2" borderId="30" xfId="0" applyNumberFormat="1" applyFont="1" applyFill="1" applyBorder="1" applyAlignment="1">
      <alignment horizontal="center" vertical="center"/>
    </xf>
    <xf numFmtId="0" fontId="4" fillId="5" borderId="0" xfId="0" applyFont="1" applyFill="1" applyAlignment="1">
      <alignment horizontal="left" vertical="center" wrapText="1"/>
    </xf>
    <xf numFmtId="168" fontId="23" fillId="41" borderId="84" xfId="8" applyNumberFormat="1" applyFont="1" applyFill="1" applyBorder="1" applyAlignment="1">
      <alignment horizontal="center"/>
    </xf>
    <xf numFmtId="168" fontId="23" fillId="41" borderId="0" xfId="8" applyNumberFormat="1" applyFont="1" applyFill="1" applyAlignment="1">
      <alignment horizontal="center"/>
    </xf>
    <xf numFmtId="168" fontId="23" fillId="0" borderId="0" xfId="8" applyNumberFormat="1" applyFont="1" applyAlignment="1">
      <alignment horizontal="center"/>
    </xf>
    <xf numFmtId="168" fontId="23" fillId="5" borderId="0" xfId="8" applyNumberFormat="1" applyFont="1" applyFill="1" applyAlignment="1">
      <alignment horizontal="center"/>
    </xf>
    <xf numFmtId="168" fontId="23" fillId="5" borderId="83" xfId="8" applyNumberFormat="1" applyFont="1" applyFill="1" applyBorder="1" applyAlignment="1">
      <alignment horizontal="center"/>
    </xf>
    <xf numFmtId="168" fontId="26" fillId="11" borderId="0" xfId="0" applyNumberFormat="1" applyFont="1" applyFill="1" applyAlignment="1">
      <alignment horizontal="center"/>
    </xf>
    <xf numFmtId="0" fontId="48" fillId="0" borderId="45" xfId="0" applyFont="1" applyBorder="1" applyAlignment="1">
      <alignment horizontal="right" vertical="center" wrapText="1"/>
    </xf>
    <xf numFmtId="0" fontId="48" fillId="0" borderId="33" xfId="0" applyFont="1" applyBorder="1" applyAlignment="1">
      <alignment horizontal="right" vertical="center" wrapText="1"/>
    </xf>
    <xf numFmtId="0" fontId="48" fillId="0" borderId="32" xfId="0" applyFont="1" applyBorder="1" applyAlignment="1">
      <alignment horizontal="right" vertical="center" wrapText="1"/>
    </xf>
    <xf numFmtId="0" fontId="49" fillId="19" borderId="46" xfId="0" applyFont="1" applyFill="1" applyBorder="1" applyAlignment="1">
      <alignment horizontal="center" vertical="center" wrapText="1"/>
    </xf>
    <xf numFmtId="0" fontId="49" fillId="19" borderId="47" xfId="0" applyFont="1" applyFill="1" applyBorder="1" applyAlignment="1">
      <alignment horizontal="center" vertical="center" wrapText="1"/>
    </xf>
    <xf numFmtId="0" fontId="49" fillId="19" borderId="45" xfId="0" applyFont="1" applyFill="1" applyBorder="1" applyAlignment="1">
      <alignment horizontal="center" vertical="center" wrapText="1"/>
    </xf>
    <xf numFmtId="0" fontId="49" fillId="19" borderId="48" xfId="0" applyFont="1" applyFill="1" applyBorder="1" applyAlignment="1">
      <alignment horizontal="center" vertical="center" wrapText="1"/>
    </xf>
    <xf numFmtId="0" fontId="49" fillId="19" borderId="35" xfId="0" applyFont="1" applyFill="1" applyBorder="1" applyAlignment="1">
      <alignment horizontal="center" vertical="center" wrapText="1"/>
    </xf>
    <xf numFmtId="0" fontId="49" fillId="19" borderId="34" xfId="0" applyFont="1" applyFill="1" applyBorder="1" applyAlignment="1">
      <alignment horizontal="center" vertical="center" wrapText="1"/>
    </xf>
    <xf numFmtId="0" fontId="60" fillId="5" borderId="0" xfId="26" applyFont="1" applyFill="1" applyAlignment="1">
      <alignment horizontal="center"/>
    </xf>
    <xf numFmtId="0" fontId="60" fillId="5" borderId="50" xfId="26" applyFont="1" applyFill="1" applyBorder="1" applyAlignment="1">
      <alignment horizontal="center"/>
    </xf>
    <xf numFmtId="168" fontId="15" fillId="3" borderId="6" xfId="0" applyNumberFormat="1" applyFont="1" applyFill="1" applyBorder="1" applyAlignment="1">
      <alignment horizontal="left"/>
    </xf>
    <xf numFmtId="168" fontId="15" fillId="3" borderId="7" xfId="0" applyNumberFormat="1" applyFont="1" applyFill="1" applyBorder="1" applyAlignment="1">
      <alignment horizontal="left"/>
    </xf>
    <xf numFmtId="168" fontId="15" fillId="3" borderId="3" xfId="0" applyNumberFormat="1" applyFont="1" applyFill="1" applyBorder="1" applyAlignment="1">
      <alignment horizontal="left"/>
    </xf>
    <xf numFmtId="0" fontId="11" fillId="10" borderId="29" xfId="0" applyFont="1" applyFill="1" applyBorder="1" applyAlignment="1">
      <alignment horizontal="center" vertical="center"/>
    </xf>
    <xf numFmtId="0" fontId="11" fillId="10" borderId="0" xfId="0" applyFont="1" applyFill="1" applyAlignment="1">
      <alignment horizontal="center" vertical="center"/>
    </xf>
    <xf numFmtId="0" fontId="25" fillId="6" borderId="0" xfId="0" applyFont="1" applyFill="1" applyAlignment="1">
      <alignment horizontal="center" vertical="center"/>
    </xf>
    <xf numFmtId="0" fontId="25" fillId="6" borderId="0" xfId="0" applyFont="1" applyFill="1" applyAlignment="1">
      <alignment horizontal="left" vertical="center"/>
    </xf>
    <xf numFmtId="0" fontId="25" fillId="6" borderId="0" xfId="0" applyFont="1" applyFill="1" applyAlignment="1">
      <alignment horizontal="center" vertical="center" wrapText="1"/>
    </xf>
    <xf numFmtId="168" fontId="24" fillId="11" borderId="0" xfId="0" applyNumberFormat="1" applyFont="1" applyFill="1" applyAlignment="1">
      <alignment horizontal="center"/>
    </xf>
    <xf numFmtId="168" fontId="26" fillId="6" borderId="0" xfId="0" applyNumberFormat="1" applyFont="1" applyFill="1" applyAlignment="1">
      <alignment horizontal="center" vertical="center"/>
    </xf>
    <xf numFmtId="0" fontId="26" fillId="6" borderId="0" xfId="0" applyFont="1" applyFill="1" applyAlignment="1">
      <alignment horizontal="center" vertical="center" wrapText="1"/>
    </xf>
    <xf numFmtId="167" fontId="18" fillId="3" borderId="14" xfId="0" applyNumberFormat="1" applyFont="1" applyFill="1" applyBorder="1" applyAlignment="1">
      <alignment horizontal="left" vertical="top" wrapText="1"/>
    </xf>
    <xf numFmtId="167" fontId="18" fillId="3" borderId="10" xfId="0" applyNumberFormat="1" applyFont="1" applyFill="1" applyBorder="1" applyAlignment="1">
      <alignment horizontal="left" vertical="top"/>
    </xf>
    <xf numFmtId="167" fontId="18" fillId="3" borderId="11" xfId="0" applyNumberFormat="1" applyFont="1" applyFill="1" applyBorder="1" applyAlignment="1">
      <alignment horizontal="left" vertical="top"/>
    </xf>
    <xf numFmtId="167" fontId="18" fillId="3" borderId="29" xfId="0" applyNumberFormat="1" applyFont="1" applyFill="1" applyBorder="1" applyAlignment="1">
      <alignment horizontal="left" vertical="top"/>
    </xf>
    <xf numFmtId="167" fontId="18" fillId="3" borderId="0" xfId="0" applyNumberFormat="1" applyFont="1" applyFill="1" applyAlignment="1">
      <alignment horizontal="left" vertical="top"/>
    </xf>
    <xf numFmtId="167" fontId="18" fillId="3" borderId="4" xfId="0" applyNumberFormat="1" applyFont="1" applyFill="1" applyBorder="1" applyAlignment="1">
      <alignment horizontal="left" vertical="top"/>
    </xf>
    <xf numFmtId="167" fontId="18" fillId="3" borderId="13" xfId="0" applyNumberFormat="1" applyFont="1" applyFill="1" applyBorder="1" applyAlignment="1">
      <alignment horizontal="left" vertical="top"/>
    </xf>
    <xf numFmtId="167" fontId="18" fillId="3" borderId="19" xfId="0" applyNumberFormat="1" applyFont="1" applyFill="1" applyBorder="1" applyAlignment="1">
      <alignment horizontal="left" vertical="top"/>
    </xf>
    <xf numFmtId="167" fontId="18" fillId="3" borderId="22" xfId="0" applyNumberFormat="1" applyFont="1" applyFill="1" applyBorder="1" applyAlignment="1">
      <alignment horizontal="left" vertical="top"/>
    </xf>
  </cellXfs>
  <cellStyles count="57">
    <cellStyle name="Assumptions Right Number" xfId="11" xr:uid="{00000000-0005-0000-0000-000000000000}"/>
    <cellStyle name="Check RedRedGreen" xfId="7" xr:uid="{00000000-0005-0000-0000-000001000000}"/>
    <cellStyle name="Comma" xfId="2" builtinId="3"/>
    <cellStyle name="Comma 2" xfId="10" xr:uid="{00000000-0005-0000-0000-000003000000}"/>
    <cellStyle name="Comma 2 2" xfId="14" xr:uid="{00000000-0005-0000-0000-000004000000}"/>
    <cellStyle name="Comma 2 3" xfId="41" xr:uid="{D28CCED3-2A51-4239-873B-49464CA724D7}"/>
    <cellStyle name="Comma 3" xfId="12" xr:uid="{00000000-0005-0000-0000-000005000000}"/>
    <cellStyle name="Comma 4" xfId="15" xr:uid="{00000000-0005-0000-0000-000006000000}"/>
    <cellStyle name="Comma 5" xfId="33" xr:uid="{28338BE2-B6DD-4ACD-A5AE-65BC2FE16164}"/>
    <cellStyle name="Comma 6" xfId="37" xr:uid="{B7FE9560-76B3-47C4-811E-72242478D73A}"/>
    <cellStyle name="Currency 2" xfId="21" xr:uid="{CF1487E2-E4A2-4513-926A-BA9D37443E60}"/>
    <cellStyle name="Currency 2 2" xfId="43" xr:uid="{815B945D-E437-44F2-B57C-C5F804B058ED}"/>
    <cellStyle name="dms_1" xfId="4" xr:uid="{00000000-0005-0000-0000-000007000000}"/>
    <cellStyle name="dms_1 2" xfId="28" xr:uid="{D2829D96-9F14-43B1-94D7-B774B6A8CB67}"/>
    <cellStyle name="dms_BH" xfId="29" xr:uid="{5A5E75B2-BE07-4E58-AE4A-016AD4CCDE94}"/>
    <cellStyle name="dms_BY1" xfId="31" xr:uid="{59A31F69-49B4-458C-B3AD-4E769F740753}"/>
    <cellStyle name="dms_BY2" xfId="30" xr:uid="{A24FAEFE-A112-4466-84EF-3C6F9D97BC9F}"/>
    <cellStyle name="dms_H" xfId="27" xr:uid="{25957C21-4CB5-4CEF-AD79-487D544C9998}"/>
    <cellStyle name="dms_NUM" xfId="32" xr:uid="{2949B1AB-0E0B-4595-AE5E-918D682B1053}"/>
    <cellStyle name="dms_T1" xfId="34" xr:uid="{96DD37DA-5F29-4EBE-9367-B618A6B2A0C8}"/>
    <cellStyle name="dms_TopHeader" xfId="25" xr:uid="{330D9FFE-FA7C-42C1-A25D-D6A0F408EF00}"/>
    <cellStyle name="Hyperlink" xfId="17" builtinId="8"/>
    <cellStyle name="Hyperlink 2" xfId="24" xr:uid="{31F0075D-CCBB-4336-A004-ED121F8E12D1}"/>
    <cellStyle name="Hyperlink 2 2" xfId="52" xr:uid="{089C6D6C-5F52-4756-BA33-D3BBB1740BA6}"/>
    <cellStyle name="Hyperlink 3" xfId="48" xr:uid="{CF17A06F-E9B1-499B-9CA0-06D423B2CC59}"/>
    <cellStyle name="Hyperlink 4" xfId="46" xr:uid="{88A552B4-9B13-4D8F-9F90-410BD4FA7DBF}"/>
    <cellStyle name="Normal" xfId="0" builtinId="0"/>
    <cellStyle name="Normal 11" xfId="6" xr:uid="{00000000-0005-0000-0000-000009000000}"/>
    <cellStyle name="Normal 11 2" xfId="13" xr:uid="{00000000-0005-0000-0000-00000A000000}"/>
    <cellStyle name="Normal 11 3" xfId="16" xr:uid="{00000000-0005-0000-0000-00000B000000}"/>
    <cellStyle name="Normal 11 4" xfId="19" xr:uid="{3DF7531D-25B4-465B-BFFD-27743E5C6196}"/>
    <cellStyle name="Normal 112" xfId="18" xr:uid="{628CA2B2-07BB-4620-B988-AD67103DEFFD}"/>
    <cellStyle name="Normal 2" xfId="8" xr:uid="{00000000-0005-0000-0000-00000C000000}"/>
    <cellStyle name="Normal 2 2" xfId="23" xr:uid="{3B48E238-EE05-4713-85F4-1FC1C19A980B}"/>
    <cellStyle name="Normal 2 2 2" xfId="56" xr:uid="{763E04D2-7012-45DA-8834-D94BDA495395}"/>
    <cellStyle name="Normal 2 3" xfId="49" xr:uid="{25624744-83B3-468E-A8ED-D6BEDA2614EA}"/>
    <cellStyle name="Normal 2 4" xfId="42" xr:uid="{C9B725E3-F481-40AB-AA40-BF7589D76699}"/>
    <cellStyle name="Normal 3" xfId="5" xr:uid="{00000000-0005-0000-0000-00000D000000}"/>
    <cellStyle name="Normal 3 2" xfId="50" xr:uid="{3646CD97-60F1-4CFD-A957-D0AED9C0C857}"/>
    <cellStyle name="Normal 3 3" xfId="53" xr:uid="{C27C6102-0BCF-4087-98E5-061900BCB1CF}"/>
    <cellStyle name="Normal 4" xfId="26" xr:uid="{FEDFFC75-522D-4604-ADE4-2ED665211468}"/>
    <cellStyle name="Normal 4 2" xfId="47" xr:uid="{2D79CB72-801B-41AF-8AA3-8D834B868806}"/>
    <cellStyle name="Normal 5" xfId="35" xr:uid="{802ECACB-4D14-40C4-8C7F-48CC569EF92E}"/>
    <cellStyle name="Normal 5 2" xfId="40" xr:uid="{0F2F6ECB-5DA1-4C4C-A561-209527394B60}"/>
    <cellStyle name="Normal 5 25" xfId="20" xr:uid="{C8F8FF55-3C5B-4F93-95DA-97EFD7816804}"/>
    <cellStyle name="Normal 6" xfId="39" xr:uid="{D93B296E-E6CE-4ABC-B9D6-2FD35E7F4DDA}"/>
    <cellStyle name="Normal 7" xfId="54" xr:uid="{6A4EF08B-6752-4773-ABDC-DDD76CF8362A}"/>
    <cellStyle name="Normal 8" xfId="55" xr:uid="{B5C58D4D-7FBD-4C00-9E85-0682A387301D}"/>
    <cellStyle name="Normal 9" xfId="36" xr:uid="{5B899219-1C6B-40C5-A8F8-104E94422727}"/>
    <cellStyle name="Note 2" xfId="51" xr:uid="{C756619E-A0C6-4066-977F-5EB043627CBA}"/>
    <cellStyle name="Percent" xfId="1" builtinId="5"/>
    <cellStyle name="Percent 2" xfId="9" xr:uid="{00000000-0005-0000-0000-00000F000000}"/>
    <cellStyle name="Percent 2 2" xfId="45" xr:uid="{13DFBF9E-F033-4737-876B-0148E9F06CF4}"/>
    <cellStyle name="Percent 2 2 2" xfId="22" xr:uid="{447C287B-52EF-48D1-8473-E04A31EA3B93}"/>
    <cellStyle name="Percent 3" xfId="44" xr:uid="{16885078-B912-45AB-9FE5-195782C6AF63}"/>
    <cellStyle name="Percent 4" xfId="38" xr:uid="{E7C0F50F-C892-4572-95AA-326E9D8578D0}"/>
    <cellStyle name="TableLvl3" xfId="3" xr:uid="{00000000-0005-0000-0000-000010000000}"/>
  </cellStyles>
  <dxfs count="78">
    <dxf>
      <font>
        <color rgb="FF006100"/>
      </font>
      <fill>
        <patternFill>
          <bgColor rgb="FFC6EFCE"/>
        </patternFill>
      </fill>
    </dxf>
    <dxf>
      <font>
        <color rgb="FF9C0006"/>
      </font>
      <fill>
        <patternFill>
          <bgColor rgb="FFFFC7CE"/>
        </patternFill>
      </fill>
    </dxf>
    <dxf>
      <fill>
        <patternFill>
          <fgColor indexed="64"/>
          <bgColor rgb="FFFFCCC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FCC99"/>
      <color rgb="FFD3EBDA"/>
      <color rgb="FFFFCCCC"/>
      <color rgb="FF9FC8C6"/>
      <color rgb="FF0000FF"/>
      <color rgb="FFFFFFCC"/>
      <color rgb="FFFFCC66"/>
      <color rgb="FFCCCC00"/>
      <color rgb="FFFFFF99"/>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eetMetadata" Target="metadata.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10</xdr:col>
      <xdr:colOff>23812</xdr:colOff>
      <xdr:row>0</xdr:row>
      <xdr:rowOff>0</xdr:rowOff>
    </xdr:from>
    <xdr:to>
      <xdr:col>13</xdr:col>
      <xdr:colOff>425450</xdr:colOff>
      <xdr:row>1</xdr:row>
      <xdr:rowOff>279400</xdr:rowOff>
    </xdr:to>
    <xdr:grpSp>
      <xdr:nvGrpSpPr>
        <xdr:cNvPr id="2" name="Group 1">
          <a:extLst>
            <a:ext uri="{FF2B5EF4-FFF2-40B4-BE49-F238E27FC236}">
              <a16:creationId xmlns:a16="http://schemas.microsoft.com/office/drawing/2014/main" id="{131E2689-1167-4190-94AD-FE2249A2DDEE}"/>
            </a:ext>
          </a:extLst>
        </xdr:cNvPr>
        <xdr:cNvGrpSpPr/>
      </xdr:nvGrpSpPr>
      <xdr:grpSpPr>
        <a:xfrm>
          <a:off x="9494837" y="0"/>
          <a:ext cx="3059113" cy="590550"/>
          <a:chOff x="10265833" y="4413250"/>
          <a:chExt cx="1825884" cy="479009"/>
        </a:xfrm>
      </xdr:grpSpPr>
      <xdr:sp macro="[0]!MarkAsConfidential" textlink="">
        <xdr:nvSpPr>
          <xdr:cNvPr id="3" name="Rounded Rectangle 21">
            <a:extLst>
              <a:ext uri="{FF2B5EF4-FFF2-40B4-BE49-F238E27FC236}">
                <a16:creationId xmlns:a16="http://schemas.microsoft.com/office/drawing/2014/main" id="{E1473201-D171-4AEF-A9C9-E9A65ACEA3BA}"/>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E31B726B-A103-4AF3-8CDD-DE54864BE051}"/>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427833</xdr:colOff>
      <xdr:row>0</xdr:row>
      <xdr:rowOff>0</xdr:rowOff>
    </xdr:from>
    <xdr:to>
      <xdr:col>8</xdr:col>
      <xdr:colOff>304802</xdr:colOff>
      <xdr:row>1</xdr:row>
      <xdr:rowOff>191807</xdr:rowOff>
    </xdr:to>
    <xdr:grpSp>
      <xdr:nvGrpSpPr>
        <xdr:cNvPr id="2" name="Group 1">
          <a:extLst>
            <a:ext uri="{FF2B5EF4-FFF2-40B4-BE49-F238E27FC236}">
              <a16:creationId xmlns:a16="http://schemas.microsoft.com/office/drawing/2014/main" id="{ECD3AE64-6741-439B-9B07-8670439BA467}"/>
            </a:ext>
          </a:extLst>
        </xdr:cNvPr>
        <xdr:cNvGrpSpPr/>
      </xdr:nvGrpSpPr>
      <xdr:grpSpPr>
        <a:xfrm>
          <a:off x="7831933" y="0"/>
          <a:ext cx="2912269" cy="506132"/>
          <a:chOff x="10265833" y="4413250"/>
          <a:chExt cx="1825884" cy="479009"/>
        </a:xfrm>
      </xdr:grpSpPr>
      <xdr:sp macro="[0]!MarkAsConfidential" textlink="">
        <xdr:nvSpPr>
          <xdr:cNvPr id="3" name="Rounded Rectangle 21">
            <a:extLst>
              <a:ext uri="{FF2B5EF4-FFF2-40B4-BE49-F238E27FC236}">
                <a16:creationId xmlns:a16="http://schemas.microsoft.com/office/drawing/2014/main" id="{F339528B-0211-4662-A0A6-ACB209AC01FA}"/>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11ED1752-A33D-4F71-AE7B-C0B5095E05FB}"/>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84667</xdr:colOff>
      <xdr:row>0</xdr:row>
      <xdr:rowOff>0</xdr:rowOff>
    </xdr:from>
    <xdr:to>
      <xdr:col>12</xdr:col>
      <xdr:colOff>17462</xdr:colOff>
      <xdr:row>1</xdr:row>
      <xdr:rowOff>188632</xdr:rowOff>
    </xdr:to>
    <xdr:grpSp>
      <xdr:nvGrpSpPr>
        <xdr:cNvPr id="2" name="Group 1">
          <a:extLst>
            <a:ext uri="{FF2B5EF4-FFF2-40B4-BE49-F238E27FC236}">
              <a16:creationId xmlns:a16="http://schemas.microsoft.com/office/drawing/2014/main" id="{569917E8-EE49-48C3-9D61-FB6ED7754D55}"/>
            </a:ext>
          </a:extLst>
        </xdr:cNvPr>
        <xdr:cNvGrpSpPr/>
      </xdr:nvGrpSpPr>
      <xdr:grpSpPr>
        <a:xfrm>
          <a:off x="10226675" y="0"/>
          <a:ext cx="2702454" cy="506132"/>
          <a:chOff x="10265833" y="4413250"/>
          <a:chExt cx="1825884" cy="479009"/>
        </a:xfrm>
      </xdr:grpSpPr>
      <xdr:sp macro="[0]!MarkAsConfidential" textlink="">
        <xdr:nvSpPr>
          <xdr:cNvPr id="3" name="Rounded Rectangle 21">
            <a:extLst>
              <a:ext uri="{FF2B5EF4-FFF2-40B4-BE49-F238E27FC236}">
                <a16:creationId xmlns:a16="http://schemas.microsoft.com/office/drawing/2014/main" id="{A02A3403-575F-4B36-AEF6-FA161F09816F}"/>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AE1196CE-45AD-465A-B7CE-58A3E1C48CA6}"/>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495300</xdr:colOff>
      <xdr:row>0</xdr:row>
      <xdr:rowOff>0</xdr:rowOff>
    </xdr:from>
    <xdr:to>
      <xdr:col>13</xdr:col>
      <xdr:colOff>209550</xdr:colOff>
      <xdr:row>1</xdr:row>
      <xdr:rowOff>191807</xdr:rowOff>
    </xdr:to>
    <xdr:grpSp>
      <xdr:nvGrpSpPr>
        <xdr:cNvPr id="2" name="Group 1">
          <a:extLst>
            <a:ext uri="{FF2B5EF4-FFF2-40B4-BE49-F238E27FC236}">
              <a16:creationId xmlns:a16="http://schemas.microsoft.com/office/drawing/2014/main" id="{9C5A01D3-0E74-4CE3-932D-422B13A90695}"/>
            </a:ext>
          </a:extLst>
        </xdr:cNvPr>
        <xdr:cNvGrpSpPr/>
      </xdr:nvGrpSpPr>
      <xdr:grpSpPr>
        <a:xfrm>
          <a:off x="13918676" y="0"/>
          <a:ext cx="2964534" cy="506034"/>
          <a:chOff x="10265833" y="4413250"/>
          <a:chExt cx="1825884" cy="479009"/>
        </a:xfrm>
      </xdr:grpSpPr>
      <xdr:sp macro="[0]!MarkAsConfidential" textlink="">
        <xdr:nvSpPr>
          <xdr:cNvPr id="3" name="Rounded Rectangle 21">
            <a:extLst>
              <a:ext uri="{FF2B5EF4-FFF2-40B4-BE49-F238E27FC236}">
                <a16:creationId xmlns:a16="http://schemas.microsoft.com/office/drawing/2014/main" id="{B1AC4BC9-2414-C7E7-E413-2EE3E7CAAB05}"/>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F23136AA-9A10-5420-3EE7-275FC2C97D3C}"/>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447675</xdr:colOff>
      <xdr:row>0</xdr:row>
      <xdr:rowOff>0</xdr:rowOff>
    </xdr:from>
    <xdr:to>
      <xdr:col>13</xdr:col>
      <xdr:colOff>161925</xdr:colOff>
      <xdr:row>1</xdr:row>
      <xdr:rowOff>191807</xdr:rowOff>
    </xdr:to>
    <xdr:grpSp>
      <xdr:nvGrpSpPr>
        <xdr:cNvPr id="2" name="Group 1">
          <a:extLst>
            <a:ext uri="{FF2B5EF4-FFF2-40B4-BE49-F238E27FC236}">
              <a16:creationId xmlns:a16="http://schemas.microsoft.com/office/drawing/2014/main" id="{CFB15838-0A5A-4E04-A712-F8E494E6568B}"/>
            </a:ext>
          </a:extLst>
        </xdr:cNvPr>
        <xdr:cNvGrpSpPr/>
      </xdr:nvGrpSpPr>
      <xdr:grpSpPr>
        <a:xfrm>
          <a:off x="13850938"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28B72499-3241-8859-7A42-1CCA88787E35}"/>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76AFA64B-85A4-B25C-9B5C-C70A5712069C}"/>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677863</xdr:colOff>
      <xdr:row>0</xdr:row>
      <xdr:rowOff>0</xdr:rowOff>
    </xdr:from>
    <xdr:to>
      <xdr:col>13</xdr:col>
      <xdr:colOff>392113</xdr:colOff>
      <xdr:row>1</xdr:row>
      <xdr:rowOff>191807</xdr:rowOff>
    </xdr:to>
    <xdr:grpSp>
      <xdr:nvGrpSpPr>
        <xdr:cNvPr id="2" name="Group 1">
          <a:extLst>
            <a:ext uri="{FF2B5EF4-FFF2-40B4-BE49-F238E27FC236}">
              <a16:creationId xmlns:a16="http://schemas.microsoft.com/office/drawing/2014/main" id="{AC53EE2E-7112-4D81-AD8B-1BF1A42EA123}"/>
            </a:ext>
          </a:extLst>
        </xdr:cNvPr>
        <xdr:cNvGrpSpPr/>
      </xdr:nvGrpSpPr>
      <xdr:grpSpPr>
        <a:xfrm>
          <a:off x="14081126"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C3D82205-D9BB-CCEF-EC85-70AC15864665}"/>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6B99A698-DFDC-6CF1-B4F2-2D2E1F7EE30A}"/>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439737</xdr:colOff>
      <xdr:row>0</xdr:row>
      <xdr:rowOff>0</xdr:rowOff>
    </xdr:from>
    <xdr:to>
      <xdr:col>13</xdr:col>
      <xdr:colOff>153987</xdr:colOff>
      <xdr:row>1</xdr:row>
      <xdr:rowOff>191807</xdr:rowOff>
    </xdr:to>
    <xdr:grpSp>
      <xdr:nvGrpSpPr>
        <xdr:cNvPr id="2" name="Group 1">
          <a:extLst>
            <a:ext uri="{FF2B5EF4-FFF2-40B4-BE49-F238E27FC236}">
              <a16:creationId xmlns:a16="http://schemas.microsoft.com/office/drawing/2014/main" id="{26844911-11E7-4F38-B1CB-C885492C9865}"/>
            </a:ext>
          </a:extLst>
        </xdr:cNvPr>
        <xdr:cNvGrpSpPr/>
      </xdr:nvGrpSpPr>
      <xdr:grpSpPr>
        <a:xfrm>
          <a:off x="13846175"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88B50968-267D-B1FD-FB11-915AABC70B2C}"/>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DF341D60-5756-6CDF-CAFA-C525EE1C0568}"/>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439738</xdr:colOff>
      <xdr:row>0</xdr:row>
      <xdr:rowOff>0</xdr:rowOff>
    </xdr:from>
    <xdr:to>
      <xdr:col>13</xdr:col>
      <xdr:colOff>153988</xdr:colOff>
      <xdr:row>1</xdr:row>
      <xdr:rowOff>191807</xdr:rowOff>
    </xdr:to>
    <xdr:grpSp>
      <xdr:nvGrpSpPr>
        <xdr:cNvPr id="2" name="Group 1">
          <a:extLst>
            <a:ext uri="{FF2B5EF4-FFF2-40B4-BE49-F238E27FC236}">
              <a16:creationId xmlns:a16="http://schemas.microsoft.com/office/drawing/2014/main" id="{52B37DDE-F5AC-45AD-A523-8E6D69132419}"/>
            </a:ext>
          </a:extLst>
        </xdr:cNvPr>
        <xdr:cNvGrpSpPr/>
      </xdr:nvGrpSpPr>
      <xdr:grpSpPr>
        <a:xfrm>
          <a:off x="13846176"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C6B5D847-B305-1BEA-F0AC-D7E46CC5C152}"/>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CE21CC79-6999-22C0-91B9-1F6E56684556}"/>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447675</xdr:colOff>
      <xdr:row>0</xdr:row>
      <xdr:rowOff>0</xdr:rowOff>
    </xdr:from>
    <xdr:to>
      <xdr:col>13</xdr:col>
      <xdr:colOff>161925</xdr:colOff>
      <xdr:row>1</xdr:row>
      <xdr:rowOff>191807</xdr:rowOff>
    </xdr:to>
    <xdr:grpSp>
      <xdr:nvGrpSpPr>
        <xdr:cNvPr id="2" name="Group 1">
          <a:extLst>
            <a:ext uri="{FF2B5EF4-FFF2-40B4-BE49-F238E27FC236}">
              <a16:creationId xmlns:a16="http://schemas.microsoft.com/office/drawing/2014/main" id="{821A5DFE-1204-4611-BAD4-95E59F5C678E}"/>
            </a:ext>
          </a:extLst>
        </xdr:cNvPr>
        <xdr:cNvGrpSpPr/>
      </xdr:nvGrpSpPr>
      <xdr:grpSpPr>
        <a:xfrm>
          <a:off x="13386594"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8EC2C66A-940F-2EA8-992A-188D7547A682}"/>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2DB14EC8-E1F6-EF67-41A8-8D0B69E059D4}"/>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463550</xdr:colOff>
      <xdr:row>0</xdr:row>
      <xdr:rowOff>0</xdr:rowOff>
    </xdr:from>
    <xdr:to>
      <xdr:col>13</xdr:col>
      <xdr:colOff>177800</xdr:colOff>
      <xdr:row>1</xdr:row>
      <xdr:rowOff>191807</xdr:rowOff>
    </xdr:to>
    <xdr:grpSp>
      <xdr:nvGrpSpPr>
        <xdr:cNvPr id="2" name="Group 1">
          <a:extLst>
            <a:ext uri="{FF2B5EF4-FFF2-40B4-BE49-F238E27FC236}">
              <a16:creationId xmlns:a16="http://schemas.microsoft.com/office/drawing/2014/main" id="{0F3F911A-83AC-49A5-8740-E709DC1A4774}"/>
            </a:ext>
          </a:extLst>
        </xdr:cNvPr>
        <xdr:cNvGrpSpPr/>
      </xdr:nvGrpSpPr>
      <xdr:grpSpPr>
        <a:xfrm>
          <a:off x="13408819"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EE25D4BA-FE27-5AC8-CC9A-4CD6B8248222}"/>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8451E391-90D4-62ED-ECEC-312FFCFF2EF8}"/>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10</xdr:col>
      <xdr:colOff>622300</xdr:colOff>
      <xdr:row>0</xdr:row>
      <xdr:rowOff>0</xdr:rowOff>
    </xdr:from>
    <xdr:to>
      <xdr:col>13</xdr:col>
      <xdr:colOff>336550</xdr:colOff>
      <xdr:row>1</xdr:row>
      <xdr:rowOff>191807</xdr:rowOff>
    </xdr:to>
    <xdr:grpSp>
      <xdr:nvGrpSpPr>
        <xdr:cNvPr id="2" name="Group 1">
          <a:extLst>
            <a:ext uri="{FF2B5EF4-FFF2-40B4-BE49-F238E27FC236}">
              <a16:creationId xmlns:a16="http://schemas.microsoft.com/office/drawing/2014/main" id="{5F33F22D-3706-408B-9C2A-FE4270A34838}"/>
            </a:ext>
          </a:extLst>
        </xdr:cNvPr>
        <xdr:cNvGrpSpPr/>
      </xdr:nvGrpSpPr>
      <xdr:grpSpPr>
        <a:xfrm>
          <a:off x="13561219"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47747D29-1C95-357B-BDE7-F7244463F292}"/>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D44FC3A7-3428-388E-E264-57FBCD37ED4C}"/>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561415</xdr:colOff>
      <xdr:row>0</xdr:row>
      <xdr:rowOff>0</xdr:rowOff>
    </xdr:from>
    <xdr:to>
      <xdr:col>10</xdr:col>
      <xdr:colOff>783665</xdr:colOff>
      <xdr:row>1</xdr:row>
      <xdr:rowOff>192367</xdr:rowOff>
    </xdr:to>
    <xdr:grpSp>
      <xdr:nvGrpSpPr>
        <xdr:cNvPr id="2" name="Group 1">
          <a:extLst>
            <a:ext uri="{FF2B5EF4-FFF2-40B4-BE49-F238E27FC236}">
              <a16:creationId xmlns:a16="http://schemas.microsoft.com/office/drawing/2014/main" id="{BB0707A7-6605-4EA0-9ABE-6F1556C49A4B}"/>
            </a:ext>
          </a:extLst>
        </xdr:cNvPr>
        <xdr:cNvGrpSpPr/>
      </xdr:nvGrpSpPr>
      <xdr:grpSpPr>
        <a:xfrm>
          <a:off x="10108640" y="0"/>
          <a:ext cx="2847975" cy="506692"/>
          <a:chOff x="10265833" y="4413250"/>
          <a:chExt cx="1825884" cy="479009"/>
        </a:xfrm>
      </xdr:grpSpPr>
      <xdr:sp macro="[0]!MarkAsConfidential" textlink="">
        <xdr:nvSpPr>
          <xdr:cNvPr id="3" name="Rounded Rectangle 21">
            <a:extLst>
              <a:ext uri="{FF2B5EF4-FFF2-40B4-BE49-F238E27FC236}">
                <a16:creationId xmlns:a16="http://schemas.microsoft.com/office/drawing/2014/main" id="{AC58F088-C176-4946-8012-111AB01D339D}"/>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08104A68-1F46-4B1D-B37F-C30B8811627E}"/>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304800</xdr:colOff>
      <xdr:row>0</xdr:row>
      <xdr:rowOff>0</xdr:rowOff>
    </xdr:from>
    <xdr:to>
      <xdr:col>13</xdr:col>
      <xdr:colOff>19050</xdr:colOff>
      <xdr:row>1</xdr:row>
      <xdr:rowOff>191807</xdr:rowOff>
    </xdr:to>
    <xdr:grpSp>
      <xdr:nvGrpSpPr>
        <xdr:cNvPr id="2" name="Group 1">
          <a:extLst>
            <a:ext uri="{FF2B5EF4-FFF2-40B4-BE49-F238E27FC236}">
              <a16:creationId xmlns:a16="http://schemas.microsoft.com/office/drawing/2014/main" id="{85BC31AB-6F00-4F05-AC1E-764F8B8DFC0E}"/>
            </a:ext>
          </a:extLst>
        </xdr:cNvPr>
        <xdr:cNvGrpSpPr/>
      </xdr:nvGrpSpPr>
      <xdr:grpSpPr>
        <a:xfrm>
          <a:off x="13246894"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9562195D-957E-C0F7-3680-42F251C7D14F}"/>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BE21C4D5-C009-81A4-B373-F08C01571F25}"/>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10</xdr:col>
      <xdr:colOff>582613</xdr:colOff>
      <xdr:row>0</xdr:row>
      <xdr:rowOff>0</xdr:rowOff>
    </xdr:from>
    <xdr:to>
      <xdr:col>13</xdr:col>
      <xdr:colOff>296863</xdr:colOff>
      <xdr:row>1</xdr:row>
      <xdr:rowOff>191807</xdr:rowOff>
    </xdr:to>
    <xdr:grpSp>
      <xdr:nvGrpSpPr>
        <xdr:cNvPr id="2" name="Group 1">
          <a:extLst>
            <a:ext uri="{FF2B5EF4-FFF2-40B4-BE49-F238E27FC236}">
              <a16:creationId xmlns:a16="http://schemas.microsoft.com/office/drawing/2014/main" id="{6F23A994-BB74-4A65-8CB3-36DD4E1F1F3C}"/>
            </a:ext>
          </a:extLst>
        </xdr:cNvPr>
        <xdr:cNvGrpSpPr/>
      </xdr:nvGrpSpPr>
      <xdr:grpSpPr>
        <a:xfrm>
          <a:off x="13521532"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EB10ED0C-1A02-54C4-500A-D888A7CB6BA3}"/>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294B6A4A-7902-A4FF-EC9D-0202CD769102}"/>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10</xdr:col>
      <xdr:colOff>471487</xdr:colOff>
      <xdr:row>0</xdr:row>
      <xdr:rowOff>0</xdr:rowOff>
    </xdr:from>
    <xdr:to>
      <xdr:col>13</xdr:col>
      <xdr:colOff>185737</xdr:colOff>
      <xdr:row>1</xdr:row>
      <xdr:rowOff>191807</xdr:rowOff>
    </xdr:to>
    <xdr:grpSp>
      <xdr:nvGrpSpPr>
        <xdr:cNvPr id="2" name="Group 1">
          <a:extLst>
            <a:ext uri="{FF2B5EF4-FFF2-40B4-BE49-F238E27FC236}">
              <a16:creationId xmlns:a16="http://schemas.microsoft.com/office/drawing/2014/main" id="{3C259F94-E31F-49B5-9A2A-5B744200523E}"/>
            </a:ext>
          </a:extLst>
        </xdr:cNvPr>
        <xdr:cNvGrpSpPr/>
      </xdr:nvGrpSpPr>
      <xdr:grpSpPr>
        <a:xfrm>
          <a:off x="13410406"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1D472A70-64FC-BD0C-2228-DC21BFF78040}"/>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8BAC382D-8A9B-0FFA-CFAD-08A95D4E2310}"/>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598487</xdr:colOff>
      <xdr:row>0</xdr:row>
      <xdr:rowOff>0</xdr:rowOff>
    </xdr:from>
    <xdr:to>
      <xdr:col>13</xdr:col>
      <xdr:colOff>312737</xdr:colOff>
      <xdr:row>1</xdr:row>
      <xdr:rowOff>191807</xdr:rowOff>
    </xdr:to>
    <xdr:grpSp>
      <xdr:nvGrpSpPr>
        <xdr:cNvPr id="2" name="Group 1">
          <a:extLst>
            <a:ext uri="{FF2B5EF4-FFF2-40B4-BE49-F238E27FC236}">
              <a16:creationId xmlns:a16="http://schemas.microsoft.com/office/drawing/2014/main" id="{D5E2BA60-F2A0-4D6E-A8AB-33678658A70C}"/>
            </a:ext>
          </a:extLst>
        </xdr:cNvPr>
        <xdr:cNvGrpSpPr/>
      </xdr:nvGrpSpPr>
      <xdr:grpSpPr>
        <a:xfrm>
          <a:off x="13543756"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B67262AC-0481-F62B-E4D5-A3532408B364}"/>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83964F5C-3B8A-47A8-882A-F44A8E528E04}"/>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11</xdr:col>
      <xdr:colOff>0</xdr:colOff>
      <xdr:row>0</xdr:row>
      <xdr:rowOff>0</xdr:rowOff>
    </xdr:from>
    <xdr:to>
      <xdr:col>13</xdr:col>
      <xdr:colOff>801688</xdr:colOff>
      <xdr:row>1</xdr:row>
      <xdr:rowOff>191807</xdr:rowOff>
    </xdr:to>
    <xdr:grpSp>
      <xdr:nvGrpSpPr>
        <xdr:cNvPr id="5" name="Group 4">
          <a:extLst>
            <a:ext uri="{FF2B5EF4-FFF2-40B4-BE49-F238E27FC236}">
              <a16:creationId xmlns:a16="http://schemas.microsoft.com/office/drawing/2014/main" id="{0794BF5C-F953-4545-9BCA-56018E34050B}"/>
            </a:ext>
          </a:extLst>
        </xdr:cNvPr>
        <xdr:cNvGrpSpPr/>
      </xdr:nvGrpSpPr>
      <xdr:grpSpPr>
        <a:xfrm>
          <a:off x="14025563" y="0"/>
          <a:ext cx="2956719" cy="501370"/>
          <a:chOff x="10265833" y="4413250"/>
          <a:chExt cx="1825884" cy="479009"/>
        </a:xfrm>
      </xdr:grpSpPr>
      <xdr:sp macro="[0]!MarkAsConfidential" textlink="">
        <xdr:nvSpPr>
          <xdr:cNvPr id="6" name="Rounded Rectangle 21">
            <a:extLst>
              <a:ext uri="{FF2B5EF4-FFF2-40B4-BE49-F238E27FC236}">
                <a16:creationId xmlns:a16="http://schemas.microsoft.com/office/drawing/2014/main" id="{9B215627-4046-1BE7-2540-E74BCEF49538}"/>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7" name="Rounded Rectangle 22">
            <a:extLst>
              <a:ext uri="{FF2B5EF4-FFF2-40B4-BE49-F238E27FC236}">
                <a16:creationId xmlns:a16="http://schemas.microsoft.com/office/drawing/2014/main" id="{C5520E0D-4DA2-1F3B-B610-AA1E48144F63}"/>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10</xdr:col>
      <xdr:colOff>487363</xdr:colOff>
      <xdr:row>0</xdr:row>
      <xdr:rowOff>0</xdr:rowOff>
    </xdr:from>
    <xdr:to>
      <xdr:col>13</xdr:col>
      <xdr:colOff>201613</xdr:colOff>
      <xdr:row>1</xdr:row>
      <xdr:rowOff>191807</xdr:rowOff>
    </xdr:to>
    <xdr:grpSp>
      <xdr:nvGrpSpPr>
        <xdr:cNvPr id="2" name="Group 1">
          <a:extLst>
            <a:ext uri="{FF2B5EF4-FFF2-40B4-BE49-F238E27FC236}">
              <a16:creationId xmlns:a16="http://schemas.microsoft.com/office/drawing/2014/main" id="{A59749C2-CB30-497B-9D03-8D317D49256E}"/>
            </a:ext>
          </a:extLst>
        </xdr:cNvPr>
        <xdr:cNvGrpSpPr/>
      </xdr:nvGrpSpPr>
      <xdr:grpSpPr>
        <a:xfrm>
          <a:off x="13426282"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D1FEF70E-329E-A592-A571-B8BB1A92D307}"/>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1FDEB970-FB14-3F99-A710-A31C30AF5C8A}"/>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10</xdr:col>
      <xdr:colOff>630237</xdr:colOff>
      <xdr:row>0</xdr:row>
      <xdr:rowOff>0</xdr:rowOff>
    </xdr:from>
    <xdr:to>
      <xdr:col>13</xdr:col>
      <xdr:colOff>344487</xdr:colOff>
      <xdr:row>1</xdr:row>
      <xdr:rowOff>191807</xdr:rowOff>
    </xdr:to>
    <xdr:grpSp>
      <xdr:nvGrpSpPr>
        <xdr:cNvPr id="2" name="Group 1">
          <a:extLst>
            <a:ext uri="{FF2B5EF4-FFF2-40B4-BE49-F238E27FC236}">
              <a16:creationId xmlns:a16="http://schemas.microsoft.com/office/drawing/2014/main" id="{DB578BA1-5D56-4931-A34D-79F694B5B57F}"/>
            </a:ext>
          </a:extLst>
        </xdr:cNvPr>
        <xdr:cNvGrpSpPr/>
      </xdr:nvGrpSpPr>
      <xdr:grpSpPr>
        <a:xfrm>
          <a:off x="13572331"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C0E8E000-F063-23B0-B5FF-D405FF053898}"/>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C9BBA3B1-9583-BAC2-3C7E-A299CB5220C1}"/>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7.xml><?xml version="1.0" encoding="utf-8"?>
<xdr:wsDr xmlns:xdr="http://schemas.openxmlformats.org/drawingml/2006/spreadsheetDrawing" xmlns:a="http://schemas.openxmlformats.org/drawingml/2006/main">
  <xdr:twoCellAnchor>
    <xdr:from>
      <xdr:col>10</xdr:col>
      <xdr:colOff>534987</xdr:colOff>
      <xdr:row>0</xdr:row>
      <xdr:rowOff>0</xdr:rowOff>
    </xdr:from>
    <xdr:to>
      <xdr:col>13</xdr:col>
      <xdr:colOff>249237</xdr:colOff>
      <xdr:row>1</xdr:row>
      <xdr:rowOff>191807</xdr:rowOff>
    </xdr:to>
    <xdr:grpSp>
      <xdr:nvGrpSpPr>
        <xdr:cNvPr id="2" name="Group 1">
          <a:extLst>
            <a:ext uri="{FF2B5EF4-FFF2-40B4-BE49-F238E27FC236}">
              <a16:creationId xmlns:a16="http://schemas.microsoft.com/office/drawing/2014/main" id="{1B868933-3FE8-4FA2-9B50-55B02186660A}"/>
            </a:ext>
          </a:extLst>
        </xdr:cNvPr>
        <xdr:cNvGrpSpPr/>
      </xdr:nvGrpSpPr>
      <xdr:grpSpPr>
        <a:xfrm>
          <a:off x="15334456"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A79BAAD2-42BE-381E-EFEB-665CE4022B9F}"/>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655FFC75-A547-A85E-6442-78AEAEBB1B89}"/>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10</xdr:col>
      <xdr:colOff>534988</xdr:colOff>
      <xdr:row>0</xdr:row>
      <xdr:rowOff>0</xdr:rowOff>
    </xdr:from>
    <xdr:to>
      <xdr:col>13</xdr:col>
      <xdr:colOff>249238</xdr:colOff>
      <xdr:row>1</xdr:row>
      <xdr:rowOff>191807</xdr:rowOff>
    </xdr:to>
    <xdr:grpSp>
      <xdr:nvGrpSpPr>
        <xdr:cNvPr id="2" name="Group 1">
          <a:extLst>
            <a:ext uri="{FF2B5EF4-FFF2-40B4-BE49-F238E27FC236}">
              <a16:creationId xmlns:a16="http://schemas.microsoft.com/office/drawing/2014/main" id="{45BBC204-021D-4181-A5A9-F40F73438DEF}"/>
            </a:ext>
          </a:extLst>
        </xdr:cNvPr>
        <xdr:cNvGrpSpPr/>
      </xdr:nvGrpSpPr>
      <xdr:grpSpPr>
        <a:xfrm>
          <a:off x="13477082"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1A77EB9B-B56A-38CA-743D-736D97C96731}"/>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FF7A37CE-6ED0-FC6A-D4B7-EAE6AA816076}"/>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29.xml><?xml version="1.0" encoding="utf-8"?>
<xdr:wsDr xmlns:xdr="http://schemas.openxmlformats.org/drawingml/2006/spreadsheetDrawing" xmlns:a="http://schemas.openxmlformats.org/drawingml/2006/main">
  <xdr:twoCellAnchor>
    <xdr:from>
      <xdr:col>10</xdr:col>
      <xdr:colOff>638175</xdr:colOff>
      <xdr:row>0</xdr:row>
      <xdr:rowOff>0</xdr:rowOff>
    </xdr:from>
    <xdr:to>
      <xdr:col>13</xdr:col>
      <xdr:colOff>352425</xdr:colOff>
      <xdr:row>1</xdr:row>
      <xdr:rowOff>191807</xdr:rowOff>
    </xdr:to>
    <xdr:grpSp>
      <xdr:nvGrpSpPr>
        <xdr:cNvPr id="2" name="Group 1">
          <a:extLst>
            <a:ext uri="{FF2B5EF4-FFF2-40B4-BE49-F238E27FC236}">
              <a16:creationId xmlns:a16="http://schemas.microsoft.com/office/drawing/2014/main" id="{63EF1A18-B353-460A-B29C-7056C3B80E2D}"/>
            </a:ext>
          </a:extLst>
        </xdr:cNvPr>
        <xdr:cNvGrpSpPr/>
      </xdr:nvGrpSpPr>
      <xdr:grpSpPr>
        <a:xfrm>
          <a:off x="13577094"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5936ED66-E513-F699-2954-A815C45680BE}"/>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261D31C2-9439-F6F2-155A-444658A72DF8}"/>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465278</xdr:colOff>
      <xdr:row>0</xdr:row>
      <xdr:rowOff>0</xdr:rowOff>
    </xdr:from>
    <xdr:to>
      <xdr:col>9</xdr:col>
      <xdr:colOff>836612</xdr:colOff>
      <xdr:row>1</xdr:row>
      <xdr:rowOff>192367</xdr:rowOff>
    </xdr:to>
    <xdr:grpSp>
      <xdr:nvGrpSpPr>
        <xdr:cNvPr id="2" name="Group 1">
          <a:extLst>
            <a:ext uri="{FF2B5EF4-FFF2-40B4-BE49-F238E27FC236}">
              <a16:creationId xmlns:a16="http://schemas.microsoft.com/office/drawing/2014/main" id="{C3E6BC62-282D-4535-A39A-17319B6BA16F}"/>
            </a:ext>
          </a:extLst>
        </xdr:cNvPr>
        <xdr:cNvGrpSpPr/>
      </xdr:nvGrpSpPr>
      <xdr:grpSpPr>
        <a:xfrm>
          <a:off x="12886672" y="0"/>
          <a:ext cx="2594628" cy="501930"/>
          <a:chOff x="10265833" y="4413250"/>
          <a:chExt cx="1825884" cy="479009"/>
        </a:xfrm>
      </xdr:grpSpPr>
      <xdr:sp macro="[0]!MarkAsConfidential" textlink="">
        <xdr:nvSpPr>
          <xdr:cNvPr id="3" name="Rounded Rectangle 21">
            <a:extLst>
              <a:ext uri="{FF2B5EF4-FFF2-40B4-BE49-F238E27FC236}">
                <a16:creationId xmlns:a16="http://schemas.microsoft.com/office/drawing/2014/main" id="{0CC3C34F-30BE-4543-B6E1-021F7ABB1101}"/>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C971CE68-AEA3-45B8-9BFA-580D991E2F0C}"/>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10</xdr:col>
      <xdr:colOff>534988</xdr:colOff>
      <xdr:row>0</xdr:row>
      <xdr:rowOff>0</xdr:rowOff>
    </xdr:from>
    <xdr:to>
      <xdr:col>13</xdr:col>
      <xdr:colOff>249238</xdr:colOff>
      <xdr:row>1</xdr:row>
      <xdr:rowOff>191807</xdr:rowOff>
    </xdr:to>
    <xdr:grpSp>
      <xdr:nvGrpSpPr>
        <xdr:cNvPr id="2" name="Group 1">
          <a:extLst>
            <a:ext uri="{FF2B5EF4-FFF2-40B4-BE49-F238E27FC236}">
              <a16:creationId xmlns:a16="http://schemas.microsoft.com/office/drawing/2014/main" id="{B475B1DB-5DD3-4C28-9DBD-975C7EC18F31}"/>
            </a:ext>
          </a:extLst>
        </xdr:cNvPr>
        <xdr:cNvGrpSpPr/>
      </xdr:nvGrpSpPr>
      <xdr:grpSpPr>
        <a:xfrm>
          <a:off x="13477082"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93F41DA0-14F4-8263-5A69-D1DD3B185C56}"/>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7D0A180E-3B47-32A4-9E1C-1E6A57A1ABB1}"/>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31.xml><?xml version="1.0" encoding="utf-8"?>
<xdr:wsDr xmlns:xdr="http://schemas.openxmlformats.org/drawingml/2006/spreadsheetDrawing" xmlns:a="http://schemas.openxmlformats.org/drawingml/2006/main">
  <xdr:twoCellAnchor>
    <xdr:from>
      <xdr:col>10</xdr:col>
      <xdr:colOff>582612</xdr:colOff>
      <xdr:row>0</xdr:row>
      <xdr:rowOff>6350</xdr:rowOff>
    </xdr:from>
    <xdr:to>
      <xdr:col>13</xdr:col>
      <xdr:colOff>296862</xdr:colOff>
      <xdr:row>1</xdr:row>
      <xdr:rowOff>198157</xdr:rowOff>
    </xdr:to>
    <xdr:grpSp>
      <xdr:nvGrpSpPr>
        <xdr:cNvPr id="2" name="Group 1">
          <a:extLst>
            <a:ext uri="{FF2B5EF4-FFF2-40B4-BE49-F238E27FC236}">
              <a16:creationId xmlns:a16="http://schemas.microsoft.com/office/drawing/2014/main" id="{262D4C13-7AC2-4250-A318-3A9AF39CFAD3}"/>
            </a:ext>
          </a:extLst>
        </xdr:cNvPr>
        <xdr:cNvGrpSpPr/>
      </xdr:nvGrpSpPr>
      <xdr:grpSpPr>
        <a:xfrm>
          <a:off x="13521531" y="9525"/>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1894EBBF-65BA-3455-FC5C-10F55749C82A}"/>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327EAF84-4938-5C55-F771-337DBFB44A28}"/>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32.xml><?xml version="1.0" encoding="utf-8"?>
<xdr:wsDr xmlns:xdr="http://schemas.openxmlformats.org/drawingml/2006/spreadsheetDrawing" xmlns:a="http://schemas.openxmlformats.org/drawingml/2006/main">
  <xdr:twoCellAnchor>
    <xdr:from>
      <xdr:col>10</xdr:col>
      <xdr:colOff>630237</xdr:colOff>
      <xdr:row>0</xdr:row>
      <xdr:rowOff>0</xdr:rowOff>
    </xdr:from>
    <xdr:to>
      <xdr:col>13</xdr:col>
      <xdr:colOff>344487</xdr:colOff>
      <xdr:row>1</xdr:row>
      <xdr:rowOff>191807</xdr:rowOff>
    </xdr:to>
    <xdr:grpSp>
      <xdr:nvGrpSpPr>
        <xdr:cNvPr id="2" name="Group 1">
          <a:extLst>
            <a:ext uri="{FF2B5EF4-FFF2-40B4-BE49-F238E27FC236}">
              <a16:creationId xmlns:a16="http://schemas.microsoft.com/office/drawing/2014/main" id="{70B529D1-28C8-41F7-996A-2BCB499172F7}"/>
            </a:ext>
          </a:extLst>
        </xdr:cNvPr>
        <xdr:cNvGrpSpPr/>
      </xdr:nvGrpSpPr>
      <xdr:grpSpPr>
        <a:xfrm>
          <a:off x="13572331"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828BE44C-9E87-8785-BACD-03BABECE880A}"/>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C811736A-BA2B-C90A-751A-F3DFF5FCD06D}"/>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33.xml><?xml version="1.0" encoding="utf-8"?>
<xdr:wsDr xmlns:xdr="http://schemas.openxmlformats.org/drawingml/2006/spreadsheetDrawing" xmlns:a="http://schemas.openxmlformats.org/drawingml/2006/main">
  <xdr:twoCellAnchor>
    <xdr:from>
      <xdr:col>10</xdr:col>
      <xdr:colOff>582612</xdr:colOff>
      <xdr:row>0</xdr:row>
      <xdr:rowOff>0</xdr:rowOff>
    </xdr:from>
    <xdr:to>
      <xdr:col>13</xdr:col>
      <xdr:colOff>296862</xdr:colOff>
      <xdr:row>1</xdr:row>
      <xdr:rowOff>191807</xdr:rowOff>
    </xdr:to>
    <xdr:grpSp>
      <xdr:nvGrpSpPr>
        <xdr:cNvPr id="2" name="Group 1">
          <a:extLst>
            <a:ext uri="{FF2B5EF4-FFF2-40B4-BE49-F238E27FC236}">
              <a16:creationId xmlns:a16="http://schemas.microsoft.com/office/drawing/2014/main" id="{38666677-74BF-4954-9319-38F9B54B499A}"/>
            </a:ext>
          </a:extLst>
        </xdr:cNvPr>
        <xdr:cNvGrpSpPr/>
      </xdr:nvGrpSpPr>
      <xdr:grpSpPr>
        <a:xfrm>
          <a:off x="13521531"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26DBE621-312B-156A-CEB4-4F306D5429B2}"/>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9D5DD2CE-28C1-5A56-3031-C2D5D4322476}"/>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twoCellAnchor>
    <xdr:from>
      <xdr:col>10</xdr:col>
      <xdr:colOff>582612</xdr:colOff>
      <xdr:row>0</xdr:row>
      <xdr:rowOff>0</xdr:rowOff>
    </xdr:from>
    <xdr:to>
      <xdr:col>13</xdr:col>
      <xdr:colOff>296862</xdr:colOff>
      <xdr:row>1</xdr:row>
      <xdr:rowOff>191807</xdr:rowOff>
    </xdr:to>
    <xdr:grpSp>
      <xdr:nvGrpSpPr>
        <xdr:cNvPr id="5" name="Group 4">
          <a:extLst>
            <a:ext uri="{FF2B5EF4-FFF2-40B4-BE49-F238E27FC236}">
              <a16:creationId xmlns:a16="http://schemas.microsoft.com/office/drawing/2014/main" id="{2E3F9403-9EA2-4066-84C2-026FB677731C}"/>
            </a:ext>
          </a:extLst>
        </xdr:cNvPr>
        <xdr:cNvGrpSpPr/>
      </xdr:nvGrpSpPr>
      <xdr:grpSpPr>
        <a:xfrm>
          <a:off x="13521531" y="0"/>
          <a:ext cx="2952750" cy="501370"/>
          <a:chOff x="10265833" y="4413250"/>
          <a:chExt cx="1825884" cy="479009"/>
        </a:xfrm>
      </xdr:grpSpPr>
      <xdr:sp macro="[0]!MarkAsConfidential" textlink="">
        <xdr:nvSpPr>
          <xdr:cNvPr id="6" name="Rounded Rectangle 21">
            <a:extLst>
              <a:ext uri="{FF2B5EF4-FFF2-40B4-BE49-F238E27FC236}">
                <a16:creationId xmlns:a16="http://schemas.microsoft.com/office/drawing/2014/main" id="{A212A7BB-3663-8B05-60EF-2F1814B680FB}"/>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7" name="Rounded Rectangle 22">
            <a:extLst>
              <a:ext uri="{FF2B5EF4-FFF2-40B4-BE49-F238E27FC236}">
                <a16:creationId xmlns:a16="http://schemas.microsoft.com/office/drawing/2014/main" id="{CA58063B-51A0-694F-665B-C785205ECED7}"/>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10</xdr:col>
      <xdr:colOff>606425</xdr:colOff>
      <xdr:row>0</xdr:row>
      <xdr:rowOff>0</xdr:rowOff>
    </xdr:from>
    <xdr:to>
      <xdr:col>13</xdr:col>
      <xdr:colOff>320675</xdr:colOff>
      <xdr:row>1</xdr:row>
      <xdr:rowOff>191807</xdr:rowOff>
    </xdr:to>
    <xdr:grpSp>
      <xdr:nvGrpSpPr>
        <xdr:cNvPr id="2" name="Group 1">
          <a:extLst>
            <a:ext uri="{FF2B5EF4-FFF2-40B4-BE49-F238E27FC236}">
              <a16:creationId xmlns:a16="http://schemas.microsoft.com/office/drawing/2014/main" id="{A04173DA-06A4-497D-90F1-046E5EBC9045}"/>
            </a:ext>
          </a:extLst>
        </xdr:cNvPr>
        <xdr:cNvGrpSpPr/>
      </xdr:nvGrpSpPr>
      <xdr:grpSpPr>
        <a:xfrm>
          <a:off x="13548519"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FC7B275D-4FE5-C917-FABD-1883E63FDFCC}"/>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18A3A41C-BDF1-7724-62B8-B9ED230C3D57}"/>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35.xml><?xml version="1.0" encoding="utf-8"?>
<xdr:wsDr xmlns:xdr="http://schemas.openxmlformats.org/drawingml/2006/spreadsheetDrawing" xmlns:a="http://schemas.openxmlformats.org/drawingml/2006/main">
  <xdr:twoCellAnchor>
    <xdr:from>
      <xdr:col>10</xdr:col>
      <xdr:colOff>598487</xdr:colOff>
      <xdr:row>0</xdr:row>
      <xdr:rowOff>0</xdr:rowOff>
    </xdr:from>
    <xdr:to>
      <xdr:col>13</xdr:col>
      <xdr:colOff>312737</xdr:colOff>
      <xdr:row>1</xdr:row>
      <xdr:rowOff>191807</xdr:rowOff>
    </xdr:to>
    <xdr:grpSp>
      <xdr:nvGrpSpPr>
        <xdr:cNvPr id="2" name="Group 1">
          <a:extLst>
            <a:ext uri="{FF2B5EF4-FFF2-40B4-BE49-F238E27FC236}">
              <a16:creationId xmlns:a16="http://schemas.microsoft.com/office/drawing/2014/main" id="{C26688C3-19BE-46A3-B193-CA853FFF5274}"/>
            </a:ext>
          </a:extLst>
        </xdr:cNvPr>
        <xdr:cNvGrpSpPr/>
      </xdr:nvGrpSpPr>
      <xdr:grpSpPr>
        <a:xfrm>
          <a:off x="13543756" y="0"/>
          <a:ext cx="295275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8F9C75F5-6A3E-B53F-8CD8-6F8AB98EBA1D}"/>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D5C1B7EC-077D-6774-32CE-60E051BF6B57}"/>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571492</xdr:colOff>
      <xdr:row>0</xdr:row>
      <xdr:rowOff>0</xdr:rowOff>
    </xdr:from>
    <xdr:to>
      <xdr:col>10</xdr:col>
      <xdr:colOff>2017712</xdr:colOff>
      <xdr:row>1</xdr:row>
      <xdr:rowOff>191807</xdr:rowOff>
    </xdr:to>
    <xdr:grpSp>
      <xdr:nvGrpSpPr>
        <xdr:cNvPr id="2" name="Group 1">
          <a:extLst>
            <a:ext uri="{FF2B5EF4-FFF2-40B4-BE49-F238E27FC236}">
              <a16:creationId xmlns:a16="http://schemas.microsoft.com/office/drawing/2014/main" id="{48BE28F6-B59C-45CB-B9CB-DF0E89A8324C}"/>
            </a:ext>
          </a:extLst>
        </xdr:cNvPr>
        <xdr:cNvGrpSpPr/>
      </xdr:nvGrpSpPr>
      <xdr:grpSpPr>
        <a:xfrm>
          <a:off x="12025305" y="0"/>
          <a:ext cx="2779720" cy="501370"/>
          <a:chOff x="10265833" y="4413250"/>
          <a:chExt cx="1825884" cy="479009"/>
        </a:xfrm>
      </xdr:grpSpPr>
      <xdr:sp macro="[0]!MarkAsConfidential" textlink="">
        <xdr:nvSpPr>
          <xdr:cNvPr id="3" name="Rounded Rectangle 21">
            <a:extLst>
              <a:ext uri="{FF2B5EF4-FFF2-40B4-BE49-F238E27FC236}">
                <a16:creationId xmlns:a16="http://schemas.microsoft.com/office/drawing/2014/main" id="{23B5D777-5FBF-477B-873A-4296BF196ECB}"/>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34180AE6-EB2A-4795-B4ED-76E448DC8A06}"/>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393700</xdr:colOff>
      <xdr:row>0</xdr:row>
      <xdr:rowOff>0</xdr:rowOff>
    </xdr:from>
    <xdr:to>
      <xdr:col>14</xdr:col>
      <xdr:colOff>709612</xdr:colOff>
      <xdr:row>1</xdr:row>
      <xdr:rowOff>191807</xdr:rowOff>
    </xdr:to>
    <xdr:grpSp>
      <xdr:nvGrpSpPr>
        <xdr:cNvPr id="2" name="Group 1">
          <a:extLst>
            <a:ext uri="{FF2B5EF4-FFF2-40B4-BE49-F238E27FC236}">
              <a16:creationId xmlns:a16="http://schemas.microsoft.com/office/drawing/2014/main" id="{CA0D0FD0-580A-49A8-855F-E1E15146C3C7}"/>
            </a:ext>
          </a:extLst>
        </xdr:cNvPr>
        <xdr:cNvGrpSpPr/>
      </xdr:nvGrpSpPr>
      <xdr:grpSpPr>
        <a:xfrm>
          <a:off x="12334875" y="0"/>
          <a:ext cx="2684462" cy="506132"/>
          <a:chOff x="10265833" y="4413250"/>
          <a:chExt cx="1825884" cy="479009"/>
        </a:xfrm>
      </xdr:grpSpPr>
      <xdr:sp macro="[0]!MarkAsConfidential" textlink="">
        <xdr:nvSpPr>
          <xdr:cNvPr id="3" name="Rounded Rectangle 21">
            <a:extLst>
              <a:ext uri="{FF2B5EF4-FFF2-40B4-BE49-F238E27FC236}">
                <a16:creationId xmlns:a16="http://schemas.microsoft.com/office/drawing/2014/main" id="{0757AC3E-AA01-42AE-A1EF-A9FF62D75F4A}"/>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1E0BE4C8-92D9-4567-A434-8B4B89E335DB}"/>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0</xdr:colOff>
      <xdr:row>0</xdr:row>
      <xdr:rowOff>0</xdr:rowOff>
    </xdr:from>
    <xdr:to>
      <xdr:col>12</xdr:col>
      <xdr:colOff>466772</xdr:colOff>
      <xdr:row>1</xdr:row>
      <xdr:rowOff>266700</xdr:rowOff>
    </xdr:to>
    <xdr:grpSp>
      <xdr:nvGrpSpPr>
        <xdr:cNvPr id="5" name="Group 4">
          <a:extLst>
            <a:ext uri="{FF2B5EF4-FFF2-40B4-BE49-F238E27FC236}">
              <a16:creationId xmlns:a16="http://schemas.microsoft.com/office/drawing/2014/main" id="{69235B40-D249-4052-8C3D-57742CEE1E26}"/>
            </a:ext>
          </a:extLst>
        </xdr:cNvPr>
        <xdr:cNvGrpSpPr/>
      </xdr:nvGrpSpPr>
      <xdr:grpSpPr>
        <a:xfrm>
          <a:off x="11084719" y="0"/>
          <a:ext cx="2618628" cy="576263"/>
          <a:chOff x="10265833" y="4413250"/>
          <a:chExt cx="1825884" cy="479009"/>
        </a:xfrm>
      </xdr:grpSpPr>
      <xdr:sp macro="[0]!MarkAsConfidential" textlink="">
        <xdr:nvSpPr>
          <xdr:cNvPr id="6" name="Rounded Rectangle 21">
            <a:extLst>
              <a:ext uri="{FF2B5EF4-FFF2-40B4-BE49-F238E27FC236}">
                <a16:creationId xmlns:a16="http://schemas.microsoft.com/office/drawing/2014/main" id="{2E1E5B14-5287-DA74-0989-A1EC48F52898}"/>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7" name="Rounded Rectangle 22">
            <a:extLst>
              <a:ext uri="{FF2B5EF4-FFF2-40B4-BE49-F238E27FC236}">
                <a16:creationId xmlns:a16="http://schemas.microsoft.com/office/drawing/2014/main" id="{9B699901-10D7-AF86-F5CB-C15F9D3A3D46}"/>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282528</xdr:colOff>
      <xdr:row>0</xdr:row>
      <xdr:rowOff>0</xdr:rowOff>
    </xdr:from>
    <xdr:to>
      <xdr:col>12</xdr:col>
      <xdr:colOff>19050</xdr:colOff>
      <xdr:row>1</xdr:row>
      <xdr:rowOff>266700</xdr:rowOff>
    </xdr:to>
    <xdr:grpSp>
      <xdr:nvGrpSpPr>
        <xdr:cNvPr id="2" name="Group 1">
          <a:extLst>
            <a:ext uri="{FF2B5EF4-FFF2-40B4-BE49-F238E27FC236}">
              <a16:creationId xmlns:a16="http://schemas.microsoft.com/office/drawing/2014/main" id="{ABA5AA79-64EF-4944-BFEC-51D0062F7B80}"/>
            </a:ext>
          </a:extLst>
        </xdr:cNvPr>
        <xdr:cNvGrpSpPr/>
      </xdr:nvGrpSpPr>
      <xdr:grpSpPr>
        <a:xfrm>
          <a:off x="11604578" y="0"/>
          <a:ext cx="2711497" cy="581025"/>
          <a:chOff x="10265833" y="4413250"/>
          <a:chExt cx="1825884" cy="479009"/>
        </a:xfrm>
      </xdr:grpSpPr>
      <xdr:sp macro="[0]!MarkAsConfidential" textlink="">
        <xdr:nvSpPr>
          <xdr:cNvPr id="3" name="Rounded Rectangle 21">
            <a:extLst>
              <a:ext uri="{FF2B5EF4-FFF2-40B4-BE49-F238E27FC236}">
                <a16:creationId xmlns:a16="http://schemas.microsoft.com/office/drawing/2014/main" id="{9A4622BF-AB44-A9EC-B11D-5B5B98D6C202}"/>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6BE05DFF-8BBC-1586-3086-D5BA4B3785B5}"/>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99213</xdr:colOff>
      <xdr:row>0</xdr:row>
      <xdr:rowOff>0</xdr:rowOff>
    </xdr:from>
    <xdr:to>
      <xdr:col>13</xdr:col>
      <xdr:colOff>463550</xdr:colOff>
      <xdr:row>1</xdr:row>
      <xdr:rowOff>247650</xdr:rowOff>
    </xdr:to>
    <xdr:grpSp>
      <xdr:nvGrpSpPr>
        <xdr:cNvPr id="2" name="Group 1">
          <a:extLst>
            <a:ext uri="{FF2B5EF4-FFF2-40B4-BE49-F238E27FC236}">
              <a16:creationId xmlns:a16="http://schemas.microsoft.com/office/drawing/2014/main" id="{EA6F6CEE-4048-4772-8712-1DEA35D2937C}"/>
            </a:ext>
          </a:extLst>
        </xdr:cNvPr>
        <xdr:cNvGrpSpPr/>
      </xdr:nvGrpSpPr>
      <xdr:grpSpPr>
        <a:xfrm>
          <a:off x="10627513" y="0"/>
          <a:ext cx="2578900" cy="557213"/>
          <a:chOff x="10265833" y="4413250"/>
          <a:chExt cx="1825884" cy="479009"/>
        </a:xfrm>
      </xdr:grpSpPr>
      <xdr:sp macro="[0]!MarkAsConfidential" textlink="">
        <xdr:nvSpPr>
          <xdr:cNvPr id="3" name="Rounded Rectangle 21">
            <a:extLst>
              <a:ext uri="{FF2B5EF4-FFF2-40B4-BE49-F238E27FC236}">
                <a16:creationId xmlns:a16="http://schemas.microsoft.com/office/drawing/2014/main" id="{012CD59D-4160-3A18-2D25-9382CB482C00}"/>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4" name="Rounded Rectangle 22">
            <a:extLst>
              <a:ext uri="{FF2B5EF4-FFF2-40B4-BE49-F238E27FC236}">
                <a16:creationId xmlns:a16="http://schemas.microsoft.com/office/drawing/2014/main" id="{4AA9DD62-088D-A945-747E-A7C0D34BB4BC}"/>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0</xdr:colOff>
      <xdr:row>0</xdr:row>
      <xdr:rowOff>0</xdr:rowOff>
    </xdr:from>
    <xdr:to>
      <xdr:col>12</xdr:col>
      <xdr:colOff>592937</xdr:colOff>
      <xdr:row>1</xdr:row>
      <xdr:rowOff>247650</xdr:rowOff>
    </xdr:to>
    <xdr:grpSp>
      <xdr:nvGrpSpPr>
        <xdr:cNvPr id="5" name="Group 4">
          <a:extLst>
            <a:ext uri="{FF2B5EF4-FFF2-40B4-BE49-F238E27FC236}">
              <a16:creationId xmlns:a16="http://schemas.microsoft.com/office/drawing/2014/main" id="{597A88CE-D8DE-4644-A50E-96AC8B27FC1A}"/>
            </a:ext>
          </a:extLst>
        </xdr:cNvPr>
        <xdr:cNvGrpSpPr/>
      </xdr:nvGrpSpPr>
      <xdr:grpSpPr>
        <a:xfrm>
          <a:off x="10086975" y="0"/>
          <a:ext cx="2574137" cy="561975"/>
          <a:chOff x="10265833" y="4413250"/>
          <a:chExt cx="1825884" cy="479009"/>
        </a:xfrm>
      </xdr:grpSpPr>
      <xdr:sp macro="[0]!MarkAsConfidential" textlink="">
        <xdr:nvSpPr>
          <xdr:cNvPr id="6" name="Rounded Rectangle 21">
            <a:extLst>
              <a:ext uri="{FF2B5EF4-FFF2-40B4-BE49-F238E27FC236}">
                <a16:creationId xmlns:a16="http://schemas.microsoft.com/office/drawing/2014/main" id="{61A79793-F7F5-3F17-0416-D34D3BF288C2}"/>
              </a:ext>
            </a:extLst>
          </xdr:cNvPr>
          <xdr:cNvSpPr/>
        </xdr:nvSpPr>
        <xdr:spPr>
          <a:xfrm>
            <a:off x="10265833" y="4413250"/>
            <a:ext cx="791822" cy="479009"/>
          </a:xfrm>
          <a:prstGeom prst="roundRect">
            <a:avLst/>
          </a:prstGeom>
          <a:solidFill>
            <a:srgbClr val="FFB9BA"/>
          </a:solidFill>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100" b="1">
                <a:solidFill>
                  <a:sysClr val="windowText" lastClr="000000"/>
                </a:solidFill>
                <a:latin typeface="Calibri" panose="020F0502020204030204" pitchFamily="34" charset="0"/>
                <a:cs typeface="Calibri" panose="020F0502020204030204" pitchFamily="34" charset="0"/>
              </a:rPr>
              <a:t>Mark selection</a:t>
            </a:r>
            <a:r>
              <a:rPr lang="en-AU" sz="1100" b="1" baseline="0">
                <a:solidFill>
                  <a:sysClr val="windowText" lastClr="000000"/>
                </a:solidFill>
                <a:latin typeface="Calibri" panose="020F0502020204030204" pitchFamily="34" charset="0"/>
                <a:cs typeface="Calibri" panose="020F0502020204030204" pitchFamily="34" charset="0"/>
              </a:rPr>
              <a:t> CONFIDENTIAL</a:t>
            </a:r>
            <a:endParaRPr lang="en-AU" sz="1100" b="1">
              <a:solidFill>
                <a:sysClr val="windowText" lastClr="000000"/>
              </a:solidFill>
              <a:latin typeface="Calibri" panose="020F0502020204030204" pitchFamily="34" charset="0"/>
              <a:cs typeface="Calibri" panose="020F0502020204030204" pitchFamily="34" charset="0"/>
            </a:endParaRPr>
          </a:p>
        </xdr:txBody>
      </xdr:sp>
      <xdr:sp macro="[0]!MarkAsNotConfidential" textlink="">
        <xdr:nvSpPr>
          <xdr:cNvPr id="7" name="Rounded Rectangle 22">
            <a:extLst>
              <a:ext uri="{FF2B5EF4-FFF2-40B4-BE49-F238E27FC236}">
                <a16:creationId xmlns:a16="http://schemas.microsoft.com/office/drawing/2014/main" id="{FDDF4238-B9D8-F4D7-C366-D5EE78F90F67}"/>
              </a:ext>
            </a:extLst>
          </xdr:cNvPr>
          <xdr:cNvSpPr/>
        </xdr:nvSpPr>
        <xdr:spPr>
          <a:xfrm>
            <a:off x="11116889" y="4435607"/>
            <a:ext cx="974828" cy="446156"/>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NON-CONFIDENTIAL</a:t>
            </a:r>
            <a:endParaRPr lang="en-AU" sz="1000" b="1">
              <a:solidFill>
                <a:sysClr val="windowText" lastClr="000000"/>
              </a:solidFill>
            </a:endParaRPr>
          </a:p>
        </xdr:txBody>
      </xdr:sp>
    </xdr:grpSp>
    <xdr:clientData/>
  </xdr:twoCellAnchor>
</xdr:wsDr>
</file>

<file path=xl/theme/theme1.xml><?xml version="1.0" encoding="utf-8"?>
<a:theme xmlns:a="http://schemas.openxmlformats.org/drawingml/2006/main" name="Office Theme">
  <a:themeElements>
    <a:clrScheme name="Blue II">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EAC1C"/>
      </a:hlink>
      <a:folHlink>
        <a:srgbClr val="B26B0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316D6-607B-49D6-853A-B412B48B3451}">
  <sheetPr>
    <tabColor theme="6" tint="0.79998168889431442"/>
  </sheetPr>
  <dimension ref="A1:N133"/>
  <sheetViews>
    <sheetView tabSelected="1" workbookViewId="0">
      <selection activeCell="E21" sqref="E21"/>
    </sheetView>
  </sheetViews>
  <sheetFormatPr defaultColWidth="0" defaultRowHeight="12.5" zeroHeight="1"/>
  <cols>
    <col min="1" max="1" width="1.81640625" customWidth="1"/>
    <col min="2" max="2" width="28.26953125" bestFit="1" customWidth="1"/>
    <col min="3" max="3" width="23.26953125" customWidth="1"/>
    <col min="4" max="4" width="22.453125" customWidth="1"/>
    <col min="5" max="8" width="23.26953125" customWidth="1"/>
    <col min="9" max="14" width="9.1796875" customWidth="1"/>
  </cols>
  <sheetData>
    <row r="1" spans="1:14" ht="15.5">
      <c r="A1" s="438"/>
      <c r="B1" s="438" t="s">
        <v>686</v>
      </c>
      <c r="C1" s="5"/>
      <c r="D1" s="5"/>
      <c r="E1" s="5"/>
      <c r="F1" s="5"/>
      <c r="G1" s="5"/>
      <c r="H1" s="5"/>
      <c r="I1" s="5"/>
      <c r="J1" s="5"/>
      <c r="K1" s="5"/>
      <c r="L1" s="5"/>
      <c r="M1" s="5"/>
      <c r="N1" s="5"/>
    </row>
    <row r="2" spans="1:14" ht="15.5">
      <c r="A2" s="438"/>
      <c r="B2" s="438"/>
      <c r="C2" s="5"/>
      <c r="D2" s="5"/>
      <c r="E2" s="5"/>
      <c r="F2" s="5"/>
      <c r="G2" s="5"/>
      <c r="H2" s="5"/>
      <c r="I2" s="5"/>
      <c r="J2" s="5"/>
      <c r="K2" s="5"/>
      <c r="L2" s="5"/>
      <c r="M2" s="5"/>
      <c r="N2" s="5"/>
    </row>
    <row r="3" spans="1:14" ht="15.5">
      <c r="A3" s="438"/>
      <c r="B3" s="439" t="s">
        <v>675</v>
      </c>
      <c r="C3" s="5"/>
      <c r="D3" s="5"/>
      <c r="E3" s="5"/>
      <c r="F3" s="5"/>
      <c r="G3" s="5"/>
      <c r="H3" s="5"/>
      <c r="I3" s="5"/>
      <c r="J3" s="5"/>
      <c r="K3" s="5"/>
      <c r="L3" s="5"/>
      <c r="M3" s="5"/>
      <c r="N3" s="5"/>
    </row>
    <row r="4" spans="1:14" ht="15.5">
      <c r="A4" s="438"/>
      <c r="B4" s="460" t="s">
        <v>676</v>
      </c>
      <c r="C4" s="5" t="s">
        <v>687</v>
      </c>
      <c r="D4" s="5"/>
      <c r="E4" s="5"/>
      <c r="F4" s="5"/>
      <c r="G4" s="5"/>
      <c r="H4" s="5"/>
      <c r="I4" s="5"/>
      <c r="J4" s="5"/>
      <c r="K4" s="5"/>
      <c r="L4" s="5"/>
      <c r="M4" s="5"/>
      <c r="N4" s="5"/>
    </row>
    <row r="5" spans="1:14" ht="15.5">
      <c r="A5" s="438"/>
      <c r="B5" s="460" t="s">
        <v>677</v>
      </c>
      <c r="C5" s="5" t="s">
        <v>678</v>
      </c>
      <c r="D5" s="5"/>
      <c r="E5" s="5"/>
      <c r="F5" s="5"/>
      <c r="G5" s="5"/>
      <c r="H5" s="5"/>
      <c r="I5" s="5"/>
      <c r="J5" s="5"/>
      <c r="K5" s="5"/>
      <c r="L5" s="5"/>
      <c r="M5" s="5"/>
      <c r="N5" s="5"/>
    </row>
    <row r="6" spans="1:14" ht="15.5">
      <c r="A6" s="438"/>
      <c r="B6" s="438"/>
      <c r="C6" s="5"/>
      <c r="D6" s="5"/>
      <c r="E6" s="5"/>
      <c r="F6" s="5"/>
      <c r="G6" s="5"/>
      <c r="H6" s="5"/>
      <c r="I6" s="5"/>
      <c r="J6" s="5"/>
      <c r="K6" s="5"/>
      <c r="L6" s="5"/>
      <c r="M6" s="5"/>
      <c r="N6" s="5"/>
    </row>
    <row r="7" spans="1:14" ht="15.5">
      <c r="A7" s="438"/>
      <c r="B7" s="438"/>
      <c r="C7" s="5"/>
      <c r="D7" s="5"/>
      <c r="E7" s="5"/>
      <c r="F7" s="5"/>
      <c r="G7" s="5"/>
      <c r="H7" s="5"/>
      <c r="I7" s="5"/>
      <c r="J7" s="5"/>
      <c r="K7" s="5"/>
      <c r="L7" s="5"/>
      <c r="M7" s="5"/>
      <c r="N7" s="5"/>
    </row>
    <row r="8" spans="1:14">
      <c r="A8" s="5"/>
      <c r="B8" s="5"/>
      <c r="C8" s="5"/>
      <c r="D8" s="5"/>
      <c r="E8" s="5"/>
      <c r="F8" s="5"/>
      <c r="G8" s="5"/>
      <c r="H8" s="5"/>
      <c r="I8" s="5"/>
      <c r="J8" s="5"/>
      <c r="K8" s="5"/>
      <c r="L8" s="5"/>
      <c r="M8" s="5"/>
      <c r="N8" s="5"/>
    </row>
    <row r="9" spans="1:14">
      <c r="A9" s="440"/>
      <c r="B9" s="440" t="s">
        <v>676</v>
      </c>
      <c r="C9" s="440" t="s">
        <v>689</v>
      </c>
      <c r="D9" s="440"/>
      <c r="E9" s="440"/>
      <c r="F9" s="440"/>
      <c r="G9" s="440"/>
      <c r="H9" s="440"/>
      <c r="I9" s="440"/>
      <c r="J9" s="440"/>
      <c r="K9" s="440"/>
      <c r="L9" s="440"/>
      <c r="M9" s="440"/>
      <c r="N9" s="440"/>
    </row>
    <row r="10" spans="1:14">
      <c r="A10" s="5"/>
      <c r="B10" s="5"/>
      <c r="C10" s="5"/>
      <c r="D10" s="5"/>
      <c r="E10" s="5"/>
      <c r="F10" s="5"/>
      <c r="G10" s="5"/>
      <c r="H10" s="5"/>
      <c r="I10" s="5"/>
      <c r="J10" s="5"/>
      <c r="K10" s="5"/>
      <c r="L10" s="5"/>
      <c r="M10" s="5"/>
      <c r="N10" s="5"/>
    </row>
    <row r="11" spans="1:14">
      <c r="A11" s="5"/>
      <c r="B11" s="441"/>
      <c r="C11" s="442"/>
      <c r="D11" s="442" t="s">
        <v>81</v>
      </c>
      <c r="E11" s="442" t="s">
        <v>82</v>
      </c>
      <c r="F11" s="442" t="s">
        <v>83</v>
      </c>
      <c r="G11" s="443" t="s">
        <v>84</v>
      </c>
      <c r="H11" s="443" t="s">
        <v>85</v>
      </c>
      <c r="I11" s="5"/>
      <c r="J11" s="5"/>
      <c r="K11" s="5"/>
      <c r="L11" s="5"/>
      <c r="M11" s="5"/>
      <c r="N11" s="5"/>
    </row>
    <row r="12" spans="1:14">
      <c r="A12" s="5"/>
      <c r="B12" s="444" t="s">
        <v>679</v>
      </c>
      <c r="C12" s="445" t="s">
        <v>260</v>
      </c>
      <c r="D12" s="446"/>
      <c r="E12" s="446">
        <f>'Output|Fee Based'!D7</f>
        <v>-9.4532903132763194E-3</v>
      </c>
      <c r="F12" s="446">
        <f>'Output|Fee Based'!E7</f>
        <v>-1.1677109032548483E-2</v>
      </c>
      <c r="G12" s="446">
        <f>'Output|Fee Based'!F7</f>
        <v>-1.2078971675182581E-2</v>
      </c>
      <c r="H12" s="446">
        <f>'Output|Fee Based'!G7</f>
        <v>-1.1092521820503005E-2</v>
      </c>
      <c r="I12" s="5"/>
      <c r="J12" s="5"/>
      <c r="K12" s="5"/>
      <c r="L12" s="5"/>
      <c r="M12" s="5"/>
      <c r="N12" s="5"/>
    </row>
    <row r="13" spans="1:14">
      <c r="A13" s="5"/>
      <c r="B13" s="457"/>
      <c r="C13" s="5"/>
      <c r="D13" s="5"/>
      <c r="E13" s="5"/>
      <c r="F13" s="5"/>
      <c r="G13" s="5"/>
      <c r="H13" s="5"/>
      <c r="I13" s="5"/>
      <c r="J13" s="5"/>
      <c r="K13" s="5"/>
      <c r="L13" s="5"/>
      <c r="M13" s="5"/>
      <c r="N13" s="5"/>
    </row>
    <row r="14" spans="1:14">
      <c r="A14" s="5"/>
      <c r="B14" s="458" t="s">
        <v>680</v>
      </c>
      <c r="C14" s="458"/>
      <c r="D14" s="458"/>
      <c r="E14" s="458"/>
      <c r="F14" s="458"/>
      <c r="G14" s="458"/>
      <c r="H14" s="458"/>
      <c r="I14" s="458"/>
      <c r="J14" s="458"/>
      <c r="K14" s="458"/>
      <c r="L14" s="458"/>
      <c r="M14" s="458"/>
      <c r="N14" s="5"/>
    </row>
    <row r="15" spans="1:14" ht="42" customHeight="1">
      <c r="A15" s="5"/>
      <c r="B15" s="489" t="s">
        <v>688</v>
      </c>
      <c r="C15" s="489"/>
      <c r="D15" s="489"/>
      <c r="E15" s="489"/>
      <c r="F15" s="489"/>
      <c r="G15" s="489"/>
      <c r="H15" s="489"/>
      <c r="I15" s="489"/>
      <c r="J15" s="489"/>
      <c r="K15" s="489"/>
      <c r="L15" s="489"/>
      <c r="M15" s="489"/>
      <c r="N15" s="5"/>
    </row>
    <row r="16" spans="1:14">
      <c r="A16" s="5"/>
      <c r="B16" s="459"/>
      <c r="C16" s="5"/>
      <c r="D16" s="5"/>
      <c r="E16" s="5"/>
      <c r="F16" s="5"/>
      <c r="G16" s="5"/>
      <c r="H16" s="5"/>
      <c r="I16" s="5"/>
      <c r="J16" s="5"/>
      <c r="K16" s="5"/>
      <c r="L16" s="5"/>
      <c r="M16" s="5"/>
      <c r="N16" s="5"/>
    </row>
    <row r="17" spans="1:14">
      <c r="A17" s="5"/>
      <c r="B17" s="459"/>
      <c r="C17" s="5"/>
      <c r="D17" s="5"/>
      <c r="E17" s="5"/>
      <c r="F17" s="5"/>
      <c r="G17" s="5"/>
      <c r="H17" s="5"/>
      <c r="I17" s="5"/>
      <c r="J17" s="5"/>
      <c r="K17" s="5"/>
      <c r="L17" s="5"/>
      <c r="M17" s="5"/>
      <c r="N17" s="5"/>
    </row>
    <row r="18" spans="1:14">
      <c r="A18" s="440"/>
      <c r="B18" s="440" t="s">
        <v>677</v>
      </c>
      <c r="C18" s="440" t="s">
        <v>690</v>
      </c>
      <c r="D18" s="440"/>
      <c r="E18" s="440"/>
      <c r="F18" s="440"/>
      <c r="G18" s="440"/>
      <c r="H18" s="440"/>
      <c r="I18" s="440"/>
      <c r="J18" s="440"/>
      <c r="K18" s="440"/>
      <c r="L18" s="440"/>
      <c r="M18" s="440"/>
      <c r="N18" s="440"/>
    </row>
    <row r="19" spans="1:14">
      <c r="A19" s="5"/>
      <c r="C19" s="490"/>
      <c r="D19" s="490"/>
      <c r="E19" s="490"/>
      <c r="F19" s="490"/>
      <c r="H19" s="5"/>
      <c r="I19" s="5"/>
      <c r="J19" s="5"/>
      <c r="K19" s="5"/>
      <c r="L19" s="5"/>
      <c r="M19" s="5"/>
      <c r="N19" s="5"/>
    </row>
    <row r="20" spans="1:14" ht="42" customHeight="1">
      <c r="A20" s="5"/>
      <c r="B20" s="441"/>
      <c r="C20" s="442"/>
      <c r="D20" s="442" t="s">
        <v>681</v>
      </c>
      <c r="E20" s="442" t="s">
        <v>682</v>
      </c>
      <c r="F20" s="442" t="s">
        <v>683</v>
      </c>
      <c r="G20" s="443" t="s">
        <v>684</v>
      </c>
      <c r="H20" s="5"/>
      <c r="I20" s="5"/>
      <c r="J20" s="5"/>
      <c r="K20" s="5"/>
      <c r="L20" s="5"/>
      <c r="M20" s="5"/>
      <c r="N20" s="5"/>
    </row>
    <row r="21" spans="1:14">
      <c r="A21" s="5"/>
      <c r="B21" s="448">
        <v>1</v>
      </c>
      <c r="C21" s="461" t="str">
        <f>'Output|Quoted'!B12</f>
        <v>Administrative Officer</v>
      </c>
      <c r="D21" s="449">
        <v>121.40386235507451</v>
      </c>
      <c r="E21" s="450">
        <f>'Output|Quoted'!D12</f>
        <v>120.34000000000002</v>
      </c>
      <c r="F21" s="451"/>
      <c r="G21" s="450"/>
      <c r="H21" s="5"/>
      <c r="I21" s="5"/>
      <c r="J21" s="5"/>
      <c r="K21" s="5"/>
      <c r="L21" s="5"/>
      <c r="M21" s="5"/>
      <c r="N21" s="5"/>
    </row>
    <row r="22" spans="1:14">
      <c r="A22" s="5"/>
      <c r="B22" s="448">
        <v>2</v>
      </c>
      <c r="C22" s="461" t="str">
        <f>'Output|Quoted'!B13</f>
        <v>Field Worker</v>
      </c>
      <c r="D22" s="449">
        <v>210.8874625437997</v>
      </c>
      <c r="E22" s="450">
        <f>'Output|Quoted'!D13</f>
        <v>205.11899850759139</v>
      </c>
      <c r="F22" s="451">
        <v>370.5255409891526</v>
      </c>
      <c r="G22" s="450">
        <f>'Output|Quoted'!D18</f>
        <v>359.75099693567529</v>
      </c>
      <c r="H22" s="5"/>
      <c r="I22" s="5"/>
      <c r="J22" s="5"/>
      <c r="K22" s="5"/>
      <c r="L22" s="5"/>
      <c r="M22" s="5"/>
      <c r="N22" s="5"/>
    </row>
    <row r="23" spans="1:14">
      <c r="A23" s="5"/>
      <c r="B23" s="448">
        <v>3</v>
      </c>
      <c r="C23" s="461" t="str">
        <f>'Output|Quoted'!B14</f>
        <v>Technical Specialist</v>
      </c>
      <c r="D23" s="449">
        <v>225.05684138611807</v>
      </c>
      <c r="E23" s="450">
        <f>'Output|Quoted'!D14</f>
        <v>218.84404072940907</v>
      </c>
      <c r="F23" s="451"/>
      <c r="G23" s="450"/>
      <c r="H23" s="5"/>
      <c r="I23" s="5"/>
      <c r="J23" s="5"/>
      <c r="K23" s="5"/>
      <c r="L23" s="5"/>
      <c r="M23" s="5"/>
      <c r="N23" s="5"/>
    </row>
    <row r="24" spans="1:14">
      <c r="A24" s="5"/>
      <c r="B24" s="448">
        <v>4</v>
      </c>
      <c r="C24" s="461" t="str">
        <f>'Output|Quoted'!B15</f>
        <v>Engineer</v>
      </c>
      <c r="D24" s="449">
        <v>271.82902287926146</v>
      </c>
      <c r="E24" s="450">
        <f>'Output|Quoted'!D15</f>
        <v>253.35000000000014</v>
      </c>
      <c r="F24" s="451"/>
      <c r="G24" s="450"/>
      <c r="H24" s="5"/>
      <c r="I24" s="5"/>
      <c r="J24" s="5"/>
      <c r="K24" s="5"/>
      <c r="L24" s="5"/>
      <c r="M24" s="5"/>
      <c r="N24" s="5"/>
    </row>
    <row r="25" spans="1:14">
      <c r="A25" s="5"/>
      <c r="B25" s="448">
        <v>5</v>
      </c>
      <c r="C25" s="461" t="str">
        <f>'Output|Quoted'!B16</f>
        <v>Senior Engineer</v>
      </c>
      <c r="D25" s="449">
        <v>326.1948274551138</v>
      </c>
      <c r="E25" s="450">
        <f>'Output|Quoted'!D16</f>
        <v>304.02000000000004</v>
      </c>
      <c r="F25" s="451"/>
      <c r="G25" s="450"/>
      <c r="H25" s="5"/>
      <c r="I25" s="5"/>
      <c r="J25" s="5"/>
      <c r="K25" s="5"/>
      <c r="L25" s="5"/>
      <c r="M25" s="5"/>
      <c r="N25" s="5"/>
    </row>
    <row r="26" spans="1:14">
      <c r="A26" s="5"/>
      <c r="B26" s="448"/>
      <c r="C26" s="444"/>
      <c r="D26" s="449"/>
      <c r="E26" s="450"/>
      <c r="F26" s="451"/>
      <c r="G26" s="450"/>
      <c r="H26" s="5"/>
      <c r="I26" s="5"/>
      <c r="J26" s="5"/>
      <c r="K26" s="5"/>
      <c r="L26" s="5"/>
      <c r="M26" s="5"/>
      <c r="N26" s="5"/>
    </row>
    <row r="27" spans="1:14" ht="12.75" hidden="1" customHeight="1">
      <c r="A27" s="5"/>
    </row>
    <row r="28" spans="1:14" ht="12.75" hidden="1" customHeight="1">
      <c r="A28" s="5"/>
    </row>
    <row r="29" spans="1:14" ht="12.75" hidden="1" customHeight="1">
      <c r="A29" s="5"/>
    </row>
    <row r="30" spans="1:14" ht="12.75" hidden="1" customHeight="1">
      <c r="A30" s="5"/>
    </row>
    <row r="31" spans="1:14" ht="12.75" hidden="1" customHeight="1">
      <c r="A31" s="5"/>
    </row>
    <row r="32" spans="1:14" ht="12.75" hidden="1" customHeight="1">
      <c r="A32" s="5"/>
      <c r="B32" s="491"/>
      <c r="C32" s="491"/>
      <c r="D32" s="491"/>
      <c r="E32" s="491"/>
      <c r="F32" s="452"/>
      <c r="G32" s="492"/>
      <c r="H32" s="492"/>
    </row>
    <row r="33" spans="1:8" ht="12.75" hidden="1" customHeight="1">
      <c r="A33" s="5"/>
      <c r="B33" s="453"/>
      <c r="C33" s="453"/>
      <c r="D33" s="453"/>
      <c r="E33" s="453"/>
      <c r="F33" s="453"/>
      <c r="G33" s="453"/>
      <c r="H33" s="453"/>
    </row>
    <row r="34" spans="1:8" ht="12.75" hidden="1" customHeight="1">
      <c r="A34" s="5"/>
      <c r="B34" s="454"/>
      <c r="C34" s="447"/>
      <c r="D34" s="455"/>
      <c r="E34" s="447"/>
      <c r="F34" s="447"/>
      <c r="G34" s="456"/>
      <c r="H34" s="456"/>
    </row>
    <row r="35" spans="1:8" ht="12.75" hidden="1" customHeight="1">
      <c r="A35" s="5"/>
      <c r="B35" s="454"/>
      <c r="C35" s="447"/>
      <c r="D35" s="455"/>
      <c r="E35" s="447"/>
      <c r="F35" s="447"/>
      <c r="G35" s="456"/>
      <c r="H35" s="456"/>
    </row>
    <row r="36" spans="1:8" ht="12.75" hidden="1" customHeight="1">
      <c r="A36" s="5"/>
      <c r="B36" s="454"/>
      <c r="C36" s="447"/>
      <c r="D36" s="455"/>
      <c r="E36" s="447"/>
      <c r="F36" s="447"/>
      <c r="G36" s="456"/>
      <c r="H36" s="456"/>
    </row>
    <row r="37" spans="1:8" ht="12.75" hidden="1" customHeight="1">
      <c r="A37" s="5"/>
      <c r="B37" s="454"/>
      <c r="C37" s="447"/>
      <c r="D37" s="455"/>
      <c r="E37" s="447"/>
      <c r="F37" s="447"/>
      <c r="G37" s="456"/>
      <c r="H37" s="456"/>
    </row>
    <row r="38" spans="1:8" ht="12.75" hidden="1" customHeight="1">
      <c r="A38" s="5"/>
      <c r="B38" s="454"/>
      <c r="C38" s="447"/>
      <c r="D38" s="455"/>
      <c r="E38" s="447"/>
      <c r="F38" s="447"/>
      <c r="G38" s="456"/>
      <c r="H38" s="456"/>
    </row>
    <row r="39" spans="1:8" ht="12.75" hidden="1" customHeight="1">
      <c r="A39" s="5"/>
      <c r="B39" s="454"/>
      <c r="C39" s="447"/>
      <c r="D39" s="455"/>
      <c r="E39" s="447"/>
      <c r="F39" s="447"/>
      <c r="G39" s="456"/>
      <c r="H39" s="456"/>
    </row>
    <row r="40" spans="1:8" ht="12.75" hidden="1" customHeight="1">
      <c r="A40" s="5"/>
      <c r="B40" s="454"/>
      <c r="C40" s="447"/>
      <c r="D40" s="455"/>
      <c r="E40" s="447"/>
      <c r="F40" s="447"/>
      <c r="G40" s="456"/>
      <c r="H40" s="456"/>
    </row>
    <row r="41" spans="1:8" ht="12.75" hidden="1" customHeight="1">
      <c r="A41" s="5"/>
      <c r="B41" s="454"/>
      <c r="C41" s="447"/>
      <c r="D41" s="455"/>
      <c r="E41" s="447"/>
      <c r="F41" s="447"/>
      <c r="G41" s="456"/>
      <c r="H41" s="456"/>
    </row>
    <row r="42" spans="1:8" ht="12.75" hidden="1" customHeight="1">
      <c r="A42" s="5"/>
      <c r="B42" s="454"/>
      <c r="C42" s="447"/>
      <c r="D42" s="455"/>
      <c r="E42" s="447"/>
      <c r="F42" s="447"/>
      <c r="G42" s="456"/>
      <c r="H42" s="456"/>
    </row>
    <row r="43" spans="1:8" ht="12.75" hidden="1" customHeight="1">
      <c r="A43" s="5"/>
      <c r="B43" s="454"/>
      <c r="C43" s="447"/>
      <c r="D43" s="455"/>
      <c r="E43" s="447"/>
      <c r="F43" s="447"/>
      <c r="G43" s="456"/>
      <c r="H43" s="456"/>
    </row>
    <row r="44" spans="1:8" ht="12.75" hidden="1" customHeight="1">
      <c r="A44" s="5"/>
      <c r="B44" s="454"/>
      <c r="C44" s="447"/>
      <c r="D44" s="455"/>
      <c r="E44" s="447"/>
      <c r="F44" s="447"/>
      <c r="G44" s="456"/>
      <c r="H44" s="456"/>
    </row>
    <row r="45" spans="1:8" ht="12.75" hidden="1" customHeight="1">
      <c r="A45" s="5"/>
      <c r="B45" s="454"/>
      <c r="C45" s="447"/>
      <c r="D45" s="455"/>
      <c r="E45" s="447"/>
      <c r="F45" s="447"/>
      <c r="G45" s="456"/>
      <c r="H45" s="456"/>
    </row>
    <row r="46" spans="1:8" ht="12.75" hidden="1" customHeight="1">
      <c r="A46" s="5"/>
      <c r="B46" s="454"/>
      <c r="C46" s="447"/>
      <c r="D46" s="455"/>
      <c r="E46" s="447"/>
      <c r="F46" s="447"/>
      <c r="G46" s="456"/>
      <c r="H46" s="456"/>
    </row>
    <row r="47" spans="1:8" ht="12.75" hidden="1" customHeight="1">
      <c r="A47" s="5"/>
      <c r="B47" s="454"/>
      <c r="C47" s="447"/>
      <c r="D47" s="455"/>
      <c r="E47" s="447"/>
      <c r="F47" s="447"/>
      <c r="G47" s="456"/>
      <c r="H47" s="456"/>
    </row>
    <row r="48" spans="1:8" ht="12.75" hidden="1" customHeight="1">
      <c r="A48" s="5"/>
      <c r="B48" s="454"/>
      <c r="C48" s="447"/>
      <c r="D48" s="455"/>
      <c r="E48" s="447"/>
      <c r="F48" s="447"/>
      <c r="G48" s="456"/>
      <c r="H48" s="456"/>
    </row>
    <row r="49" spans="1:8" ht="12.75" hidden="1" customHeight="1">
      <c r="A49" s="5"/>
      <c r="B49" s="454"/>
      <c r="C49" s="447"/>
      <c r="D49" s="455"/>
      <c r="E49" s="447"/>
      <c r="F49" s="447"/>
      <c r="G49" s="456"/>
      <c r="H49" s="456"/>
    </row>
    <row r="50" spans="1:8" ht="12.75" hidden="1" customHeight="1">
      <c r="A50" s="5"/>
      <c r="B50" s="454"/>
      <c r="C50" s="447"/>
      <c r="D50" s="455"/>
      <c r="E50" s="447"/>
      <c r="F50" s="447"/>
      <c r="G50" s="456"/>
      <c r="H50" s="456"/>
    </row>
    <row r="51" spans="1:8" ht="12.75" hidden="1" customHeight="1">
      <c r="A51" s="5"/>
      <c r="B51" s="454"/>
      <c r="C51" s="447"/>
      <c r="D51" s="455"/>
      <c r="E51" s="447"/>
      <c r="F51" s="447"/>
      <c r="G51" s="456"/>
      <c r="H51" s="456"/>
    </row>
    <row r="52" spans="1:8" ht="12.75" hidden="1" customHeight="1">
      <c r="A52" s="5"/>
      <c r="B52" s="454"/>
      <c r="C52" s="447"/>
      <c r="D52" s="455"/>
      <c r="E52" s="447"/>
      <c r="F52" s="447"/>
      <c r="G52" s="456"/>
      <c r="H52" s="456"/>
    </row>
    <row r="53" spans="1:8" ht="12.75" hidden="1" customHeight="1">
      <c r="A53" s="5"/>
      <c r="B53" s="454"/>
      <c r="C53" s="447"/>
      <c r="D53" s="455"/>
      <c r="E53" s="447"/>
      <c r="F53" s="447"/>
      <c r="G53" s="456"/>
      <c r="H53" s="456"/>
    </row>
    <row r="54" spans="1:8" ht="12.75" hidden="1" customHeight="1">
      <c r="A54" s="5"/>
      <c r="B54" s="454"/>
      <c r="C54" s="447"/>
      <c r="D54" s="455"/>
      <c r="E54" s="447"/>
      <c r="F54" s="447"/>
      <c r="G54" s="456"/>
      <c r="H54" s="456"/>
    </row>
    <row r="55" spans="1:8" ht="12.75" hidden="1" customHeight="1">
      <c r="A55" s="5"/>
      <c r="B55" s="454"/>
      <c r="C55" s="447"/>
      <c r="D55" s="455"/>
      <c r="E55" s="447"/>
      <c r="F55" s="447"/>
      <c r="G55" s="456"/>
      <c r="H55" s="456"/>
    </row>
    <row r="56" spans="1:8" ht="12.75" hidden="1" customHeight="1">
      <c r="A56" s="5"/>
      <c r="B56" s="454"/>
      <c r="C56" s="447"/>
      <c r="D56" s="455"/>
      <c r="E56" s="447"/>
      <c r="F56" s="447"/>
      <c r="G56" s="456"/>
      <c r="H56" s="456"/>
    </row>
    <row r="57" spans="1:8" ht="12.75" hidden="1" customHeight="1">
      <c r="A57" s="5"/>
      <c r="B57" s="454"/>
      <c r="C57" s="447"/>
      <c r="D57" s="455"/>
      <c r="E57" s="447"/>
      <c r="F57" s="447"/>
      <c r="G57" s="456"/>
      <c r="H57" s="456"/>
    </row>
    <row r="58" spans="1:8" ht="12.75" hidden="1" customHeight="1">
      <c r="A58" s="5"/>
      <c r="B58" s="454"/>
      <c r="C58" s="447"/>
      <c r="D58" s="455"/>
      <c r="E58" s="447"/>
      <c r="F58" s="447"/>
      <c r="G58" s="456"/>
      <c r="H58" s="456"/>
    </row>
    <row r="59" spans="1:8" ht="12.75" hidden="1" customHeight="1">
      <c r="A59" s="5"/>
      <c r="B59" s="454"/>
      <c r="C59" s="447"/>
      <c r="D59" s="455"/>
      <c r="E59" s="447"/>
      <c r="F59" s="447"/>
      <c r="G59" s="456"/>
      <c r="H59" s="456"/>
    </row>
    <row r="60" spans="1:8" ht="12.75" hidden="1" customHeight="1">
      <c r="A60" s="5"/>
      <c r="B60" s="454"/>
      <c r="C60" s="447"/>
      <c r="D60" s="455"/>
      <c r="E60" s="447"/>
      <c r="F60" s="447"/>
      <c r="G60" s="456"/>
      <c r="H60" s="456"/>
    </row>
    <row r="61" spans="1:8" ht="12.75" hidden="1" customHeight="1">
      <c r="A61" s="5"/>
      <c r="B61" s="454"/>
      <c r="C61" s="447"/>
      <c r="D61" s="455"/>
      <c r="E61" s="447"/>
      <c r="F61" s="447"/>
      <c r="G61" s="456"/>
      <c r="H61" s="456"/>
    </row>
    <row r="62" spans="1:8" ht="12.75" hidden="1" customHeight="1">
      <c r="A62" s="5"/>
      <c r="B62" s="454"/>
      <c r="C62" s="447"/>
      <c r="D62" s="455"/>
      <c r="E62" s="447"/>
      <c r="F62" s="447"/>
      <c r="G62" s="456"/>
      <c r="H62" s="456"/>
    </row>
    <row r="63" spans="1:8" ht="12.75" hidden="1" customHeight="1">
      <c r="A63" s="5"/>
      <c r="B63" s="454"/>
      <c r="C63" s="447"/>
      <c r="D63" s="455"/>
      <c r="E63" s="447"/>
      <c r="F63" s="447"/>
      <c r="G63" s="456"/>
      <c r="H63" s="456"/>
    </row>
    <row r="64" spans="1:8" ht="12.75" hidden="1" customHeight="1">
      <c r="A64" s="5"/>
      <c r="B64" s="454"/>
      <c r="C64" s="447"/>
      <c r="D64" s="455"/>
      <c r="E64" s="447"/>
      <c r="F64" s="447"/>
      <c r="G64" s="456"/>
      <c r="H64" s="456"/>
    </row>
    <row r="65" spans="1:8" ht="12.75" hidden="1" customHeight="1">
      <c r="A65" s="5"/>
      <c r="B65" s="454"/>
      <c r="C65" s="447"/>
      <c r="D65" s="455"/>
      <c r="E65" s="447"/>
      <c r="F65" s="447"/>
      <c r="G65" s="456"/>
      <c r="H65" s="456"/>
    </row>
    <row r="66" spans="1:8" ht="12.75" hidden="1" customHeight="1">
      <c r="A66" s="5"/>
      <c r="B66" s="454"/>
      <c r="C66" s="447"/>
      <c r="D66" s="455"/>
      <c r="E66" s="447"/>
      <c r="F66" s="447"/>
      <c r="G66" s="456"/>
      <c r="H66" s="456"/>
    </row>
    <row r="67" spans="1:8" ht="12.75" hidden="1" customHeight="1">
      <c r="A67" s="5"/>
      <c r="B67" s="454"/>
      <c r="C67" s="447"/>
      <c r="D67" s="455"/>
      <c r="E67" s="447"/>
      <c r="F67" s="447"/>
      <c r="G67" s="456"/>
      <c r="H67" s="456"/>
    </row>
    <row r="68" spans="1:8" ht="12.75" hidden="1" customHeight="1">
      <c r="A68" s="5"/>
      <c r="B68" s="454"/>
      <c r="C68" s="447"/>
      <c r="D68" s="455"/>
      <c r="E68" s="447"/>
      <c r="F68" s="447"/>
      <c r="G68" s="456"/>
      <c r="H68" s="456"/>
    </row>
    <row r="69" spans="1:8" ht="12.75" hidden="1" customHeight="1">
      <c r="A69" s="5"/>
      <c r="B69" s="454"/>
      <c r="C69" s="447"/>
      <c r="D69" s="455"/>
      <c r="E69" s="447"/>
      <c r="F69" s="447"/>
      <c r="G69" s="456"/>
      <c r="H69" s="456"/>
    </row>
    <row r="70" spans="1:8" ht="12.75" hidden="1" customHeight="1">
      <c r="A70" s="5"/>
      <c r="B70" s="454"/>
      <c r="C70" s="447"/>
      <c r="D70" s="455"/>
      <c r="E70" s="447"/>
      <c r="F70" s="447"/>
      <c r="G70" s="456"/>
      <c r="H70" s="456"/>
    </row>
    <row r="71" spans="1:8" ht="12.75" hidden="1" customHeight="1">
      <c r="A71" s="5"/>
      <c r="B71" s="454"/>
      <c r="C71" s="447"/>
      <c r="D71" s="455"/>
      <c r="E71" s="447"/>
      <c r="F71" s="447"/>
      <c r="G71" s="456"/>
      <c r="H71" s="456"/>
    </row>
    <row r="72" spans="1:8" ht="12.75" hidden="1" customHeight="1">
      <c r="A72" s="5"/>
      <c r="B72" s="454"/>
      <c r="C72" s="447"/>
      <c r="D72" s="455"/>
      <c r="E72" s="447"/>
      <c r="F72" s="447"/>
      <c r="G72" s="456"/>
      <c r="H72" s="456"/>
    </row>
    <row r="73" spans="1:8" ht="12.75" hidden="1" customHeight="1">
      <c r="A73" s="5"/>
      <c r="B73" s="454"/>
      <c r="C73" s="447"/>
      <c r="D73" s="455"/>
      <c r="E73" s="447"/>
      <c r="F73" s="447"/>
      <c r="G73" s="456"/>
      <c r="H73" s="456"/>
    </row>
    <row r="74" spans="1:8" ht="12.75" hidden="1" customHeight="1">
      <c r="A74" s="5"/>
      <c r="B74" s="454"/>
      <c r="C74" s="447"/>
      <c r="D74" s="455"/>
      <c r="E74" s="447"/>
      <c r="F74" s="447"/>
      <c r="G74" s="456"/>
      <c r="H74" s="456"/>
    </row>
    <row r="75" spans="1:8" ht="12.75" hidden="1" customHeight="1">
      <c r="A75" s="5"/>
      <c r="B75" s="454"/>
      <c r="C75" s="447"/>
      <c r="D75" s="455"/>
      <c r="E75" s="447"/>
      <c r="F75" s="447"/>
      <c r="G75" s="456"/>
      <c r="H75" s="456"/>
    </row>
    <row r="76" spans="1:8" ht="12.75" hidden="1" customHeight="1">
      <c r="A76" s="5"/>
      <c r="B76" s="454"/>
      <c r="C76" s="447"/>
      <c r="D76" s="455"/>
      <c r="E76" s="447"/>
      <c r="F76" s="447"/>
      <c r="G76" s="456"/>
      <c r="H76" s="456"/>
    </row>
    <row r="77" spans="1:8" ht="12.75" hidden="1" customHeight="1">
      <c r="A77" s="5"/>
      <c r="B77" s="454"/>
      <c r="C77" s="447"/>
      <c r="D77" s="455"/>
      <c r="E77" s="447"/>
      <c r="F77" s="447"/>
      <c r="G77" s="456"/>
      <c r="H77" s="456"/>
    </row>
    <row r="78" spans="1:8" ht="12.75" hidden="1" customHeight="1">
      <c r="A78" s="5"/>
      <c r="B78" s="454"/>
      <c r="C78" s="447"/>
      <c r="D78" s="455"/>
      <c r="E78" s="447"/>
      <c r="F78" s="447"/>
      <c r="G78" s="456"/>
      <c r="H78" s="456"/>
    </row>
    <row r="79" spans="1:8" ht="12.75" hidden="1" customHeight="1">
      <c r="A79" s="5"/>
      <c r="B79" s="454"/>
      <c r="C79" s="447"/>
      <c r="D79" s="455"/>
      <c r="E79" s="447"/>
      <c r="F79" s="447"/>
      <c r="G79" s="456"/>
      <c r="H79" s="456"/>
    </row>
    <row r="80" spans="1:8" ht="12.75" hidden="1" customHeight="1">
      <c r="A80" s="5"/>
      <c r="B80" s="454"/>
      <c r="C80" s="447"/>
      <c r="D80" s="455"/>
      <c r="E80" s="447"/>
      <c r="F80" s="447"/>
      <c r="G80" s="456"/>
      <c r="H80" s="456"/>
    </row>
    <row r="81" spans="1:8" ht="12.75" hidden="1" customHeight="1">
      <c r="A81" s="5"/>
      <c r="B81" s="454"/>
      <c r="C81" s="447"/>
      <c r="D81" s="455"/>
      <c r="E81" s="447"/>
      <c r="F81" s="447"/>
      <c r="G81" s="456"/>
      <c r="H81" s="456"/>
    </row>
    <row r="82" spans="1:8" ht="12.75" hidden="1" customHeight="1">
      <c r="A82" s="5"/>
      <c r="B82" s="454"/>
      <c r="C82" s="447"/>
      <c r="D82" s="455"/>
      <c r="E82" s="447"/>
      <c r="F82" s="447"/>
      <c r="G82" s="456"/>
      <c r="H82" s="456"/>
    </row>
    <row r="83" spans="1:8" ht="12.75" hidden="1" customHeight="1">
      <c r="A83" s="5"/>
      <c r="B83" s="454"/>
      <c r="C83" s="447"/>
      <c r="D83" s="455"/>
      <c r="E83" s="447"/>
      <c r="F83" s="447"/>
      <c r="G83" s="456"/>
      <c r="H83" s="456"/>
    </row>
    <row r="84" spans="1:8" ht="12.75" hidden="1" customHeight="1">
      <c r="A84" s="5"/>
      <c r="B84" s="454"/>
      <c r="C84" s="447"/>
      <c r="D84" s="455"/>
      <c r="E84" s="447"/>
      <c r="F84" s="447"/>
      <c r="G84" s="456"/>
      <c r="H84" s="456"/>
    </row>
    <row r="85" spans="1:8" ht="12.75" hidden="1" customHeight="1">
      <c r="A85" s="5"/>
      <c r="B85" s="454"/>
      <c r="C85" s="447"/>
      <c r="D85" s="455"/>
      <c r="E85" s="447"/>
      <c r="F85" s="447"/>
      <c r="G85" s="456"/>
      <c r="H85" s="456"/>
    </row>
    <row r="86" spans="1:8" ht="12.75" hidden="1" customHeight="1">
      <c r="A86" s="5"/>
      <c r="B86" s="454"/>
      <c r="C86" s="447"/>
      <c r="D86" s="455"/>
      <c r="E86" s="447"/>
      <c r="F86" s="447"/>
      <c r="G86" s="456"/>
      <c r="H86" s="456"/>
    </row>
    <row r="87" spans="1:8" ht="12.75" hidden="1" customHeight="1">
      <c r="A87" s="5"/>
      <c r="B87" s="454"/>
      <c r="C87" s="447"/>
      <c r="D87" s="455"/>
      <c r="E87" s="447"/>
      <c r="F87" s="447"/>
      <c r="G87" s="456"/>
      <c r="H87" s="456"/>
    </row>
    <row r="88" spans="1:8" ht="12.75" hidden="1" customHeight="1">
      <c r="A88" s="5"/>
      <c r="B88" s="454"/>
      <c r="C88" s="447"/>
      <c r="D88" s="455"/>
      <c r="E88" s="447"/>
      <c r="F88" s="447"/>
      <c r="G88" s="456"/>
      <c r="H88" s="456"/>
    </row>
    <row r="89" spans="1:8" ht="12.75" hidden="1" customHeight="1">
      <c r="A89" s="5"/>
      <c r="B89" s="454"/>
      <c r="C89" s="447"/>
      <c r="D89" s="455"/>
      <c r="E89" s="447"/>
      <c r="F89" s="447"/>
      <c r="G89" s="456"/>
      <c r="H89" s="456"/>
    </row>
    <row r="90" spans="1:8" ht="12.75" hidden="1" customHeight="1">
      <c r="A90" s="5"/>
      <c r="B90" s="454"/>
      <c r="C90" s="447"/>
      <c r="D90" s="455"/>
      <c r="E90" s="447"/>
      <c r="F90" s="447"/>
      <c r="G90" s="456"/>
      <c r="H90" s="456"/>
    </row>
    <row r="91" spans="1:8" ht="12.75" hidden="1" customHeight="1">
      <c r="A91" s="5"/>
      <c r="B91" s="454"/>
      <c r="C91" s="447"/>
      <c r="D91" s="455"/>
      <c r="E91" s="447"/>
      <c r="F91" s="447"/>
      <c r="G91" s="456"/>
      <c r="H91" s="456"/>
    </row>
    <row r="92" spans="1:8" ht="12.75" hidden="1" customHeight="1">
      <c r="A92" s="5"/>
      <c r="B92" s="454"/>
      <c r="C92" s="447"/>
      <c r="D92" s="455"/>
      <c r="E92" s="447"/>
      <c r="F92" s="447"/>
      <c r="G92" s="456"/>
      <c r="H92" s="456"/>
    </row>
    <row r="93" spans="1:8" ht="12.75" hidden="1" customHeight="1">
      <c r="A93" s="5"/>
      <c r="B93" s="454"/>
      <c r="C93" s="447"/>
      <c r="D93" s="455"/>
      <c r="E93" s="447"/>
      <c r="F93" s="447"/>
      <c r="G93" s="456"/>
      <c r="H93" s="456"/>
    </row>
    <row r="94" spans="1:8" ht="12.75" hidden="1" customHeight="1">
      <c r="A94" s="5"/>
      <c r="B94" s="454"/>
      <c r="C94" s="447"/>
      <c r="D94" s="455"/>
      <c r="E94" s="447"/>
      <c r="F94" s="447"/>
      <c r="G94" s="456"/>
      <c r="H94" s="456"/>
    </row>
    <row r="95" spans="1:8" ht="12.75" hidden="1" customHeight="1">
      <c r="A95" s="5"/>
      <c r="B95" s="454"/>
      <c r="C95" s="447"/>
      <c r="D95" s="455"/>
      <c r="E95" s="447"/>
      <c r="F95" s="447"/>
      <c r="G95" s="456"/>
      <c r="H95" s="456"/>
    </row>
    <row r="96" spans="1:8" ht="12.75" hidden="1" customHeight="1">
      <c r="A96" s="5"/>
      <c r="B96" s="454"/>
      <c r="C96" s="447"/>
      <c r="D96" s="455"/>
      <c r="E96" s="447"/>
      <c r="F96" s="447"/>
      <c r="G96" s="456"/>
      <c r="H96" s="456"/>
    </row>
    <row r="97" spans="1:8" ht="12.75" hidden="1" customHeight="1">
      <c r="A97" s="5"/>
      <c r="B97" s="454"/>
      <c r="C97" s="447"/>
      <c r="D97" s="455"/>
      <c r="E97" s="447"/>
      <c r="F97" s="447"/>
      <c r="G97" s="456"/>
      <c r="H97" s="456"/>
    </row>
    <row r="98" spans="1:8" ht="12.75" hidden="1" customHeight="1">
      <c r="A98" s="5"/>
      <c r="B98" s="454"/>
      <c r="C98" s="447"/>
      <c r="D98" s="455"/>
      <c r="E98" s="447"/>
      <c r="F98" s="447"/>
      <c r="G98" s="456"/>
      <c r="H98" s="456"/>
    </row>
    <row r="99" spans="1:8" ht="12.75" hidden="1" customHeight="1">
      <c r="A99" s="5"/>
      <c r="B99" s="454"/>
      <c r="C99" s="447"/>
      <c r="D99" s="455"/>
      <c r="E99" s="447"/>
      <c r="F99" s="447"/>
      <c r="G99" s="456"/>
      <c r="H99" s="456"/>
    </row>
    <row r="100" spans="1:8" ht="12.75" hidden="1" customHeight="1">
      <c r="A100" s="5"/>
      <c r="B100" s="454"/>
      <c r="C100" s="447"/>
      <c r="D100" s="455"/>
      <c r="E100" s="447"/>
      <c r="F100" s="447"/>
      <c r="G100" s="456"/>
      <c r="H100" s="456"/>
    </row>
    <row r="101" spans="1:8" ht="12.75" hidden="1" customHeight="1">
      <c r="A101" s="5"/>
      <c r="B101" s="454"/>
      <c r="C101" s="447"/>
      <c r="D101" s="455"/>
      <c r="E101" s="447"/>
      <c r="F101" s="447"/>
      <c r="G101" s="456"/>
      <c r="H101" s="456"/>
    </row>
    <row r="102" spans="1:8" ht="12.75" hidden="1" customHeight="1">
      <c r="A102" s="5"/>
      <c r="B102" s="454"/>
      <c r="C102" s="447"/>
      <c r="D102" s="455"/>
      <c r="E102" s="447"/>
      <c r="F102" s="447"/>
      <c r="G102" s="456"/>
      <c r="H102" s="456"/>
    </row>
    <row r="103" spans="1:8" ht="12.75" hidden="1" customHeight="1">
      <c r="A103" s="5"/>
      <c r="B103" s="454"/>
      <c r="C103" s="447"/>
      <c r="D103" s="455"/>
      <c r="E103" s="447"/>
      <c r="F103" s="447"/>
      <c r="G103" s="456"/>
      <c r="H103" s="456"/>
    </row>
    <row r="104" spans="1:8" ht="12.75" hidden="1" customHeight="1">
      <c r="A104" s="5"/>
      <c r="B104" s="454"/>
      <c r="C104" s="447"/>
      <c r="D104" s="455"/>
      <c r="E104" s="447"/>
      <c r="F104" s="447"/>
      <c r="G104" s="456"/>
      <c r="H104" s="456"/>
    </row>
    <row r="105" spans="1:8" ht="12.75" hidden="1" customHeight="1">
      <c r="A105" s="5"/>
      <c r="B105" s="454"/>
      <c r="C105" s="447"/>
      <c r="D105" s="455"/>
      <c r="E105" s="447"/>
      <c r="F105" s="447"/>
      <c r="G105" s="456"/>
      <c r="H105" s="456"/>
    </row>
    <row r="106" spans="1:8" ht="12.75" hidden="1" customHeight="1">
      <c r="A106" s="5"/>
      <c r="B106" s="454"/>
      <c r="C106" s="447"/>
      <c r="D106" s="455"/>
      <c r="E106" s="447"/>
      <c r="F106" s="447"/>
      <c r="G106" s="456"/>
      <c r="H106" s="456"/>
    </row>
    <row r="107" spans="1:8" ht="12.75" hidden="1" customHeight="1">
      <c r="A107" s="5"/>
      <c r="B107" s="454"/>
      <c r="C107" s="447"/>
      <c r="D107" s="455"/>
      <c r="E107" s="447"/>
      <c r="F107" s="447"/>
      <c r="G107" s="456"/>
      <c r="H107" s="456"/>
    </row>
    <row r="108" spans="1:8" ht="12.75" hidden="1" customHeight="1">
      <c r="A108" s="5"/>
      <c r="B108" s="454"/>
      <c r="C108" s="447"/>
      <c r="D108" s="455"/>
      <c r="E108" s="447"/>
      <c r="F108" s="447"/>
      <c r="G108" s="456"/>
      <c r="H108" s="456"/>
    </row>
    <row r="109" spans="1:8" ht="12.75" hidden="1" customHeight="1">
      <c r="A109" s="5"/>
      <c r="B109" s="454"/>
      <c r="C109" s="447"/>
      <c r="D109" s="455"/>
      <c r="E109" s="447"/>
      <c r="F109" s="447"/>
      <c r="G109" s="456"/>
      <c r="H109" s="456"/>
    </row>
    <row r="110" spans="1:8" ht="12.75" hidden="1" customHeight="1">
      <c r="A110" s="5"/>
      <c r="B110" s="454"/>
      <c r="C110" s="447"/>
      <c r="D110" s="455"/>
      <c r="E110" s="447"/>
      <c r="F110" s="447"/>
      <c r="G110" s="456"/>
      <c r="H110" s="456"/>
    </row>
    <row r="111" spans="1:8" ht="12.75" hidden="1" customHeight="1">
      <c r="A111" s="5"/>
      <c r="B111" s="454"/>
      <c r="C111" s="447"/>
      <c r="D111" s="455"/>
      <c r="E111" s="447"/>
      <c r="F111" s="447"/>
      <c r="G111" s="456"/>
      <c r="H111" s="456"/>
    </row>
    <row r="112" spans="1:8" ht="12.75" hidden="1" customHeight="1">
      <c r="A112" s="5"/>
      <c r="B112" s="454"/>
      <c r="C112" s="447"/>
      <c r="D112" s="455"/>
      <c r="E112" s="447"/>
      <c r="F112" s="447"/>
      <c r="G112" s="456"/>
      <c r="H112" s="456"/>
    </row>
    <row r="113" spans="1:8" ht="12.75" hidden="1" customHeight="1">
      <c r="A113" s="5"/>
      <c r="B113" s="454"/>
      <c r="C113" s="447"/>
      <c r="D113" s="455"/>
      <c r="E113" s="447"/>
      <c r="F113" s="447"/>
      <c r="G113" s="456"/>
      <c r="H113" s="456"/>
    </row>
    <row r="114" spans="1:8" ht="12.75" hidden="1" customHeight="1">
      <c r="A114" s="5"/>
      <c r="B114" s="454"/>
      <c r="C114" s="447"/>
      <c r="D114" s="455"/>
      <c r="E114" s="447"/>
      <c r="F114" s="447"/>
      <c r="G114" s="456"/>
      <c r="H114" s="456"/>
    </row>
    <row r="115" spans="1:8" ht="12.75" hidden="1" customHeight="1">
      <c r="A115" s="5"/>
      <c r="B115" s="454"/>
      <c r="C115" s="447"/>
      <c r="D115" s="455"/>
      <c r="E115" s="447"/>
      <c r="F115" s="447"/>
      <c r="G115" s="456"/>
      <c r="H115" s="456"/>
    </row>
    <row r="116" spans="1:8" ht="12.75" hidden="1" customHeight="1">
      <c r="A116" s="5"/>
      <c r="B116" s="454"/>
      <c r="C116" s="447"/>
      <c r="D116" s="455"/>
      <c r="E116" s="447"/>
      <c r="F116" s="447"/>
      <c r="G116" s="456"/>
      <c r="H116" s="456"/>
    </row>
    <row r="117" spans="1:8" ht="12.75" hidden="1" customHeight="1">
      <c r="A117" s="5"/>
      <c r="B117" s="454"/>
      <c r="C117" s="447"/>
      <c r="D117" s="455"/>
      <c r="E117" s="447"/>
      <c r="F117" s="447"/>
      <c r="G117" s="456"/>
      <c r="H117" s="456"/>
    </row>
    <row r="118" spans="1:8" ht="12.75" hidden="1" customHeight="1">
      <c r="A118" s="5"/>
      <c r="B118" s="454"/>
      <c r="C118" s="447"/>
      <c r="D118" s="455"/>
      <c r="E118" s="447"/>
      <c r="F118" s="447"/>
      <c r="G118" s="456"/>
      <c r="H118" s="456"/>
    </row>
    <row r="119" spans="1:8" ht="12.75" hidden="1" customHeight="1">
      <c r="A119" s="5"/>
      <c r="B119" s="454"/>
      <c r="C119" s="447"/>
      <c r="D119" s="455"/>
      <c r="E119" s="447"/>
      <c r="F119" s="447"/>
      <c r="G119" s="456"/>
      <c r="H119" s="456"/>
    </row>
    <row r="120" spans="1:8" ht="12.75" hidden="1" customHeight="1">
      <c r="A120" s="5"/>
      <c r="B120" s="454"/>
      <c r="C120" s="447"/>
      <c r="D120" s="455"/>
      <c r="E120" s="447"/>
      <c r="F120" s="447"/>
      <c r="G120" s="456"/>
      <c r="H120" s="456"/>
    </row>
    <row r="121" spans="1:8" ht="12.75" hidden="1" customHeight="1">
      <c r="A121" s="5"/>
      <c r="B121" s="454"/>
      <c r="C121" s="447"/>
      <c r="D121" s="455"/>
      <c r="E121" s="447"/>
      <c r="F121" s="447"/>
      <c r="G121" s="456"/>
      <c r="H121" s="456"/>
    </row>
    <row r="122" spans="1:8" ht="12.75" hidden="1" customHeight="1">
      <c r="A122" s="5"/>
      <c r="B122" s="454"/>
      <c r="C122" s="447"/>
      <c r="D122" s="455"/>
      <c r="E122" s="447"/>
      <c r="F122" s="447"/>
      <c r="G122" s="456"/>
      <c r="H122" s="456"/>
    </row>
    <row r="123" spans="1:8" ht="12.75" hidden="1" customHeight="1">
      <c r="A123" s="5"/>
      <c r="B123" s="454"/>
      <c r="C123" s="447"/>
      <c r="D123" s="455"/>
      <c r="E123" s="447"/>
      <c r="F123" s="447"/>
      <c r="G123" s="456"/>
      <c r="H123" s="456"/>
    </row>
    <row r="124" spans="1:8" ht="12.75" hidden="1" customHeight="1">
      <c r="A124" s="5"/>
      <c r="B124" s="454"/>
      <c r="C124" s="447"/>
      <c r="D124" s="455"/>
      <c r="E124" s="447"/>
      <c r="F124" s="447"/>
      <c r="G124" s="456"/>
      <c r="H124" s="456"/>
    </row>
    <row r="125" spans="1:8" ht="12.75" hidden="1" customHeight="1">
      <c r="A125" s="5"/>
      <c r="B125" s="454"/>
      <c r="C125" s="447"/>
      <c r="D125" s="455"/>
      <c r="E125" s="447"/>
      <c r="F125" s="447"/>
      <c r="G125" s="456"/>
      <c r="H125" s="456"/>
    </row>
    <row r="126" spans="1:8" ht="12.75" hidden="1" customHeight="1">
      <c r="A126" s="5"/>
      <c r="B126" s="454"/>
      <c r="C126" s="447"/>
      <c r="D126" s="455"/>
      <c r="E126" s="447"/>
      <c r="F126" s="447"/>
      <c r="G126" s="456"/>
      <c r="H126" s="456"/>
    </row>
    <row r="127" spans="1:8" ht="12.75" hidden="1" customHeight="1">
      <c r="A127" s="5"/>
      <c r="B127" s="454"/>
      <c r="C127" s="447"/>
      <c r="D127" s="455"/>
      <c r="E127" s="447"/>
      <c r="F127" s="447"/>
      <c r="G127" s="456"/>
      <c r="H127" s="456"/>
    </row>
    <row r="128" spans="1:8" ht="12.75" hidden="1" customHeight="1">
      <c r="A128" s="5"/>
      <c r="B128" s="454"/>
      <c r="C128" s="447"/>
      <c r="D128" s="455"/>
      <c r="E128" s="447"/>
      <c r="F128" s="447"/>
      <c r="G128" s="456"/>
      <c r="H128" s="456"/>
    </row>
    <row r="129" spans="1:14" ht="12.75" hidden="1" customHeight="1">
      <c r="A129" s="5"/>
      <c r="B129" s="454"/>
      <c r="C129" s="447"/>
      <c r="D129" s="455"/>
      <c r="E129" s="447"/>
      <c r="F129" s="447"/>
      <c r="G129" s="456"/>
      <c r="H129" s="456"/>
    </row>
    <row r="130" spans="1:14" ht="12.75" hidden="1" customHeight="1">
      <c r="A130" s="5"/>
      <c r="B130" s="454"/>
      <c r="C130" s="447"/>
      <c r="D130" s="455"/>
      <c r="E130" s="447"/>
      <c r="F130" s="447"/>
      <c r="G130" s="456"/>
      <c r="H130" s="456"/>
    </row>
    <row r="131" spans="1:14" ht="12.75" hidden="1" customHeight="1">
      <c r="A131" s="5"/>
      <c r="B131" s="454"/>
      <c r="C131" s="447"/>
      <c r="D131" s="455"/>
      <c r="E131" s="447"/>
      <c r="F131" s="447"/>
      <c r="G131" s="456"/>
      <c r="H131" s="456"/>
    </row>
    <row r="132" spans="1:14">
      <c r="A132" s="5"/>
      <c r="B132" s="5"/>
      <c r="C132" s="5"/>
      <c r="D132" s="5"/>
      <c r="E132" s="5"/>
      <c r="F132" s="5"/>
      <c r="G132" s="5"/>
      <c r="H132" s="5"/>
      <c r="I132" s="5"/>
      <c r="J132" s="5"/>
      <c r="K132" s="5"/>
      <c r="L132" s="5"/>
      <c r="M132" s="5"/>
      <c r="N132" s="5"/>
    </row>
    <row r="133" spans="1:14">
      <c r="A133" s="440" t="s">
        <v>685</v>
      </c>
      <c r="B133" s="440"/>
      <c r="C133" s="440"/>
      <c r="D133" s="440"/>
      <c r="E133" s="440"/>
      <c r="F133" s="440"/>
      <c r="G133" s="440"/>
      <c r="H133" s="440"/>
      <c r="I133" s="440"/>
      <c r="J133" s="440"/>
      <c r="K133" s="440"/>
      <c r="L133" s="440"/>
      <c r="M133" s="440"/>
      <c r="N133" s="440"/>
    </row>
  </sheetData>
  <mergeCells count="6">
    <mergeCell ref="B15:M15"/>
    <mergeCell ref="C19:D19"/>
    <mergeCell ref="E19:F19"/>
    <mergeCell ref="B32:C32"/>
    <mergeCell ref="D32:E32"/>
    <mergeCell ref="G32:H32"/>
  </mergeCells>
  <phoneticPr fontId="18" type="noConversion"/>
  <hyperlinks>
    <hyperlink ref="B4" location="'AER Draft Decision - Labour'!B9" display="Table 1" xr:uid="{241E682B-0D48-4C5E-826B-729D6E30330F}"/>
    <hyperlink ref="B5" location="'AER Draft Decision - Labour'!B18" display="Table 2" xr:uid="{12B59176-CDEE-453B-88F3-E7470767F05F}"/>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582B0-887D-4A35-9308-EFA658FCAB2D}">
  <sheetPr codeName="Sheet5">
    <tabColor theme="8" tint="0.79998168889431442"/>
  </sheetPr>
  <dimension ref="A1:N78"/>
  <sheetViews>
    <sheetView showGridLines="0" topLeftCell="B1" zoomScaleNormal="100" workbookViewId="0">
      <pane ySplit="2" topLeftCell="A3" activePane="bottomLeft" state="frozen"/>
      <selection activeCell="A2" sqref="A2"/>
      <selection pane="bottomLeft" activeCell="G30" sqref="G30"/>
    </sheetView>
  </sheetViews>
  <sheetFormatPr defaultRowHeight="12.5"/>
  <cols>
    <col min="1" max="1" width="7.453125" bestFit="1" customWidth="1"/>
    <col min="2" max="2" width="69.81640625" customWidth="1"/>
    <col min="3" max="3" width="9.1796875" customWidth="1"/>
    <col min="4" max="13" width="12.54296875" customWidth="1"/>
    <col min="14" max="14" width="3.54296875" style="248" customWidth="1"/>
  </cols>
  <sheetData>
    <row r="1" spans="1:14" s="1" customFormat="1" ht="25" customHeight="1">
      <c r="A1" s="27"/>
      <c r="B1" s="35" t="str">
        <f>IFERROR(Index!B1,"")</f>
        <v>Jemena Electricity Networks – Alternative Control Services Forecast model</v>
      </c>
      <c r="C1" s="219" t="s">
        <v>213</v>
      </c>
      <c r="D1" s="37" t="s">
        <v>66</v>
      </c>
      <c r="E1" s="27"/>
      <c r="F1" s="219" t="s">
        <v>214</v>
      </c>
      <c r="G1" s="122">
        <f>'Model Validation'!C11</f>
        <v>0</v>
      </c>
      <c r="H1" s="35"/>
      <c r="I1" s="27"/>
      <c r="J1" s="27"/>
      <c r="K1" s="27"/>
      <c r="L1" s="27"/>
      <c r="M1" s="27"/>
      <c r="N1" s="247"/>
    </row>
    <row r="2" spans="1:14" ht="25" customHeight="1">
      <c r="A2" s="27"/>
      <c r="B2" s="35" t="str">
        <f ca="1">IFERROR(MID(CELL("filename",A1),FIND("]",CELL("filename",A1))+1,255),"")</f>
        <v>Input|Escalations</v>
      </c>
      <c r="C2" s="28"/>
      <c r="D2" s="69" t="s">
        <v>68</v>
      </c>
      <c r="E2" s="28"/>
      <c r="F2" s="27"/>
      <c r="G2" s="27"/>
      <c r="H2" s="27"/>
      <c r="I2" s="27"/>
      <c r="J2" s="27"/>
      <c r="K2" s="27"/>
      <c r="L2" s="27"/>
      <c r="M2" s="27"/>
      <c r="N2" s="247"/>
    </row>
    <row r="3" spans="1:14">
      <c r="A3" s="5"/>
      <c r="B3" s="18"/>
      <c r="C3" s="5"/>
      <c r="D3" s="5"/>
      <c r="E3" s="5"/>
      <c r="F3" s="5"/>
      <c r="G3" s="5"/>
      <c r="H3" s="5"/>
      <c r="I3" s="5"/>
      <c r="J3" s="5"/>
      <c r="K3" s="5"/>
      <c r="L3" s="5"/>
      <c r="M3" s="5"/>
    </row>
    <row r="4" spans="1:14">
      <c r="A4" s="5"/>
      <c r="B4" s="5"/>
      <c r="C4" s="5"/>
      <c r="D4" s="5"/>
      <c r="E4" s="5"/>
      <c r="F4" s="5"/>
      <c r="G4" s="5"/>
      <c r="H4" s="5"/>
      <c r="I4" s="5"/>
      <c r="J4" s="5"/>
      <c r="K4" s="5"/>
      <c r="L4" s="5"/>
      <c r="M4" s="5"/>
      <c r="N4" s="249"/>
    </row>
    <row r="5" spans="1:14" ht="14">
      <c r="A5" s="134">
        <v>4.0999999999999996</v>
      </c>
      <c r="B5" s="22" t="s">
        <v>215</v>
      </c>
      <c r="C5" s="21"/>
      <c r="D5" s="21"/>
      <c r="E5" s="21"/>
      <c r="F5" s="21"/>
      <c r="G5" s="21"/>
      <c r="H5" s="21"/>
      <c r="I5" s="21"/>
      <c r="J5" s="21"/>
      <c r="K5" s="21"/>
      <c r="L5" s="21"/>
      <c r="M5" s="21"/>
    </row>
    <row r="6" spans="1:14">
      <c r="A6" s="5"/>
      <c r="B6" s="5"/>
      <c r="C6" s="5"/>
      <c r="D6" s="5"/>
      <c r="E6" s="5"/>
      <c r="F6" s="5"/>
      <c r="G6" s="5"/>
      <c r="H6" s="5"/>
      <c r="I6" s="5"/>
      <c r="J6" s="5"/>
      <c r="K6" s="5"/>
      <c r="L6" s="5"/>
      <c r="M6" s="5"/>
    </row>
    <row r="7" spans="1:14">
      <c r="A7" s="5"/>
      <c r="B7" s="33"/>
      <c r="C7" s="34" t="s">
        <v>172</v>
      </c>
      <c r="D7" s="5"/>
      <c r="E7" s="5"/>
      <c r="F7" s="5"/>
      <c r="G7" s="5"/>
      <c r="H7" s="5"/>
      <c r="I7" s="5"/>
      <c r="J7" s="5"/>
      <c r="K7" s="5"/>
      <c r="L7" s="5"/>
      <c r="M7" s="5"/>
    </row>
    <row r="8" spans="1:14">
      <c r="A8" s="5"/>
      <c r="B8" s="240" t="s">
        <v>174</v>
      </c>
      <c r="C8" s="231" t="str">
        <f>'Input|Setup'!E6</f>
        <v>2026-27</v>
      </c>
      <c r="D8" s="5"/>
      <c r="E8" s="5"/>
      <c r="F8" s="5"/>
      <c r="G8" s="5"/>
      <c r="H8" s="5"/>
      <c r="I8" s="5"/>
      <c r="J8" s="5"/>
      <c r="K8" s="5"/>
      <c r="L8" s="5"/>
      <c r="M8" s="5"/>
    </row>
    <row r="9" spans="1:14">
      <c r="A9" s="5"/>
      <c r="B9" s="240" t="s">
        <v>176</v>
      </c>
      <c r="C9" s="231" t="str">
        <f>'Input|Setup'!E7</f>
        <v>2024-25</v>
      </c>
      <c r="D9" s="5"/>
      <c r="E9" s="5"/>
      <c r="F9" s="5"/>
      <c r="G9" s="5"/>
      <c r="H9" s="5"/>
      <c r="I9" s="5"/>
      <c r="J9" s="5"/>
      <c r="K9" s="5"/>
      <c r="L9" s="5"/>
      <c r="M9" s="5"/>
    </row>
    <row r="10" spans="1:14">
      <c r="A10" s="5"/>
      <c r="B10" s="240" t="s">
        <v>177</v>
      </c>
      <c r="C10" s="231" t="str">
        <f>'Input|Setup'!E8</f>
        <v>2026-27</v>
      </c>
      <c r="D10" s="5"/>
      <c r="E10" s="5"/>
      <c r="F10" s="5"/>
      <c r="G10" s="5"/>
      <c r="H10" s="5"/>
      <c r="I10" s="5"/>
      <c r="J10" s="5"/>
      <c r="K10" s="5"/>
      <c r="L10" s="5"/>
      <c r="M10" s="5"/>
    </row>
    <row r="11" spans="1:14">
      <c r="A11" s="5"/>
      <c r="B11" s="6"/>
      <c r="C11" s="133"/>
      <c r="D11" s="5"/>
      <c r="E11" s="5"/>
      <c r="F11" s="5"/>
      <c r="G11" s="5"/>
      <c r="H11" s="5"/>
      <c r="I11" s="5"/>
      <c r="J11" s="5"/>
      <c r="K11" s="5"/>
      <c r="L11" s="5"/>
      <c r="M11" s="5"/>
    </row>
    <row r="12" spans="1:14">
      <c r="A12" s="5"/>
      <c r="B12" s="5"/>
      <c r="C12" s="5"/>
      <c r="D12" s="5"/>
      <c r="E12" s="5"/>
      <c r="F12" s="5"/>
      <c r="G12" s="5"/>
      <c r="H12" s="5"/>
      <c r="I12" s="5"/>
      <c r="J12" s="5"/>
      <c r="K12" s="5"/>
      <c r="N12" s="249"/>
    </row>
    <row r="13" spans="1:14" ht="14">
      <c r="A13" s="134">
        <v>4.2</v>
      </c>
      <c r="B13" s="22" t="s">
        <v>216</v>
      </c>
      <c r="C13" s="22"/>
      <c r="D13" s="22" t="s">
        <v>178</v>
      </c>
      <c r="E13" s="21"/>
      <c r="F13" s="21"/>
      <c r="G13" s="21"/>
      <c r="H13" s="21"/>
      <c r="I13" s="22" t="s">
        <v>179</v>
      </c>
      <c r="J13" s="21"/>
      <c r="K13" s="21"/>
      <c r="L13" s="21"/>
      <c r="M13" s="21"/>
    </row>
    <row r="14" spans="1:14">
      <c r="A14" s="5"/>
      <c r="B14" s="5"/>
      <c r="C14" s="5"/>
      <c r="D14" s="5"/>
      <c r="E14" s="5"/>
      <c r="F14" s="5"/>
      <c r="G14" s="5"/>
      <c r="H14" s="5"/>
      <c r="I14" s="5"/>
      <c r="J14" s="5"/>
      <c r="K14" s="5"/>
      <c r="L14" s="7"/>
      <c r="M14" s="7"/>
      <c r="N14" s="250"/>
    </row>
    <row r="15" spans="1:14">
      <c r="A15" s="5"/>
      <c r="B15" s="34"/>
      <c r="C15" s="34"/>
      <c r="D15" s="34" t="str">
        <f>IFERROR((LEFT(E15,4)-1&amp;IF(MID(E15,5,1)="","","-"&amp;TEXT(MOD(MID(E15,6,2)-1,100),"00"))),"")</f>
        <v>2021-22</v>
      </c>
      <c r="E15" s="34" t="str">
        <f>IFERROR((LEFT(F15,4)-1&amp;IF(MID(F15,5,1)="","","-"&amp;TEXT(MOD(MID(F15,6,2)-1,100),"00"))),"")</f>
        <v>2022-23</v>
      </c>
      <c r="F15" s="34" t="str">
        <f>IFERROR((LEFT(G15,4)-1&amp;IF(MID(G15,5,1)="","","-"&amp;TEXT(MOD(MID(G15,6,2)-1,100),"00"))),"")</f>
        <v>2023-24</v>
      </c>
      <c r="G15" s="34" t="str">
        <f>IFERROR((LEFT(H15,4)-1&amp;IF(MID(H15,5,1)="","","-"&amp;TEXT(MOD(MID(H15,6,2)-1,100),"00"))),"")</f>
        <v>2024-25</v>
      </c>
      <c r="H15" s="34" t="str">
        <f>IFERROR((LEFT(I15,4)-1&amp;IF(MID(I15,5,1)="","","-"&amp;TEXT(MOD(MID(I15,6,2)-1,100),"00"))),"")</f>
        <v>2025-26</v>
      </c>
      <c r="I15" s="48" t="str">
        <f>$C$8</f>
        <v>2026-27</v>
      </c>
      <c r="J15" s="34" t="str">
        <f>IFERROR((LEFT(I15,4)+1&amp;IF(MID(I15,5,1)="","","-"&amp;TEXT(MOD(MID(I15,6,2)+1,100),"00"))),"")</f>
        <v>2027-28</v>
      </c>
      <c r="K15" s="34" t="str">
        <f>IFERROR((LEFT(J15,4)+1&amp;IF(MID(J15,5,1)="","","-"&amp;TEXT(MOD(MID(J15,6,2)+1,100),"00"))),"")</f>
        <v>2028-29</v>
      </c>
      <c r="L15" s="34" t="str">
        <f>IFERROR((LEFT(K15,4)+1&amp;IF(MID(K15,5,1)="","","-"&amp;TEXT(MOD(MID(K15,6,2)+1,100),"00"))),"")</f>
        <v>2029-30</v>
      </c>
      <c r="M15" s="34" t="str">
        <f>IFERROR((LEFT(L15,4)+1&amp;IF(MID(L15,5,1)="","","-"&amp;TEXT(MOD(MID(L15,6,2)+1,100),"00"))),"")</f>
        <v>2030-31</v>
      </c>
      <c r="N15" s="251"/>
    </row>
    <row r="16" spans="1:14">
      <c r="A16" s="5"/>
      <c r="B16" s="412" t="s">
        <v>217</v>
      </c>
      <c r="C16" s="412"/>
      <c r="D16" s="413">
        <v>8.6058519793459354E-3</v>
      </c>
      <c r="E16" s="413">
        <f t="shared" ref="E16:M16" si="0">IFERROR(E20/D20-1,0)</f>
        <v>3.4982935153583528E-2</v>
      </c>
      <c r="F16" s="413">
        <f t="shared" si="0"/>
        <v>7.8318219291014124E-2</v>
      </c>
      <c r="G16" s="413">
        <f t="shared" si="0"/>
        <v>4.0519877675840865E-2</v>
      </c>
      <c r="H16" s="413">
        <f t="shared" si="0"/>
        <v>2.4246877296105973E-2</v>
      </c>
      <c r="I16" s="413">
        <f t="shared" si="0"/>
        <v>2.6000000000000023E-2</v>
      </c>
      <c r="J16" s="413">
        <f t="shared" si="0"/>
        <v>2.5800000000000045E-2</v>
      </c>
      <c r="K16" s="413">
        <f t="shared" si="0"/>
        <v>2.5500000000000078E-2</v>
      </c>
      <c r="L16" s="413">
        <f t="shared" si="0"/>
        <v>2.53000000000001E-2</v>
      </c>
      <c r="M16" s="413">
        <f t="shared" si="0"/>
        <v>2.4999999999999911E-2</v>
      </c>
      <c r="N16" s="251"/>
    </row>
    <row r="17" spans="1:14">
      <c r="A17" s="5"/>
      <c r="B17" s="412" t="s">
        <v>218</v>
      </c>
      <c r="C17" s="412"/>
      <c r="D17" s="241">
        <v>1</v>
      </c>
      <c r="E17" s="241">
        <f>IFERROR(D17*(1+E16),"")</f>
        <v>1.0349829351535835</v>
      </c>
      <c r="F17" s="241">
        <f t="shared" ref="F17:M17" si="1">E17*(1+F16)</f>
        <v>1.1160409556313993</v>
      </c>
      <c r="G17" s="241">
        <f t="shared" si="1"/>
        <v>1.1612627986348121</v>
      </c>
      <c r="H17" s="241">
        <f t="shared" si="1"/>
        <v>1.189419795221843</v>
      </c>
      <c r="I17" s="241">
        <f t="shared" si="1"/>
        <v>1.220344709897611</v>
      </c>
      <c r="J17" s="241">
        <f t="shared" si="1"/>
        <v>1.2518296034129694</v>
      </c>
      <c r="K17" s="241">
        <f t="shared" si="1"/>
        <v>1.2837512583000004</v>
      </c>
      <c r="L17" s="241">
        <f t="shared" si="1"/>
        <v>1.3162301651349906</v>
      </c>
      <c r="M17" s="241">
        <f t="shared" si="1"/>
        <v>1.3491359192633652</v>
      </c>
      <c r="N17" s="251"/>
    </row>
    <row r="18" spans="1:14">
      <c r="A18" s="5"/>
      <c r="B18" s="240" t="str">
        <f>IFERROR("Real "&amp;C9 &amp;" "&amp;LEFT(D9,9)&amp;" to "&amp; "Real "&amp;C10 &amp;" "&amp;LEFT(D10,9),"")</f>
        <v xml:space="preserve">Real 2024-25  to Real 2026-27 </v>
      </c>
      <c r="C18" s="240"/>
      <c r="D18" s="242"/>
      <c r="E18" s="242"/>
      <c r="F18" s="242"/>
      <c r="G18" s="242"/>
      <c r="H18" s="242"/>
      <c r="I18" s="241">
        <f>I$17/INDEX($D$15:$M$17,3, MATCH($C$9,$D$15:$M$15,0))</f>
        <v>1.0508772961058048</v>
      </c>
      <c r="J18" s="242"/>
      <c r="K18" s="242"/>
      <c r="L18" s="242"/>
      <c r="M18" s="242"/>
      <c r="N18" s="249"/>
    </row>
    <row r="19" spans="1:14">
      <c r="A19" s="5"/>
      <c r="B19" s="240" t="s">
        <v>219</v>
      </c>
      <c r="C19" s="240"/>
      <c r="D19" s="243" t="s">
        <v>220</v>
      </c>
      <c r="E19" s="244" t="s">
        <v>221</v>
      </c>
      <c r="F19" s="244" t="s">
        <v>222</v>
      </c>
      <c r="G19" s="244" t="s">
        <v>223</v>
      </c>
      <c r="H19" s="244" t="s">
        <v>224</v>
      </c>
      <c r="I19" s="244" t="s">
        <v>225</v>
      </c>
      <c r="J19" s="244" t="s">
        <v>226</v>
      </c>
      <c r="K19" s="244" t="s">
        <v>227</v>
      </c>
      <c r="L19" s="244" t="s">
        <v>228</v>
      </c>
      <c r="M19" s="245" t="s">
        <v>229</v>
      </c>
      <c r="N19" s="249"/>
    </row>
    <row r="20" spans="1:14">
      <c r="A20" s="5"/>
      <c r="B20" s="240"/>
      <c r="C20" s="240"/>
      <c r="D20" s="414">
        <v>117.2</v>
      </c>
      <c r="E20" s="415">
        <v>121.3</v>
      </c>
      <c r="F20" s="415">
        <v>130.80000000000001</v>
      </c>
      <c r="G20" s="415">
        <v>136.1</v>
      </c>
      <c r="H20" s="433">
        <v>139.4</v>
      </c>
      <c r="I20" s="415">
        <f t="shared" ref="I20:M20" si="2">H20*(1+I21)</f>
        <v>143.02440000000001</v>
      </c>
      <c r="J20" s="415">
        <f t="shared" si="2"/>
        <v>146.71442952000001</v>
      </c>
      <c r="K20" s="415">
        <f t="shared" si="2"/>
        <v>150.45564747276003</v>
      </c>
      <c r="L20" s="415">
        <f t="shared" si="2"/>
        <v>154.26217535382088</v>
      </c>
      <c r="M20" s="415">
        <f t="shared" si="2"/>
        <v>158.1187297376664</v>
      </c>
      <c r="N20" s="101">
        <f>IF(COUNTA(D20:M20)=0,1,0)</f>
        <v>0</v>
      </c>
    </row>
    <row r="21" spans="1:14">
      <c r="A21" s="5"/>
      <c r="B21" s="412" t="s">
        <v>230</v>
      </c>
      <c r="C21" s="412"/>
      <c r="D21" s="412"/>
      <c r="E21" s="412"/>
      <c r="F21" s="412"/>
      <c r="G21" s="415"/>
      <c r="H21" s="415"/>
      <c r="I21" s="479">
        <v>2.5999999999999999E-2</v>
      </c>
      <c r="J21" s="479">
        <v>2.58E-2</v>
      </c>
      <c r="K21" s="479">
        <v>2.5499999999999998E-2</v>
      </c>
      <c r="L21" s="479">
        <v>2.53E-2</v>
      </c>
      <c r="M21" s="479">
        <v>2.5000000000000001E-2</v>
      </c>
      <c r="N21" s="101">
        <f>IF(COUNTA(G21:M21)=0,1,0)</f>
        <v>0</v>
      </c>
    </row>
    <row r="22" spans="1:14">
      <c r="D22" s="210"/>
      <c r="E22" s="210"/>
      <c r="F22" s="210"/>
      <c r="G22" s="210"/>
      <c r="H22" s="210"/>
      <c r="I22" s="210"/>
      <c r="J22" s="210"/>
      <c r="K22" s="210"/>
      <c r="L22" s="210"/>
      <c r="M22" s="210"/>
      <c r="N22" s="249"/>
    </row>
    <row r="23" spans="1:14">
      <c r="N23" s="249"/>
    </row>
    <row r="24" spans="1:14" ht="14">
      <c r="A24" s="134">
        <v>4.3</v>
      </c>
      <c r="B24" s="22" t="s">
        <v>231</v>
      </c>
      <c r="C24" s="21"/>
      <c r="D24" s="22" t="s">
        <v>178</v>
      </c>
      <c r="E24" s="21"/>
      <c r="F24" s="21"/>
      <c r="G24" s="21"/>
      <c r="H24" s="21"/>
      <c r="I24" s="22" t="s">
        <v>179</v>
      </c>
      <c r="J24" s="21"/>
      <c r="K24" s="21"/>
      <c r="L24" s="21"/>
      <c r="M24" s="21"/>
    </row>
    <row r="25" spans="1:14">
      <c r="A25" s="5"/>
      <c r="B25" s="5"/>
      <c r="C25" s="5"/>
      <c r="D25" s="5"/>
      <c r="E25" s="5"/>
      <c r="F25" s="5"/>
      <c r="G25" s="5"/>
      <c r="H25" s="5"/>
      <c r="I25" s="5"/>
      <c r="J25" s="5"/>
      <c r="K25" s="5"/>
      <c r="L25" s="5"/>
      <c r="M25" s="5"/>
      <c r="N25" s="249"/>
    </row>
    <row r="26" spans="1:14">
      <c r="A26" s="5"/>
      <c r="B26" s="34"/>
      <c r="C26" s="33"/>
      <c r="D26" s="34" t="str">
        <f>IFERROR((LEFT(E26,4)-1&amp;IF(MID(E26,5,1)="","","-"&amp;TEXT(MOD(MID(E26,6,2)-1,100),"00"))),"")</f>
        <v>2021-22</v>
      </c>
      <c r="E26" s="34" t="str">
        <f>IFERROR((LEFT(F26,4)-1&amp;IF(MID(F26,5,1)="","","-"&amp;TEXT(MOD(MID(F26,6,2)-1,100),"00"))),"")</f>
        <v>2022-23</v>
      </c>
      <c r="F26" s="34" t="str">
        <f>IFERROR((LEFT(G26,4)-1&amp;IF(MID(G26,5,1)="","","-"&amp;TEXT(MOD(MID(G26,6,2)-1,100),"00"))),"")</f>
        <v>2023-24</v>
      </c>
      <c r="G26" s="34" t="str">
        <f>IFERROR((LEFT(H26,4)-1&amp;IF(MID(H26,5,1)="","","-"&amp;TEXT(MOD(MID(H26,6,2)-1,100),"00"))),"")</f>
        <v>2024-25</v>
      </c>
      <c r="H26" s="34" t="str">
        <f>IFERROR((LEFT(I26,4)-1&amp;IF(MID(I26,5,1)="","","-"&amp;TEXT(MOD(MID(I26,6,2)-1,100),"00"))),"")</f>
        <v>2025-26</v>
      </c>
      <c r="I26" s="48" t="str">
        <f>$C$8</f>
        <v>2026-27</v>
      </c>
      <c r="J26" s="34" t="str">
        <f>IFERROR((LEFT(I26,4)+1&amp;IF(MID(I26,5,1)="","","-"&amp;TEXT(MOD(MID(I26,6,2)+1,100),"00"))),"")</f>
        <v>2027-28</v>
      </c>
      <c r="K26" s="34" t="str">
        <f>IFERROR((LEFT(J26,4)+1&amp;IF(MID(J26,5,1)="","","-"&amp;TEXT(MOD(MID(J26,6,2)+1,100),"00"))),"")</f>
        <v>2028-29</v>
      </c>
      <c r="L26" s="34" t="str">
        <f>IFERROR((LEFT(K26,4)+1&amp;IF(MID(K26,5,1)="","","-"&amp;TEXT(MOD(MID(K26,6,2)+1,100),"00"))),"")</f>
        <v>2029-30</v>
      </c>
      <c r="M26" s="34" t="str">
        <f>IFERROR((LEFT(L26,4)+1&amp;IF(MID(L26,5,1)="","","-"&amp;TEXT(MOD(MID(L26,6,2)+1,100),"00"))),"")</f>
        <v>2030-31</v>
      </c>
      <c r="N26" s="252"/>
    </row>
    <row r="27" spans="1:14">
      <c r="A27" s="5"/>
      <c r="B27" s="412" t="s">
        <v>232</v>
      </c>
      <c r="C27" s="412"/>
      <c r="D27" s="246">
        <f t="shared" ref="D27:M27" si="3">-D37</f>
        <v>2.8120407869096802E-2</v>
      </c>
      <c r="E27" s="246">
        <f t="shared" si="3"/>
        <v>3.8748358757266073E-2</v>
      </c>
      <c r="F27" s="246">
        <f t="shared" si="3"/>
        <v>8.8043290719790369E-3</v>
      </c>
      <c r="G27" s="246">
        <f t="shared" si="3"/>
        <v>-1.4248539089411146E-2</v>
      </c>
      <c r="H27" s="246">
        <f t="shared" si="3"/>
        <v>-1.1987987147291542E-2</v>
      </c>
      <c r="I27" s="246">
        <f t="shared" si="3"/>
        <v>-9.1506511132063428E-3</v>
      </c>
      <c r="J27" s="246">
        <f t="shared" si="3"/>
        <v>-9.4532903132763194E-3</v>
      </c>
      <c r="K27" s="246">
        <f t="shared" si="3"/>
        <v>-1.1677109032548483E-2</v>
      </c>
      <c r="L27" s="246">
        <f t="shared" si="3"/>
        <v>-1.2078971675182581E-2</v>
      </c>
      <c r="M27" s="246">
        <f t="shared" si="3"/>
        <v>-1.1092521820503005E-2</v>
      </c>
      <c r="N27" s="249"/>
    </row>
    <row r="28" spans="1:14">
      <c r="A28" s="5"/>
      <c r="B28" s="412" t="s">
        <v>233</v>
      </c>
      <c r="C28" s="5"/>
      <c r="D28" s="416">
        <v>0</v>
      </c>
      <c r="E28" s="416">
        <v>0</v>
      </c>
      <c r="F28" s="416">
        <v>0</v>
      </c>
      <c r="G28" s="416">
        <v>0</v>
      </c>
      <c r="H28" s="416">
        <v>0</v>
      </c>
      <c r="I28" s="416">
        <v>0</v>
      </c>
      <c r="J28" s="416">
        <v>0</v>
      </c>
      <c r="K28" s="416">
        <v>0</v>
      </c>
      <c r="L28" s="416">
        <v>0</v>
      </c>
      <c r="M28" s="416">
        <v>0</v>
      </c>
      <c r="N28" s="249"/>
    </row>
    <row r="29" spans="1:14">
      <c r="A29" s="5"/>
      <c r="B29" s="412" t="s">
        <v>234</v>
      </c>
      <c r="C29" s="5"/>
      <c r="D29" s="416">
        <v>0</v>
      </c>
      <c r="E29" s="416">
        <v>0</v>
      </c>
      <c r="F29" s="416">
        <v>0</v>
      </c>
      <c r="G29" s="416">
        <v>0</v>
      </c>
      <c r="H29" s="416">
        <v>0</v>
      </c>
      <c r="I29" s="416">
        <v>0</v>
      </c>
      <c r="J29" s="416">
        <v>0</v>
      </c>
      <c r="K29" s="416">
        <v>0</v>
      </c>
      <c r="L29" s="416">
        <v>0</v>
      </c>
      <c r="M29" s="416">
        <v>0</v>
      </c>
      <c r="N29" s="249"/>
    </row>
    <row r="30" spans="1:14">
      <c r="B30" s="412" t="s">
        <v>235</v>
      </c>
      <c r="D30" s="416">
        <v>0</v>
      </c>
      <c r="E30" s="416">
        <v>0</v>
      </c>
      <c r="F30" s="416">
        <v>0</v>
      </c>
      <c r="G30" s="416">
        <v>0</v>
      </c>
      <c r="H30" s="416">
        <v>0</v>
      </c>
      <c r="I30" s="416">
        <v>0</v>
      </c>
      <c r="J30" s="416">
        <v>0</v>
      </c>
      <c r="K30" s="416">
        <v>0</v>
      </c>
      <c r="L30" s="416">
        <v>0</v>
      </c>
      <c r="M30" s="416">
        <v>0</v>
      </c>
      <c r="N30" s="249"/>
    </row>
    <row r="31" spans="1:14">
      <c r="B31" s="412" t="s">
        <v>168</v>
      </c>
      <c r="D31" s="416">
        <v>0</v>
      </c>
      <c r="E31" s="416">
        <v>0</v>
      </c>
      <c r="F31" s="416">
        <v>0</v>
      </c>
      <c r="G31" s="416">
        <v>0</v>
      </c>
      <c r="H31" s="416">
        <v>0</v>
      </c>
      <c r="I31" s="416">
        <v>0</v>
      </c>
      <c r="J31" s="416">
        <v>0</v>
      </c>
      <c r="K31" s="416">
        <v>0</v>
      </c>
      <c r="L31" s="416">
        <v>0</v>
      </c>
      <c r="M31" s="416">
        <v>0</v>
      </c>
      <c r="N31" s="249"/>
    </row>
    <row r="32" spans="1:14">
      <c r="D32" s="210"/>
      <c r="E32" s="210"/>
      <c r="F32" s="210"/>
      <c r="G32" s="210"/>
      <c r="H32" s="210"/>
      <c r="I32" s="210"/>
      <c r="J32" s="210"/>
      <c r="K32" s="210"/>
      <c r="L32" s="210"/>
      <c r="M32" s="210"/>
      <c r="N32" s="249"/>
    </row>
    <row r="33" spans="1:14">
      <c r="N33" s="249"/>
    </row>
    <row r="34" spans="1:14" ht="14">
      <c r="A34" s="134" t="s">
        <v>236</v>
      </c>
      <c r="B34" s="22" t="s">
        <v>237</v>
      </c>
      <c r="C34" s="21"/>
      <c r="D34" s="22" t="s">
        <v>178</v>
      </c>
      <c r="E34" s="21"/>
      <c r="F34" s="21"/>
      <c r="G34" s="21"/>
      <c r="H34" s="21"/>
      <c r="I34" s="22" t="s">
        <v>179</v>
      </c>
      <c r="J34" s="21"/>
      <c r="K34" s="21"/>
      <c r="L34" s="21"/>
      <c r="M34" s="21"/>
    </row>
    <row r="35" spans="1:14">
      <c r="A35" s="5"/>
      <c r="B35" s="5"/>
      <c r="C35" s="5"/>
      <c r="D35" s="5"/>
      <c r="E35" s="5"/>
      <c r="F35" s="5"/>
      <c r="G35" s="5"/>
      <c r="H35" s="5"/>
      <c r="I35" s="5"/>
      <c r="J35" s="5"/>
      <c r="K35" s="5"/>
      <c r="L35" s="5"/>
      <c r="M35" s="5"/>
      <c r="N35" s="249"/>
    </row>
    <row r="36" spans="1:14">
      <c r="A36" s="5"/>
      <c r="B36" s="33"/>
      <c r="C36" s="33"/>
      <c r="D36" s="34" t="str">
        <f>IFERROR((LEFT(E36,4)-1&amp;IF(MID(E36,5,1)="","","-"&amp;TEXT(MOD(MID(E36,6,2)-1,100),"00"))),"")</f>
        <v>2021-22</v>
      </c>
      <c r="E36" s="34" t="str">
        <f>IFERROR((LEFT(F36,4)-1&amp;IF(MID(F36,5,1)="","","-"&amp;TEXT(MOD(MID(F36,6,2)-1,100),"00"))),"")</f>
        <v>2022-23</v>
      </c>
      <c r="F36" s="34" t="str">
        <f>IFERROR((LEFT(G36,4)-1&amp;IF(MID(G36,5,1)="","","-"&amp;TEXT(MOD(MID(G36,6,2)-1,100),"00"))),"")</f>
        <v>2023-24</v>
      </c>
      <c r="G36" s="34" t="str">
        <f>IFERROR((LEFT(H36,4)-1&amp;IF(MID(H36,5,1)="","","-"&amp;TEXT(MOD(MID(H36,6,2)-1,100),"00"))),"")</f>
        <v>2024-25</v>
      </c>
      <c r="H36" s="34" t="str">
        <f>IFERROR((LEFT(I36,4)-1&amp;IF(MID(I36,5,1)="","","-"&amp;TEXT(MOD(MID(I36,6,2)-1,100),"00"))),"")</f>
        <v>2025-26</v>
      </c>
      <c r="I36" s="48" t="str">
        <f>$C$8</f>
        <v>2026-27</v>
      </c>
      <c r="J36" s="34" t="str">
        <f>IFERROR((LEFT(I36,4)+1&amp;IF(MID(I36,5,1)="","","-"&amp;TEXT(MOD(MID(I36,6,2)+1,100),"00"))),"")</f>
        <v>2027-28</v>
      </c>
      <c r="K36" s="34" t="str">
        <f>IFERROR((LEFT(J36,4)+1&amp;IF(MID(J36,5,1)="","","-"&amp;TEXT(MOD(MID(J36,6,2)+1,100),"00"))),"")</f>
        <v>2028-29</v>
      </c>
      <c r="L36" s="34" t="str">
        <f>IFERROR((LEFT(K36,4)+1&amp;IF(MID(K36,5,1)="","","-"&amp;TEXT(MOD(MID(K36,6,2)+1,100),"00"))),"")</f>
        <v>2029-30</v>
      </c>
      <c r="M36" s="34" t="str">
        <f>IFERROR((LEFT(L36,4)+1&amp;IF(MID(L36,5,1)="","","-"&amp;TEXT(MOD(MID(L36,6,2)+1,100),"00"))),"")</f>
        <v>2030-31</v>
      </c>
      <c r="N36" s="252"/>
    </row>
    <row r="37" spans="1:14">
      <c r="A37" s="5"/>
      <c r="B37" s="412" t="s">
        <v>238</v>
      </c>
      <c r="C37" s="412"/>
      <c r="D37" s="417">
        <f t="shared" ref="D37:M37" si="4">SUM((D42*D48),(D43*D49)+D44)</f>
        <v>-2.8120407869096802E-2</v>
      </c>
      <c r="E37" s="417">
        <f t="shared" si="4"/>
        <v>-3.8748358757266073E-2</v>
      </c>
      <c r="F37" s="417">
        <f>SUM((F42*F48),(F43*F49)+F44)</f>
        <v>-8.8043290719790369E-3</v>
      </c>
      <c r="G37" s="417">
        <f t="shared" si="4"/>
        <v>1.4248539089411146E-2</v>
      </c>
      <c r="H37" s="417">
        <f t="shared" si="4"/>
        <v>1.1987987147291542E-2</v>
      </c>
      <c r="I37" s="417">
        <f t="shared" si="4"/>
        <v>9.1506511132063428E-3</v>
      </c>
      <c r="J37" s="417">
        <f t="shared" si="4"/>
        <v>9.4532903132763194E-3</v>
      </c>
      <c r="K37" s="417">
        <f t="shared" si="4"/>
        <v>1.1677109032548483E-2</v>
      </c>
      <c r="L37" s="417">
        <f t="shared" si="4"/>
        <v>1.2078971675182581E-2</v>
      </c>
      <c r="M37" s="417">
        <f t="shared" si="4"/>
        <v>1.1092521820503005E-2</v>
      </c>
      <c r="N37" s="253"/>
    </row>
    <row r="38" spans="1:14">
      <c r="A38" s="5"/>
      <c r="B38" s="412" t="s">
        <v>239</v>
      </c>
      <c r="C38" s="412"/>
      <c r="D38" s="241">
        <f>1+D37</f>
        <v>0.97187959213090325</v>
      </c>
      <c r="E38" s="241">
        <f t="shared" ref="E38:M38" si="5">IFERROR(D38*(1+E37),"")</f>
        <v>0.93422085302614954</v>
      </c>
      <c r="F38" s="241">
        <f t="shared" si="5"/>
        <v>0.92599566521020238</v>
      </c>
      <c r="G38" s="241">
        <f t="shared" si="5"/>
        <v>0.93918975064257526</v>
      </c>
      <c r="H38" s="241">
        <f t="shared" si="5"/>
        <v>0.95044874530214629</v>
      </c>
      <c r="I38" s="241">
        <f t="shared" si="5"/>
        <v>0.95914597017139103</v>
      </c>
      <c r="J38" s="241">
        <f t="shared" si="5"/>
        <v>0.96821305548023018</v>
      </c>
      <c r="K38" s="241">
        <f t="shared" si="5"/>
        <v>0.97951898489580969</v>
      </c>
      <c r="L38" s="241">
        <f t="shared" si="5"/>
        <v>0.99135056696966972</v>
      </c>
      <c r="M38" s="241">
        <f t="shared" si="5"/>
        <v>1.0023471447655488</v>
      </c>
      <c r="N38" s="253"/>
    </row>
    <row r="39" spans="1:14">
      <c r="A39" s="5"/>
      <c r="B39" s="412" t="str">
        <f>"Escalate from base year to " &amp; C8</f>
        <v>Escalate from base year to 2026-27</v>
      </c>
      <c r="C39" s="412"/>
      <c r="D39" s="242"/>
      <c r="E39" s="242"/>
      <c r="F39" s="242"/>
      <c r="G39" s="242"/>
      <c r="H39" s="242"/>
      <c r="I39" s="241">
        <f>I38/INDEX($D$36:$M$38,3,MATCH($C$9,$D$36:$M$36,0))</f>
        <v>1.0212483361484324</v>
      </c>
      <c r="J39" s="242"/>
      <c r="K39" s="242"/>
      <c r="L39" s="242"/>
      <c r="M39" s="242"/>
      <c r="N39" s="249"/>
    </row>
    <row r="40" spans="1:14">
      <c r="A40" s="5"/>
      <c r="B40" s="418"/>
      <c r="C40" s="412"/>
      <c r="D40" s="412"/>
      <c r="E40" s="412"/>
      <c r="F40" s="412"/>
      <c r="G40" s="412"/>
      <c r="H40" s="412"/>
      <c r="I40" s="412"/>
      <c r="J40" s="412"/>
      <c r="K40" s="412"/>
      <c r="L40" s="419"/>
      <c r="M40" s="420"/>
      <c r="N40" s="249"/>
    </row>
    <row r="41" spans="1:14">
      <c r="A41" s="5"/>
      <c r="B41" s="34" t="s">
        <v>240</v>
      </c>
      <c r="C41" s="33"/>
      <c r="D41" s="34" t="str">
        <f>IFERROR((LEFT(E41,4)-1&amp;IF(MID(E41,5,1)="","","-"&amp;TEXT(MOD(MID(E41,6,2)-1,100),"00"))),"")</f>
        <v>2021-22</v>
      </c>
      <c r="E41" s="34" t="str">
        <f>IFERROR((LEFT(F41,4)-1&amp;IF(MID(F41,5,1)="","","-"&amp;TEXT(MOD(MID(F41,6,2)-1,100),"00"))),"")</f>
        <v>2022-23</v>
      </c>
      <c r="F41" s="34" t="str">
        <f>IFERROR((LEFT(G41,4)-1&amp;IF(MID(G41,5,1)="","","-"&amp;TEXT(MOD(MID(G41,6,2)-1,100),"00"))),"")</f>
        <v>2023-24</v>
      </c>
      <c r="G41" s="34" t="str">
        <f>IFERROR((LEFT(H41,4)-1&amp;IF(MID(H41,5,1)="","","-"&amp;TEXT(MOD(MID(H41,6,2)-1,100),"00"))),"")</f>
        <v>2024-25</v>
      </c>
      <c r="H41" s="34" t="str">
        <f>IFERROR((LEFT(I41,4)-1&amp;IF(MID(I41,5,1)="","","-"&amp;TEXT(MOD(MID(I41,6,2)-1,100),"00"))),"")</f>
        <v>2025-26</v>
      </c>
      <c r="I41" s="48" t="str">
        <f>$C$8</f>
        <v>2026-27</v>
      </c>
      <c r="J41" s="34" t="str">
        <f>IFERROR((LEFT(I41,4)+1&amp;IF(MID(I41,5,1)="","","-"&amp;TEXT(MOD(MID(I41,6,2)+1,100),"00"))),"")</f>
        <v>2027-28</v>
      </c>
      <c r="K41" s="34" t="str">
        <f>IFERROR((LEFT(J41,4)+1&amp;IF(MID(J41,5,1)="","","-"&amp;TEXT(MOD(MID(J41,6,2)+1,100),"00"))),"")</f>
        <v>2028-29</v>
      </c>
      <c r="L41" s="34" t="str">
        <f>IFERROR((LEFT(K41,4)+1&amp;IF(MID(K41,5,1)="","","-"&amp;TEXT(MOD(MID(K41,6,2)+1,100),"00"))),"")</f>
        <v>2029-30</v>
      </c>
      <c r="M41" s="34" t="str">
        <f>IFERROR((LEFT(L41,4)+1&amp;IF(MID(L41,5,1)="","","-"&amp;TEXT(MOD(MID(L41,6,2)+1,100),"00"))),"")</f>
        <v>2030-31</v>
      </c>
      <c r="N41" s="101">
        <f>IF(COUNTA(B42:M45)=0,1,0)</f>
        <v>0</v>
      </c>
    </row>
    <row r="42" spans="1:14">
      <c r="A42" s="5"/>
      <c r="B42" s="435" t="s">
        <v>669</v>
      </c>
      <c r="C42" s="412"/>
      <c r="D42" s="431"/>
      <c r="E42" s="431"/>
      <c r="F42" s="431">
        <v>-1.2515048324812428E-2</v>
      </c>
      <c r="G42" s="431">
        <v>1.1960765272050367E-2</v>
      </c>
      <c r="H42" s="431">
        <v>6.7749431604970933E-3</v>
      </c>
      <c r="I42" s="431">
        <v>6.6742534384085506E-3</v>
      </c>
      <c r="J42" s="431">
        <v>9.1898693689420607E-3</v>
      </c>
      <c r="K42" s="431">
        <v>1.0844237001720769E-2</v>
      </c>
      <c r="L42" s="431">
        <v>1.0677567182329151E-2</v>
      </c>
      <c r="M42" s="431">
        <v>1.0220337553900727E-2</v>
      </c>
      <c r="N42" s="101"/>
    </row>
    <row r="43" spans="1:14">
      <c r="A43" s="5"/>
      <c r="B43" s="213" t="s">
        <v>241</v>
      </c>
      <c r="C43" s="412"/>
      <c r="D43" s="416">
        <v>-2.8120407869096802E-2</v>
      </c>
      <c r="E43" s="416">
        <v>-4.374835875726607E-2</v>
      </c>
      <c r="F43" s="416">
        <v>-1.5093609819145648E-2</v>
      </c>
      <c r="G43" s="416">
        <v>6.5363129067719239E-3</v>
      </c>
      <c r="H43" s="416">
        <v>7.2010311340859889E-3</v>
      </c>
      <c r="I43" s="416">
        <v>1.1627048788004135E-2</v>
      </c>
      <c r="J43" s="416">
        <v>9.7167112576105781E-3</v>
      </c>
      <c r="K43" s="416">
        <v>1.2509981063376197E-2</v>
      </c>
      <c r="L43" s="416">
        <v>1.3480376168036013E-2</v>
      </c>
      <c r="M43" s="416">
        <v>1.1964706087105283E-2</v>
      </c>
      <c r="N43" s="249"/>
    </row>
    <row r="44" spans="1:14">
      <c r="A44" s="5"/>
      <c r="B44" s="435" t="s">
        <v>668</v>
      </c>
      <c r="C44" s="412"/>
      <c r="D44" s="416"/>
      <c r="E44" s="431">
        <v>5.0000000000000001E-3</v>
      </c>
      <c r="F44" s="431">
        <v>5.0000000000000001E-3</v>
      </c>
      <c r="G44" s="431">
        <v>5.0000000000000001E-3</v>
      </c>
      <c r="H44" s="431">
        <v>5.0000000000000001E-3</v>
      </c>
      <c r="I44" s="416"/>
      <c r="J44" s="416"/>
      <c r="K44" s="416"/>
      <c r="L44" s="416"/>
      <c r="M44" s="416"/>
      <c r="N44" s="249"/>
    </row>
    <row r="45" spans="1:14">
      <c r="A45" s="5"/>
      <c r="B45" s="213"/>
      <c r="C45" s="412"/>
      <c r="D45" s="416"/>
      <c r="E45" s="416"/>
      <c r="F45" s="416"/>
      <c r="G45" s="416"/>
      <c r="H45" s="416"/>
      <c r="I45" s="416"/>
      <c r="J45" s="416"/>
      <c r="K45" s="416"/>
      <c r="L45" s="416"/>
      <c r="M45" s="416"/>
      <c r="N45" s="249"/>
    </row>
    <row r="46" spans="1:14">
      <c r="A46" s="5"/>
      <c r="B46" s="418"/>
      <c r="C46" s="412"/>
      <c r="D46" s="412"/>
      <c r="E46" s="412"/>
      <c r="F46" s="412"/>
      <c r="G46" s="412"/>
      <c r="H46" s="412"/>
      <c r="I46" s="412"/>
      <c r="J46" s="412"/>
      <c r="K46" s="412"/>
      <c r="L46" s="419"/>
      <c r="M46" s="419"/>
      <c r="N46" s="101"/>
    </row>
    <row r="47" spans="1:14" ht="13" customHeight="1">
      <c r="A47" s="5"/>
      <c r="B47" s="34" t="s">
        <v>242</v>
      </c>
      <c r="C47" s="33"/>
      <c r="D47" s="34" t="str">
        <f>IFERROR((LEFT(E47,4)-1&amp;IF(MID(E47,5,1)="","","-"&amp;TEXT(MOD(MID(E47,6,2)-1,100),"00"))),"")</f>
        <v>2021-22</v>
      </c>
      <c r="E47" s="34" t="str">
        <f>IFERROR((LEFT(F47,4)-1&amp;IF(MID(F47,5,1)="","","-"&amp;TEXT(MOD(MID(F47,6,2)-1,100),"00"))),"")</f>
        <v>2022-23</v>
      </c>
      <c r="F47" s="34" t="str">
        <f>IFERROR((LEFT(G47,4)-1&amp;IF(MID(G47,5,1)="","","-"&amp;TEXT(MOD(MID(G47,6,2)-1,100),"00"))),"")</f>
        <v>2023-24</v>
      </c>
      <c r="G47" s="34" t="str">
        <f>IFERROR((LEFT(H47,4)-1&amp;IF(MID(H47,5,1)="","","-"&amp;TEXT(MOD(MID(H47,6,2)-1,100),"00"))),"")</f>
        <v>2024-25</v>
      </c>
      <c r="H47" s="34" t="str">
        <f>IFERROR((LEFT(I47,4)-1&amp;IF(MID(I47,5,1)="","","-"&amp;TEXT(MOD(MID(I47,6,2)-1,100),"00"))),"")</f>
        <v>2025-26</v>
      </c>
      <c r="I47" s="48" t="str">
        <f>$C$8</f>
        <v>2026-27</v>
      </c>
      <c r="J47" s="34" t="str">
        <f>IFERROR((LEFT(I47,4)+1&amp;IF(MID(I47,5,1)="","","-"&amp;TEXT(MOD(MID(I47,6,2)+1,100),"00"))),"")</f>
        <v>2027-28</v>
      </c>
      <c r="K47" s="34" t="str">
        <f>IFERROR((LEFT(J47,4)+1&amp;IF(MID(J47,5,1)="","","-"&amp;TEXT(MOD(MID(J47,6,2)+1,100),"00"))),"")</f>
        <v>2028-29</v>
      </c>
      <c r="L47" s="34" t="str">
        <f>IFERROR((LEFT(K47,4)+1&amp;IF(MID(K47,5,1)="","","-"&amp;TEXT(MOD(MID(K47,6,2)+1,100),"00"))),"")</f>
        <v>2029-30</v>
      </c>
      <c r="M47" s="34" t="str">
        <f>IFERROR((LEFT(L47,4)+1&amp;IF(MID(L47,5,1)="","","-"&amp;TEXT(MOD(MID(L47,6,2)+1,100),"00"))),"")</f>
        <v>2030-31</v>
      </c>
      <c r="N47" s="101">
        <f>IF(COUNTA(D48:M51)=0,1,0)</f>
        <v>0</v>
      </c>
    </row>
    <row r="48" spans="1:14">
      <c r="A48" s="5"/>
      <c r="B48" s="254" t="str">
        <f>B42</f>
        <v>WPI - Real labour price growth - Deloitte WPI</v>
      </c>
      <c r="C48" s="412"/>
      <c r="D48" s="434"/>
      <c r="E48" s="434"/>
      <c r="F48" s="434">
        <v>0.5</v>
      </c>
      <c r="G48" s="434">
        <v>0.5</v>
      </c>
      <c r="H48" s="434">
        <v>0.5</v>
      </c>
      <c r="I48" s="434">
        <v>0.5</v>
      </c>
      <c r="J48" s="434">
        <v>0.5</v>
      </c>
      <c r="K48" s="434">
        <v>0.5</v>
      </c>
      <c r="L48" s="434">
        <v>0.5</v>
      </c>
      <c r="M48" s="434">
        <v>0.5</v>
      </c>
      <c r="N48" s="101"/>
    </row>
    <row r="49" spans="1:14">
      <c r="A49" s="5"/>
      <c r="B49" s="254" t="str">
        <f>B43</f>
        <v>WPI - Oxford Economics actual and forecast October 2024</v>
      </c>
      <c r="C49" s="412"/>
      <c r="D49" s="421">
        <v>1</v>
      </c>
      <c r="E49" s="421">
        <v>1</v>
      </c>
      <c r="F49" s="434">
        <v>0.5</v>
      </c>
      <c r="G49" s="434">
        <v>0.5</v>
      </c>
      <c r="H49" s="434">
        <v>0.5</v>
      </c>
      <c r="I49" s="421">
        <v>0.5</v>
      </c>
      <c r="J49" s="421">
        <v>0.5</v>
      </c>
      <c r="K49" s="421">
        <v>0.5</v>
      </c>
      <c r="L49" s="421">
        <v>0.5</v>
      </c>
      <c r="M49" s="421">
        <v>0.5</v>
      </c>
      <c r="N49" s="101"/>
    </row>
    <row r="50" spans="1:14">
      <c r="A50" s="5"/>
      <c r="B50" s="254" t="str">
        <f>B44</f>
        <v>Real Labour Price Growth - Super Guarantee</v>
      </c>
      <c r="C50" s="412"/>
      <c r="D50" s="421"/>
      <c r="E50" s="421"/>
      <c r="F50" s="421"/>
      <c r="G50" s="421"/>
      <c r="H50" s="421"/>
      <c r="I50" s="421"/>
      <c r="J50" s="421"/>
      <c r="K50" s="421"/>
      <c r="L50" s="421"/>
      <c r="M50" s="421"/>
      <c r="N50" s="101"/>
    </row>
    <row r="51" spans="1:14">
      <c r="A51" s="5"/>
      <c r="B51" s="254">
        <f>B45</f>
        <v>0</v>
      </c>
      <c r="C51" s="412"/>
      <c r="D51" s="421"/>
      <c r="E51" s="421"/>
      <c r="F51" s="421"/>
      <c r="G51" s="421"/>
      <c r="H51" s="421"/>
      <c r="I51" s="421"/>
      <c r="J51" s="421"/>
      <c r="K51" s="421"/>
      <c r="L51" s="421"/>
      <c r="M51" s="421"/>
      <c r="N51" s="101"/>
    </row>
    <row r="52" spans="1:14">
      <c r="A52" s="5"/>
      <c r="B52" s="5"/>
      <c r="C52" s="5"/>
      <c r="D52" s="101">
        <f t="shared" ref="D52:M52" si="6">IF(OR(SUM(D48:D51)=0,SUM(D48:D51)=1),0,1)</f>
        <v>0</v>
      </c>
      <c r="E52" s="101">
        <f t="shared" si="6"/>
        <v>0</v>
      </c>
      <c r="F52" s="101">
        <f t="shared" si="6"/>
        <v>0</v>
      </c>
      <c r="G52" s="101">
        <f t="shared" si="6"/>
        <v>0</v>
      </c>
      <c r="H52" s="101">
        <f t="shared" si="6"/>
        <v>0</v>
      </c>
      <c r="I52" s="101">
        <f>IF(OR(SUM(I48:I51)=0,SUM(I48:I51)=1),0,1)</f>
        <v>0</v>
      </c>
      <c r="J52" s="101">
        <f t="shared" si="6"/>
        <v>0</v>
      </c>
      <c r="K52" s="101">
        <f t="shared" si="6"/>
        <v>0</v>
      </c>
      <c r="L52" s="101">
        <f t="shared" si="6"/>
        <v>0</v>
      </c>
      <c r="M52" s="101">
        <f t="shared" si="6"/>
        <v>0</v>
      </c>
      <c r="N52" s="101">
        <f>IF(SUM(D52:M52)=0,0,1)</f>
        <v>0</v>
      </c>
    </row>
    <row r="53" spans="1:14">
      <c r="N53" s="249"/>
    </row>
    <row r="54" spans="1:14" ht="14">
      <c r="A54" s="134" t="s">
        <v>243</v>
      </c>
      <c r="B54" s="22" t="s">
        <v>244</v>
      </c>
      <c r="C54" s="21"/>
      <c r="D54" s="22" t="s">
        <v>178</v>
      </c>
      <c r="E54" s="21"/>
      <c r="F54" s="21"/>
      <c r="G54" s="21"/>
      <c r="H54" s="21"/>
      <c r="I54" s="22" t="s">
        <v>179</v>
      </c>
      <c r="J54" s="21"/>
      <c r="K54" s="21"/>
      <c r="L54" s="21"/>
      <c r="M54" s="21"/>
      <c r="N54" s="249"/>
    </row>
    <row r="55" spans="1:14">
      <c r="N55" s="249"/>
    </row>
    <row r="56" spans="1:14">
      <c r="B56" s="33"/>
      <c r="C56" s="33"/>
      <c r="D56" s="34" t="str">
        <f>IFERROR((LEFT(E56,4)-1&amp;IF(MID(E56,5,1)="","","-"&amp;TEXT(MOD(MID(E56,6,2)-1,100),"00"))),"")</f>
        <v>2021-22</v>
      </c>
      <c r="E56" s="34" t="str">
        <f>IFERROR((LEFT(F56,4)-1&amp;IF(MID(F56,5,1)="","","-"&amp;TEXT(MOD(MID(F56,6,2)-1,100),"00"))),"")</f>
        <v>2022-23</v>
      </c>
      <c r="F56" s="34" t="str">
        <f>IFERROR((LEFT(G56,4)-1&amp;IF(MID(G56,5,1)="","","-"&amp;TEXT(MOD(MID(G56,6,2)-1,100),"00"))),"")</f>
        <v>2023-24</v>
      </c>
      <c r="G56" s="34" t="str">
        <f>IFERROR((LEFT(H56,4)-1&amp;IF(MID(H56,5,1)="","","-"&amp;TEXT(MOD(MID(H56,6,2)-1,100),"00"))),"")</f>
        <v>2024-25</v>
      </c>
      <c r="H56" s="34" t="str">
        <f>IFERROR((LEFT(I56,4)-1&amp;IF(MID(I56,5,1)="","","-"&amp;TEXT(MOD(MID(I56,6,2)-1,100),"00"))),"")</f>
        <v>2025-26</v>
      </c>
      <c r="I56" s="48" t="str">
        <f>$C$8</f>
        <v>2026-27</v>
      </c>
      <c r="J56" s="34" t="str">
        <f>IFERROR((LEFT(I56,4)+1&amp;IF(MID(I56,5,1)="","","-"&amp;TEXT(MOD(MID(I56,6,2)+1,100),"00"))),"")</f>
        <v>2027-28</v>
      </c>
      <c r="K56" s="34" t="str">
        <f>IFERROR((LEFT(J56,4)+1&amp;IF(MID(J56,5,1)="","","-"&amp;TEXT(MOD(MID(J56,6,2)+1,100),"00"))),"")</f>
        <v>2028-29</v>
      </c>
      <c r="L56" s="34" t="str">
        <f>IFERROR((LEFT(K56,4)+1&amp;IF(MID(K56,5,1)="","","-"&amp;TEXT(MOD(MID(K56,6,2)+1,100),"00"))),"")</f>
        <v>2029-30</v>
      </c>
      <c r="M56" s="34" t="str">
        <f>IFERROR((LEFT(L56,4)+1&amp;IF(MID(L56,5,1)="","","-"&amp;TEXT(MOD(MID(L56,6,2)+1,100),"00"))),"")</f>
        <v>2030-31</v>
      </c>
      <c r="N56" s="249"/>
    </row>
    <row r="57" spans="1:14">
      <c r="B57" s="412" t="s">
        <v>245</v>
      </c>
      <c r="C57" s="412"/>
      <c r="D57" s="417">
        <f t="shared" ref="D57:M57" si="7">-D$28</f>
        <v>0</v>
      </c>
      <c r="E57" s="417">
        <f t="shared" si="7"/>
        <v>0</v>
      </c>
      <c r="F57" s="417">
        <f t="shared" si="7"/>
        <v>0</v>
      </c>
      <c r="G57" s="417">
        <f t="shared" si="7"/>
        <v>0</v>
      </c>
      <c r="H57" s="417">
        <f t="shared" si="7"/>
        <v>0</v>
      </c>
      <c r="I57" s="417">
        <f t="shared" si="7"/>
        <v>0</v>
      </c>
      <c r="J57" s="417">
        <f t="shared" si="7"/>
        <v>0</v>
      </c>
      <c r="K57" s="417">
        <f t="shared" si="7"/>
        <v>0</v>
      </c>
      <c r="L57" s="417">
        <f t="shared" si="7"/>
        <v>0</v>
      </c>
      <c r="M57" s="417">
        <f t="shared" si="7"/>
        <v>0</v>
      </c>
      <c r="N57" s="249"/>
    </row>
    <row r="58" spans="1:14">
      <c r="B58" s="412" t="s">
        <v>239</v>
      </c>
      <c r="C58" s="412"/>
      <c r="D58" s="241">
        <f>1+D57</f>
        <v>1</v>
      </c>
      <c r="E58" s="241">
        <f t="shared" ref="E58:M58" si="8">IFERROR(D58*(1+E57),"")</f>
        <v>1</v>
      </c>
      <c r="F58" s="241">
        <f t="shared" si="8"/>
        <v>1</v>
      </c>
      <c r="G58" s="241">
        <f t="shared" si="8"/>
        <v>1</v>
      </c>
      <c r="H58" s="241">
        <f t="shared" si="8"/>
        <v>1</v>
      </c>
      <c r="I58" s="241">
        <f t="shared" si="8"/>
        <v>1</v>
      </c>
      <c r="J58" s="241">
        <f t="shared" si="8"/>
        <v>1</v>
      </c>
      <c r="K58" s="241">
        <f t="shared" si="8"/>
        <v>1</v>
      </c>
      <c r="L58" s="241">
        <f t="shared" si="8"/>
        <v>1</v>
      </c>
      <c r="M58" s="241">
        <f t="shared" si="8"/>
        <v>1</v>
      </c>
      <c r="N58" s="249"/>
    </row>
    <row r="59" spans="1:14">
      <c r="B59" s="412" t="str">
        <f>"Escalate from base year to " &amp; C28</f>
        <v xml:space="preserve">Escalate from base year to </v>
      </c>
      <c r="C59" s="412"/>
      <c r="D59" s="242"/>
      <c r="E59" s="242"/>
      <c r="F59" s="242"/>
      <c r="G59" s="242"/>
      <c r="H59" s="242"/>
      <c r="I59" s="241">
        <f>I58/INDEX($D$56:$M$58,3,MATCH($C$9,$D$56:$M$56,0))</f>
        <v>1</v>
      </c>
      <c r="J59" s="242"/>
      <c r="K59" s="242"/>
      <c r="L59" s="242"/>
      <c r="M59" s="242"/>
      <c r="N59" s="249"/>
    </row>
    <row r="60" spans="1:14">
      <c r="B60" s="418"/>
      <c r="C60" s="418"/>
      <c r="D60" s="418"/>
      <c r="E60" s="418"/>
      <c r="F60" s="418"/>
      <c r="G60" s="418"/>
      <c r="H60" s="418"/>
      <c r="I60" s="418"/>
      <c r="J60" s="418"/>
      <c r="K60" s="418"/>
      <c r="L60" s="418"/>
      <c r="M60" s="418"/>
      <c r="N60" s="249"/>
    </row>
    <row r="61" spans="1:14">
      <c r="B61" s="33"/>
      <c r="C61" s="33"/>
      <c r="D61" s="34" t="str">
        <f>IFERROR((LEFT(E61,4)-1&amp;IF(MID(E61,5,1)="","","-"&amp;TEXT(MOD(MID(E61,6,2)-1,100),"00"))),"")</f>
        <v>2021-22</v>
      </c>
      <c r="E61" s="34" t="str">
        <f>IFERROR((LEFT(F61,4)-1&amp;IF(MID(F61,5,1)="","","-"&amp;TEXT(MOD(MID(F61,6,2)-1,100),"00"))),"")</f>
        <v>2022-23</v>
      </c>
      <c r="F61" s="34" t="str">
        <f>IFERROR((LEFT(G61,4)-1&amp;IF(MID(G61,5,1)="","","-"&amp;TEXT(MOD(MID(G61,6,2)-1,100),"00"))),"")</f>
        <v>2023-24</v>
      </c>
      <c r="G61" s="34" t="str">
        <f>IFERROR((LEFT(H61,4)-1&amp;IF(MID(H61,5,1)="","","-"&amp;TEXT(MOD(MID(H61,6,2)-1,100),"00"))),"")</f>
        <v>2024-25</v>
      </c>
      <c r="H61" s="34" t="str">
        <f>IFERROR((LEFT(I61,4)-1&amp;IF(MID(I61,5,1)="","","-"&amp;TEXT(MOD(MID(I61,6,2)-1,100),"00"))),"")</f>
        <v>2025-26</v>
      </c>
      <c r="I61" s="48" t="str">
        <f>$C$8</f>
        <v>2026-27</v>
      </c>
      <c r="J61" s="34" t="str">
        <f>IFERROR((LEFT(I61,4)+1&amp;IF(MID(I61,5,1)="","","-"&amp;TEXT(MOD(MID(I61,6,2)+1,100),"00"))),"")</f>
        <v>2027-28</v>
      </c>
      <c r="K61" s="34" t="str">
        <f>IFERROR((LEFT(J61,4)+1&amp;IF(MID(J61,5,1)="","","-"&amp;TEXT(MOD(MID(J61,6,2)+1,100),"00"))),"")</f>
        <v>2028-29</v>
      </c>
      <c r="L61" s="34" t="str">
        <f>IFERROR((LEFT(K61,4)+1&amp;IF(MID(K61,5,1)="","","-"&amp;TEXT(MOD(MID(K61,6,2)+1,100),"00"))),"")</f>
        <v>2029-30</v>
      </c>
      <c r="M61" s="34" t="str">
        <f>IFERROR((LEFT(L61,4)+1&amp;IF(MID(L61,5,1)="","","-"&amp;TEXT(MOD(MID(L61,6,2)+1,100),"00"))),"")</f>
        <v>2030-31</v>
      </c>
      <c r="N61" s="249"/>
    </row>
    <row r="62" spans="1:14">
      <c r="B62" s="412" t="s">
        <v>246</v>
      </c>
      <c r="C62" s="412"/>
      <c r="D62" s="417">
        <f t="shared" ref="D62:M62" si="9">-D$29</f>
        <v>0</v>
      </c>
      <c r="E62" s="417">
        <f t="shared" si="9"/>
        <v>0</v>
      </c>
      <c r="F62" s="417">
        <f t="shared" si="9"/>
        <v>0</v>
      </c>
      <c r="G62" s="417">
        <f t="shared" si="9"/>
        <v>0</v>
      </c>
      <c r="H62" s="417">
        <f t="shared" si="9"/>
        <v>0</v>
      </c>
      <c r="I62" s="417">
        <f t="shared" si="9"/>
        <v>0</v>
      </c>
      <c r="J62" s="417">
        <f t="shared" si="9"/>
        <v>0</v>
      </c>
      <c r="K62" s="417">
        <f t="shared" si="9"/>
        <v>0</v>
      </c>
      <c r="L62" s="417">
        <f t="shared" si="9"/>
        <v>0</v>
      </c>
      <c r="M62" s="417">
        <f t="shared" si="9"/>
        <v>0</v>
      </c>
      <c r="N62" s="249"/>
    </row>
    <row r="63" spans="1:14">
      <c r="B63" s="412" t="s">
        <v>239</v>
      </c>
      <c r="C63" s="412"/>
      <c r="D63" s="241">
        <f>1+D62</f>
        <v>1</v>
      </c>
      <c r="E63" s="241">
        <f t="shared" ref="E63:M63" si="10">IFERROR(D63*(1+E62),"")</f>
        <v>1</v>
      </c>
      <c r="F63" s="241">
        <f t="shared" si="10"/>
        <v>1</v>
      </c>
      <c r="G63" s="241">
        <f t="shared" si="10"/>
        <v>1</v>
      </c>
      <c r="H63" s="241">
        <f t="shared" si="10"/>
        <v>1</v>
      </c>
      <c r="I63" s="241">
        <f t="shared" si="10"/>
        <v>1</v>
      </c>
      <c r="J63" s="241">
        <f t="shared" si="10"/>
        <v>1</v>
      </c>
      <c r="K63" s="241">
        <f t="shared" si="10"/>
        <v>1</v>
      </c>
      <c r="L63" s="241">
        <f t="shared" si="10"/>
        <v>1</v>
      </c>
      <c r="M63" s="241">
        <f t="shared" si="10"/>
        <v>1</v>
      </c>
      <c r="N63" s="249"/>
    </row>
    <row r="64" spans="1:14">
      <c r="B64" s="412" t="str">
        <f>"Escalate from base year to " &amp; C33</f>
        <v xml:space="preserve">Escalate from base year to </v>
      </c>
      <c r="C64" s="412"/>
      <c r="D64" s="242"/>
      <c r="E64" s="242"/>
      <c r="F64" s="242"/>
      <c r="G64" s="242"/>
      <c r="H64" s="242"/>
      <c r="I64" s="241">
        <f>I63/INDEX($D$61:$M$63,3,MATCH($C$9,$D$61:$M$61,0))</f>
        <v>1</v>
      </c>
      <c r="J64" s="242"/>
      <c r="K64" s="242"/>
      <c r="L64" s="242"/>
      <c r="M64" s="242"/>
      <c r="N64" s="249"/>
    </row>
    <row r="65" spans="2:14">
      <c r="B65" s="418"/>
      <c r="C65" s="418"/>
      <c r="D65" s="418"/>
      <c r="E65" s="418"/>
      <c r="F65" s="418"/>
      <c r="G65" s="418"/>
      <c r="H65" s="418"/>
      <c r="I65" s="418"/>
      <c r="J65" s="418"/>
      <c r="K65" s="418"/>
      <c r="L65" s="418"/>
      <c r="M65" s="418"/>
      <c r="N65" s="249"/>
    </row>
    <row r="66" spans="2:14">
      <c r="B66" s="33"/>
      <c r="C66" s="33"/>
      <c r="D66" s="34" t="str">
        <f>IFERROR((LEFT(E66,4)-1&amp;IF(MID(E66,5,1)="","","-"&amp;TEXT(MOD(MID(E66,6,2)-1,100),"00"))),"")</f>
        <v>2021-22</v>
      </c>
      <c r="E66" s="34" t="str">
        <f>IFERROR((LEFT(F66,4)-1&amp;IF(MID(F66,5,1)="","","-"&amp;TEXT(MOD(MID(F66,6,2)-1,100),"00"))),"")</f>
        <v>2022-23</v>
      </c>
      <c r="F66" s="34" t="str">
        <f>IFERROR((LEFT(G66,4)-1&amp;IF(MID(G66,5,1)="","","-"&amp;TEXT(MOD(MID(G66,6,2)-1,100),"00"))),"")</f>
        <v>2023-24</v>
      </c>
      <c r="G66" s="34" t="str">
        <f>IFERROR((LEFT(H66,4)-1&amp;IF(MID(H66,5,1)="","","-"&amp;TEXT(MOD(MID(H66,6,2)-1,100),"00"))),"")</f>
        <v>2024-25</v>
      </c>
      <c r="H66" s="34" t="str">
        <f>IFERROR((LEFT(I66,4)-1&amp;IF(MID(I66,5,1)="","","-"&amp;TEXT(MOD(MID(I66,6,2)-1,100),"00"))),"")</f>
        <v>2025-26</v>
      </c>
      <c r="I66" s="48" t="str">
        <f>$C$8</f>
        <v>2026-27</v>
      </c>
      <c r="J66" s="34" t="str">
        <f>IFERROR((LEFT(I66,4)+1&amp;IF(MID(I66,5,1)="","","-"&amp;TEXT(MOD(MID(I66,6,2)+1,100),"00"))),"")</f>
        <v>2027-28</v>
      </c>
      <c r="K66" s="34" t="str">
        <f>IFERROR((LEFT(J66,4)+1&amp;IF(MID(J66,5,1)="","","-"&amp;TEXT(MOD(MID(J66,6,2)+1,100),"00"))),"")</f>
        <v>2028-29</v>
      </c>
      <c r="L66" s="34" t="str">
        <f>IFERROR((LEFT(K66,4)+1&amp;IF(MID(K66,5,1)="","","-"&amp;TEXT(MOD(MID(K66,6,2)+1,100),"00"))),"")</f>
        <v>2029-30</v>
      </c>
      <c r="M66" s="34" t="str">
        <f>IFERROR((LEFT(L66,4)+1&amp;IF(MID(L66,5,1)="","","-"&amp;TEXT(MOD(MID(L66,6,2)+1,100),"00"))),"")</f>
        <v>2030-31</v>
      </c>
      <c r="N66" s="249"/>
    </row>
    <row r="67" spans="2:14">
      <c r="B67" s="412" t="s">
        <v>247</v>
      </c>
      <c r="C67" s="412"/>
      <c r="D67" s="417">
        <f t="shared" ref="D67:M67" si="11">-D$30</f>
        <v>0</v>
      </c>
      <c r="E67" s="417">
        <f t="shared" si="11"/>
        <v>0</v>
      </c>
      <c r="F67" s="417">
        <f t="shared" si="11"/>
        <v>0</v>
      </c>
      <c r="G67" s="417">
        <f t="shared" si="11"/>
        <v>0</v>
      </c>
      <c r="H67" s="417">
        <f t="shared" si="11"/>
        <v>0</v>
      </c>
      <c r="I67" s="417">
        <f t="shared" si="11"/>
        <v>0</v>
      </c>
      <c r="J67" s="417">
        <f t="shared" si="11"/>
        <v>0</v>
      </c>
      <c r="K67" s="417">
        <f t="shared" si="11"/>
        <v>0</v>
      </c>
      <c r="L67" s="417">
        <f t="shared" si="11"/>
        <v>0</v>
      </c>
      <c r="M67" s="417">
        <f t="shared" si="11"/>
        <v>0</v>
      </c>
      <c r="N67" s="249"/>
    </row>
    <row r="68" spans="2:14">
      <c r="B68" s="412" t="s">
        <v>239</v>
      </c>
      <c r="C68" s="412"/>
      <c r="D68" s="241">
        <f>1+D67</f>
        <v>1</v>
      </c>
      <c r="E68" s="241">
        <f t="shared" ref="E68:M68" si="12">IFERROR(D68*(1+E67),"")</f>
        <v>1</v>
      </c>
      <c r="F68" s="241">
        <f t="shared" si="12"/>
        <v>1</v>
      </c>
      <c r="G68" s="241">
        <f t="shared" si="12"/>
        <v>1</v>
      </c>
      <c r="H68" s="241">
        <f t="shared" si="12"/>
        <v>1</v>
      </c>
      <c r="I68" s="241">
        <f t="shared" si="12"/>
        <v>1</v>
      </c>
      <c r="J68" s="241">
        <f t="shared" si="12"/>
        <v>1</v>
      </c>
      <c r="K68" s="241">
        <f t="shared" si="12"/>
        <v>1</v>
      </c>
      <c r="L68" s="241">
        <f t="shared" si="12"/>
        <v>1</v>
      </c>
      <c r="M68" s="241">
        <f t="shared" si="12"/>
        <v>1</v>
      </c>
      <c r="N68" s="249"/>
    </row>
    <row r="69" spans="2:14">
      <c r="B69" s="412" t="str">
        <f>"Escalate from base year to " &amp; C38</f>
        <v xml:space="preserve">Escalate from base year to </v>
      </c>
      <c r="C69" s="412"/>
      <c r="D69" s="242"/>
      <c r="E69" s="242"/>
      <c r="F69" s="242"/>
      <c r="G69" s="242"/>
      <c r="H69" s="242"/>
      <c r="I69" s="241">
        <f>I68/INDEX($D$66:$M$68,3,MATCH($C$9,$D$66:$M$66,0))</f>
        <v>1</v>
      </c>
      <c r="J69" s="242"/>
      <c r="K69" s="242"/>
      <c r="L69" s="242"/>
      <c r="M69" s="242"/>
      <c r="N69" s="249"/>
    </row>
    <row r="70" spans="2:14">
      <c r="B70" s="418"/>
      <c r="C70" s="418"/>
      <c r="D70" s="418"/>
      <c r="E70" s="418"/>
      <c r="F70" s="418"/>
      <c r="G70" s="418"/>
      <c r="H70" s="418"/>
      <c r="I70" s="418"/>
      <c r="J70" s="418"/>
      <c r="K70" s="418"/>
      <c r="L70" s="418"/>
      <c r="M70" s="418"/>
      <c r="N70" s="249"/>
    </row>
    <row r="71" spans="2:14">
      <c r="B71" s="33"/>
      <c r="C71" s="33"/>
      <c r="D71" s="34" t="str">
        <f>IFERROR((LEFT(E71,4)-1&amp;IF(MID(E71,5,1)="","","-"&amp;TEXT(MOD(MID(E71,6,2)-1,100),"00"))),"")</f>
        <v>2021-22</v>
      </c>
      <c r="E71" s="34" t="str">
        <f>IFERROR((LEFT(F71,4)-1&amp;IF(MID(F71,5,1)="","","-"&amp;TEXT(MOD(MID(F71,6,2)-1,100),"00"))),"")</f>
        <v>2022-23</v>
      </c>
      <c r="F71" s="34" t="str">
        <f>IFERROR((LEFT(G71,4)-1&amp;IF(MID(G71,5,1)="","","-"&amp;TEXT(MOD(MID(G71,6,2)-1,100),"00"))),"")</f>
        <v>2023-24</v>
      </c>
      <c r="G71" s="34" t="str">
        <f>IFERROR((LEFT(H71,4)-1&amp;IF(MID(H71,5,1)="","","-"&amp;TEXT(MOD(MID(H71,6,2)-1,100),"00"))),"")</f>
        <v>2024-25</v>
      </c>
      <c r="H71" s="34" t="str">
        <f>IFERROR((LEFT(I71,4)-1&amp;IF(MID(I71,5,1)="","","-"&amp;TEXT(MOD(MID(I71,6,2)-1,100),"00"))),"")</f>
        <v>2025-26</v>
      </c>
      <c r="I71" s="48" t="str">
        <f>$C$8</f>
        <v>2026-27</v>
      </c>
      <c r="J71" s="34" t="str">
        <f>IFERROR((LEFT(I71,4)+1&amp;IF(MID(I71,5,1)="","","-"&amp;TEXT(MOD(MID(I71,6,2)+1,100),"00"))),"")</f>
        <v>2027-28</v>
      </c>
      <c r="K71" s="34" t="str">
        <f>IFERROR((LEFT(J71,4)+1&amp;IF(MID(J71,5,1)="","","-"&amp;TEXT(MOD(MID(J71,6,2)+1,100),"00"))),"")</f>
        <v>2028-29</v>
      </c>
      <c r="L71" s="34" t="str">
        <f>IFERROR((LEFT(K71,4)+1&amp;IF(MID(K71,5,1)="","","-"&amp;TEXT(MOD(MID(K71,6,2)+1,100),"00"))),"")</f>
        <v>2029-30</v>
      </c>
      <c r="M71" s="34" t="str">
        <f>IFERROR((LEFT(L71,4)+1&amp;IF(MID(L71,5,1)="","","-"&amp;TEXT(MOD(MID(L71,6,2)+1,100),"00"))),"")</f>
        <v>2030-31</v>
      </c>
      <c r="N71" s="249"/>
    </row>
    <row r="72" spans="2:14">
      <c r="B72" s="412" t="s">
        <v>248</v>
      </c>
      <c r="C72" s="412"/>
      <c r="D72" s="417">
        <f t="shared" ref="D72:M72" si="13">-D$31</f>
        <v>0</v>
      </c>
      <c r="E72" s="417">
        <f t="shared" si="13"/>
        <v>0</v>
      </c>
      <c r="F72" s="417">
        <f t="shared" si="13"/>
        <v>0</v>
      </c>
      <c r="G72" s="417">
        <f t="shared" si="13"/>
        <v>0</v>
      </c>
      <c r="H72" s="417">
        <f t="shared" si="13"/>
        <v>0</v>
      </c>
      <c r="I72" s="417">
        <f t="shared" si="13"/>
        <v>0</v>
      </c>
      <c r="J72" s="417">
        <f t="shared" si="13"/>
        <v>0</v>
      </c>
      <c r="K72" s="417">
        <f t="shared" si="13"/>
        <v>0</v>
      </c>
      <c r="L72" s="417">
        <f t="shared" si="13"/>
        <v>0</v>
      </c>
      <c r="M72" s="417">
        <f t="shared" si="13"/>
        <v>0</v>
      </c>
      <c r="N72" s="249"/>
    </row>
    <row r="73" spans="2:14">
      <c r="B73" s="412" t="s">
        <v>239</v>
      </c>
      <c r="C73" s="412"/>
      <c r="D73" s="241">
        <f>1+D72</f>
        <v>1</v>
      </c>
      <c r="E73" s="241">
        <f t="shared" ref="E73:M73" si="14">IFERROR(D73*(1+E72),"")</f>
        <v>1</v>
      </c>
      <c r="F73" s="241">
        <f t="shared" si="14"/>
        <v>1</v>
      </c>
      <c r="G73" s="241">
        <f t="shared" si="14"/>
        <v>1</v>
      </c>
      <c r="H73" s="241">
        <f t="shared" si="14"/>
        <v>1</v>
      </c>
      <c r="I73" s="241">
        <f t="shared" si="14"/>
        <v>1</v>
      </c>
      <c r="J73" s="241">
        <f t="shared" si="14"/>
        <v>1</v>
      </c>
      <c r="K73" s="241">
        <f t="shared" si="14"/>
        <v>1</v>
      </c>
      <c r="L73" s="241">
        <f t="shared" si="14"/>
        <v>1</v>
      </c>
      <c r="M73" s="241">
        <f t="shared" si="14"/>
        <v>1</v>
      </c>
      <c r="N73" s="249"/>
    </row>
    <row r="74" spans="2:14">
      <c r="B74" s="412" t="str">
        <f>"Escalate from base year to " &amp; C43</f>
        <v xml:space="preserve">Escalate from base year to </v>
      </c>
      <c r="C74" s="412"/>
      <c r="D74" s="242"/>
      <c r="E74" s="242"/>
      <c r="F74" s="242"/>
      <c r="G74" s="242"/>
      <c r="H74" s="242"/>
      <c r="I74" s="241">
        <f>I73/INDEX($D$71:$M$73,3,MATCH($C$9,$D$71:$M$71,0))</f>
        <v>1</v>
      </c>
      <c r="J74" s="242"/>
      <c r="K74" s="242"/>
      <c r="L74" s="242"/>
      <c r="M74" s="242"/>
      <c r="N74" s="249"/>
    </row>
    <row r="75" spans="2:14">
      <c r="N75" s="249"/>
    </row>
    <row r="76" spans="2:14">
      <c r="N76" s="249"/>
    </row>
    <row r="77" spans="2:14">
      <c r="N77" s="249"/>
    </row>
    <row r="78" spans="2:14">
      <c r="N78" s="249"/>
    </row>
  </sheetData>
  <conditionalFormatting sqref="G1">
    <cfRule type="cellIs" dxfId="66" priority="5" operator="equal">
      <formula>"Check"</formula>
    </cfRule>
    <cfRule type="cellIs" dxfId="65" priority="6" operator="equal">
      <formula>"Ok"</formula>
    </cfRule>
  </conditionalFormatting>
  <pageMargins left="0.7" right="0.7" top="0.75" bottom="0.75" header="0.3" footer="0.3"/>
  <pageSetup paperSize="9" orientation="portrait" horizontalDpi="300" verticalDpi="300" r:id="rId1"/>
  <drawing r:id="rId2"/>
  <extLst>
    <ext xmlns:x14="http://schemas.microsoft.com/office/spreadsheetml/2009/9/main" uri="{78C0D931-6437-407d-A8EE-F0AAD7539E65}">
      <x14:conditionalFormattings>
        <x14:conditionalFormatting xmlns:xm="http://schemas.microsoft.com/office/excel/2006/main">
          <x14:cfRule type="iconSet" priority="3" id="{E4E37A59-FF09-4DF6-84F4-F572611C4D6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D52:M52</xm:sqref>
        </x14:conditionalFormatting>
        <x14:conditionalFormatting xmlns:xm="http://schemas.microsoft.com/office/excel/2006/main">
          <x14:cfRule type="iconSet" priority="8" id="{4FC9ACD2-22B6-449A-A636-AC94114D731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N20</xm:sqref>
        </x14:conditionalFormatting>
        <x14:conditionalFormatting xmlns:xm="http://schemas.microsoft.com/office/excel/2006/main">
          <x14:cfRule type="iconSet" priority="7" id="{9CD1AC71-F9DB-4744-B321-14327E2A8CF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N21</xm:sqref>
        </x14:conditionalFormatting>
        <x14:conditionalFormatting xmlns:xm="http://schemas.microsoft.com/office/excel/2006/main">
          <x14:cfRule type="iconSet" priority="11" id="{78146A91-3547-4929-8824-7E54DA1ADAC7}">
            <x14:iconSet showValue="0" custom="1">
              <x14:cfvo type="percent">
                <xm:f>0</xm:f>
              </x14:cfvo>
              <x14:cfvo type="num">
                <xm:f>10</xm:f>
              </x14:cfvo>
              <x14:cfvo type="num" gte="0">
                <xm:f>10</xm:f>
              </x14:cfvo>
              <x14:cfIcon iconSet="3TrafficLights1" iconId="0"/>
              <x14:cfIcon iconSet="3TrafficLights1" iconId="2"/>
              <x14:cfIcon iconSet="3TrafficLights1" iconId="0"/>
            </x14:iconSet>
          </x14:cfRule>
          <xm:sqref>N26</xm:sqref>
        </x14:conditionalFormatting>
        <x14:conditionalFormatting xmlns:xm="http://schemas.microsoft.com/office/excel/2006/main">
          <x14:cfRule type="iconSet" priority="12" id="{F76E90AA-C7EE-4C82-899B-432838DEAB3E}">
            <x14:iconSet showValue="0" custom="1">
              <x14:cfvo type="percent">
                <xm:f>0</xm:f>
              </x14:cfvo>
              <x14:cfvo type="num">
                <xm:f>21</xm:f>
              </x14:cfvo>
              <x14:cfvo type="num" gte="0">
                <xm:f>21</xm:f>
              </x14:cfvo>
              <x14:cfIcon iconSet="3TrafficLights1" iconId="0"/>
              <x14:cfIcon iconSet="3TrafficLights1" iconId="2"/>
              <x14:cfIcon iconSet="3TrafficLights1" iconId="0"/>
            </x14:iconSet>
          </x14:cfRule>
          <xm:sqref>N36 N15</xm:sqref>
        </x14:conditionalFormatting>
        <x14:conditionalFormatting xmlns:xm="http://schemas.microsoft.com/office/excel/2006/main">
          <x14:cfRule type="iconSet" priority="10" id="{19D0DAD1-17E6-439A-94C2-EEBBD74F8F5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N41:N42</xm:sqref>
        </x14:conditionalFormatting>
        <x14:conditionalFormatting xmlns:xm="http://schemas.microsoft.com/office/excel/2006/main">
          <x14:cfRule type="iconSet" priority="9" id="{55389973-AF46-42A6-9C83-BA74270988B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N47</xm:sqref>
        </x14:conditionalFormatting>
        <x14:conditionalFormatting xmlns:xm="http://schemas.microsoft.com/office/excel/2006/main">
          <x14:cfRule type="iconSet" priority="4" id="{28A1BCAC-D26F-4906-95C7-AD2104CB348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N52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8" tint="0.79998168889431442"/>
  </sheetPr>
  <dimension ref="A1:J47"/>
  <sheetViews>
    <sheetView showGridLines="0" zoomScale="80" zoomScaleNormal="80" workbookViewId="0">
      <pane ySplit="2" topLeftCell="A3" activePane="bottomLeft" state="frozen"/>
      <selection activeCell="A2" sqref="A2"/>
      <selection pane="bottomLeft" activeCell="D35" sqref="D35"/>
    </sheetView>
  </sheetViews>
  <sheetFormatPr defaultColWidth="8.7265625" defaultRowHeight="12.65" customHeight="1"/>
  <cols>
    <col min="1" max="1" width="5.54296875" customWidth="1"/>
    <col min="2" max="2" width="65.81640625" customWidth="1"/>
    <col min="3" max="3" width="17.81640625" customWidth="1"/>
    <col min="4" max="4" width="25.453125" bestFit="1" customWidth="1"/>
    <col min="5" max="5" width="17.81640625" customWidth="1"/>
    <col min="6" max="6" width="24.453125" bestFit="1" customWidth="1"/>
    <col min="7" max="7" width="20.54296875" bestFit="1" customWidth="1"/>
    <col min="8" max="8" width="14.453125" bestFit="1" customWidth="1"/>
    <col min="9" max="9" width="17.453125" bestFit="1" customWidth="1"/>
    <col min="10" max="10" width="35.1796875" bestFit="1" customWidth="1"/>
  </cols>
  <sheetData>
    <row r="1" spans="1:10" s="1" customFormat="1" ht="25" customHeight="1">
      <c r="A1" s="27"/>
      <c r="B1" s="35" t="str">
        <f>IFERROR(Index!B1,"")</f>
        <v>Jemena Electricity Networks – Alternative Control Services Forecast model</v>
      </c>
      <c r="C1" s="28" t="s">
        <v>65</v>
      </c>
      <c r="D1" s="37" t="s">
        <v>66</v>
      </c>
      <c r="E1" s="27"/>
      <c r="F1" s="28" t="s">
        <v>67</v>
      </c>
      <c r="G1" s="122" t="s">
        <v>249</v>
      </c>
      <c r="H1" s="27"/>
      <c r="I1" s="27"/>
      <c r="J1" s="27"/>
    </row>
    <row r="2" spans="1:10" ht="25" customHeight="1">
      <c r="A2" s="27"/>
      <c r="B2" s="35" t="str">
        <f ca="1">IFERROR(MID(CELL("filename",A1),FIND("]",CELL("filename",A1))+1,255),"")</f>
        <v>Input|Indirect Cost Rates</v>
      </c>
      <c r="C2" s="28"/>
      <c r="D2" s="69" t="s">
        <v>68</v>
      </c>
      <c r="E2" s="28"/>
      <c r="F2" s="27"/>
      <c r="G2" s="27"/>
      <c r="H2" s="27"/>
      <c r="I2" s="27"/>
      <c r="J2" s="27"/>
    </row>
    <row r="5" spans="1:10" ht="14">
      <c r="A5" s="134">
        <v>5.0999999999999996</v>
      </c>
      <c r="B5" s="22" t="s">
        <v>250</v>
      </c>
      <c r="C5" s="21"/>
      <c r="D5" s="21"/>
      <c r="E5" s="21"/>
      <c r="F5" s="21"/>
      <c r="G5" s="21"/>
      <c r="H5" s="21"/>
      <c r="I5" s="21"/>
      <c r="J5" s="21"/>
    </row>
    <row r="7" spans="1:10" ht="12.5">
      <c r="B7" s="84" t="s">
        <v>251</v>
      </c>
      <c r="C7" s="86" t="s">
        <v>252</v>
      </c>
      <c r="D7" s="147" t="s">
        <v>253</v>
      </c>
      <c r="E7" s="148" t="s">
        <v>254</v>
      </c>
      <c r="F7" s="148" t="s">
        <v>255</v>
      </c>
      <c r="G7" s="149" t="s">
        <v>256</v>
      </c>
      <c r="H7" s="149" t="s">
        <v>257</v>
      </c>
      <c r="I7" s="149" t="s">
        <v>258</v>
      </c>
      <c r="J7" s="149"/>
    </row>
    <row r="8" spans="1:10" ht="12.5">
      <c r="B8" s="235" t="s">
        <v>259</v>
      </c>
      <c r="C8" s="236" t="s">
        <v>260</v>
      </c>
      <c r="D8" s="237">
        <v>0.17150000000000001</v>
      </c>
      <c r="E8" s="237">
        <v>0.18779999999999999</v>
      </c>
      <c r="F8" s="237">
        <v>0.17150000000000001</v>
      </c>
      <c r="G8" s="237">
        <v>0.17150000000000001</v>
      </c>
      <c r="H8" s="237">
        <v>0.17150000000000001</v>
      </c>
      <c r="I8" s="237">
        <v>0</v>
      </c>
      <c r="J8" s="270" t="s">
        <v>261</v>
      </c>
    </row>
    <row r="9" spans="1:10" ht="12.5">
      <c r="B9" s="235" t="s">
        <v>262</v>
      </c>
      <c r="C9" s="236" t="s">
        <v>260</v>
      </c>
      <c r="D9" s="237">
        <v>0.12</v>
      </c>
      <c r="E9" s="237">
        <v>0.12</v>
      </c>
      <c r="F9" s="237">
        <v>0.12</v>
      </c>
      <c r="G9" s="237">
        <v>0.12</v>
      </c>
      <c r="H9" s="237">
        <v>0.12</v>
      </c>
      <c r="I9" s="237">
        <v>0.12</v>
      </c>
      <c r="J9" s="270" t="s">
        <v>261</v>
      </c>
    </row>
    <row r="10" spans="1:10" ht="12.5">
      <c r="B10" s="235" t="s">
        <v>263</v>
      </c>
      <c r="C10" s="236" t="s">
        <v>260</v>
      </c>
      <c r="D10" s="237">
        <v>6.5100000000000002E-3</v>
      </c>
      <c r="E10" s="237">
        <v>6.5100000000000002E-3</v>
      </c>
      <c r="F10" s="237">
        <v>6.5100000000000002E-3</v>
      </c>
      <c r="G10" s="237">
        <v>6.5100000000000002E-3</v>
      </c>
      <c r="H10" s="237">
        <v>6.5100000000000002E-3</v>
      </c>
      <c r="I10" s="237">
        <v>6.5100000000000002E-3</v>
      </c>
      <c r="J10" s="270" t="s">
        <v>261</v>
      </c>
    </row>
    <row r="11" spans="1:10" ht="12.5">
      <c r="B11" s="235" t="s">
        <v>264</v>
      </c>
      <c r="C11" s="236" t="s">
        <v>260</v>
      </c>
      <c r="D11" s="237">
        <v>5.8500000000000003E-2</v>
      </c>
      <c r="E11" s="237">
        <v>5.8500000000000003E-2</v>
      </c>
      <c r="F11" s="237">
        <v>5.8500000000000003E-2</v>
      </c>
      <c r="G11" s="237">
        <v>5.8500000000000003E-2</v>
      </c>
      <c r="H11" s="237">
        <v>5.8500000000000003E-2</v>
      </c>
      <c r="I11" s="237">
        <v>5.8500000000000003E-2</v>
      </c>
      <c r="J11" s="270" t="s">
        <v>261</v>
      </c>
    </row>
    <row r="12" spans="1:10" ht="12.5">
      <c r="B12" s="235" t="s">
        <v>265</v>
      </c>
      <c r="C12" s="236" t="s">
        <v>260</v>
      </c>
      <c r="D12" s="237">
        <v>0.02</v>
      </c>
      <c r="E12" s="237">
        <v>0.02</v>
      </c>
      <c r="F12" s="237">
        <v>0.02</v>
      </c>
      <c r="G12" s="237">
        <v>0.02</v>
      </c>
      <c r="H12" s="237">
        <v>0.02</v>
      </c>
      <c r="I12" s="237">
        <v>0</v>
      </c>
      <c r="J12" s="270" t="s">
        <v>261</v>
      </c>
    </row>
    <row r="13" spans="1:10" ht="12.5">
      <c r="B13" s="235" t="s">
        <v>266</v>
      </c>
      <c r="C13" s="236" t="s">
        <v>260</v>
      </c>
      <c r="D13" s="237">
        <v>2.5000000000000001E-2</v>
      </c>
      <c r="E13" s="237">
        <v>2.5000000000000001E-2</v>
      </c>
      <c r="F13" s="237">
        <v>2.5000000000000001E-2</v>
      </c>
      <c r="G13" s="237">
        <v>2.5000000000000001E-2</v>
      </c>
      <c r="H13" s="237">
        <v>2.5000000000000001E-2</v>
      </c>
      <c r="I13" s="237">
        <v>0</v>
      </c>
      <c r="J13" s="270" t="s">
        <v>261</v>
      </c>
    </row>
    <row r="14" spans="1:10" ht="12.5">
      <c r="B14" s="235" t="s">
        <v>267</v>
      </c>
      <c r="C14" s="236" t="s">
        <v>260</v>
      </c>
      <c r="D14" s="237">
        <v>0</v>
      </c>
      <c r="E14" s="237">
        <v>0</v>
      </c>
      <c r="F14" s="237">
        <v>0</v>
      </c>
      <c r="G14" s="237">
        <v>0</v>
      </c>
      <c r="H14" s="237">
        <v>0</v>
      </c>
      <c r="I14" s="237">
        <v>0</v>
      </c>
      <c r="J14" s="270" t="s">
        <v>261</v>
      </c>
    </row>
    <row r="15" spans="1:10" ht="12.5">
      <c r="B15" s="235" t="s">
        <v>168</v>
      </c>
      <c r="C15" s="236" t="s">
        <v>260</v>
      </c>
      <c r="D15" s="237">
        <v>0</v>
      </c>
      <c r="E15" s="237">
        <v>0</v>
      </c>
      <c r="F15" s="237">
        <v>0</v>
      </c>
      <c r="G15" s="237">
        <v>0</v>
      </c>
      <c r="H15" s="237">
        <v>0</v>
      </c>
      <c r="I15" s="237">
        <v>0</v>
      </c>
      <c r="J15" s="270" t="s">
        <v>261</v>
      </c>
    </row>
    <row r="16" spans="1:10" ht="12.5">
      <c r="B16" s="235" t="s">
        <v>268</v>
      </c>
      <c r="C16" s="236" t="s">
        <v>260</v>
      </c>
      <c r="D16" s="237">
        <v>0</v>
      </c>
      <c r="E16" s="237">
        <v>7.0000000000000001E-3</v>
      </c>
      <c r="F16" s="237">
        <v>0</v>
      </c>
      <c r="G16" s="237">
        <v>0</v>
      </c>
      <c r="H16" s="237">
        <v>0</v>
      </c>
      <c r="I16" s="237">
        <v>0</v>
      </c>
      <c r="J16" s="270" t="s">
        <v>261</v>
      </c>
    </row>
    <row r="17" spans="1:10" ht="12.5">
      <c r="B17" s="235" t="s">
        <v>269</v>
      </c>
      <c r="C17" s="236" t="s">
        <v>260</v>
      </c>
      <c r="D17" s="237">
        <v>0</v>
      </c>
      <c r="E17" s="237">
        <v>0</v>
      </c>
      <c r="F17" s="237">
        <v>7.571406071948044E-3</v>
      </c>
      <c r="G17" s="237">
        <v>7.571406071948044E-3</v>
      </c>
      <c r="H17" s="237">
        <v>7.571406071948044E-3</v>
      </c>
      <c r="I17" s="237">
        <v>0</v>
      </c>
      <c r="J17" s="270" t="s">
        <v>261</v>
      </c>
    </row>
    <row r="18" spans="1:10" ht="12.5">
      <c r="B18" s="235" t="s">
        <v>270</v>
      </c>
      <c r="C18" s="236" t="s">
        <v>260</v>
      </c>
      <c r="D18" s="237">
        <v>0</v>
      </c>
      <c r="E18" s="237">
        <v>0</v>
      </c>
      <c r="F18" s="237">
        <v>0</v>
      </c>
      <c r="G18" s="237">
        <v>0</v>
      </c>
      <c r="H18" s="237">
        <v>0</v>
      </c>
      <c r="I18" s="237">
        <v>0</v>
      </c>
      <c r="J18" s="234"/>
    </row>
    <row r="19" spans="1:10" ht="12.5">
      <c r="B19" s="90" t="s">
        <v>271</v>
      </c>
      <c r="C19" s="91" t="s">
        <v>260</v>
      </c>
      <c r="D19" s="92" cm="1">
        <f t="array" ref="D19">PRODUCT(1+D8:D17)-1</f>
        <v>0.46148145609559954</v>
      </c>
      <c r="E19" s="92" cm="1">
        <f t="array" ref="E19">PRODUCT(1+E8:E17)-1</f>
        <v>0.4921889093172902</v>
      </c>
      <c r="F19" s="92" cm="1">
        <f t="array" ref="F19">PRODUCT(1+F8:F17)-1</f>
        <v>0.47254692566632128</v>
      </c>
      <c r="G19" s="92" cm="1">
        <f t="array" ref="G19">PRODUCT(1+G8:G17)-1</f>
        <v>0.47254692566632128</v>
      </c>
      <c r="H19" s="92" cm="1">
        <f t="array" ref="H19">PRODUCT(1+H8:H17)-1</f>
        <v>0.47254692566632128</v>
      </c>
      <c r="I19" s="92" cm="1">
        <f t="array" ref="I19">PRODUCT(1+I8:I17)-1</f>
        <v>0.19323773520000009</v>
      </c>
      <c r="J19" s="92"/>
    </row>
    <row r="22" spans="1:10" ht="14">
      <c r="A22" s="134">
        <v>5.2</v>
      </c>
      <c r="B22" s="22" t="s">
        <v>272</v>
      </c>
      <c r="C22" s="21"/>
      <c r="D22" s="21"/>
      <c r="E22" s="21"/>
      <c r="F22" s="21"/>
      <c r="G22" s="21"/>
      <c r="H22" s="21"/>
      <c r="I22" s="21"/>
      <c r="J22" s="21"/>
    </row>
    <row r="24" spans="1:10" ht="12.5">
      <c r="B24" s="84" t="s">
        <v>273</v>
      </c>
      <c r="C24" s="86" t="s">
        <v>252</v>
      </c>
      <c r="D24" s="87" t="s">
        <v>66</v>
      </c>
      <c r="E24" s="87" t="s">
        <v>274</v>
      </c>
      <c r="F24" s="239" t="s">
        <v>275</v>
      </c>
    </row>
    <row r="25" spans="1:10" ht="12.5">
      <c r="B25" s="110" t="s">
        <v>276</v>
      </c>
      <c r="C25" s="89" t="s">
        <v>260</v>
      </c>
      <c r="D25" s="237">
        <v>0.2093290403743884</v>
      </c>
      <c r="E25" s="238" t="s">
        <v>194</v>
      </c>
      <c r="F25" s="270" t="s">
        <v>261</v>
      </c>
      <c r="G25" s="271"/>
      <c r="H25" s="271"/>
      <c r="I25" s="271"/>
      <c r="J25" s="272"/>
    </row>
    <row r="26" spans="1:10" ht="12.5">
      <c r="B26" s="110" t="s">
        <v>276</v>
      </c>
      <c r="C26" s="89" t="s">
        <v>260</v>
      </c>
      <c r="D26" s="237">
        <v>0.2093290403743884</v>
      </c>
      <c r="E26" s="238" t="s">
        <v>197</v>
      </c>
      <c r="F26" s="270" t="s">
        <v>261</v>
      </c>
      <c r="G26" s="271"/>
      <c r="H26" s="271"/>
      <c r="I26" s="271"/>
      <c r="J26" s="272"/>
    </row>
    <row r="27" spans="1:10" ht="12.5">
      <c r="B27" s="110" t="s">
        <v>277</v>
      </c>
      <c r="C27" s="89" t="s">
        <v>260</v>
      </c>
      <c r="D27" s="237">
        <v>0.40097153765012611</v>
      </c>
      <c r="E27" s="238" t="s">
        <v>194</v>
      </c>
      <c r="F27" s="270" t="s">
        <v>261</v>
      </c>
      <c r="G27" s="271"/>
      <c r="H27" s="271"/>
      <c r="I27" s="271"/>
      <c r="J27" s="272"/>
    </row>
    <row r="28" spans="1:10" ht="12.5">
      <c r="B28" s="110" t="s">
        <v>277</v>
      </c>
      <c r="C28" s="89" t="s">
        <v>260</v>
      </c>
      <c r="D28" s="237">
        <v>0.40097153765012611</v>
      </c>
      <c r="E28" s="238" t="s">
        <v>197</v>
      </c>
      <c r="F28" s="270" t="s">
        <v>261</v>
      </c>
      <c r="G28" s="271"/>
      <c r="H28" s="271"/>
      <c r="I28" s="271"/>
      <c r="J28" s="272"/>
    </row>
    <row r="29" spans="1:10" ht="12.5">
      <c r="B29" s="110"/>
      <c r="C29" s="89" t="s">
        <v>260</v>
      </c>
      <c r="D29" s="88"/>
      <c r="E29" s="26"/>
      <c r="F29" s="270"/>
      <c r="G29" s="271"/>
      <c r="H29" s="271"/>
      <c r="I29" s="271"/>
      <c r="J29" s="272"/>
    </row>
    <row r="32" spans="1:10" ht="14">
      <c r="A32" s="134">
        <v>5.3</v>
      </c>
      <c r="B32" s="22" t="s">
        <v>278</v>
      </c>
      <c r="C32" s="21"/>
      <c r="D32" s="21"/>
      <c r="E32" s="21"/>
      <c r="F32" s="21"/>
      <c r="G32" s="21"/>
      <c r="H32" s="21"/>
      <c r="I32" s="21"/>
      <c r="J32" s="21"/>
    </row>
    <row r="34" spans="1:10" ht="12.5">
      <c r="C34" s="86" t="s">
        <v>252</v>
      </c>
      <c r="D34" s="87" t="s">
        <v>66</v>
      </c>
      <c r="F34" s="84" t="s">
        <v>275</v>
      </c>
    </row>
    <row r="35" spans="1:10" ht="12.5">
      <c r="B35" s="110" t="s">
        <v>279</v>
      </c>
      <c r="C35" s="89" t="s">
        <v>260</v>
      </c>
      <c r="D35" s="432"/>
      <c r="F35" s="507"/>
      <c r="G35" s="508"/>
      <c r="H35" s="508"/>
      <c r="I35" s="508"/>
      <c r="J35" s="509"/>
    </row>
    <row r="36" spans="1:10" ht="12.5">
      <c r="B36" s="110"/>
      <c r="C36" s="89" t="s">
        <v>260</v>
      </c>
      <c r="D36" s="88"/>
      <c r="F36" s="507"/>
      <c r="G36" s="508"/>
      <c r="H36" s="508"/>
      <c r="I36" s="508"/>
      <c r="J36" s="509"/>
    </row>
    <row r="37" spans="1:10" ht="12.5">
      <c r="B37" s="110"/>
      <c r="C37" s="89" t="s">
        <v>260</v>
      </c>
      <c r="D37" s="88"/>
      <c r="F37" s="507"/>
      <c r="G37" s="508"/>
      <c r="H37" s="508"/>
      <c r="I37" s="508"/>
      <c r="J37" s="509"/>
    </row>
    <row r="38" spans="1:10" ht="12.5">
      <c r="B38" s="110"/>
      <c r="C38" s="89" t="s">
        <v>260</v>
      </c>
      <c r="D38" s="88"/>
      <c r="F38" s="507"/>
      <c r="G38" s="508"/>
      <c r="H38" s="508"/>
      <c r="I38" s="508"/>
      <c r="J38" s="509"/>
    </row>
    <row r="41" spans="1:10" ht="14">
      <c r="A41" s="134">
        <v>5.4</v>
      </c>
      <c r="B41" s="22" t="s">
        <v>280</v>
      </c>
      <c r="C41" s="21"/>
      <c r="D41" s="21"/>
      <c r="E41" s="21"/>
      <c r="F41" s="21"/>
      <c r="G41" s="21"/>
      <c r="H41" s="21"/>
      <c r="I41" s="21"/>
      <c r="J41" s="21"/>
    </row>
    <row r="43" spans="1:10" ht="12.5">
      <c r="C43" s="86" t="s">
        <v>252</v>
      </c>
      <c r="D43" s="87" t="s">
        <v>66</v>
      </c>
      <c r="F43" s="84" t="s">
        <v>275</v>
      </c>
    </row>
    <row r="44" spans="1:10" ht="12.5">
      <c r="B44" s="110" t="s">
        <v>281</v>
      </c>
      <c r="C44" s="89" t="s">
        <v>260</v>
      </c>
      <c r="D44" s="88">
        <f>'Input|Tax Recovery'!G28</f>
        <v>4.5644458260172022E-2</v>
      </c>
      <c r="F44" s="507" t="s">
        <v>282</v>
      </c>
      <c r="G44" s="508"/>
      <c r="H44" s="508"/>
      <c r="I44" s="508"/>
      <c r="J44" s="509"/>
    </row>
    <row r="45" spans="1:10" ht="12.5">
      <c r="B45" s="110" t="s">
        <v>283</v>
      </c>
      <c r="C45" s="89" t="s">
        <v>260</v>
      </c>
      <c r="D45" s="376">
        <f>'Input|Tax Recovery'!G54</f>
        <v>1.6404954541315554E-2</v>
      </c>
      <c r="F45" s="507"/>
      <c r="G45" s="508"/>
      <c r="H45" s="508"/>
      <c r="I45" s="508"/>
      <c r="J45" s="509"/>
    </row>
    <row r="46" spans="1:10" ht="12.5">
      <c r="B46" s="110"/>
      <c r="C46" s="89" t="s">
        <v>260</v>
      </c>
      <c r="D46" s="88"/>
      <c r="F46" s="507"/>
      <c r="G46" s="508"/>
      <c r="H46" s="508"/>
      <c r="I46" s="508"/>
      <c r="J46" s="509"/>
    </row>
    <row r="47" spans="1:10" ht="12.5">
      <c r="B47" s="110"/>
      <c r="C47" s="89" t="s">
        <v>260</v>
      </c>
      <c r="D47" s="88"/>
      <c r="F47" s="507"/>
      <c r="G47" s="508"/>
      <c r="H47" s="508"/>
      <c r="I47" s="508"/>
      <c r="J47" s="509"/>
    </row>
  </sheetData>
  <mergeCells count="8">
    <mergeCell ref="F44:J44"/>
    <mergeCell ref="F45:J45"/>
    <mergeCell ref="F46:J46"/>
    <mergeCell ref="F47:J47"/>
    <mergeCell ref="F35:J35"/>
    <mergeCell ref="F36:J36"/>
    <mergeCell ref="F37:J37"/>
    <mergeCell ref="F38:J38"/>
  </mergeCells>
  <conditionalFormatting sqref="G1">
    <cfRule type="cellIs" dxfId="64" priority="1" operator="equal">
      <formula>"Check"</formula>
    </cfRule>
    <cfRule type="cellIs" dxfId="63" priority="2" operator="equal">
      <formula>"Ok"</formula>
    </cfRule>
  </conditionalFormatting>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BA464-45F4-40EA-9EA9-021752985221}">
  <sheetPr codeName="Sheet7">
    <tabColor theme="8" tint="0.79998168889431442"/>
  </sheetPr>
  <dimension ref="A1:L136"/>
  <sheetViews>
    <sheetView showGridLines="0" zoomScale="80" zoomScaleNormal="80" workbookViewId="0">
      <pane ySplit="2" topLeftCell="A3" activePane="bottomLeft" state="frozen"/>
      <selection activeCell="A2" sqref="A2"/>
      <selection pane="bottomLeft" activeCell="F24" sqref="F24"/>
    </sheetView>
  </sheetViews>
  <sheetFormatPr defaultRowHeight="12.5"/>
  <cols>
    <col min="1" max="1" width="5.54296875" customWidth="1"/>
    <col min="2" max="2" width="67.1796875" customWidth="1"/>
    <col min="3" max="3" width="13.453125" customWidth="1"/>
    <col min="4" max="4" width="15.54296875" customWidth="1"/>
    <col min="5" max="5" width="15.7265625" bestFit="1" customWidth="1"/>
    <col min="6" max="9" width="15.54296875" customWidth="1"/>
    <col min="10" max="10" width="3.54296875" customWidth="1"/>
    <col min="11" max="11" width="89" bestFit="1" customWidth="1"/>
    <col min="12" max="12" width="3.54296875" customWidth="1"/>
    <col min="14" max="14" width="16.453125" bestFit="1" customWidth="1"/>
  </cols>
  <sheetData>
    <row r="1" spans="1:12" s="1" customFormat="1" ht="25" customHeight="1">
      <c r="A1" s="27"/>
      <c r="B1" s="35" t="str">
        <f>IFERROR(Index!B1,"")</f>
        <v>Jemena Electricity Networks – Alternative Control Services Forecast model</v>
      </c>
      <c r="C1" s="35"/>
      <c r="D1" s="28" t="s">
        <v>65</v>
      </c>
      <c r="E1" s="37" t="s">
        <v>66</v>
      </c>
      <c r="F1" s="27"/>
      <c r="G1" s="28" t="s">
        <v>67</v>
      </c>
      <c r="H1" s="122">
        <f>'Model Validation'!C13</f>
        <v>0</v>
      </c>
      <c r="I1" s="27"/>
      <c r="J1" s="27"/>
      <c r="K1" s="27"/>
      <c r="L1" s="27"/>
    </row>
    <row r="2" spans="1:12" ht="25" customHeight="1">
      <c r="A2" s="27"/>
      <c r="B2" s="35" t="str">
        <f ca="1">IFERROR(MID(CELL("filename",A1),FIND("]",CELL("filename",A1))+1,255),"")</f>
        <v>Input|Labour Rates</v>
      </c>
      <c r="C2" s="35"/>
      <c r="D2" s="28"/>
      <c r="E2" s="69" t="s">
        <v>68</v>
      </c>
      <c r="F2" s="27"/>
      <c r="G2" s="27"/>
      <c r="H2" s="27"/>
      <c r="I2" s="27"/>
      <c r="J2" s="27"/>
      <c r="K2" s="27"/>
      <c r="L2" s="27"/>
    </row>
    <row r="3" spans="1:12">
      <c r="A3" s="3"/>
      <c r="B3" s="3"/>
      <c r="C3" s="3"/>
      <c r="D3" s="4"/>
      <c r="E3" s="3"/>
      <c r="F3" s="3"/>
      <c r="G3" s="1"/>
      <c r="H3" s="3"/>
      <c r="I3" s="1"/>
      <c r="J3" s="1"/>
      <c r="K3" s="1"/>
      <c r="L3" s="1"/>
    </row>
    <row r="4" spans="1:12">
      <c r="A4" s="3"/>
      <c r="B4" s="3"/>
      <c r="C4" s="3"/>
      <c r="D4" s="4"/>
      <c r="E4" s="3"/>
      <c r="F4" s="3"/>
      <c r="G4" s="1"/>
      <c r="H4" s="3"/>
      <c r="I4" s="1"/>
      <c r="J4" s="1"/>
      <c r="K4" s="1"/>
      <c r="L4" s="1"/>
    </row>
    <row r="5" spans="1:12">
      <c r="A5" s="3"/>
      <c r="B5" s="3"/>
      <c r="C5" s="3"/>
      <c r="D5" s="4"/>
      <c r="E5" s="3"/>
      <c r="F5" s="3"/>
      <c r="G5" s="1"/>
      <c r="H5" s="3"/>
      <c r="I5" s="1"/>
      <c r="J5" s="1"/>
      <c r="K5" s="1"/>
      <c r="L5" s="1"/>
    </row>
    <row r="6" spans="1:12">
      <c r="A6" s="3"/>
      <c r="B6" s="3"/>
      <c r="C6" s="3"/>
      <c r="D6" s="4"/>
      <c r="E6" s="3"/>
      <c r="F6" s="3"/>
      <c r="G6" s="1"/>
      <c r="H6" s="3"/>
      <c r="I6" s="1"/>
      <c r="J6" s="1"/>
      <c r="K6" s="1"/>
      <c r="L6" s="1"/>
    </row>
    <row r="7" spans="1:12" ht="14">
      <c r="A7" s="25"/>
      <c r="B7" s="47" t="s">
        <v>284</v>
      </c>
      <c r="C7" s="47"/>
      <c r="D7" s="54"/>
      <c r="E7" s="22" t="str">
        <f>IFERROR("Inputs, $'s ($"&amp;Input_base_year&amp;")","")</f>
        <v/>
      </c>
      <c r="F7" s="22" t="str">
        <f>IFERROR("Inputs, $'s ($"&amp;Input_base_year&amp;")","")</f>
        <v/>
      </c>
      <c r="G7" s="22" t="str">
        <f>IFERROR("Inputs, $'s ($"&amp;Input_base_year&amp;")","")</f>
        <v/>
      </c>
      <c r="H7" s="22" t="str">
        <f>IFERROR("Inputs, $'s ($"&amp;Input_base_year&amp;")","")</f>
        <v/>
      </c>
      <c r="I7" s="47"/>
      <c r="J7" s="101"/>
      <c r="K7" s="47" t="s">
        <v>285</v>
      </c>
      <c r="L7" s="101"/>
    </row>
    <row r="8" spans="1:12">
      <c r="A8" s="1"/>
      <c r="B8" s="1"/>
      <c r="C8" s="1"/>
      <c r="D8" s="1"/>
      <c r="E8" s="1"/>
      <c r="F8" s="1"/>
      <c r="G8" s="1"/>
      <c r="H8" s="1"/>
      <c r="I8" s="1"/>
      <c r="J8" s="1"/>
      <c r="K8" s="1"/>
      <c r="L8" s="1"/>
    </row>
    <row r="9" spans="1:12" ht="36" customHeight="1">
      <c r="A9" s="45"/>
      <c r="B9" s="40" t="s">
        <v>189</v>
      </c>
      <c r="C9" s="40" t="s">
        <v>73</v>
      </c>
      <c r="D9" s="40" t="s">
        <v>180</v>
      </c>
      <c r="E9" s="184" t="s">
        <v>286</v>
      </c>
      <c r="F9" s="40" t="s">
        <v>287</v>
      </c>
      <c r="G9" s="40" t="s">
        <v>288</v>
      </c>
      <c r="H9" s="40" t="s">
        <v>289</v>
      </c>
      <c r="I9" s="40" t="s">
        <v>290</v>
      </c>
      <c r="J9" s="1"/>
      <c r="K9" s="83"/>
      <c r="L9" s="1"/>
    </row>
    <row r="10" spans="1:12">
      <c r="A10" s="4">
        <v>1</v>
      </c>
      <c r="B10" s="26" t="s">
        <v>192</v>
      </c>
      <c r="C10" s="26" t="s">
        <v>291</v>
      </c>
      <c r="D10" s="26" t="s">
        <v>182</v>
      </c>
      <c r="E10" s="436">
        <v>46.51038590931369</v>
      </c>
      <c r="F10" s="208">
        <f>'Input|Indirect Cost Rates'!D19</f>
        <v>0.46148145609559954</v>
      </c>
      <c r="G10" s="208">
        <f>SUM('Input|Indirect Cost Rates'!$D$25,'Input|Indirect Cost Rates'!$D$27)</f>
        <v>0.61030057802451454</v>
      </c>
      <c r="H10" s="189">
        <v>0</v>
      </c>
      <c r="I10" s="189">
        <v>2.672564237693265</v>
      </c>
      <c r="J10" s="101">
        <f t="shared" ref="J10:J29" si="0">IF(AND(ISTEXT(B10),OR(ISBLANK(C10),ISBLANK(D10),COUNTA(E10:I10)=0)),1,0)</f>
        <v>0</v>
      </c>
      <c r="K10" s="270" t="s">
        <v>261</v>
      </c>
      <c r="L10" s="101">
        <f t="shared" ref="L10:L29" si="1">IF(AND(ISNUMBER(I10),ISBLANK(K10)),1,0)</f>
        <v>0</v>
      </c>
    </row>
    <row r="11" spans="1:12">
      <c r="A11" s="4">
        <f t="shared" ref="A11:A29" si="2">A10+1</f>
        <v>2</v>
      </c>
      <c r="B11" s="26" t="s">
        <v>195</v>
      </c>
      <c r="C11" s="26" t="s">
        <v>291</v>
      </c>
      <c r="D11" s="26" t="s">
        <v>182</v>
      </c>
      <c r="E11" s="189">
        <v>68.489963436607113</v>
      </c>
      <c r="F11" s="208">
        <f>'Input|Indirect Cost Rates'!E19</f>
        <v>0.4921889093172902</v>
      </c>
      <c r="G11" s="208">
        <f>SUM('Input|Indirect Cost Rates'!$D$25,'Input|Indirect Cost Rates'!$D$27)</f>
        <v>0.61030057802451454</v>
      </c>
      <c r="H11" s="189">
        <v>22.440230832646332</v>
      </c>
      <c r="I11" s="189">
        <v>4.1143165211268968</v>
      </c>
      <c r="J11" s="101">
        <f t="shared" si="0"/>
        <v>0</v>
      </c>
      <c r="K11" s="270" t="s">
        <v>261</v>
      </c>
      <c r="L11" s="101">
        <f t="shared" si="1"/>
        <v>0</v>
      </c>
    </row>
    <row r="12" spans="1:12">
      <c r="A12" s="4">
        <f t="shared" si="2"/>
        <v>3</v>
      </c>
      <c r="B12" s="26" t="s">
        <v>198</v>
      </c>
      <c r="C12" s="26" t="s">
        <v>291</v>
      </c>
      <c r="D12" s="26" t="s">
        <v>182</v>
      </c>
      <c r="E12" s="189">
        <v>74.665288008760214</v>
      </c>
      <c r="F12" s="208">
        <f>'Input|Indirect Cost Rates'!F19</f>
        <v>0.47254692566632128</v>
      </c>
      <c r="G12" s="208">
        <f>SUM('Input|Indirect Cost Rates'!$D$25,'Input|Indirect Cost Rates'!$D$27)</f>
        <v>0.61030057802451454</v>
      </c>
      <c r="H12" s="189">
        <v>22.440230832646332</v>
      </c>
      <c r="I12" s="189">
        <v>4.4262388473997802</v>
      </c>
      <c r="J12" s="101">
        <f t="shared" si="0"/>
        <v>0</v>
      </c>
      <c r="K12" s="270" t="s">
        <v>261</v>
      </c>
      <c r="L12" s="101">
        <f t="shared" si="1"/>
        <v>0</v>
      </c>
    </row>
    <row r="13" spans="1:12">
      <c r="A13" s="4">
        <f t="shared" si="2"/>
        <v>4</v>
      </c>
      <c r="B13" s="26" t="s">
        <v>200</v>
      </c>
      <c r="C13" s="26" t="s">
        <v>291</v>
      </c>
      <c r="D13" s="26" t="s">
        <v>182</v>
      </c>
      <c r="E13" s="436">
        <v>97.031055849434949</v>
      </c>
      <c r="F13" s="208">
        <f>'Input|Indirect Cost Rates'!H19</f>
        <v>0.47254692566632128</v>
      </c>
      <c r="G13" s="208">
        <f>SUM('Input|Indirect Cost Rates'!$D$25,'Input|Indirect Cost Rates'!$D$27)</f>
        <v>0.61030057802451454</v>
      </c>
      <c r="H13" s="189">
        <v>0</v>
      </c>
      <c r="I13" s="189">
        <v>5.9839984595337938</v>
      </c>
      <c r="J13" s="101">
        <f t="shared" si="0"/>
        <v>0</v>
      </c>
      <c r="K13" s="270" t="s">
        <v>261</v>
      </c>
      <c r="L13" s="101">
        <f t="shared" si="1"/>
        <v>0</v>
      </c>
    </row>
    <row r="14" spans="1:12">
      <c r="A14" s="4">
        <f t="shared" si="2"/>
        <v>5</v>
      </c>
      <c r="B14" s="26" t="s">
        <v>202</v>
      </c>
      <c r="C14" s="26" t="s">
        <v>291</v>
      </c>
      <c r="D14" s="26" t="s">
        <v>182</v>
      </c>
      <c r="E14" s="436">
        <v>116.43726701932187</v>
      </c>
      <c r="F14" s="208">
        <f>'Input|Indirect Cost Rates'!G19</f>
        <v>0.47254692566632128</v>
      </c>
      <c r="G14" s="208">
        <f>SUM('Input|Indirect Cost Rates'!$D$25,'Input|Indirect Cost Rates'!$D$27)</f>
        <v>0.61030057802451454</v>
      </c>
      <c r="H14" s="189">
        <v>0</v>
      </c>
      <c r="I14" s="189">
        <v>7.1807981514405528</v>
      </c>
      <c r="J14" s="101">
        <f t="shared" si="0"/>
        <v>0</v>
      </c>
      <c r="K14" s="270" t="s">
        <v>261</v>
      </c>
      <c r="L14" s="101">
        <f t="shared" si="1"/>
        <v>0</v>
      </c>
    </row>
    <row r="15" spans="1:12">
      <c r="A15" s="4">
        <f t="shared" si="2"/>
        <v>6</v>
      </c>
      <c r="B15" s="26" t="s">
        <v>192</v>
      </c>
      <c r="C15" s="26" t="s">
        <v>187</v>
      </c>
      <c r="D15" s="377" t="s">
        <v>184</v>
      </c>
      <c r="E15" s="189">
        <v>0</v>
      </c>
      <c r="F15" s="302">
        <v>0</v>
      </c>
      <c r="G15" s="208">
        <f>SUM('Input|Indirect Cost Rates'!$D$25,'Input|Indirect Cost Rates'!$D$27)</f>
        <v>0.61030057802451454</v>
      </c>
      <c r="H15" s="189">
        <v>0</v>
      </c>
      <c r="I15" s="189">
        <v>0</v>
      </c>
      <c r="J15" s="101">
        <f t="shared" si="0"/>
        <v>0</v>
      </c>
      <c r="K15" s="270" t="s">
        <v>261</v>
      </c>
      <c r="L15" s="101">
        <f t="shared" si="1"/>
        <v>0</v>
      </c>
    </row>
    <row r="16" spans="1:12">
      <c r="A16" s="4">
        <f t="shared" si="2"/>
        <v>7</v>
      </c>
      <c r="B16" s="26" t="s">
        <v>195</v>
      </c>
      <c r="C16" s="26" t="s">
        <v>187</v>
      </c>
      <c r="D16" s="26" t="s">
        <v>182</v>
      </c>
      <c r="E16" s="189">
        <v>158.80667934960499</v>
      </c>
      <c r="F16" s="208">
        <f>'Input|Indirect Cost Rates'!I19</f>
        <v>0.19323773520000009</v>
      </c>
      <c r="G16" s="208">
        <f>SUM('Input|Indirect Cost Rates'!$D$25,'Input|Indirect Cost Rates'!$D$27)</f>
        <v>0.61030057802451454</v>
      </c>
      <c r="H16" s="189">
        <v>22.440230832646332</v>
      </c>
      <c r="I16" s="189">
        <v>7.6285623708948664</v>
      </c>
      <c r="J16" s="101">
        <f t="shared" si="0"/>
        <v>0</v>
      </c>
      <c r="K16" s="270" t="s">
        <v>261</v>
      </c>
      <c r="L16" s="101">
        <f t="shared" si="1"/>
        <v>0</v>
      </c>
    </row>
    <row r="17" spans="1:12">
      <c r="A17" s="4">
        <f t="shared" si="2"/>
        <v>8</v>
      </c>
      <c r="B17" s="26" t="s">
        <v>198</v>
      </c>
      <c r="C17" s="26" t="s">
        <v>187</v>
      </c>
      <c r="D17" s="377" t="s">
        <v>184</v>
      </c>
      <c r="E17" s="189">
        <v>0</v>
      </c>
      <c r="F17" s="302">
        <v>0</v>
      </c>
      <c r="G17" s="208">
        <f>SUM('Input|Indirect Cost Rates'!$D$25,'Input|Indirect Cost Rates'!$D$27)</f>
        <v>0.61030057802451454</v>
      </c>
      <c r="H17" s="189">
        <v>0</v>
      </c>
      <c r="I17" s="189">
        <v>0</v>
      </c>
      <c r="J17" s="101">
        <f t="shared" si="0"/>
        <v>0</v>
      </c>
      <c r="K17" s="270" t="s">
        <v>261</v>
      </c>
      <c r="L17" s="101">
        <f t="shared" si="1"/>
        <v>0</v>
      </c>
    </row>
    <row r="18" spans="1:12">
      <c r="A18" s="4">
        <f t="shared" si="2"/>
        <v>9</v>
      </c>
      <c r="B18" s="26" t="s">
        <v>200</v>
      </c>
      <c r="C18" s="26" t="s">
        <v>187</v>
      </c>
      <c r="D18" s="377" t="s">
        <v>184</v>
      </c>
      <c r="E18" s="189">
        <v>0</v>
      </c>
      <c r="F18" s="302">
        <v>0</v>
      </c>
      <c r="G18" s="208">
        <f>SUM('Input|Indirect Cost Rates'!$D$25,'Input|Indirect Cost Rates'!$D$27)</f>
        <v>0.61030057802451454</v>
      </c>
      <c r="H18" s="189">
        <v>0</v>
      </c>
      <c r="I18" s="189">
        <v>0</v>
      </c>
      <c r="J18" s="101">
        <f t="shared" si="0"/>
        <v>0</v>
      </c>
      <c r="K18" s="270" t="s">
        <v>261</v>
      </c>
      <c r="L18" s="101">
        <f t="shared" si="1"/>
        <v>0</v>
      </c>
    </row>
    <row r="19" spans="1:12">
      <c r="A19" s="4">
        <f t="shared" si="2"/>
        <v>10</v>
      </c>
      <c r="B19" s="26" t="s">
        <v>202</v>
      </c>
      <c r="C19" s="26" t="s">
        <v>187</v>
      </c>
      <c r="D19" s="377" t="s">
        <v>184</v>
      </c>
      <c r="E19" s="189">
        <v>0</v>
      </c>
      <c r="F19" s="302">
        <v>0</v>
      </c>
      <c r="G19" s="208">
        <f>SUM('Input|Indirect Cost Rates'!$D$25,'Input|Indirect Cost Rates'!$D$27)</f>
        <v>0.61030057802451454</v>
      </c>
      <c r="H19" s="189">
        <v>0</v>
      </c>
      <c r="I19" s="189">
        <v>0</v>
      </c>
      <c r="J19" s="101">
        <f t="shared" si="0"/>
        <v>0</v>
      </c>
      <c r="K19" s="270" t="s">
        <v>261</v>
      </c>
      <c r="L19" s="101">
        <f t="shared" si="1"/>
        <v>0</v>
      </c>
    </row>
    <row r="20" spans="1:12">
      <c r="A20" s="4">
        <f t="shared" si="2"/>
        <v>11</v>
      </c>
      <c r="B20" s="255"/>
      <c r="C20" s="26"/>
      <c r="D20" s="26"/>
      <c r="E20" s="189"/>
      <c r="F20" s="208"/>
      <c r="G20" s="208"/>
      <c r="H20" s="189"/>
      <c r="I20" s="189"/>
      <c r="J20" s="101">
        <f t="shared" si="0"/>
        <v>0</v>
      </c>
      <c r="K20" s="209"/>
      <c r="L20" s="101">
        <f t="shared" si="1"/>
        <v>0</v>
      </c>
    </row>
    <row r="21" spans="1:12">
      <c r="A21" s="4">
        <f t="shared" si="2"/>
        <v>12</v>
      </c>
      <c r="B21" s="26"/>
      <c r="C21" s="26"/>
      <c r="D21" s="26"/>
      <c r="E21" s="189"/>
      <c r="F21" s="208"/>
      <c r="G21" s="208"/>
      <c r="H21" s="189"/>
      <c r="I21" s="189"/>
      <c r="J21" s="101">
        <f t="shared" si="0"/>
        <v>0</v>
      </c>
      <c r="K21" s="189"/>
      <c r="L21" s="101">
        <f t="shared" si="1"/>
        <v>0</v>
      </c>
    </row>
    <row r="22" spans="1:12">
      <c r="A22" s="4">
        <f t="shared" si="2"/>
        <v>13</v>
      </c>
      <c r="B22" s="26"/>
      <c r="C22" s="26"/>
      <c r="D22" s="26"/>
      <c r="E22" s="189"/>
      <c r="F22" s="208"/>
      <c r="G22" s="208"/>
      <c r="H22" s="189"/>
      <c r="I22" s="189"/>
      <c r="J22" s="101">
        <f t="shared" si="0"/>
        <v>0</v>
      </c>
      <c r="K22" s="55"/>
      <c r="L22" s="101">
        <f t="shared" si="1"/>
        <v>0</v>
      </c>
    </row>
    <row r="23" spans="1:12">
      <c r="A23" s="4">
        <f t="shared" si="2"/>
        <v>14</v>
      </c>
      <c r="B23" s="26"/>
      <c r="C23" s="26"/>
      <c r="D23" s="26"/>
      <c r="E23" s="189"/>
      <c r="F23" s="208"/>
      <c r="G23" s="208"/>
      <c r="H23" s="189"/>
      <c r="I23" s="189"/>
      <c r="J23" s="101">
        <f t="shared" si="0"/>
        <v>0</v>
      </c>
      <c r="K23" s="55"/>
      <c r="L23" s="101">
        <f t="shared" si="1"/>
        <v>0</v>
      </c>
    </row>
    <row r="24" spans="1:12">
      <c r="A24" s="4">
        <f t="shared" si="2"/>
        <v>15</v>
      </c>
      <c r="B24" s="26"/>
      <c r="C24" s="26"/>
      <c r="D24" s="26"/>
      <c r="E24" s="189"/>
      <c r="F24" s="208"/>
      <c r="G24" s="208"/>
      <c r="H24" s="189"/>
      <c r="I24" s="189"/>
      <c r="J24" s="101">
        <f t="shared" si="0"/>
        <v>0</v>
      </c>
      <c r="K24" s="55"/>
      <c r="L24" s="101">
        <f t="shared" si="1"/>
        <v>0</v>
      </c>
    </row>
    <row r="25" spans="1:12">
      <c r="A25" s="4">
        <f t="shared" si="2"/>
        <v>16</v>
      </c>
      <c r="B25" s="26"/>
      <c r="C25" s="26"/>
      <c r="D25" s="26"/>
      <c r="E25" s="189"/>
      <c r="F25" s="208"/>
      <c r="G25" s="208"/>
      <c r="H25" s="189"/>
      <c r="I25" s="189"/>
      <c r="J25" s="101">
        <f t="shared" si="0"/>
        <v>0</v>
      </c>
      <c r="K25" s="55"/>
      <c r="L25" s="101">
        <f t="shared" si="1"/>
        <v>0</v>
      </c>
    </row>
    <row r="26" spans="1:12">
      <c r="A26" s="4">
        <f t="shared" si="2"/>
        <v>17</v>
      </c>
      <c r="B26" s="26"/>
      <c r="C26" s="26"/>
      <c r="D26" s="26"/>
      <c r="E26" s="189"/>
      <c r="F26" s="208"/>
      <c r="G26" s="208"/>
      <c r="H26" s="189"/>
      <c r="I26" s="189"/>
      <c r="J26" s="101">
        <f t="shared" si="0"/>
        <v>0</v>
      </c>
      <c r="K26" s="55"/>
      <c r="L26" s="101">
        <f t="shared" si="1"/>
        <v>0</v>
      </c>
    </row>
    <row r="27" spans="1:12">
      <c r="A27" s="4">
        <f t="shared" si="2"/>
        <v>18</v>
      </c>
      <c r="B27" s="26"/>
      <c r="C27" s="26"/>
      <c r="D27" s="26"/>
      <c r="E27" s="189"/>
      <c r="F27" s="208"/>
      <c r="G27" s="208"/>
      <c r="H27" s="189"/>
      <c r="I27" s="189"/>
      <c r="J27" s="101">
        <f t="shared" si="0"/>
        <v>0</v>
      </c>
      <c r="K27" s="55"/>
      <c r="L27" s="101">
        <f t="shared" si="1"/>
        <v>0</v>
      </c>
    </row>
    <row r="28" spans="1:12">
      <c r="A28" s="4">
        <f t="shared" si="2"/>
        <v>19</v>
      </c>
      <c r="B28" s="26"/>
      <c r="C28" s="26"/>
      <c r="D28" s="26"/>
      <c r="E28" s="189"/>
      <c r="F28" s="208"/>
      <c r="G28" s="208"/>
      <c r="H28" s="189"/>
      <c r="I28" s="189"/>
      <c r="J28" s="101">
        <f t="shared" si="0"/>
        <v>0</v>
      </c>
      <c r="K28" s="55"/>
      <c r="L28" s="101">
        <f t="shared" si="1"/>
        <v>0</v>
      </c>
    </row>
    <row r="29" spans="1:12">
      <c r="A29" s="4">
        <f t="shared" si="2"/>
        <v>20</v>
      </c>
      <c r="B29" s="26"/>
      <c r="C29" s="26"/>
      <c r="D29" s="26"/>
      <c r="E29" s="189"/>
      <c r="F29" s="208"/>
      <c r="G29" s="208"/>
      <c r="H29" s="189"/>
      <c r="I29" s="189"/>
      <c r="J29" s="101">
        <f t="shared" si="0"/>
        <v>0</v>
      </c>
      <c r="K29" s="55"/>
      <c r="L29" s="101">
        <f t="shared" si="1"/>
        <v>0</v>
      </c>
    </row>
    <row r="30" spans="1:12">
      <c r="A30" s="3"/>
      <c r="B30" s="3"/>
      <c r="C30" s="3"/>
      <c r="D30" s="3"/>
      <c r="E30" s="3"/>
      <c r="F30" s="3"/>
      <c r="G30" s="1"/>
      <c r="H30" s="3"/>
      <c r="I30" s="1"/>
      <c r="J30" s="1"/>
      <c r="K30" s="422"/>
      <c r="L30" s="1"/>
    </row>
    <row r="31" spans="1:12">
      <c r="A31" s="3"/>
      <c r="B31" s="3"/>
      <c r="C31" s="3"/>
      <c r="D31" s="3"/>
      <c r="E31" s="3"/>
      <c r="F31" s="3"/>
      <c r="G31" s="1"/>
      <c r="H31" s="3"/>
      <c r="I31" s="1"/>
      <c r="J31" s="1"/>
      <c r="K31" s="1"/>
      <c r="L31" s="1"/>
    </row>
    <row r="32" spans="1:12" ht="14">
      <c r="A32" s="80"/>
      <c r="B32" s="47" t="str">
        <f>IFERROR("6.3 List of quoted services for "&amp;'Input|Setup'!$E$11&amp;" to "&amp;'Input|Setup'!$E$15&amp;" regulatory period","")</f>
        <v>6.3 List of quoted services for 2026-27 to 2030-31 regulatory period</v>
      </c>
      <c r="C32" s="47"/>
      <c r="D32" s="47"/>
      <c r="G32" s="1"/>
      <c r="H32" s="3"/>
      <c r="I32" s="1"/>
      <c r="J32" s="1"/>
      <c r="K32" s="1"/>
      <c r="L32" s="1"/>
    </row>
    <row r="33" spans="1:12">
      <c r="A33" s="1"/>
      <c r="B33" s="33"/>
      <c r="C33" s="33"/>
      <c r="D33" s="33"/>
      <c r="F33" s="1"/>
      <c r="G33" s="3"/>
      <c r="H33" s="1"/>
      <c r="I33" s="1"/>
      <c r="K33" s="1"/>
      <c r="L33" s="1"/>
    </row>
    <row r="34" spans="1:12" ht="13">
      <c r="A34" s="15">
        <v>1</v>
      </c>
      <c r="B34" s="423" t="s">
        <v>292</v>
      </c>
      <c r="C34" s="107"/>
      <c r="D34" s="107"/>
      <c r="K34" s="1"/>
      <c r="L34" s="1"/>
    </row>
    <row r="35" spans="1:12" ht="13">
      <c r="A35" s="15">
        <f>IFERROR(A34+1,"")</f>
        <v>2</v>
      </c>
      <c r="B35" s="423" t="s">
        <v>293</v>
      </c>
      <c r="C35" s="107"/>
      <c r="D35" s="107"/>
      <c r="F35" s="1"/>
      <c r="G35" s="3"/>
      <c r="H35" s="1"/>
      <c r="I35" s="1"/>
      <c r="K35" s="1"/>
      <c r="L35" s="1"/>
    </row>
    <row r="36" spans="1:12" ht="13">
      <c r="A36" s="15">
        <f t="shared" ref="A36:A64" si="3">IFERROR(A35+1,"")</f>
        <v>3</v>
      </c>
      <c r="B36" s="423" t="s">
        <v>294</v>
      </c>
      <c r="C36" s="107"/>
      <c r="D36" s="107"/>
      <c r="F36" s="1"/>
      <c r="G36" s="3"/>
      <c r="H36" s="1"/>
      <c r="I36" s="1"/>
      <c r="K36" s="1"/>
      <c r="L36" s="1"/>
    </row>
    <row r="37" spans="1:12" ht="13">
      <c r="A37" s="15">
        <f t="shared" si="3"/>
        <v>4</v>
      </c>
      <c r="B37" s="423" t="s">
        <v>295</v>
      </c>
      <c r="C37" s="107"/>
      <c r="D37" s="107"/>
      <c r="F37" s="1"/>
      <c r="G37" s="3"/>
      <c r="H37" s="1"/>
      <c r="I37" s="1"/>
      <c r="K37" s="1"/>
      <c r="L37" s="1"/>
    </row>
    <row r="38" spans="1:12" ht="13">
      <c r="A38" s="15">
        <f t="shared" si="3"/>
        <v>5</v>
      </c>
      <c r="B38" s="423" t="s">
        <v>296</v>
      </c>
      <c r="C38" s="107"/>
      <c r="D38" s="107"/>
      <c r="F38" s="1"/>
      <c r="G38" s="3"/>
      <c r="H38" s="1"/>
      <c r="I38" s="1"/>
      <c r="K38" s="1"/>
      <c r="L38" s="1"/>
    </row>
    <row r="39" spans="1:12" ht="13">
      <c r="A39" s="15">
        <f t="shared" si="3"/>
        <v>6</v>
      </c>
      <c r="B39" s="423" t="s">
        <v>297</v>
      </c>
      <c r="C39" s="107"/>
      <c r="D39" s="107"/>
      <c r="F39" s="1"/>
      <c r="G39" s="3"/>
      <c r="H39" s="1"/>
      <c r="I39" s="1"/>
      <c r="K39" s="1"/>
      <c r="L39" s="1"/>
    </row>
    <row r="40" spans="1:12" ht="13">
      <c r="A40" s="15">
        <f t="shared" si="3"/>
        <v>7</v>
      </c>
      <c r="B40" s="423" t="s">
        <v>298</v>
      </c>
      <c r="C40" s="107"/>
      <c r="D40" s="107"/>
      <c r="F40" s="1"/>
      <c r="G40" s="3"/>
      <c r="H40" s="1"/>
      <c r="I40" s="1"/>
      <c r="K40" s="1"/>
      <c r="L40" s="1"/>
    </row>
    <row r="41" spans="1:12" ht="13">
      <c r="A41" s="15">
        <f t="shared" si="3"/>
        <v>8</v>
      </c>
      <c r="B41" s="423" t="s">
        <v>299</v>
      </c>
      <c r="C41" s="107"/>
      <c r="D41" s="107"/>
      <c r="F41" s="1"/>
      <c r="G41" s="3"/>
      <c r="H41" s="1"/>
      <c r="I41" s="1"/>
      <c r="K41" s="1"/>
      <c r="L41" s="1"/>
    </row>
    <row r="42" spans="1:12" ht="13">
      <c r="A42" s="15">
        <f t="shared" si="3"/>
        <v>9</v>
      </c>
      <c r="B42" s="423" t="s">
        <v>300</v>
      </c>
      <c r="C42" s="107"/>
      <c r="D42" s="107"/>
      <c r="F42" s="1"/>
      <c r="G42" s="3"/>
      <c r="H42" s="1"/>
      <c r="I42" s="1"/>
      <c r="K42" s="1"/>
      <c r="L42" s="1"/>
    </row>
    <row r="43" spans="1:12" ht="13">
      <c r="A43" s="15">
        <f t="shared" si="3"/>
        <v>10</v>
      </c>
      <c r="B43" s="423" t="s">
        <v>301</v>
      </c>
      <c r="C43" s="107"/>
      <c r="D43" s="107"/>
      <c r="F43" s="1"/>
      <c r="G43" s="3"/>
      <c r="H43" s="1"/>
      <c r="I43" s="1"/>
      <c r="K43" s="1"/>
      <c r="L43" s="1"/>
    </row>
    <row r="44" spans="1:12" ht="13">
      <c r="A44" s="15">
        <f t="shared" si="3"/>
        <v>11</v>
      </c>
      <c r="B44" s="423" t="s">
        <v>302</v>
      </c>
      <c r="C44" s="107"/>
      <c r="D44" s="107"/>
      <c r="F44" s="1"/>
      <c r="G44" s="3"/>
      <c r="H44" s="1"/>
      <c r="I44" s="1"/>
      <c r="K44" s="1"/>
      <c r="L44" s="1"/>
    </row>
    <row r="45" spans="1:12" ht="13">
      <c r="A45" s="15">
        <f t="shared" si="3"/>
        <v>12</v>
      </c>
      <c r="B45" s="423" t="s">
        <v>303</v>
      </c>
      <c r="C45" s="107"/>
      <c r="D45" s="107"/>
      <c r="F45" s="1"/>
      <c r="G45" s="3"/>
      <c r="H45" s="1"/>
      <c r="I45" s="1"/>
      <c r="K45" s="1"/>
      <c r="L45" s="1"/>
    </row>
    <row r="46" spans="1:12" ht="13">
      <c r="A46" s="15">
        <f t="shared" si="3"/>
        <v>13</v>
      </c>
      <c r="B46" s="423" t="s">
        <v>304</v>
      </c>
      <c r="C46" s="107"/>
      <c r="D46" s="107"/>
      <c r="F46" s="1"/>
      <c r="G46" s="3"/>
      <c r="H46" s="1"/>
      <c r="I46" s="1"/>
      <c r="K46" s="1"/>
      <c r="L46" s="1"/>
    </row>
    <row r="47" spans="1:12" ht="13">
      <c r="A47" s="15">
        <f t="shared" si="3"/>
        <v>14</v>
      </c>
      <c r="B47" s="423" t="s">
        <v>305</v>
      </c>
      <c r="C47" s="107"/>
      <c r="D47" s="107"/>
      <c r="F47" s="1"/>
      <c r="G47" s="3"/>
      <c r="H47" s="1"/>
      <c r="I47" s="1"/>
      <c r="K47" s="1"/>
      <c r="L47" s="1"/>
    </row>
    <row r="48" spans="1:12" ht="13">
      <c r="A48" s="15">
        <f t="shared" si="3"/>
        <v>15</v>
      </c>
      <c r="B48" s="423" t="s">
        <v>306</v>
      </c>
      <c r="C48" s="107"/>
      <c r="D48" s="107"/>
      <c r="F48" s="1"/>
      <c r="G48" s="3"/>
      <c r="H48" s="1"/>
      <c r="I48" s="1"/>
      <c r="K48" s="1"/>
      <c r="L48" s="1"/>
    </row>
    <row r="49" spans="1:12" ht="13">
      <c r="A49" s="15">
        <f t="shared" si="3"/>
        <v>16</v>
      </c>
      <c r="B49" s="423" t="s">
        <v>307</v>
      </c>
      <c r="C49" s="107"/>
      <c r="D49" s="107"/>
      <c r="F49" s="1"/>
      <c r="G49" s="3"/>
      <c r="H49" s="1"/>
      <c r="I49" s="1"/>
      <c r="K49" s="1"/>
      <c r="L49" s="1"/>
    </row>
    <row r="50" spans="1:12" ht="13">
      <c r="A50" s="15">
        <f t="shared" si="3"/>
        <v>17</v>
      </c>
      <c r="B50" s="423" t="s">
        <v>308</v>
      </c>
      <c r="C50" s="107"/>
      <c r="D50" s="107"/>
      <c r="F50" s="1"/>
      <c r="G50" s="3"/>
      <c r="H50" s="1"/>
      <c r="I50" s="1"/>
      <c r="K50" s="1"/>
      <c r="L50" s="1"/>
    </row>
    <row r="51" spans="1:12" ht="13">
      <c r="A51" s="15">
        <f t="shared" si="3"/>
        <v>18</v>
      </c>
      <c r="B51" s="423" t="s">
        <v>309</v>
      </c>
      <c r="C51" s="107"/>
      <c r="D51" s="107"/>
      <c r="F51" s="1"/>
      <c r="G51" s="3"/>
      <c r="H51" s="1"/>
      <c r="I51" s="1"/>
      <c r="K51" s="1"/>
      <c r="L51" s="1"/>
    </row>
    <row r="52" spans="1:12" ht="13">
      <c r="A52" s="15">
        <f t="shared" si="3"/>
        <v>19</v>
      </c>
      <c r="B52" s="423" t="s">
        <v>310</v>
      </c>
      <c r="C52" s="107"/>
      <c r="D52" s="107"/>
      <c r="F52" s="1"/>
      <c r="G52" s="3"/>
      <c r="H52" s="1"/>
      <c r="I52" s="1"/>
      <c r="K52" s="1"/>
      <c r="L52" s="1"/>
    </row>
    <row r="53" spans="1:12" ht="13">
      <c r="A53" s="15">
        <f t="shared" si="3"/>
        <v>20</v>
      </c>
      <c r="B53" s="423" t="s">
        <v>311</v>
      </c>
      <c r="C53" s="107"/>
      <c r="D53" s="107"/>
      <c r="F53" s="1"/>
      <c r="G53" s="3"/>
      <c r="H53" s="1"/>
      <c r="I53" s="1"/>
      <c r="K53" s="1"/>
      <c r="L53" s="1"/>
    </row>
    <row r="54" spans="1:12" ht="13">
      <c r="A54" s="15">
        <f t="shared" si="3"/>
        <v>21</v>
      </c>
      <c r="B54" s="423" t="s">
        <v>312</v>
      </c>
      <c r="C54" s="107"/>
      <c r="D54" s="107"/>
      <c r="F54" s="1"/>
      <c r="G54" s="3"/>
      <c r="H54" s="1"/>
      <c r="I54" s="1"/>
      <c r="K54" s="1"/>
      <c r="L54" s="1"/>
    </row>
    <row r="55" spans="1:12" ht="13">
      <c r="A55" s="15">
        <f t="shared" si="3"/>
        <v>22</v>
      </c>
      <c r="B55" s="423" t="s">
        <v>313</v>
      </c>
      <c r="C55" s="107"/>
      <c r="D55" s="107"/>
      <c r="F55" s="1"/>
      <c r="G55" s="3"/>
      <c r="H55" s="1"/>
      <c r="I55" s="1"/>
      <c r="K55" s="1"/>
      <c r="L55" s="1"/>
    </row>
    <row r="56" spans="1:12" ht="13">
      <c r="A56" s="15">
        <f t="shared" si="3"/>
        <v>23</v>
      </c>
      <c r="B56" s="423" t="s">
        <v>314</v>
      </c>
      <c r="C56" s="107"/>
      <c r="D56" s="107"/>
      <c r="F56" s="1"/>
      <c r="G56" s="3"/>
      <c r="H56" s="1"/>
      <c r="I56" s="1"/>
      <c r="K56" s="1"/>
      <c r="L56" s="1"/>
    </row>
    <row r="57" spans="1:12" ht="13">
      <c r="A57" s="15">
        <f t="shared" si="3"/>
        <v>24</v>
      </c>
      <c r="B57" s="423" t="s">
        <v>315</v>
      </c>
      <c r="C57" s="107"/>
      <c r="D57" s="107"/>
      <c r="F57" s="1"/>
      <c r="G57" s="3"/>
      <c r="H57" s="1"/>
      <c r="I57" s="1"/>
      <c r="K57" s="1"/>
      <c r="L57" s="1"/>
    </row>
    <row r="58" spans="1:12" ht="13">
      <c r="A58" s="15">
        <f t="shared" si="3"/>
        <v>25</v>
      </c>
      <c r="B58" s="423" t="s">
        <v>316</v>
      </c>
      <c r="C58" s="107"/>
      <c r="D58" s="107"/>
      <c r="F58" s="1"/>
      <c r="G58" s="3"/>
      <c r="H58" s="1"/>
      <c r="I58" s="1"/>
      <c r="K58" s="1"/>
      <c r="L58" s="1"/>
    </row>
    <row r="59" spans="1:12" ht="13">
      <c r="A59" s="15">
        <f t="shared" si="3"/>
        <v>26</v>
      </c>
      <c r="B59" s="423" t="s">
        <v>317</v>
      </c>
      <c r="C59" s="107"/>
      <c r="D59" s="107"/>
      <c r="F59" s="1"/>
      <c r="G59" s="3"/>
      <c r="H59" s="1"/>
      <c r="I59" s="1"/>
      <c r="K59" s="1"/>
      <c r="L59" s="1"/>
    </row>
    <row r="60" spans="1:12" ht="13">
      <c r="A60" s="15">
        <f t="shared" si="3"/>
        <v>27</v>
      </c>
      <c r="B60" s="423" t="s">
        <v>318</v>
      </c>
      <c r="C60" s="107"/>
      <c r="D60" s="107"/>
      <c r="F60" s="1"/>
      <c r="G60" s="3"/>
      <c r="H60" s="1"/>
      <c r="I60" s="1"/>
      <c r="K60" s="1"/>
      <c r="L60" s="1"/>
    </row>
    <row r="61" spans="1:12" ht="13">
      <c r="A61" s="15">
        <f t="shared" si="3"/>
        <v>28</v>
      </c>
      <c r="B61" s="423" t="s">
        <v>319</v>
      </c>
      <c r="C61" s="107"/>
      <c r="D61" s="107"/>
      <c r="F61" s="1"/>
      <c r="G61" s="3"/>
      <c r="H61" s="1"/>
      <c r="I61" s="1"/>
      <c r="K61" s="1"/>
      <c r="L61" s="1"/>
    </row>
    <row r="62" spans="1:12" ht="13">
      <c r="A62" s="15">
        <f t="shared" si="3"/>
        <v>29</v>
      </c>
      <c r="B62" s="423" t="s">
        <v>320</v>
      </c>
      <c r="C62" s="107"/>
      <c r="D62" s="107"/>
      <c r="F62" s="1"/>
      <c r="G62" s="3"/>
      <c r="H62" s="1"/>
      <c r="I62" s="1"/>
      <c r="K62" s="1"/>
      <c r="L62" s="1"/>
    </row>
    <row r="63" spans="1:12" ht="13">
      <c r="A63" s="15">
        <f t="shared" si="3"/>
        <v>30</v>
      </c>
      <c r="B63" s="423" t="s">
        <v>321</v>
      </c>
      <c r="C63" s="107"/>
      <c r="D63" s="107"/>
      <c r="F63" s="1"/>
      <c r="G63" s="3"/>
      <c r="H63" s="1"/>
      <c r="I63" s="1"/>
      <c r="K63" s="1"/>
      <c r="L63" s="1"/>
    </row>
    <row r="64" spans="1:12" ht="13">
      <c r="A64" s="15">
        <f t="shared" si="3"/>
        <v>31</v>
      </c>
      <c r="B64" s="423" t="s">
        <v>322</v>
      </c>
      <c r="C64" s="107"/>
      <c r="D64" s="107"/>
      <c r="F64" s="1"/>
      <c r="G64" s="3"/>
      <c r="H64" s="1"/>
      <c r="I64" s="1"/>
      <c r="K64" s="1"/>
      <c r="L64" s="1"/>
    </row>
    <row r="65" spans="1:12" ht="13">
      <c r="A65" s="15">
        <v>32</v>
      </c>
      <c r="B65" s="423" t="s">
        <v>323</v>
      </c>
      <c r="C65" s="107"/>
      <c r="D65" s="107"/>
      <c r="F65" s="1"/>
      <c r="G65" s="3"/>
      <c r="H65" s="1"/>
      <c r="I65" s="1"/>
      <c r="K65" s="1"/>
      <c r="L65" s="1"/>
    </row>
    <row r="66" spans="1:12" ht="13">
      <c r="A66" s="15">
        <v>33</v>
      </c>
      <c r="B66" s="423" t="s">
        <v>324</v>
      </c>
      <c r="C66" s="107"/>
      <c r="D66" s="107"/>
      <c r="F66" s="1"/>
      <c r="G66" s="3"/>
      <c r="H66" s="1"/>
      <c r="I66" s="1"/>
      <c r="K66" s="1"/>
      <c r="L66" s="1"/>
    </row>
    <row r="67" spans="1:12" ht="13">
      <c r="A67" s="15">
        <v>34</v>
      </c>
      <c r="B67" s="423" t="s">
        <v>325</v>
      </c>
      <c r="C67" s="107"/>
      <c r="D67" s="107"/>
      <c r="F67" s="1"/>
      <c r="G67" s="3"/>
      <c r="H67" s="1"/>
      <c r="I67" s="1"/>
      <c r="K67" s="1"/>
      <c r="L67" s="1"/>
    </row>
    <row r="68" spans="1:12" ht="13">
      <c r="A68" s="15">
        <v>35</v>
      </c>
      <c r="B68" s="423" t="s">
        <v>326</v>
      </c>
      <c r="C68" s="107"/>
      <c r="D68" s="107"/>
      <c r="F68" s="1"/>
      <c r="G68" s="3"/>
      <c r="H68" s="1"/>
      <c r="I68" s="1"/>
      <c r="K68" s="1"/>
      <c r="L68" s="1"/>
    </row>
    <row r="69" spans="1:12" ht="13">
      <c r="A69" s="15">
        <v>36</v>
      </c>
      <c r="B69" s="423" t="s">
        <v>327</v>
      </c>
      <c r="C69" s="107"/>
      <c r="D69" s="107"/>
      <c r="F69" s="1"/>
      <c r="G69" s="3"/>
      <c r="H69" s="1"/>
      <c r="I69" s="1"/>
      <c r="K69" s="1"/>
      <c r="L69" s="1"/>
    </row>
    <row r="70" spans="1:12" ht="13">
      <c r="A70" s="15">
        <v>37</v>
      </c>
      <c r="B70" s="423" t="s">
        <v>328</v>
      </c>
      <c r="C70" s="107"/>
      <c r="D70" s="107"/>
      <c r="F70" s="20"/>
      <c r="G70" s="46"/>
      <c r="H70" s="20"/>
      <c r="I70" s="20"/>
      <c r="K70" s="20"/>
      <c r="L70" s="20"/>
    </row>
    <row r="71" spans="1:12" ht="13">
      <c r="A71" s="15">
        <v>38</v>
      </c>
      <c r="B71" s="423"/>
      <c r="C71" s="107"/>
      <c r="D71" s="107"/>
      <c r="F71" s="20"/>
      <c r="G71" s="46"/>
      <c r="H71" s="20"/>
      <c r="I71" s="20"/>
      <c r="K71" s="20"/>
      <c r="L71" s="20"/>
    </row>
    <row r="72" spans="1:12" ht="13">
      <c r="A72" s="15">
        <v>39</v>
      </c>
      <c r="B72" s="423"/>
      <c r="C72" s="107"/>
      <c r="D72" s="107"/>
      <c r="F72" s="20"/>
      <c r="G72" s="46"/>
      <c r="H72" s="20"/>
      <c r="I72" s="20"/>
      <c r="K72" s="20"/>
      <c r="L72" s="20"/>
    </row>
    <row r="73" spans="1:12" ht="13">
      <c r="A73" s="15">
        <v>40</v>
      </c>
      <c r="B73" s="423"/>
      <c r="C73" s="107"/>
      <c r="D73" s="107"/>
      <c r="F73" s="20"/>
      <c r="G73" s="46"/>
      <c r="H73" s="20"/>
      <c r="I73" s="20"/>
      <c r="K73" s="20"/>
      <c r="L73" s="20"/>
    </row>
    <row r="74" spans="1:12" ht="13">
      <c r="A74" s="15">
        <v>41</v>
      </c>
      <c r="B74" s="423"/>
      <c r="C74" s="107"/>
      <c r="D74" s="107"/>
      <c r="F74" s="20"/>
      <c r="G74" s="46"/>
      <c r="H74" s="20"/>
      <c r="I74" s="20"/>
      <c r="K74" s="20"/>
      <c r="L74" s="20"/>
    </row>
    <row r="75" spans="1:12" ht="13">
      <c r="A75" s="15">
        <v>42</v>
      </c>
      <c r="B75" s="423"/>
      <c r="C75" s="107"/>
      <c r="D75" s="107"/>
      <c r="F75" s="20"/>
      <c r="G75" s="46"/>
      <c r="H75" s="20"/>
      <c r="I75" s="20"/>
      <c r="K75" s="20"/>
      <c r="L75" s="20"/>
    </row>
    <row r="76" spans="1:12" ht="13">
      <c r="A76" s="15">
        <v>43</v>
      </c>
      <c r="B76" s="423"/>
      <c r="C76" s="107"/>
      <c r="D76" s="107"/>
      <c r="F76" s="20"/>
      <c r="G76" s="46"/>
      <c r="H76" s="20"/>
      <c r="I76" s="20"/>
      <c r="K76" s="20"/>
      <c r="L76" s="20"/>
    </row>
    <row r="77" spans="1:12" ht="13">
      <c r="A77" s="15">
        <v>44</v>
      </c>
      <c r="B77" s="423"/>
      <c r="C77" s="107"/>
      <c r="D77" s="107"/>
      <c r="F77" s="20"/>
      <c r="G77" s="46"/>
      <c r="H77" s="20"/>
      <c r="I77" s="20"/>
      <c r="K77" s="20"/>
      <c r="L77" s="20"/>
    </row>
    <row r="78" spans="1:12" ht="13">
      <c r="A78" s="15">
        <v>45</v>
      </c>
      <c r="B78" s="423"/>
      <c r="C78" s="107"/>
      <c r="D78" s="107"/>
      <c r="F78" s="20"/>
      <c r="G78" s="46"/>
      <c r="H78" s="20"/>
      <c r="I78" s="20"/>
      <c r="K78" s="20"/>
      <c r="L78" s="20"/>
    </row>
    <row r="79" spans="1:12" ht="13">
      <c r="A79" s="15">
        <v>46</v>
      </c>
      <c r="B79" s="423"/>
      <c r="C79" s="107"/>
      <c r="D79" s="107"/>
      <c r="F79" s="20"/>
      <c r="G79" s="46"/>
      <c r="H79" s="20"/>
      <c r="I79" s="20"/>
      <c r="K79" s="20"/>
      <c r="L79" s="20"/>
    </row>
    <row r="80" spans="1:12" ht="13">
      <c r="A80" s="15">
        <v>47</v>
      </c>
      <c r="B80" s="423"/>
      <c r="C80" s="107"/>
      <c r="D80" s="107"/>
      <c r="F80" s="20"/>
      <c r="G80" s="46"/>
      <c r="H80" s="20"/>
      <c r="I80" s="20"/>
      <c r="K80" s="20"/>
      <c r="L80" s="20"/>
    </row>
    <row r="81" spans="1:12" ht="13">
      <c r="A81" s="15">
        <v>48</v>
      </c>
      <c r="B81" s="423"/>
      <c r="C81" s="107"/>
      <c r="D81" s="107"/>
      <c r="F81" s="20"/>
      <c r="G81" s="46"/>
      <c r="H81" s="20"/>
      <c r="I81" s="20"/>
      <c r="K81" s="20"/>
      <c r="L81" s="20"/>
    </row>
    <row r="82" spans="1:12" ht="13">
      <c r="A82" s="15">
        <v>49</v>
      </c>
      <c r="B82" s="423"/>
      <c r="C82" s="107"/>
      <c r="D82" s="107"/>
      <c r="F82" s="20"/>
      <c r="G82" s="46"/>
      <c r="H82" s="20"/>
      <c r="I82" s="20"/>
      <c r="K82" s="20"/>
      <c r="L82" s="20"/>
    </row>
    <row r="83" spans="1:12" ht="13">
      <c r="A83" s="15">
        <v>50</v>
      </c>
      <c r="B83" s="423"/>
      <c r="C83" s="107"/>
      <c r="D83" s="107"/>
      <c r="F83" s="20"/>
      <c r="G83" s="46"/>
      <c r="H83" s="20"/>
      <c r="I83" s="20"/>
      <c r="K83" s="20"/>
      <c r="L83" s="20"/>
    </row>
    <row r="84" spans="1:12">
      <c r="A84" s="20"/>
      <c r="B84" s="20"/>
      <c r="C84" s="20"/>
      <c r="D84" s="2"/>
      <c r="E84" s="20"/>
      <c r="F84" s="20"/>
      <c r="G84" s="20"/>
      <c r="H84" s="20"/>
      <c r="I84" s="20"/>
      <c r="J84" s="20"/>
      <c r="K84" s="20"/>
      <c r="L84" s="20"/>
    </row>
    <row r="85" spans="1:12" ht="14">
      <c r="A85" s="80"/>
      <c r="B85" s="47" t="str">
        <f>IFERROR("6.4 List of Service Codes for "&amp;'Input|Setup'!$E$11&amp;" to "&amp;'Input|Setup'!$E$15&amp;" regulatory period","")</f>
        <v>6.4 List of Service Codes for 2026-27 to 2030-31 regulatory period</v>
      </c>
      <c r="C85" s="20"/>
      <c r="D85" s="2"/>
      <c r="E85" s="20"/>
      <c r="F85" s="20"/>
      <c r="G85" s="20"/>
      <c r="H85" s="20"/>
      <c r="I85" s="20"/>
      <c r="J85" s="20"/>
      <c r="K85" s="20"/>
      <c r="L85" s="20"/>
    </row>
    <row r="86" spans="1:12">
      <c r="A86" s="1"/>
      <c r="B86" s="33"/>
      <c r="C86" s="20"/>
      <c r="D86" s="2"/>
      <c r="E86" s="20"/>
      <c r="F86" s="20"/>
      <c r="G86" s="20"/>
      <c r="H86" s="20"/>
      <c r="I86" s="20"/>
      <c r="J86" s="20"/>
      <c r="K86" s="20"/>
      <c r="L86" s="20"/>
    </row>
    <row r="87" spans="1:12" ht="13">
      <c r="A87" s="15">
        <v>1</v>
      </c>
      <c r="B87" s="85" t="s">
        <v>329</v>
      </c>
      <c r="C87" s="20"/>
      <c r="D87" s="2"/>
      <c r="E87" s="20"/>
      <c r="F87" s="20"/>
      <c r="G87" s="20"/>
      <c r="H87" s="20"/>
      <c r="I87" s="20"/>
      <c r="J87" s="20"/>
      <c r="K87" s="20"/>
      <c r="L87" s="20"/>
    </row>
    <row r="88" spans="1:12" ht="13">
      <c r="A88" s="15">
        <f>IFERROR(A87+1,"")</f>
        <v>2</v>
      </c>
      <c r="B88" s="85" t="s">
        <v>330</v>
      </c>
      <c r="C88" s="20"/>
      <c r="D88" s="2"/>
      <c r="E88" s="20"/>
      <c r="F88" s="20"/>
      <c r="G88" s="20"/>
      <c r="H88" s="20"/>
      <c r="I88" s="20"/>
      <c r="J88" s="20"/>
      <c r="K88" s="20"/>
      <c r="L88" s="20"/>
    </row>
    <row r="89" spans="1:12" ht="13">
      <c r="A89" s="15">
        <f t="shared" ref="A89:A117" si="4">IFERROR(A88+1,"")</f>
        <v>3</v>
      </c>
      <c r="B89" s="85" t="s">
        <v>331</v>
      </c>
      <c r="C89" s="20"/>
      <c r="D89" s="2"/>
      <c r="E89" s="20"/>
      <c r="F89" s="20"/>
      <c r="G89" s="20"/>
      <c r="H89" s="20"/>
      <c r="I89" s="20"/>
      <c r="J89" s="20"/>
      <c r="K89" s="20"/>
      <c r="L89" s="20"/>
    </row>
    <row r="90" spans="1:12" ht="13">
      <c r="A90" s="15">
        <f t="shared" si="4"/>
        <v>4</v>
      </c>
      <c r="B90" s="85" t="s">
        <v>332</v>
      </c>
      <c r="C90" s="20"/>
      <c r="D90" s="2"/>
      <c r="E90" s="20"/>
      <c r="F90" s="20"/>
      <c r="G90" s="20"/>
      <c r="H90" s="20"/>
      <c r="I90" s="20"/>
      <c r="J90" s="20"/>
      <c r="K90" s="20"/>
      <c r="L90" s="20"/>
    </row>
    <row r="91" spans="1:12" ht="13">
      <c r="A91" s="15">
        <f t="shared" si="4"/>
        <v>5</v>
      </c>
      <c r="B91" s="85" t="s">
        <v>333</v>
      </c>
      <c r="C91" s="20"/>
      <c r="D91" s="2"/>
      <c r="E91" s="20"/>
      <c r="F91" s="20"/>
    </row>
    <row r="92" spans="1:12" ht="13">
      <c r="A92" s="15">
        <f t="shared" si="4"/>
        <v>6</v>
      </c>
      <c r="B92" s="85" t="s">
        <v>334</v>
      </c>
      <c r="C92" s="20"/>
      <c r="D92" s="2"/>
      <c r="E92" s="20"/>
      <c r="F92" s="20"/>
    </row>
    <row r="93" spans="1:12" ht="13">
      <c r="A93" s="15">
        <f t="shared" si="4"/>
        <v>7</v>
      </c>
      <c r="B93" s="85" t="s">
        <v>335</v>
      </c>
      <c r="C93" s="20"/>
      <c r="D93" s="2"/>
      <c r="E93" s="20"/>
      <c r="F93" s="20"/>
    </row>
    <row r="94" spans="1:12" ht="13">
      <c r="A94" s="15">
        <f t="shared" si="4"/>
        <v>8</v>
      </c>
      <c r="B94" s="85" t="s">
        <v>336</v>
      </c>
      <c r="C94" s="20"/>
      <c r="D94" s="2"/>
      <c r="E94" s="20"/>
      <c r="F94" s="20"/>
    </row>
    <row r="95" spans="1:12" ht="13">
      <c r="A95" s="15">
        <f t="shared" si="4"/>
        <v>9</v>
      </c>
      <c r="B95" s="85" t="s">
        <v>337</v>
      </c>
      <c r="C95" s="20"/>
      <c r="D95" s="2"/>
      <c r="E95" s="20"/>
    </row>
    <row r="96" spans="1:12" ht="13">
      <c r="A96" s="15">
        <f t="shared" si="4"/>
        <v>10</v>
      </c>
      <c r="B96" s="85" t="s">
        <v>338</v>
      </c>
      <c r="C96" s="20"/>
      <c r="D96" s="2"/>
      <c r="E96" s="20"/>
    </row>
    <row r="97" spans="1:5" ht="13">
      <c r="A97" s="15">
        <f t="shared" si="4"/>
        <v>11</v>
      </c>
      <c r="B97" s="85" t="s">
        <v>339</v>
      </c>
      <c r="C97" s="20"/>
      <c r="D97" s="2"/>
      <c r="E97" s="20"/>
    </row>
    <row r="98" spans="1:5" ht="13">
      <c r="A98" s="15">
        <f t="shared" si="4"/>
        <v>12</v>
      </c>
      <c r="B98" s="85" t="s">
        <v>340</v>
      </c>
      <c r="C98" s="20"/>
      <c r="D98" s="2"/>
      <c r="E98" s="20"/>
    </row>
    <row r="99" spans="1:5" ht="13">
      <c r="A99" s="15">
        <f t="shared" si="4"/>
        <v>13</v>
      </c>
      <c r="B99" s="85" t="s">
        <v>341</v>
      </c>
      <c r="C99" s="20"/>
      <c r="D99" s="2"/>
      <c r="E99" s="20"/>
    </row>
    <row r="100" spans="1:5" ht="13">
      <c r="A100" s="15">
        <f t="shared" si="4"/>
        <v>14</v>
      </c>
      <c r="B100" s="85" t="s">
        <v>342</v>
      </c>
      <c r="C100" s="20"/>
      <c r="D100" s="2"/>
      <c r="E100" s="20"/>
    </row>
    <row r="101" spans="1:5" ht="13">
      <c r="A101" s="15">
        <f t="shared" si="4"/>
        <v>15</v>
      </c>
      <c r="B101" s="85" t="s">
        <v>343</v>
      </c>
      <c r="C101" s="20"/>
      <c r="D101" s="2"/>
      <c r="E101" s="20"/>
    </row>
    <row r="102" spans="1:5" ht="13">
      <c r="A102" s="15">
        <f t="shared" si="4"/>
        <v>16</v>
      </c>
      <c r="B102" s="85" t="s">
        <v>344</v>
      </c>
      <c r="C102" s="20"/>
      <c r="D102" s="2"/>
      <c r="E102" s="20"/>
    </row>
    <row r="103" spans="1:5" ht="13">
      <c r="A103" s="15">
        <f t="shared" si="4"/>
        <v>17</v>
      </c>
      <c r="B103" s="85" t="s">
        <v>345</v>
      </c>
      <c r="C103" s="20"/>
      <c r="D103" s="2"/>
      <c r="E103" s="20"/>
    </row>
    <row r="104" spans="1:5" ht="13">
      <c r="A104" s="15">
        <f t="shared" si="4"/>
        <v>18</v>
      </c>
      <c r="B104" s="85" t="s">
        <v>346</v>
      </c>
      <c r="C104" s="20"/>
      <c r="D104" s="2"/>
      <c r="E104" s="20"/>
    </row>
    <row r="105" spans="1:5" ht="13">
      <c r="A105" s="15">
        <f t="shared" si="4"/>
        <v>19</v>
      </c>
      <c r="B105" s="85" t="s">
        <v>347</v>
      </c>
      <c r="C105" s="20"/>
      <c r="D105" s="2"/>
      <c r="E105" s="20"/>
    </row>
    <row r="106" spans="1:5" ht="13">
      <c r="A106" s="15">
        <f t="shared" si="4"/>
        <v>20</v>
      </c>
      <c r="B106" s="85" t="s">
        <v>348</v>
      </c>
      <c r="C106" s="20"/>
      <c r="D106" s="2"/>
      <c r="E106" s="20"/>
    </row>
    <row r="107" spans="1:5" ht="13">
      <c r="A107" s="15">
        <f t="shared" si="4"/>
        <v>21</v>
      </c>
      <c r="B107" s="85" t="s">
        <v>349</v>
      </c>
      <c r="C107" s="20"/>
      <c r="D107" s="2"/>
      <c r="E107" s="20"/>
    </row>
    <row r="108" spans="1:5" ht="13">
      <c r="A108" s="15">
        <f t="shared" si="4"/>
        <v>22</v>
      </c>
      <c r="B108" s="85" t="s">
        <v>350</v>
      </c>
      <c r="C108" s="20"/>
      <c r="D108" s="2"/>
      <c r="E108" s="20"/>
    </row>
    <row r="109" spans="1:5" ht="13">
      <c r="A109" s="15">
        <f t="shared" si="4"/>
        <v>23</v>
      </c>
      <c r="B109" s="85" t="s">
        <v>351</v>
      </c>
      <c r="C109" s="20"/>
      <c r="D109" s="2"/>
      <c r="E109" s="20"/>
    </row>
    <row r="110" spans="1:5" ht="13">
      <c r="A110" s="15">
        <f t="shared" si="4"/>
        <v>24</v>
      </c>
      <c r="B110" s="85" t="s">
        <v>352</v>
      </c>
      <c r="C110" s="20"/>
      <c r="D110" s="2"/>
      <c r="E110" s="20"/>
    </row>
    <row r="111" spans="1:5" ht="13">
      <c r="A111" s="15">
        <f t="shared" si="4"/>
        <v>25</v>
      </c>
      <c r="B111" s="85" t="s">
        <v>353</v>
      </c>
      <c r="C111" s="20"/>
      <c r="D111" s="2"/>
      <c r="E111" s="20"/>
    </row>
    <row r="112" spans="1:5" ht="13">
      <c r="A112" s="15">
        <f t="shared" si="4"/>
        <v>26</v>
      </c>
      <c r="B112" s="85" t="s">
        <v>354</v>
      </c>
      <c r="C112" s="20"/>
      <c r="D112" s="2"/>
      <c r="E112" s="20"/>
    </row>
    <row r="113" spans="1:5" ht="13">
      <c r="A113" s="15">
        <f t="shared" si="4"/>
        <v>27</v>
      </c>
      <c r="B113" s="85" t="s">
        <v>355</v>
      </c>
      <c r="E113" s="20"/>
    </row>
    <row r="114" spans="1:5" ht="13">
      <c r="A114" s="15">
        <f t="shared" si="4"/>
        <v>28</v>
      </c>
      <c r="B114" s="85" t="s">
        <v>356</v>
      </c>
      <c r="E114" s="20"/>
    </row>
    <row r="115" spans="1:5" ht="13">
      <c r="A115" s="15">
        <f t="shared" si="4"/>
        <v>29</v>
      </c>
      <c r="B115" s="85" t="s">
        <v>357</v>
      </c>
      <c r="E115" s="20"/>
    </row>
    <row r="116" spans="1:5" ht="13">
      <c r="A116" s="15">
        <f t="shared" si="4"/>
        <v>30</v>
      </c>
      <c r="B116" s="85" t="s">
        <v>358</v>
      </c>
      <c r="E116" s="20"/>
    </row>
    <row r="117" spans="1:5" ht="13">
      <c r="A117" s="15">
        <f t="shared" si="4"/>
        <v>31</v>
      </c>
      <c r="B117" s="85" t="s">
        <v>359</v>
      </c>
      <c r="E117" s="20"/>
    </row>
    <row r="118" spans="1:5" ht="13">
      <c r="A118" s="15">
        <v>32</v>
      </c>
      <c r="B118" s="85" t="s">
        <v>360</v>
      </c>
      <c r="E118" s="20"/>
    </row>
    <row r="119" spans="1:5" ht="13">
      <c r="A119" s="15">
        <v>33</v>
      </c>
      <c r="B119" s="85" t="s">
        <v>361</v>
      </c>
      <c r="E119" s="20"/>
    </row>
    <row r="120" spans="1:5" ht="13">
      <c r="A120" s="15">
        <v>34</v>
      </c>
      <c r="B120" s="85" t="s">
        <v>362</v>
      </c>
      <c r="E120" s="20"/>
    </row>
    <row r="121" spans="1:5" ht="13">
      <c r="A121" s="15">
        <v>35</v>
      </c>
      <c r="B121" s="85"/>
      <c r="E121" s="20"/>
    </row>
    <row r="122" spans="1:5" ht="13">
      <c r="A122" s="15">
        <v>36</v>
      </c>
      <c r="B122" s="85"/>
      <c r="E122" s="20"/>
    </row>
    <row r="123" spans="1:5" ht="13">
      <c r="A123" s="15">
        <v>37</v>
      </c>
      <c r="B123" s="85"/>
      <c r="E123" s="20"/>
    </row>
    <row r="124" spans="1:5" ht="13">
      <c r="A124" s="15">
        <v>38</v>
      </c>
      <c r="B124" s="85"/>
      <c r="E124" s="20"/>
    </row>
    <row r="125" spans="1:5" ht="13">
      <c r="A125" s="15">
        <v>39</v>
      </c>
      <c r="B125" s="85"/>
      <c r="E125" s="20"/>
    </row>
    <row r="126" spans="1:5" ht="13">
      <c r="A126" s="15">
        <v>40</v>
      </c>
      <c r="B126" s="85"/>
      <c r="E126" s="20"/>
    </row>
    <row r="127" spans="1:5" ht="13">
      <c r="A127" s="15">
        <v>41</v>
      </c>
      <c r="B127" s="107"/>
      <c r="E127" s="20"/>
    </row>
    <row r="128" spans="1:5" ht="13">
      <c r="A128" s="15">
        <v>42</v>
      </c>
      <c r="B128" s="107"/>
      <c r="E128" s="20"/>
    </row>
    <row r="129" spans="1:5" ht="13">
      <c r="A129" s="15">
        <v>43</v>
      </c>
      <c r="B129" s="107"/>
      <c r="E129" s="20"/>
    </row>
    <row r="130" spans="1:5" ht="13">
      <c r="A130" s="15">
        <v>44</v>
      </c>
      <c r="B130" s="107"/>
      <c r="E130" s="20"/>
    </row>
    <row r="131" spans="1:5" ht="13">
      <c r="A131" s="15">
        <v>45</v>
      </c>
      <c r="B131" s="107"/>
      <c r="E131" s="20"/>
    </row>
    <row r="132" spans="1:5" ht="13">
      <c r="A132" s="15">
        <v>46</v>
      </c>
      <c r="B132" s="107"/>
      <c r="E132" s="20"/>
    </row>
    <row r="133" spans="1:5" ht="13">
      <c r="A133" s="15">
        <v>47</v>
      </c>
      <c r="B133" s="107"/>
      <c r="E133" s="20"/>
    </row>
    <row r="134" spans="1:5" ht="13">
      <c r="A134" s="15">
        <v>48</v>
      </c>
      <c r="B134" s="107"/>
      <c r="E134" s="20"/>
    </row>
    <row r="135" spans="1:5" ht="13">
      <c r="A135" s="15">
        <v>49</v>
      </c>
      <c r="B135" s="107"/>
      <c r="E135" s="20"/>
    </row>
    <row r="136" spans="1:5" ht="13">
      <c r="A136" s="15">
        <v>50</v>
      </c>
      <c r="B136" s="107"/>
      <c r="E136" s="20"/>
    </row>
  </sheetData>
  <sortState xmlns:xlrd2="http://schemas.microsoft.com/office/spreadsheetml/2017/richdata2" ref="E87:F136">
    <sortCondition ref="E87:E136"/>
  </sortState>
  <phoneticPr fontId="18" type="noConversion"/>
  <conditionalFormatting sqref="H1">
    <cfRule type="cellIs" dxfId="62" priority="2" operator="equal">
      <formula>"Check"</formula>
    </cfRule>
    <cfRule type="cellIs" dxfId="61" priority="3" operator="equal">
      <formula>"Ok"</formula>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7" id="{A5F11D37-F4EB-43B3-8D3F-9651F51DCD4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J7</xm:sqref>
        </x14:conditionalFormatting>
        <x14:conditionalFormatting xmlns:xm="http://schemas.microsoft.com/office/excel/2006/main">
          <x14:cfRule type="iconSet" priority="204" id="{91279B60-E540-48B8-AFB0-72D1EE189F3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J10:J29</xm:sqref>
        </x14:conditionalFormatting>
        <x14:conditionalFormatting xmlns:xm="http://schemas.microsoft.com/office/excel/2006/main">
          <x14:cfRule type="iconSet" priority="5" id="{E010A9DB-5C7A-4BCC-8702-897E68851C0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L7</xm:sqref>
        </x14:conditionalFormatting>
        <x14:conditionalFormatting xmlns:xm="http://schemas.microsoft.com/office/excel/2006/main">
          <x14:cfRule type="iconSet" priority="205" id="{DF4109C0-9323-470A-AC62-4BF075E072E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L10:L29</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81F4892D-0933-4CC7-8D1C-ABD84600BA3F}">
          <x14:formula1>
            <xm:f>'Input|Setup'!$B$31:$B$49</xm:f>
          </x14:formula1>
          <xm:sqref>B22:B29</xm:sqref>
        </x14:dataValidation>
        <x14:dataValidation type="list" allowBlank="1" showInputMessage="1" showErrorMessage="1" xr:uid="{B957D312-A7C1-4C00-8975-BAD3B85FDCDD}">
          <x14:formula1>
            <xm:f>'Input|Setup'!$B$19:$B$20</xm:f>
          </x14:formula1>
          <xm:sqref>D10:D29</xm:sqref>
        </x14:dataValidation>
        <x14:dataValidation type="list" allowBlank="1" showInputMessage="1" showErrorMessage="1" xr:uid="{549D3180-3CF3-433B-8C63-5C133AE449A2}">
          <x14:formula1>
            <xm:f>'Input|Setup'!$B$25:$B$27</xm:f>
          </x14:formula1>
          <xm:sqref>C21:C29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8" tint="0.79998168889431442"/>
  </sheetPr>
  <dimension ref="A1:AJ71"/>
  <sheetViews>
    <sheetView showGridLines="0" topLeftCell="A2" zoomScaleNormal="100" workbookViewId="0">
      <selection activeCell="I37" sqref="I37"/>
    </sheetView>
  </sheetViews>
  <sheetFormatPr defaultColWidth="8.7265625" defaultRowHeight="13" outlineLevelCol="1"/>
  <cols>
    <col min="1" max="1" width="5.54296875" style="16" customWidth="1"/>
    <col min="2" max="2" width="17.26953125" style="8" customWidth="1"/>
    <col min="3" max="3" width="45.453125" style="17" bestFit="1" customWidth="1"/>
    <col min="4" max="4" width="15.54296875" style="17" customWidth="1"/>
    <col min="5" max="5" width="13.81640625" style="17" bestFit="1" customWidth="1"/>
    <col min="6" max="6" width="25.453125" style="17" bestFit="1" customWidth="1"/>
    <col min="7" max="7" width="11.54296875" customWidth="1"/>
    <col min="8" max="8" width="2.54296875" style="2" customWidth="1"/>
    <col min="9" max="9" width="19.453125" style="2" customWidth="1"/>
    <col min="10" max="10" width="14.1796875" style="2" customWidth="1"/>
    <col min="11" max="11" width="5.81640625" style="2" customWidth="1"/>
    <col min="12" max="12" width="11.54296875" style="2" customWidth="1"/>
    <col min="13" max="13" width="2.54296875" style="2" customWidth="1"/>
    <col min="14" max="14" width="13.81640625" style="2" customWidth="1"/>
    <col min="15" max="15" width="12.54296875" style="2" customWidth="1"/>
    <col min="16" max="16" width="5.81640625" style="2" customWidth="1"/>
    <col min="17" max="18" width="10.7265625" style="2" customWidth="1"/>
    <col min="19" max="19" width="2.54296875" style="2" customWidth="1"/>
    <col min="20" max="22" width="10.453125" style="2" customWidth="1"/>
    <col min="23" max="23" width="2.54296875" style="2" customWidth="1"/>
    <col min="24" max="24" width="15" style="2" customWidth="1"/>
    <col min="25" max="25" width="15.81640625" style="2" customWidth="1"/>
    <col min="26" max="26" width="8.1796875" style="2" customWidth="1"/>
    <col min="27" max="27" width="11.453125" style="19" customWidth="1"/>
    <col min="28" max="28" width="2.54296875" style="19" customWidth="1"/>
    <col min="29" max="31" width="2.54296875" style="19" customWidth="1" outlineLevel="1"/>
    <col min="32" max="32" width="36.1796875" style="19" bestFit="1" customWidth="1"/>
    <col min="33" max="33" width="2.54296875" style="19" customWidth="1"/>
    <col min="34" max="34" width="7.1796875" style="19" customWidth="1"/>
    <col min="35" max="201" width="8.7265625" customWidth="1"/>
  </cols>
  <sheetData>
    <row r="1" spans="1:36" s="27" customFormat="1" ht="25" customHeight="1">
      <c r="B1" s="35" t="s">
        <v>0</v>
      </c>
      <c r="C1" s="28"/>
      <c r="D1" s="28" t="s">
        <v>65</v>
      </c>
      <c r="E1" s="37" t="s">
        <v>66</v>
      </c>
      <c r="G1" s="28"/>
      <c r="H1" s="28"/>
      <c r="I1" s="28" t="s">
        <v>67</v>
      </c>
      <c r="J1" s="122">
        <v>1</v>
      </c>
      <c r="L1" s="28"/>
      <c r="M1" s="28"/>
      <c r="N1" s="28"/>
      <c r="O1" s="28"/>
      <c r="P1" s="28"/>
      <c r="Q1" s="28"/>
      <c r="R1" s="28"/>
      <c r="S1" s="28"/>
      <c r="T1" s="28"/>
      <c r="U1" s="28"/>
      <c r="V1" s="28"/>
      <c r="W1" s="28"/>
      <c r="X1" s="28"/>
      <c r="Y1" s="28"/>
      <c r="Z1" s="28"/>
      <c r="AA1" s="28"/>
      <c r="AB1" s="28"/>
      <c r="AC1" s="28"/>
      <c r="AD1" s="28"/>
      <c r="AE1" s="28"/>
    </row>
    <row r="2" spans="1:36" s="38" customFormat="1" ht="25" customHeight="1">
      <c r="B2" s="35" t="s">
        <v>697</v>
      </c>
      <c r="C2" s="28"/>
      <c r="D2" s="28"/>
      <c r="E2" s="69" t="s">
        <v>68</v>
      </c>
      <c r="H2" s="28"/>
      <c r="I2" s="28"/>
      <c r="J2" s="28"/>
      <c r="K2" s="28"/>
      <c r="L2" s="28"/>
      <c r="M2" s="28"/>
      <c r="N2" s="28"/>
      <c r="O2" s="28"/>
      <c r="P2" s="28"/>
      <c r="Q2" s="28"/>
      <c r="R2" s="28"/>
      <c r="S2" s="28"/>
      <c r="T2" s="28"/>
      <c r="U2" s="28"/>
      <c r="V2" s="28"/>
      <c r="W2" s="28"/>
      <c r="X2" s="28"/>
      <c r="Y2" s="28"/>
      <c r="Z2" s="28"/>
      <c r="AA2" s="28"/>
      <c r="AB2" s="28"/>
      <c r="AC2" s="28"/>
      <c r="AD2" s="28"/>
      <c r="AE2" s="28"/>
    </row>
    <row r="3" spans="1:36" s="10" customFormat="1" ht="7.5" customHeight="1">
      <c r="A3" s="9"/>
      <c r="B3" s="6"/>
    </row>
    <row r="4" spans="1:36" ht="12.75" hidden="1" customHeight="1">
      <c r="A4" s="9"/>
      <c r="B4" s="6"/>
      <c r="C4" s="10"/>
      <c r="D4" s="10"/>
      <c r="E4" s="10"/>
      <c r="F4" s="10"/>
      <c r="G4" s="5"/>
      <c r="H4" s="5"/>
      <c r="I4" s="5"/>
      <c r="J4" s="5"/>
      <c r="K4" s="5"/>
      <c r="L4" s="5"/>
      <c r="M4" s="5"/>
      <c r="N4" s="5"/>
      <c r="O4" s="5"/>
      <c r="P4" s="5"/>
      <c r="Q4" s="5"/>
      <c r="R4" s="5"/>
      <c r="S4" s="5"/>
      <c r="T4" s="5"/>
      <c r="U4" s="5"/>
      <c r="V4" s="5"/>
      <c r="W4" s="5"/>
      <c r="X4" s="10"/>
      <c r="Y4" s="10"/>
      <c r="Z4" s="10"/>
      <c r="AA4" s="10"/>
      <c r="AB4" s="10"/>
      <c r="AC4" s="10"/>
      <c r="AD4" s="10"/>
      <c r="AE4" s="10"/>
      <c r="AF4"/>
      <c r="AG4"/>
      <c r="AH4"/>
    </row>
    <row r="5" spans="1:36" ht="12.75" hidden="1" customHeight="1">
      <c r="A5" s="9"/>
      <c r="B5" s="6"/>
      <c r="C5" s="10"/>
      <c r="D5" s="10"/>
      <c r="E5" s="10"/>
      <c r="F5" s="10"/>
      <c r="G5" s="5"/>
      <c r="H5" s="5"/>
      <c r="I5" s="5"/>
      <c r="J5" s="5"/>
      <c r="K5" s="5"/>
      <c r="L5" s="5"/>
      <c r="M5" s="5"/>
      <c r="N5" s="5"/>
      <c r="O5" s="5"/>
      <c r="P5" s="5"/>
      <c r="Q5" s="5"/>
      <c r="R5" s="5"/>
      <c r="S5" s="5"/>
      <c r="T5" s="5"/>
      <c r="U5" s="5"/>
      <c r="V5" s="5"/>
      <c r="W5" s="5"/>
      <c r="X5" s="19"/>
      <c r="Y5" s="19"/>
      <c r="Z5" s="19"/>
      <c r="AF5"/>
      <c r="AG5"/>
      <c r="AH5"/>
    </row>
    <row r="6" spans="1:36" s="5" customFormat="1" ht="15" customHeight="1">
      <c r="A6" s="22"/>
      <c r="B6" s="22" t="s">
        <v>363</v>
      </c>
      <c r="C6" s="22"/>
      <c r="D6" s="22"/>
      <c r="E6" s="42"/>
      <c r="F6" s="42" t="s">
        <v>364</v>
      </c>
      <c r="G6" s="42"/>
      <c r="H6" s="101"/>
      <c r="I6" s="512" t="s">
        <v>747</v>
      </c>
      <c r="J6" s="512"/>
      <c r="K6" s="512"/>
      <c r="L6" s="512"/>
      <c r="M6" s="512"/>
      <c r="N6" s="512"/>
      <c r="O6" s="512"/>
      <c r="P6" s="512"/>
      <c r="Q6" s="512"/>
      <c r="R6" s="512"/>
      <c r="S6" s="512"/>
      <c r="T6" s="512"/>
      <c r="U6" s="512"/>
      <c r="V6" s="512"/>
      <c r="W6" s="101"/>
      <c r="X6" s="513" t="s">
        <v>365</v>
      </c>
      <c r="Y6" s="513"/>
      <c r="Z6" s="513"/>
      <c r="AA6" s="513"/>
      <c r="AC6" s="101"/>
      <c r="AD6" s="19"/>
      <c r="AE6" s="19"/>
      <c r="AF6" s="105" t="s">
        <v>366</v>
      </c>
      <c r="AH6" s="101"/>
      <c r="AI6" s="71"/>
      <c r="AJ6" s="71"/>
    </row>
    <row r="7" spans="1:36" s="50" customFormat="1" ht="15" hidden="1" customHeight="1"/>
    <row r="8" spans="1:36" s="5" customFormat="1" ht="8.25" hidden="1" customHeight="1">
      <c r="A8" s="50"/>
      <c r="B8" s="50"/>
      <c r="C8" s="50"/>
      <c r="D8" s="50"/>
      <c r="E8" s="51"/>
      <c r="F8" s="50"/>
      <c r="G8" s="51"/>
      <c r="H8" s="11"/>
      <c r="I8" s="52"/>
      <c r="J8" s="52"/>
      <c r="K8" s="52"/>
      <c r="L8" s="52"/>
      <c r="M8" s="52"/>
      <c r="N8" s="52"/>
      <c r="O8" s="52"/>
      <c r="P8" s="52"/>
      <c r="Q8" s="52"/>
      <c r="R8" s="52"/>
      <c r="S8" s="52"/>
      <c r="T8" s="52"/>
      <c r="U8" s="52"/>
      <c r="V8" s="52"/>
      <c r="W8" s="52"/>
      <c r="X8" s="52"/>
      <c r="Y8" s="52"/>
      <c r="Z8" s="52"/>
      <c r="AA8" s="52"/>
      <c r="AB8" s="52"/>
      <c r="AC8" s="19"/>
      <c r="AD8" s="19"/>
      <c r="AE8" s="19"/>
      <c r="AF8" s="19"/>
    </row>
    <row r="9" spans="1:36" s="5" customFormat="1" ht="8.25" customHeight="1">
      <c r="A9" s="50"/>
      <c r="B9" s="50"/>
      <c r="C9" s="50"/>
      <c r="D9" s="50"/>
      <c r="E9" s="51"/>
      <c r="F9" s="50"/>
      <c r="G9" s="51"/>
      <c r="H9" s="11"/>
      <c r="I9" s="52"/>
      <c r="J9" s="52"/>
      <c r="K9" s="52"/>
      <c r="L9" s="52"/>
      <c r="M9" s="52"/>
      <c r="N9" s="52"/>
      <c r="O9" s="52"/>
      <c r="P9" s="52"/>
      <c r="Q9" s="52"/>
      <c r="R9" s="52"/>
      <c r="S9" s="52"/>
      <c r="T9" s="52"/>
      <c r="U9" s="52"/>
      <c r="V9" s="52"/>
      <c r="W9" s="52"/>
      <c r="X9" s="52"/>
      <c r="Y9" s="52"/>
      <c r="Z9" s="52"/>
      <c r="AA9" s="52"/>
      <c r="AB9" s="52"/>
      <c r="AC9" s="19"/>
      <c r="AD9" s="19"/>
      <c r="AE9" s="19"/>
      <c r="AF9" s="19"/>
    </row>
    <row r="10" spans="1:36" ht="15" customHeight="1">
      <c r="A10" s="9"/>
      <c r="B10" s="9"/>
      <c r="C10" s="6"/>
      <c r="D10" s="10"/>
      <c r="E10" s="10"/>
      <c r="F10" s="10"/>
      <c r="G10" s="10"/>
      <c r="H10" s="101"/>
      <c r="I10" s="127" t="s">
        <v>367</v>
      </c>
      <c r="J10" s="127"/>
      <c r="K10" s="127"/>
      <c r="L10" s="127"/>
      <c r="M10" s="101">
        <v>0</v>
      </c>
      <c r="N10" s="127" t="s">
        <v>368</v>
      </c>
      <c r="O10" s="127"/>
      <c r="P10" s="128"/>
      <c r="Q10" s="128"/>
      <c r="R10" s="128"/>
      <c r="S10" s="101">
        <v>0</v>
      </c>
      <c r="T10" s="129" t="s">
        <v>369</v>
      </c>
      <c r="U10" s="53"/>
      <c r="V10" s="53"/>
      <c r="W10" s="59"/>
      <c r="X10" s="510" t="s">
        <v>370</v>
      </c>
      <c r="Y10" s="511"/>
      <c r="Z10" s="511"/>
      <c r="AA10" s="511"/>
      <c r="AF10"/>
      <c r="AG10"/>
      <c r="AH10"/>
    </row>
    <row r="11" spans="1:36" s="12" customFormat="1" ht="34.5" customHeight="1">
      <c r="A11" s="40"/>
      <c r="B11" s="40" t="s">
        <v>371</v>
      </c>
      <c r="C11" s="153" t="s">
        <v>372</v>
      </c>
      <c r="D11" s="40" t="s">
        <v>73</v>
      </c>
      <c r="E11" s="40" t="s">
        <v>191</v>
      </c>
      <c r="F11" s="40" t="s">
        <v>190</v>
      </c>
      <c r="G11" s="40" t="s">
        <v>209</v>
      </c>
      <c r="H11" s="5"/>
      <c r="I11" s="40" t="s">
        <v>373</v>
      </c>
      <c r="J11" s="40" t="s">
        <v>73</v>
      </c>
      <c r="K11" s="40" t="s">
        <v>374</v>
      </c>
      <c r="L11" s="40" t="s">
        <v>375</v>
      </c>
      <c r="M11" s="101"/>
      <c r="N11" s="40" t="s">
        <v>373</v>
      </c>
      <c r="O11" s="40" t="s">
        <v>73</v>
      </c>
      <c r="P11" s="40" t="s">
        <v>374</v>
      </c>
      <c r="Q11" s="40" t="s">
        <v>376</v>
      </c>
      <c r="R11" s="40" t="s">
        <v>375</v>
      </c>
      <c r="S11" s="101"/>
      <c r="T11" s="40" t="s">
        <v>748</v>
      </c>
      <c r="U11" s="40" t="s">
        <v>749</v>
      </c>
      <c r="V11" s="40" t="s">
        <v>750</v>
      </c>
      <c r="W11" s="59"/>
      <c r="X11" s="49" t="s">
        <v>377</v>
      </c>
      <c r="Y11" s="49" t="s">
        <v>378</v>
      </c>
      <c r="Z11" s="49" t="s">
        <v>379</v>
      </c>
      <c r="AA11" s="49" t="s">
        <v>380</v>
      </c>
      <c r="AB11" s="102"/>
      <c r="AC11" s="102"/>
      <c r="AD11" s="102"/>
      <c r="AE11" s="102"/>
      <c r="AF11" s="83" t="s">
        <v>381</v>
      </c>
    </row>
    <row r="12" spans="1:36">
      <c r="A12" s="15">
        <v>1</v>
      </c>
      <c r="B12" s="190" t="s">
        <v>329</v>
      </c>
      <c r="C12" s="191" t="s">
        <v>382</v>
      </c>
      <c r="D12" s="192" t="s">
        <v>186</v>
      </c>
      <c r="E12" s="192" t="s">
        <v>194</v>
      </c>
      <c r="F12" s="193" t="s">
        <v>205</v>
      </c>
      <c r="G12" s="194" t="s">
        <v>211</v>
      </c>
      <c r="H12" s="101">
        <v>0</v>
      </c>
      <c r="I12" s="196" t="s">
        <v>192</v>
      </c>
      <c r="J12" s="197" t="s">
        <v>186</v>
      </c>
      <c r="K12" s="198">
        <v>1</v>
      </c>
      <c r="L12" s="199">
        <v>60</v>
      </c>
      <c r="M12" s="101">
        <v>0</v>
      </c>
      <c r="N12" s="202" t="s">
        <v>195</v>
      </c>
      <c r="O12" s="197" t="s">
        <v>186</v>
      </c>
      <c r="P12" s="198">
        <v>2</v>
      </c>
      <c r="Q12" s="196">
        <v>30</v>
      </c>
      <c r="R12" s="203">
        <v>35</v>
      </c>
      <c r="S12" s="101">
        <v>0</v>
      </c>
      <c r="T12" s="204">
        <v>73.884835960000004</v>
      </c>
      <c r="U12" s="205">
        <v>58.261666666666663</v>
      </c>
      <c r="V12" s="205">
        <v>0</v>
      </c>
      <c r="W12" s="59"/>
      <c r="X12" s="208">
        <v>0.2093290403743884</v>
      </c>
      <c r="Y12" s="208">
        <v>0.40097153765012611</v>
      </c>
      <c r="Z12" s="208">
        <v>0</v>
      </c>
      <c r="AA12" s="208">
        <v>4.5651497060279128E-2</v>
      </c>
      <c r="AB12" s="101">
        <v>0</v>
      </c>
      <c r="AC12" s="101">
        <v>0</v>
      </c>
      <c r="AD12" s="101">
        <v>0</v>
      </c>
      <c r="AE12" s="101">
        <v>0</v>
      </c>
      <c r="AF12" s="189"/>
      <c r="AG12" s="101">
        <v>0</v>
      </c>
      <c r="AH12"/>
    </row>
    <row r="13" spans="1:36">
      <c r="A13" s="15">
        <v>2</v>
      </c>
      <c r="B13" s="190" t="s">
        <v>329</v>
      </c>
      <c r="C13" s="191" t="s">
        <v>383</v>
      </c>
      <c r="D13" s="192" t="s">
        <v>187</v>
      </c>
      <c r="E13" s="192" t="s">
        <v>194</v>
      </c>
      <c r="F13" s="193" t="s">
        <v>205</v>
      </c>
      <c r="G13" s="195" t="s">
        <v>211</v>
      </c>
      <c r="H13" s="101">
        <v>0</v>
      </c>
      <c r="I13" s="196" t="s">
        <v>192</v>
      </c>
      <c r="J13" s="197" t="s">
        <v>186</v>
      </c>
      <c r="K13" s="198">
        <v>1</v>
      </c>
      <c r="L13" s="199">
        <v>60</v>
      </c>
      <c r="M13" s="101">
        <v>0</v>
      </c>
      <c r="N13" s="202" t="s">
        <v>195</v>
      </c>
      <c r="O13" s="197" t="s">
        <v>187</v>
      </c>
      <c r="P13" s="198">
        <v>2</v>
      </c>
      <c r="Q13" s="196">
        <v>30</v>
      </c>
      <c r="R13" s="203">
        <v>35</v>
      </c>
      <c r="S13" s="101">
        <v>0</v>
      </c>
      <c r="T13" s="204">
        <v>73.884835960000004</v>
      </c>
      <c r="U13" s="205">
        <v>58.261666666666663</v>
      </c>
      <c r="V13" s="205">
        <v>0</v>
      </c>
      <c r="W13" s="59"/>
      <c r="X13" s="208">
        <v>0.2093290403743884</v>
      </c>
      <c r="Y13" s="208">
        <v>0.40097153765012611</v>
      </c>
      <c r="Z13" s="208">
        <v>0</v>
      </c>
      <c r="AA13" s="208">
        <v>4.5651497060279128E-2</v>
      </c>
      <c r="AB13" s="101">
        <v>0</v>
      </c>
      <c r="AC13" s="101">
        <v>0</v>
      </c>
      <c r="AD13" s="101">
        <v>0</v>
      </c>
      <c r="AE13" s="101">
        <v>0</v>
      </c>
      <c r="AF13" s="189"/>
      <c r="AG13" s="101">
        <v>0</v>
      </c>
      <c r="AH13"/>
    </row>
    <row r="14" spans="1:36">
      <c r="A14" s="15">
        <v>3</v>
      </c>
      <c r="B14" s="190" t="s">
        <v>330</v>
      </c>
      <c r="C14" s="191" t="s">
        <v>384</v>
      </c>
      <c r="D14" s="192" t="s">
        <v>186</v>
      </c>
      <c r="E14" s="192" t="s">
        <v>194</v>
      </c>
      <c r="F14" s="193" t="s">
        <v>205</v>
      </c>
      <c r="G14" s="195" t="s">
        <v>211</v>
      </c>
      <c r="H14" s="101">
        <v>0</v>
      </c>
      <c r="I14" s="196" t="s">
        <v>192</v>
      </c>
      <c r="J14" s="197" t="s">
        <v>186</v>
      </c>
      <c r="K14" s="198">
        <v>1</v>
      </c>
      <c r="L14" s="199">
        <v>60</v>
      </c>
      <c r="M14" s="101">
        <v>0</v>
      </c>
      <c r="N14" s="202" t="s">
        <v>195</v>
      </c>
      <c r="O14" s="197" t="s">
        <v>186</v>
      </c>
      <c r="P14" s="198">
        <v>2</v>
      </c>
      <c r="Q14" s="196">
        <v>30</v>
      </c>
      <c r="R14" s="203">
        <v>35</v>
      </c>
      <c r="S14" s="101">
        <v>0</v>
      </c>
      <c r="T14" s="204">
        <v>220.93940309760001</v>
      </c>
      <c r="U14" s="205">
        <v>58.261666666666663</v>
      </c>
      <c r="V14" s="205">
        <v>0</v>
      </c>
      <c r="W14" s="59"/>
      <c r="X14" s="208">
        <v>0.2093290403743884</v>
      </c>
      <c r="Y14" s="208">
        <v>0.40097153765012611</v>
      </c>
      <c r="Z14" s="208">
        <v>0</v>
      </c>
      <c r="AA14" s="208">
        <v>4.5651497060279128E-2</v>
      </c>
      <c r="AB14" s="101">
        <v>0</v>
      </c>
      <c r="AC14" s="101">
        <v>0</v>
      </c>
      <c r="AD14" s="101">
        <v>0</v>
      </c>
      <c r="AE14" s="101">
        <v>0</v>
      </c>
      <c r="AF14" s="189"/>
      <c r="AG14" s="101">
        <v>0</v>
      </c>
      <c r="AH14"/>
    </row>
    <row r="15" spans="1:36">
      <c r="A15" s="15">
        <v>4</v>
      </c>
      <c r="B15" s="190" t="s">
        <v>330</v>
      </c>
      <c r="C15" s="191" t="s">
        <v>385</v>
      </c>
      <c r="D15" s="192" t="s">
        <v>187</v>
      </c>
      <c r="E15" s="192" t="s">
        <v>194</v>
      </c>
      <c r="F15" s="193" t="s">
        <v>205</v>
      </c>
      <c r="G15" s="195" t="s">
        <v>211</v>
      </c>
      <c r="H15" s="101">
        <v>0</v>
      </c>
      <c r="I15" s="196" t="s">
        <v>192</v>
      </c>
      <c r="J15" s="197" t="s">
        <v>186</v>
      </c>
      <c r="K15" s="198">
        <v>1</v>
      </c>
      <c r="L15" s="199">
        <v>60</v>
      </c>
      <c r="M15" s="101">
        <v>0</v>
      </c>
      <c r="N15" s="202" t="s">
        <v>195</v>
      </c>
      <c r="O15" s="197" t="s">
        <v>187</v>
      </c>
      <c r="P15" s="198">
        <v>2</v>
      </c>
      <c r="Q15" s="196">
        <v>30</v>
      </c>
      <c r="R15" s="203">
        <v>35</v>
      </c>
      <c r="S15" s="101">
        <v>0</v>
      </c>
      <c r="T15" s="204">
        <v>220.93940309760001</v>
      </c>
      <c r="U15" s="205">
        <v>58.261666666666663</v>
      </c>
      <c r="V15" s="205">
        <v>0</v>
      </c>
      <c r="W15" s="59"/>
      <c r="X15" s="208">
        <v>0.2093290403743884</v>
      </c>
      <c r="Y15" s="208">
        <v>0.40097153765012611</v>
      </c>
      <c r="Z15" s="208">
        <v>0</v>
      </c>
      <c r="AA15" s="208">
        <v>4.5651497060279128E-2</v>
      </c>
      <c r="AB15" s="101">
        <v>0</v>
      </c>
      <c r="AC15" s="101">
        <v>0</v>
      </c>
      <c r="AD15" s="101">
        <v>0</v>
      </c>
      <c r="AE15" s="101">
        <v>0</v>
      </c>
      <c r="AF15" s="189"/>
      <c r="AG15" s="101">
        <v>0</v>
      </c>
      <c r="AH15"/>
    </row>
    <row r="16" spans="1:36">
      <c r="A16" s="15">
        <v>5</v>
      </c>
      <c r="B16" s="190" t="s">
        <v>331</v>
      </c>
      <c r="C16" s="191" t="s">
        <v>386</v>
      </c>
      <c r="D16" s="192" t="s">
        <v>186</v>
      </c>
      <c r="E16" s="192" t="s">
        <v>194</v>
      </c>
      <c r="F16" s="193" t="s">
        <v>207</v>
      </c>
      <c r="G16" s="195" t="s">
        <v>211</v>
      </c>
      <c r="H16" s="101">
        <v>0</v>
      </c>
      <c r="I16" s="196" t="s">
        <v>192</v>
      </c>
      <c r="J16" s="197" t="s">
        <v>186</v>
      </c>
      <c r="K16" s="198">
        <v>1</v>
      </c>
      <c r="L16" s="199">
        <v>60</v>
      </c>
      <c r="M16" s="101">
        <v>0</v>
      </c>
      <c r="N16" s="202" t="s">
        <v>195</v>
      </c>
      <c r="O16" s="197" t="s">
        <v>186</v>
      </c>
      <c r="P16" s="198">
        <v>2</v>
      </c>
      <c r="Q16" s="196">
        <v>30</v>
      </c>
      <c r="R16" s="203">
        <v>35</v>
      </c>
      <c r="S16" s="101">
        <v>0</v>
      </c>
      <c r="T16" s="204">
        <v>51.012439559999997</v>
      </c>
      <c r="U16" s="205">
        <v>58.261666666666663</v>
      </c>
      <c r="V16" s="205">
        <v>0</v>
      </c>
      <c r="W16" s="59"/>
      <c r="X16" s="208">
        <v>0.2093290403743884</v>
      </c>
      <c r="Y16" s="208">
        <v>0.40097153765012611</v>
      </c>
      <c r="Z16" s="208">
        <v>0</v>
      </c>
      <c r="AA16" s="208">
        <v>4.5651497060279128E-2</v>
      </c>
      <c r="AB16" s="101">
        <v>0</v>
      </c>
      <c r="AC16" s="101">
        <v>0</v>
      </c>
      <c r="AD16" s="101">
        <v>0</v>
      </c>
      <c r="AE16" s="101">
        <v>0</v>
      </c>
      <c r="AF16" s="189"/>
      <c r="AG16" s="101">
        <v>0</v>
      </c>
      <c r="AH16"/>
    </row>
    <row r="17" spans="1:34">
      <c r="A17" s="15">
        <v>6</v>
      </c>
      <c r="B17" s="190" t="s">
        <v>331</v>
      </c>
      <c r="C17" s="191" t="s">
        <v>387</v>
      </c>
      <c r="D17" s="192" t="s">
        <v>187</v>
      </c>
      <c r="E17" s="192" t="s">
        <v>194</v>
      </c>
      <c r="F17" s="193" t="s">
        <v>207</v>
      </c>
      <c r="G17" s="195" t="s">
        <v>211</v>
      </c>
      <c r="H17" s="101">
        <v>0</v>
      </c>
      <c r="I17" s="196" t="s">
        <v>192</v>
      </c>
      <c r="J17" s="197" t="s">
        <v>186</v>
      </c>
      <c r="K17" s="198">
        <v>1</v>
      </c>
      <c r="L17" s="199">
        <v>60</v>
      </c>
      <c r="M17" s="101">
        <v>0</v>
      </c>
      <c r="N17" s="202" t="s">
        <v>195</v>
      </c>
      <c r="O17" s="197" t="s">
        <v>187</v>
      </c>
      <c r="P17" s="198">
        <v>2</v>
      </c>
      <c r="Q17" s="196">
        <v>30</v>
      </c>
      <c r="R17" s="203">
        <v>35</v>
      </c>
      <c r="S17" s="101">
        <v>0</v>
      </c>
      <c r="T17" s="204">
        <v>51.012439559999997</v>
      </c>
      <c r="U17" s="205">
        <v>58.261666666666663</v>
      </c>
      <c r="V17" s="205">
        <v>0</v>
      </c>
      <c r="W17" s="59"/>
      <c r="X17" s="208">
        <v>0.2093290403743884</v>
      </c>
      <c r="Y17" s="208">
        <v>0.40097153765012611</v>
      </c>
      <c r="Z17" s="208">
        <v>0</v>
      </c>
      <c r="AA17" s="208">
        <v>4.5651497060279128E-2</v>
      </c>
      <c r="AB17" s="101">
        <v>0</v>
      </c>
      <c r="AC17" s="101">
        <v>0</v>
      </c>
      <c r="AD17" s="101">
        <v>0</v>
      </c>
      <c r="AE17" s="101">
        <v>0</v>
      </c>
      <c r="AF17" s="189"/>
      <c r="AG17" s="101">
        <v>0</v>
      </c>
      <c r="AH17"/>
    </row>
    <row r="18" spans="1:34">
      <c r="A18" s="15">
        <v>7</v>
      </c>
      <c r="B18" s="190" t="s">
        <v>332</v>
      </c>
      <c r="C18" s="191" t="s">
        <v>388</v>
      </c>
      <c r="D18" s="192" t="s">
        <v>186</v>
      </c>
      <c r="E18" s="192" t="s">
        <v>194</v>
      </c>
      <c r="F18" s="193" t="s">
        <v>207</v>
      </c>
      <c r="G18" s="195" t="s">
        <v>211</v>
      </c>
      <c r="H18" s="101">
        <v>0</v>
      </c>
      <c r="I18" s="196" t="s">
        <v>192</v>
      </c>
      <c r="J18" s="197" t="s">
        <v>186</v>
      </c>
      <c r="K18" s="198">
        <v>1</v>
      </c>
      <c r="L18" s="199">
        <v>60</v>
      </c>
      <c r="M18" s="101">
        <v>0</v>
      </c>
      <c r="N18" s="202" t="s">
        <v>195</v>
      </c>
      <c r="O18" s="197" t="s">
        <v>186</v>
      </c>
      <c r="P18" s="198">
        <v>2</v>
      </c>
      <c r="Q18" s="196">
        <v>30</v>
      </c>
      <c r="R18" s="203">
        <v>35</v>
      </c>
      <c r="S18" s="101">
        <v>0</v>
      </c>
      <c r="T18" s="204">
        <v>79.02</v>
      </c>
      <c r="U18" s="205">
        <v>58.261666666666663</v>
      </c>
      <c r="V18" s="205">
        <v>0</v>
      </c>
      <c r="W18" s="59"/>
      <c r="X18" s="208">
        <v>0.2093290403743884</v>
      </c>
      <c r="Y18" s="208">
        <v>0.40097153765012611</v>
      </c>
      <c r="Z18" s="208">
        <v>0</v>
      </c>
      <c r="AA18" s="208">
        <v>4.5651497060279128E-2</v>
      </c>
      <c r="AB18" s="101">
        <v>0</v>
      </c>
      <c r="AC18" s="101">
        <v>0</v>
      </c>
      <c r="AD18" s="101">
        <v>0</v>
      </c>
      <c r="AE18" s="101">
        <v>0</v>
      </c>
      <c r="AF18" s="189"/>
      <c r="AG18" s="101">
        <v>0</v>
      </c>
      <c r="AH18"/>
    </row>
    <row r="19" spans="1:34">
      <c r="A19" s="15">
        <v>8</v>
      </c>
      <c r="B19" s="190" t="s">
        <v>332</v>
      </c>
      <c r="C19" s="191" t="s">
        <v>389</v>
      </c>
      <c r="D19" s="192" t="s">
        <v>187</v>
      </c>
      <c r="E19" s="192" t="s">
        <v>194</v>
      </c>
      <c r="F19" s="193" t="s">
        <v>207</v>
      </c>
      <c r="G19" s="195" t="s">
        <v>211</v>
      </c>
      <c r="H19" s="101">
        <v>0</v>
      </c>
      <c r="I19" s="196" t="s">
        <v>192</v>
      </c>
      <c r="J19" s="197" t="s">
        <v>186</v>
      </c>
      <c r="K19" s="198">
        <v>1</v>
      </c>
      <c r="L19" s="199">
        <v>60</v>
      </c>
      <c r="M19" s="101">
        <v>0</v>
      </c>
      <c r="N19" s="202" t="s">
        <v>195</v>
      </c>
      <c r="O19" s="197" t="s">
        <v>187</v>
      </c>
      <c r="P19" s="198">
        <v>2</v>
      </c>
      <c r="Q19" s="196">
        <v>30</v>
      </c>
      <c r="R19" s="203">
        <v>35</v>
      </c>
      <c r="S19" s="101">
        <v>0</v>
      </c>
      <c r="T19" s="204">
        <v>79.02</v>
      </c>
      <c r="U19" s="205">
        <v>58.261666666666663</v>
      </c>
      <c r="V19" s="205">
        <v>0</v>
      </c>
      <c r="W19" s="59"/>
      <c r="X19" s="208">
        <v>0.2093290403743884</v>
      </c>
      <c r="Y19" s="208">
        <v>0.40097153765012611</v>
      </c>
      <c r="Z19" s="208">
        <v>0</v>
      </c>
      <c r="AA19" s="208">
        <v>4.5651497060279128E-2</v>
      </c>
      <c r="AB19" s="101">
        <v>0</v>
      </c>
      <c r="AC19" s="101">
        <v>0</v>
      </c>
      <c r="AD19" s="101">
        <v>0</v>
      </c>
      <c r="AE19" s="101">
        <v>0</v>
      </c>
      <c r="AF19" s="189"/>
      <c r="AG19" s="101">
        <v>0</v>
      </c>
      <c r="AH19"/>
    </row>
    <row r="20" spans="1:34">
      <c r="A20" s="15">
        <v>9</v>
      </c>
      <c r="B20" s="190" t="s">
        <v>333</v>
      </c>
      <c r="C20" s="191" t="s">
        <v>390</v>
      </c>
      <c r="D20" s="192" t="s">
        <v>186</v>
      </c>
      <c r="E20" s="192" t="s">
        <v>194</v>
      </c>
      <c r="F20" s="193" t="s">
        <v>207</v>
      </c>
      <c r="G20" s="195" t="s">
        <v>211</v>
      </c>
      <c r="H20" s="101">
        <v>0</v>
      </c>
      <c r="I20" s="196" t="s">
        <v>192</v>
      </c>
      <c r="J20" s="197" t="s">
        <v>186</v>
      </c>
      <c r="K20" s="198">
        <v>1</v>
      </c>
      <c r="L20" s="199">
        <v>60</v>
      </c>
      <c r="M20" s="101">
        <v>0</v>
      </c>
      <c r="N20" s="202" t="s">
        <v>195</v>
      </c>
      <c r="O20" s="197" t="s">
        <v>186</v>
      </c>
      <c r="P20" s="198">
        <v>2</v>
      </c>
      <c r="Q20" s="196">
        <v>30</v>
      </c>
      <c r="R20" s="203">
        <v>35</v>
      </c>
      <c r="S20" s="101">
        <v>0</v>
      </c>
      <c r="T20" s="204">
        <v>204.67780482600003</v>
      </c>
      <c r="U20" s="205">
        <v>58.261666666666663</v>
      </c>
      <c r="V20" s="205">
        <v>0</v>
      </c>
      <c r="W20" s="59"/>
      <c r="X20" s="208">
        <v>0.2093290403743884</v>
      </c>
      <c r="Y20" s="208">
        <v>0.40097153765012611</v>
      </c>
      <c r="Z20" s="208">
        <v>0</v>
      </c>
      <c r="AA20" s="208">
        <v>4.5651497060279128E-2</v>
      </c>
      <c r="AB20" s="101">
        <v>0</v>
      </c>
      <c r="AC20" s="101">
        <v>0</v>
      </c>
      <c r="AD20" s="101">
        <v>0</v>
      </c>
      <c r="AE20" s="101">
        <v>0</v>
      </c>
      <c r="AF20" s="189"/>
      <c r="AG20" s="101">
        <v>0</v>
      </c>
      <c r="AH20"/>
    </row>
    <row r="21" spans="1:34">
      <c r="A21" s="15">
        <v>10</v>
      </c>
      <c r="B21" s="190" t="s">
        <v>333</v>
      </c>
      <c r="C21" s="191" t="s">
        <v>391</v>
      </c>
      <c r="D21" s="192" t="s">
        <v>187</v>
      </c>
      <c r="E21" s="192" t="s">
        <v>194</v>
      </c>
      <c r="F21" s="193" t="s">
        <v>207</v>
      </c>
      <c r="G21" s="195" t="s">
        <v>211</v>
      </c>
      <c r="H21" s="101">
        <v>0</v>
      </c>
      <c r="I21" s="196" t="s">
        <v>192</v>
      </c>
      <c r="J21" s="197" t="s">
        <v>186</v>
      </c>
      <c r="K21" s="198">
        <v>1</v>
      </c>
      <c r="L21" s="199">
        <v>60</v>
      </c>
      <c r="M21" s="101">
        <v>0</v>
      </c>
      <c r="N21" s="202" t="s">
        <v>195</v>
      </c>
      <c r="O21" s="197" t="s">
        <v>187</v>
      </c>
      <c r="P21" s="198">
        <v>2</v>
      </c>
      <c r="Q21" s="196">
        <v>30</v>
      </c>
      <c r="R21" s="203">
        <v>35</v>
      </c>
      <c r="S21" s="101">
        <v>0</v>
      </c>
      <c r="T21" s="204">
        <v>204.67780482600003</v>
      </c>
      <c r="U21" s="205">
        <v>58.261666666666663</v>
      </c>
      <c r="V21" s="205">
        <v>0</v>
      </c>
      <c r="W21" s="59"/>
      <c r="X21" s="208">
        <v>0.2093290403743884</v>
      </c>
      <c r="Y21" s="208">
        <v>0.40097153765012611</v>
      </c>
      <c r="Z21" s="208">
        <v>0</v>
      </c>
      <c r="AA21" s="208">
        <v>4.5651497060279128E-2</v>
      </c>
      <c r="AB21" s="101">
        <v>0</v>
      </c>
      <c r="AC21" s="101">
        <v>0</v>
      </c>
      <c r="AD21" s="101">
        <v>0</v>
      </c>
      <c r="AE21" s="101">
        <v>0</v>
      </c>
      <c r="AF21" s="189"/>
      <c r="AG21" s="101">
        <v>0</v>
      </c>
      <c r="AH21"/>
    </row>
    <row r="22" spans="1:34">
      <c r="A22" s="15">
        <v>11</v>
      </c>
      <c r="B22" s="190" t="s">
        <v>334</v>
      </c>
      <c r="C22" s="191" t="s">
        <v>392</v>
      </c>
      <c r="D22" s="192" t="s">
        <v>186</v>
      </c>
      <c r="E22" s="192" t="s">
        <v>194</v>
      </c>
      <c r="F22" s="193" t="s">
        <v>207</v>
      </c>
      <c r="G22" s="195" t="s">
        <v>211</v>
      </c>
      <c r="H22" s="101">
        <v>0</v>
      </c>
      <c r="I22" s="196" t="s">
        <v>192</v>
      </c>
      <c r="J22" s="197" t="s">
        <v>186</v>
      </c>
      <c r="K22" s="198">
        <v>1</v>
      </c>
      <c r="L22" s="199">
        <v>60</v>
      </c>
      <c r="M22" s="101">
        <v>0</v>
      </c>
      <c r="N22" s="202" t="s">
        <v>195</v>
      </c>
      <c r="O22" s="197" t="s">
        <v>186</v>
      </c>
      <c r="P22" s="198">
        <v>2</v>
      </c>
      <c r="Q22" s="196">
        <v>30</v>
      </c>
      <c r="R22" s="203">
        <v>35</v>
      </c>
      <c r="S22" s="101">
        <v>0</v>
      </c>
      <c r="T22" s="204">
        <v>51.012439559999997</v>
      </c>
      <c r="U22" s="205">
        <v>58.261666666666663</v>
      </c>
      <c r="V22" s="205">
        <v>0</v>
      </c>
      <c r="W22" s="59"/>
      <c r="X22" s="208">
        <v>0.2093290403743884</v>
      </c>
      <c r="Y22" s="208">
        <v>0.40097153765012611</v>
      </c>
      <c r="Z22" s="208">
        <v>0</v>
      </c>
      <c r="AA22" s="208">
        <v>4.5651497060279128E-2</v>
      </c>
      <c r="AB22" s="101">
        <v>0</v>
      </c>
      <c r="AC22" s="101">
        <v>0</v>
      </c>
      <c r="AD22" s="101">
        <v>0</v>
      </c>
      <c r="AE22" s="101">
        <v>0</v>
      </c>
      <c r="AF22" s="189"/>
      <c r="AG22" s="101">
        <v>0</v>
      </c>
      <c r="AH22"/>
    </row>
    <row r="23" spans="1:34">
      <c r="A23" s="15">
        <v>12</v>
      </c>
      <c r="B23" s="190" t="s">
        <v>334</v>
      </c>
      <c r="C23" s="191" t="s">
        <v>393</v>
      </c>
      <c r="D23" s="192" t="s">
        <v>187</v>
      </c>
      <c r="E23" s="192" t="s">
        <v>194</v>
      </c>
      <c r="F23" s="193" t="s">
        <v>207</v>
      </c>
      <c r="G23" s="195" t="s">
        <v>211</v>
      </c>
      <c r="H23" s="101">
        <v>0</v>
      </c>
      <c r="I23" s="196" t="s">
        <v>192</v>
      </c>
      <c r="J23" s="197" t="s">
        <v>186</v>
      </c>
      <c r="K23" s="198">
        <v>1</v>
      </c>
      <c r="L23" s="199">
        <v>60</v>
      </c>
      <c r="M23" s="101">
        <v>0</v>
      </c>
      <c r="N23" s="202" t="s">
        <v>195</v>
      </c>
      <c r="O23" s="197" t="s">
        <v>187</v>
      </c>
      <c r="P23" s="198">
        <v>2</v>
      </c>
      <c r="Q23" s="196">
        <v>30</v>
      </c>
      <c r="R23" s="203">
        <v>35</v>
      </c>
      <c r="S23" s="101">
        <v>0</v>
      </c>
      <c r="T23" s="204">
        <v>51.012439559999997</v>
      </c>
      <c r="U23" s="205">
        <v>58.261666666666663</v>
      </c>
      <c r="V23" s="205">
        <v>0</v>
      </c>
      <c r="W23" s="59"/>
      <c r="X23" s="208">
        <v>0.2093290403743884</v>
      </c>
      <c r="Y23" s="208">
        <v>0.40097153765012611</v>
      </c>
      <c r="Z23" s="208">
        <v>0</v>
      </c>
      <c r="AA23" s="208">
        <v>4.5651497060279128E-2</v>
      </c>
      <c r="AB23" s="101">
        <v>0</v>
      </c>
      <c r="AC23" s="101">
        <v>0</v>
      </c>
      <c r="AD23" s="101">
        <v>0</v>
      </c>
      <c r="AE23" s="101">
        <v>0</v>
      </c>
      <c r="AF23" s="189"/>
      <c r="AG23" s="101">
        <v>0</v>
      </c>
      <c r="AH23"/>
    </row>
    <row r="24" spans="1:34">
      <c r="A24" s="15">
        <v>13</v>
      </c>
      <c r="B24" s="190" t="s">
        <v>335</v>
      </c>
      <c r="C24" s="467" t="s">
        <v>394</v>
      </c>
      <c r="D24" s="192" t="s">
        <v>186</v>
      </c>
      <c r="E24" s="192" t="s">
        <v>197</v>
      </c>
      <c r="F24" s="193" t="s">
        <v>207</v>
      </c>
      <c r="G24" s="195" t="s">
        <v>211</v>
      </c>
      <c r="H24" s="101">
        <v>0</v>
      </c>
      <c r="I24" s="468"/>
      <c r="J24" s="469"/>
      <c r="K24" s="470"/>
      <c r="L24" s="471"/>
      <c r="M24" s="101">
        <v>0</v>
      </c>
      <c r="N24" s="472"/>
      <c r="O24" s="469"/>
      <c r="P24" s="470"/>
      <c r="Q24" s="468"/>
      <c r="R24" s="473"/>
      <c r="S24" s="101">
        <v>0</v>
      </c>
      <c r="T24" s="474"/>
      <c r="U24" s="475"/>
      <c r="V24" s="476">
        <v>60.63</v>
      </c>
      <c r="W24" s="59"/>
      <c r="X24" s="208">
        <v>0.2093290403743884</v>
      </c>
      <c r="Y24" s="208">
        <v>0.40097153765012611</v>
      </c>
      <c r="Z24" s="208">
        <v>0</v>
      </c>
      <c r="AA24" s="208">
        <v>0</v>
      </c>
      <c r="AB24" s="101">
        <v>0</v>
      </c>
      <c r="AC24" s="101">
        <v>0</v>
      </c>
      <c r="AD24" s="101">
        <v>0</v>
      </c>
      <c r="AE24" s="101">
        <v>0</v>
      </c>
      <c r="AF24" s="209">
        <v>0</v>
      </c>
      <c r="AG24" s="101">
        <v>0</v>
      </c>
      <c r="AH24"/>
    </row>
    <row r="25" spans="1:34">
      <c r="A25" s="15">
        <v>14</v>
      </c>
      <c r="B25" s="190" t="s">
        <v>335</v>
      </c>
      <c r="C25" s="467" t="s">
        <v>395</v>
      </c>
      <c r="D25" s="192" t="s">
        <v>187</v>
      </c>
      <c r="E25" s="192" t="s">
        <v>197</v>
      </c>
      <c r="F25" s="193" t="s">
        <v>207</v>
      </c>
      <c r="G25" s="195" t="s">
        <v>211</v>
      </c>
      <c r="H25" s="101">
        <v>0</v>
      </c>
      <c r="I25" s="468"/>
      <c r="J25" s="469"/>
      <c r="K25" s="470"/>
      <c r="L25" s="471"/>
      <c r="M25" s="101">
        <v>0</v>
      </c>
      <c r="N25" s="472"/>
      <c r="O25" s="469"/>
      <c r="P25" s="470"/>
      <c r="Q25" s="468"/>
      <c r="R25" s="473"/>
      <c r="S25" s="101">
        <v>0</v>
      </c>
      <c r="T25" s="474"/>
      <c r="U25" s="475"/>
      <c r="V25" s="476">
        <v>105.84</v>
      </c>
      <c r="W25" s="59"/>
      <c r="X25" s="208">
        <v>0.2093290403743884</v>
      </c>
      <c r="Y25" s="208">
        <v>0.40097153765012611</v>
      </c>
      <c r="Z25" s="208">
        <v>0</v>
      </c>
      <c r="AA25" s="208">
        <v>0</v>
      </c>
      <c r="AB25" s="101">
        <v>0</v>
      </c>
      <c r="AC25" s="101">
        <v>0</v>
      </c>
      <c r="AD25" s="101">
        <v>0</v>
      </c>
      <c r="AE25" s="101">
        <v>0</v>
      </c>
      <c r="AF25" s="209">
        <v>0</v>
      </c>
      <c r="AG25" s="101">
        <v>0</v>
      </c>
      <c r="AH25"/>
    </row>
    <row r="26" spans="1:34">
      <c r="A26" s="15">
        <v>15</v>
      </c>
      <c r="B26" s="190" t="s">
        <v>336</v>
      </c>
      <c r="C26" s="467" t="s">
        <v>396</v>
      </c>
      <c r="D26" s="192" t="s">
        <v>186</v>
      </c>
      <c r="E26" s="192" t="s">
        <v>197</v>
      </c>
      <c r="F26" s="193" t="s">
        <v>207</v>
      </c>
      <c r="G26" s="195" t="s">
        <v>211</v>
      </c>
      <c r="H26" s="101">
        <v>0</v>
      </c>
      <c r="I26" s="468"/>
      <c r="J26" s="469"/>
      <c r="K26" s="470"/>
      <c r="L26" s="471"/>
      <c r="M26" s="101">
        <v>0</v>
      </c>
      <c r="N26" s="472"/>
      <c r="O26" s="469"/>
      <c r="P26" s="470"/>
      <c r="Q26" s="468"/>
      <c r="R26" s="473"/>
      <c r="S26" s="101">
        <v>0</v>
      </c>
      <c r="T26" s="474"/>
      <c r="U26" s="475"/>
      <c r="V26" s="476">
        <v>86.95</v>
      </c>
      <c r="W26" s="59"/>
      <c r="X26" s="208">
        <v>0.2093290403743884</v>
      </c>
      <c r="Y26" s="208">
        <v>0.40097153765012611</v>
      </c>
      <c r="Z26" s="208">
        <v>0</v>
      </c>
      <c r="AA26" s="208">
        <v>0</v>
      </c>
      <c r="AB26" s="101">
        <v>0</v>
      </c>
      <c r="AC26" s="101">
        <v>0</v>
      </c>
      <c r="AD26" s="101">
        <v>0</v>
      </c>
      <c r="AE26" s="101">
        <v>0</v>
      </c>
      <c r="AF26" s="209">
        <v>0</v>
      </c>
      <c r="AG26" s="101">
        <v>0</v>
      </c>
      <c r="AH26"/>
    </row>
    <row r="27" spans="1:34">
      <c r="A27" s="15">
        <v>16</v>
      </c>
      <c r="B27" s="190" t="s">
        <v>337</v>
      </c>
      <c r="C27" s="191" t="s">
        <v>397</v>
      </c>
      <c r="D27" s="192" t="s">
        <v>186</v>
      </c>
      <c r="E27" s="192" t="s">
        <v>197</v>
      </c>
      <c r="F27" s="193" t="s">
        <v>196</v>
      </c>
      <c r="G27" s="195" t="s">
        <v>211</v>
      </c>
      <c r="H27" s="101">
        <v>0</v>
      </c>
      <c r="I27" s="196" t="s">
        <v>192</v>
      </c>
      <c r="J27" s="197" t="s">
        <v>186</v>
      </c>
      <c r="K27" s="198">
        <v>1</v>
      </c>
      <c r="L27" s="199">
        <v>30</v>
      </c>
      <c r="M27" s="101">
        <v>0</v>
      </c>
      <c r="N27" s="202" t="s">
        <v>195</v>
      </c>
      <c r="O27" s="197" t="s">
        <v>186</v>
      </c>
      <c r="P27" s="198">
        <v>2</v>
      </c>
      <c r="Q27" s="196">
        <v>30</v>
      </c>
      <c r="R27" s="203">
        <v>25</v>
      </c>
      <c r="S27" s="101">
        <v>0</v>
      </c>
      <c r="T27" s="204">
        <v>0</v>
      </c>
      <c r="U27" s="205">
        <v>49.298333333333332</v>
      </c>
      <c r="V27" s="205">
        <v>0</v>
      </c>
      <c r="W27" s="59"/>
      <c r="X27" s="208">
        <v>0.2093290403743884</v>
      </c>
      <c r="Y27" s="208">
        <v>0.40097153765012611</v>
      </c>
      <c r="Z27" s="208">
        <v>0</v>
      </c>
      <c r="AA27" s="208">
        <v>0</v>
      </c>
      <c r="AB27" s="101">
        <v>0</v>
      </c>
      <c r="AC27" s="101">
        <v>0</v>
      </c>
      <c r="AD27" s="101">
        <v>0</v>
      </c>
      <c r="AE27" s="101">
        <v>0</v>
      </c>
      <c r="AF27" s="189"/>
      <c r="AG27" s="101">
        <v>0</v>
      </c>
      <c r="AH27"/>
    </row>
    <row r="28" spans="1:34" ht="9.75" customHeight="1">
      <c r="A28" s="15">
        <v>17</v>
      </c>
      <c r="B28" s="190" t="s">
        <v>337</v>
      </c>
      <c r="C28" s="191" t="s">
        <v>398</v>
      </c>
      <c r="D28" s="192" t="s">
        <v>187</v>
      </c>
      <c r="E28" s="192" t="s">
        <v>197</v>
      </c>
      <c r="F28" s="193" t="s">
        <v>196</v>
      </c>
      <c r="G28" s="195" t="s">
        <v>211</v>
      </c>
      <c r="H28" s="101">
        <v>0</v>
      </c>
      <c r="I28" s="196" t="s">
        <v>192</v>
      </c>
      <c r="J28" s="197" t="s">
        <v>186</v>
      </c>
      <c r="K28" s="198">
        <v>1</v>
      </c>
      <c r="L28" s="199">
        <v>30</v>
      </c>
      <c r="M28" s="101">
        <v>0</v>
      </c>
      <c r="N28" s="202" t="s">
        <v>195</v>
      </c>
      <c r="O28" s="197" t="s">
        <v>187</v>
      </c>
      <c r="P28" s="198">
        <v>2</v>
      </c>
      <c r="Q28" s="196">
        <v>30</v>
      </c>
      <c r="R28" s="203">
        <v>25</v>
      </c>
      <c r="S28" s="101">
        <v>0</v>
      </c>
      <c r="T28" s="204">
        <v>0</v>
      </c>
      <c r="U28" s="205">
        <v>49.298333333333332</v>
      </c>
      <c r="V28" s="205">
        <v>0</v>
      </c>
      <c r="W28" s="59"/>
      <c r="X28" s="208">
        <v>0.2093290403743884</v>
      </c>
      <c r="Y28" s="208">
        <v>0.40097153765012611</v>
      </c>
      <c r="Z28" s="208">
        <v>0</v>
      </c>
      <c r="AA28" s="208">
        <v>0</v>
      </c>
      <c r="AB28" s="101">
        <v>0</v>
      </c>
      <c r="AC28" s="101">
        <v>0</v>
      </c>
      <c r="AD28" s="101">
        <v>0</v>
      </c>
      <c r="AE28" s="101">
        <v>0</v>
      </c>
      <c r="AF28" s="189"/>
      <c r="AG28" s="101">
        <v>0</v>
      </c>
      <c r="AH28"/>
    </row>
    <row r="29" spans="1:34">
      <c r="A29" s="15">
        <v>18</v>
      </c>
      <c r="B29" s="190" t="s">
        <v>338</v>
      </c>
      <c r="C29" s="191" t="s">
        <v>399</v>
      </c>
      <c r="D29" s="192" t="s">
        <v>186</v>
      </c>
      <c r="E29" s="192" t="s">
        <v>197</v>
      </c>
      <c r="F29" s="193" t="s">
        <v>196</v>
      </c>
      <c r="G29" s="195" t="s">
        <v>211</v>
      </c>
      <c r="H29" s="101">
        <v>0</v>
      </c>
      <c r="I29" s="196" t="s">
        <v>192</v>
      </c>
      <c r="J29" s="197" t="s">
        <v>186</v>
      </c>
      <c r="K29" s="198">
        <v>1</v>
      </c>
      <c r="L29" s="199">
        <v>30</v>
      </c>
      <c r="M29" s="101">
        <v>0</v>
      </c>
      <c r="N29" s="202" t="s">
        <v>195</v>
      </c>
      <c r="O29" s="197" t="s">
        <v>186</v>
      </c>
      <c r="P29" s="198">
        <v>2</v>
      </c>
      <c r="Q29" s="196">
        <v>30</v>
      </c>
      <c r="R29" s="203">
        <v>35</v>
      </c>
      <c r="S29" s="101">
        <v>0</v>
      </c>
      <c r="T29" s="204">
        <v>0</v>
      </c>
      <c r="U29" s="205">
        <v>58.261666666666663</v>
      </c>
      <c r="V29" s="205">
        <v>0</v>
      </c>
      <c r="W29" s="59"/>
      <c r="X29" s="208">
        <v>0.2093290403743884</v>
      </c>
      <c r="Y29" s="208">
        <v>0.40097153765012611</v>
      </c>
      <c r="Z29" s="208">
        <v>0</v>
      </c>
      <c r="AA29" s="208">
        <v>0</v>
      </c>
      <c r="AB29" s="101">
        <v>0</v>
      </c>
      <c r="AC29" s="101">
        <v>0</v>
      </c>
      <c r="AD29" s="101">
        <v>0</v>
      </c>
      <c r="AE29" s="101">
        <v>0</v>
      </c>
      <c r="AF29" s="189"/>
      <c r="AG29" s="101">
        <v>0</v>
      </c>
      <c r="AH29"/>
    </row>
    <row r="30" spans="1:34">
      <c r="A30" s="15">
        <v>19</v>
      </c>
      <c r="B30" s="190" t="s">
        <v>338</v>
      </c>
      <c r="C30" s="191" t="s">
        <v>400</v>
      </c>
      <c r="D30" s="192" t="s">
        <v>187</v>
      </c>
      <c r="E30" s="192" t="s">
        <v>197</v>
      </c>
      <c r="F30" s="193" t="s">
        <v>196</v>
      </c>
      <c r="G30" s="195" t="s">
        <v>211</v>
      </c>
      <c r="H30" s="101">
        <v>0</v>
      </c>
      <c r="I30" s="196" t="s">
        <v>192</v>
      </c>
      <c r="J30" s="197" t="s">
        <v>186</v>
      </c>
      <c r="K30" s="198">
        <v>1</v>
      </c>
      <c r="L30" s="199">
        <v>30</v>
      </c>
      <c r="M30" s="101">
        <v>0</v>
      </c>
      <c r="N30" s="202" t="s">
        <v>195</v>
      </c>
      <c r="O30" s="197" t="s">
        <v>187</v>
      </c>
      <c r="P30" s="198">
        <v>2</v>
      </c>
      <c r="Q30" s="196">
        <v>30</v>
      </c>
      <c r="R30" s="203">
        <v>35</v>
      </c>
      <c r="S30" s="101">
        <v>0</v>
      </c>
      <c r="T30" s="204">
        <v>0</v>
      </c>
      <c r="U30" s="205">
        <v>58.261666666666663</v>
      </c>
      <c r="V30" s="205">
        <v>0</v>
      </c>
      <c r="W30" s="59"/>
      <c r="X30" s="208">
        <v>0.2093290403743884</v>
      </c>
      <c r="Y30" s="208">
        <v>0.40097153765012611</v>
      </c>
      <c r="Z30" s="208">
        <v>0</v>
      </c>
      <c r="AA30" s="208">
        <v>0</v>
      </c>
      <c r="AB30" s="101">
        <v>0</v>
      </c>
      <c r="AC30" s="101">
        <v>0</v>
      </c>
      <c r="AD30" s="101">
        <v>0</v>
      </c>
      <c r="AE30" s="101">
        <v>0</v>
      </c>
      <c r="AF30" s="189"/>
      <c r="AG30" s="101">
        <v>0</v>
      </c>
      <c r="AH30"/>
    </row>
    <row r="31" spans="1:34">
      <c r="A31" s="15">
        <v>20</v>
      </c>
      <c r="B31" s="190" t="s">
        <v>339</v>
      </c>
      <c r="C31" s="191" t="s">
        <v>401</v>
      </c>
      <c r="D31" s="192" t="s">
        <v>186</v>
      </c>
      <c r="E31" s="192" t="s">
        <v>194</v>
      </c>
      <c r="F31" s="193" t="s">
        <v>199</v>
      </c>
      <c r="G31" s="195" t="s">
        <v>211</v>
      </c>
      <c r="H31" s="101">
        <v>0</v>
      </c>
      <c r="I31" s="196" t="s">
        <v>751</v>
      </c>
      <c r="J31" s="197" t="s">
        <v>751</v>
      </c>
      <c r="K31" s="198" t="s">
        <v>751</v>
      </c>
      <c r="L31" s="199" t="s">
        <v>751</v>
      </c>
      <c r="M31" s="101">
        <v>0</v>
      </c>
      <c r="N31" s="202" t="s">
        <v>751</v>
      </c>
      <c r="O31" s="197" t="s">
        <v>751</v>
      </c>
      <c r="P31" s="198" t="s">
        <v>751</v>
      </c>
      <c r="Q31" s="196" t="s">
        <v>751</v>
      </c>
      <c r="R31" s="203" t="s">
        <v>751</v>
      </c>
      <c r="S31" s="101">
        <v>0</v>
      </c>
      <c r="T31" s="204">
        <v>0</v>
      </c>
      <c r="U31" s="205">
        <v>0</v>
      </c>
      <c r="V31" s="205">
        <v>100.27941503821636</v>
      </c>
      <c r="W31" s="59"/>
      <c r="X31" s="208">
        <v>0.2093290403743884</v>
      </c>
      <c r="Y31" s="208">
        <v>0.40097153765012611</v>
      </c>
      <c r="Z31" s="208">
        <v>0</v>
      </c>
      <c r="AA31" s="208">
        <v>4.5651497060279128E-2</v>
      </c>
      <c r="AB31" s="101">
        <v>0</v>
      </c>
      <c r="AC31" s="101">
        <v>0</v>
      </c>
      <c r="AD31" s="101">
        <v>0</v>
      </c>
      <c r="AE31" s="101">
        <v>0</v>
      </c>
      <c r="AF31" s="209" t="s">
        <v>402</v>
      </c>
      <c r="AG31" s="101">
        <v>0</v>
      </c>
      <c r="AH31"/>
    </row>
    <row r="32" spans="1:34">
      <c r="A32" s="15">
        <v>21</v>
      </c>
      <c r="B32" s="190" t="s">
        <v>341</v>
      </c>
      <c r="C32" s="191" t="s">
        <v>403</v>
      </c>
      <c r="D32" s="192" t="s">
        <v>186</v>
      </c>
      <c r="E32" s="192" t="s">
        <v>197</v>
      </c>
      <c r="F32" s="193" t="s">
        <v>206</v>
      </c>
      <c r="G32" s="195" t="s">
        <v>211</v>
      </c>
      <c r="H32" s="101">
        <v>0</v>
      </c>
      <c r="I32" s="196" t="s">
        <v>751</v>
      </c>
      <c r="J32" s="197" t="s">
        <v>751</v>
      </c>
      <c r="K32" s="198" t="s">
        <v>751</v>
      </c>
      <c r="L32" s="199" t="s">
        <v>751</v>
      </c>
      <c r="M32" s="101">
        <v>0</v>
      </c>
      <c r="N32" s="202" t="s">
        <v>751</v>
      </c>
      <c r="O32" s="197" t="s">
        <v>751</v>
      </c>
      <c r="P32" s="198" t="s">
        <v>751</v>
      </c>
      <c r="Q32" s="196" t="s">
        <v>751</v>
      </c>
      <c r="R32" s="203" t="s">
        <v>751</v>
      </c>
      <c r="S32" s="101">
        <v>0</v>
      </c>
      <c r="T32" s="204">
        <v>0</v>
      </c>
      <c r="U32" s="205">
        <v>0</v>
      </c>
      <c r="V32" s="205">
        <v>9.5510119103775555</v>
      </c>
      <c r="W32" s="59"/>
      <c r="X32" s="208">
        <v>0.2093290403743884</v>
      </c>
      <c r="Y32" s="208">
        <v>0.40097153765012611</v>
      </c>
      <c r="Z32" s="208">
        <v>0</v>
      </c>
      <c r="AA32" s="208">
        <v>0</v>
      </c>
      <c r="AB32" s="101">
        <v>0</v>
      </c>
      <c r="AC32" s="101">
        <v>0</v>
      </c>
      <c r="AD32" s="101">
        <v>0</v>
      </c>
      <c r="AE32" s="101">
        <v>0</v>
      </c>
      <c r="AF32" s="209" t="s">
        <v>404</v>
      </c>
      <c r="AG32" s="101">
        <v>0</v>
      </c>
      <c r="AH32"/>
    </row>
    <row r="33" spans="1:34">
      <c r="A33" s="15">
        <v>22</v>
      </c>
      <c r="B33" s="190" t="s">
        <v>342</v>
      </c>
      <c r="C33" s="191" t="s">
        <v>405</v>
      </c>
      <c r="D33" s="192" t="s">
        <v>186</v>
      </c>
      <c r="E33" s="192" t="s">
        <v>197</v>
      </c>
      <c r="F33" s="193" t="s">
        <v>203</v>
      </c>
      <c r="G33" s="195" t="s">
        <v>211</v>
      </c>
      <c r="H33" s="101">
        <v>0</v>
      </c>
      <c r="I33" s="196" t="s">
        <v>751</v>
      </c>
      <c r="J33" s="197" t="s">
        <v>751</v>
      </c>
      <c r="K33" s="198" t="s">
        <v>751</v>
      </c>
      <c r="L33" s="199" t="s">
        <v>751</v>
      </c>
      <c r="M33" s="101">
        <v>0</v>
      </c>
      <c r="N33" s="202" t="s">
        <v>751</v>
      </c>
      <c r="O33" s="197" t="s">
        <v>751</v>
      </c>
      <c r="P33" s="198" t="s">
        <v>751</v>
      </c>
      <c r="Q33" s="196" t="s">
        <v>751</v>
      </c>
      <c r="R33" s="203" t="s">
        <v>751</v>
      </c>
      <c r="S33" s="101">
        <v>0</v>
      </c>
      <c r="T33" s="204">
        <v>0</v>
      </c>
      <c r="U33" s="205">
        <v>0</v>
      </c>
      <c r="V33" s="205">
        <v>0</v>
      </c>
      <c r="W33" s="59"/>
      <c r="X33" s="208">
        <v>0.2093290403743884</v>
      </c>
      <c r="Y33" s="208">
        <v>0.40097153765012611</v>
      </c>
      <c r="Z33" s="208">
        <v>0</v>
      </c>
      <c r="AA33" s="208">
        <v>0</v>
      </c>
      <c r="AB33" s="101">
        <v>0</v>
      </c>
      <c r="AC33" s="101">
        <v>0</v>
      </c>
      <c r="AD33" s="101">
        <v>0</v>
      </c>
      <c r="AE33" s="101">
        <v>0</v>
      </c>
      <c r="AF33" s="209"/>
      <c r="AG33" s="101">
        <v>0</v>
      </c>
      <c r="AH33"/>
    </row>
    <row r="34" spans="1:34">
      <c r="A34" s="15">
        <v>23</v>
      </c>
      <c r="B34" s="190" t="s">
        <v>343</v>
      </c>
      <c r="C34" s="191" t="s">
        <v>406</v>
      </c>
      <c r="D34" s="192" t="s">
        <v>186</v>
      </c>
      <c r="E34" s="192" t="s">
        <v>197</v>
      </c>
      <c r="F34" s="193" t="s">
        <v>203</v>
      </c>
      <c r="G34" s="195" t="s">
        <v>211</v>
      </c>
      <c r="H34" s="101">
        <v>0</v>
      </c>
      <c r="I34" s="196" t="s">
        <v>751</v>
      </c>
      <c r="J34" s="197" t="s">
        <v>751</v>
      </c>
      <c r="K34" s="198" t="s">
        <v>751</v>
      </c>
      <c r="L34" s="199" t="s">
        <v>751</v>
      </c>
      <c r="M34" s="101">
        <v>0</v>
      </c>
      <c r="N34" s="202" t="s">
        <v>751</v>
      </c>
      <c r="O34" s="197" t="s">
        <v>751</v>
      </c>
      <c r="P34" s="198" t="s">
        <v>751</v>
      </c>
      <c r="Q34" s="196" t="s">
        <v>751</v>
      </c>
      <c r="R34" s="203" t="s">
        <v>751</v>
      </c>
      <c r="S34" s="101">
        <v>0</v>
      </c>
      <c r="T34" s="204">
        <v>0</v>
      </c>
      <c r="U34" s="205">
        <v>0</v>
      </c>
      <c r="V34" s="205">
        <v>0</v>
      </c>
      <c r="W34" s="59"/>
      <c r="X34" s="208">
        <v>0.2093290403743884</v>
      </c>
      <c r="Y34" s="208">
        <v>0.40097153765012611</v>
      </c>
      <c r="Z34" s="208">
        <v>0</v>
      </c>
      <c r="AA34" s="208">
        <v>0</v>
      </c>
      <c r="AB34" s="101">
        <v>0</v>
      </c>
      <c r="AC34" s="101">
        <v>0</v>
      </c>
      <c r="AD34" s="101">
        <v>0</v>
      </c>
      <c r="AE34" s="101">
        <v>0</v>
      </c>
      <c r="AF34" s="209"/>
      <c r="AG34" s="101">
        <v>0</v>
      </c>
      <c r="AH34"/>
    </row>
    <row r="35" spans="1:34">
      <c r="A35" s="15">
        <v>24</v>
      </c>
      <c r="B35" s="190" t="s">
        <v>344</v>
      </c>
      <c r="C35" s="191" t="s">
        <v>407</v>
      </c>
      <c r="D35" s="192" t="s">
        <v>186</v>
      </c>
      <c r="E35" s="192" t="s">
        <v>197</v>
      </c>
      <c r="F35" s="193" t="s">
        <v>203</v>
      </c>
      <c r="G35" s="195" t="s">
        <v>211</v>
      </c>
      <c r="H35" s="101">
        <v>0</v>
      </c>
      <c r="I35" s="196" t="s">
        <v>192</v>
      </c>
      <c r="J35" s="197" t="s">
        <v>186</v>
      </c>
      <c r="K35" s="198">
        <v>1</v>
      </c>
      <c r="L35" s="199">
        <v>60</v>
      </c>
      <c r="M35" s="101">
        <v>0</v>
      </c>
      <c r="N35" s="202" t="s">
        <v>195</v>
      </c>
      <c r="O35" s="197" t="s">
        <v>186</v>
      </c>
      <c r="P35" s="198">
        <v>2</v>
      </c>
      <c r="Q35" s="196">
        <v>30</v>
      </c>
      <c r="R35" s="203">
        <v>35</v>
      </c>
      <c r="S35" s="101">
        <v>0</v>
      </c>
      <c r="T35" s="204">
        <v>0</v>
      </c>
      <c r="U35" s="205">
        <v>58.261666666666663</v>
      </c>
      <c r="V35" s="205">
        <v>0</v>
      </c>
      <c r="W35" s="59"/>
      <c r="X35" s="208">
        <v>0.2093290403743884</v>
      </c>
      <c r="Y35" s="208">
        <v>0.40097153765012611</v>
      </c>
      <c r="Z35" s="208">
        <v>0</v>
      </c>
      <c r="AA35" s="208">
        <v>0</v>
      </c>
      <c r="AB35" s="101">
        <v>0</v>
      </c>
      <c r="AC35" s="101">
        <v>0</v>
      </c>
      <c r="AD35" s="101">
        <v>0</v>
      </c>
      <c r="AE35" s="101">
        <v>0</v>
      </c>
      <c r="AF35" s="189"/>
      <c r="AG35" s="101">
        <v>0</v>
      </c>
      <c r="AH35"/>
    </row>
    <row r="36" spans="1:34">
      <c r="A36" s="15">
        <v>25</v>
      </c>
      <c r="B36" s="190" t="s">
        <v>344</v>
      </c>
      <c r="C36" s="191" t="s">
        <v>408</v>
      </c>
      <c r="D36" s="192" t="s">
        <v>187</v>
      </c>
      <c r="E36" s="192" t="s">
        <v>197</v>
      </c>
      <c r="F36" s="193" t="s">
        <v>203</v>
      </c>
      <c r="G36" s="195" t="s">
        <v>211</v>
      </c>
      <c r="H36" s="101">
        <v>0</v>
      </c>
      <c r="I36" s="196" t="s">
        <v>192</v>
      </c>
      <c r="J36" s="197" t="s">
        <v>186</v>
      </c>
      <c r="K36" s="198">
        <v>1</v>
      </c>
      <c r="L36" s="199">
        <v>60</v>
      </c>
      <c r="M36" s="101">
        <v>0</v>
      </c>
      <c r="N36" s="202" t="s">
        <v>195</v>
      </c>
      <c r="O36" s="197" t="s">
        <v>187</v>
      </c>
      <c r="P36" s="198">
        <v>2</v>
      </c>
      <c r="Q36" s="196">
        <v>30</v>
      </c>
      <c r="R36" s="203">
        <v>35</v>
      </c>
      <c r="S36" s="101">
        <v>0</v>
      </c>
      <c r="T36" s="204">
        <v>0</v>
      </c>
      <c r="U36" s="205">
        <v>58.261666666666663</v>
      </c>
      <c r="V36" s="205">
        <v>0</v>
      </c>
      <c r="W36" s="59"/>
      <c r="X36" s="208">
        <v>0.2093290403743884</v>
      </c>
      <c r="Y36" s="208">
        <v>0.40097153765012611</v>
      </c>
      <c r="Z36" s="208">
        <v>0</v>
      </c>
      <c r="AA36" s="208">
        <v>0</v>
      </c>
      <c r="AB36" s="101">
        <v>0</v>
      </c>
      <c r="AC36" s="101">
        <v>0</v>
      </c>
      <c r="AD36" s="101">
        <v>0</v>
      </c>
      <c r="AE36" s="101">
        <v>0</v>
      </c>
      <c r="AF36" s="189"/>
      <c r="AG36" s="101">
        <v>0</v>
      </c>
      <c r="AH36"/>
    </row>
    <row r="37" spans="1:34">
      <c r="A37" s="15">
        <v>26</v>
      </c>
      <c r="B37" s="190" t="s">
        <v>345</v>
      </c>
      <c r="C37" s="191" t="s">
        <v>409</v>
      </c>
      <c r="D37" s="192" t="s">
        <v>186</v>
      </c>
      <c r="E37" s="192" t="s">
        <v>197</v>
      </c>
      <c r="F37" s="193" t="s">
        <v>203</v>
      </c>
      <c r="G37" s="195" t="s">
        <v>211</v>
      </c>
      <c r="H37" s="101">
        <v>0</v>
      </c>
      <c r="I37" s="196" t="s">
        <v>751</v>
      </c>
      <c r="J37" s="197" t="s">
        <v>751</v>
      </c>
      <c r="K37" s="198" t="s">
        <v>751</v>
      </c>
      <c r="L37" s="199" t="s">
        <v>751</v>
      </c>
      <c r="M37" s="101">
        <v>0</v>
      </c>
      <c r="N37" s="202" t="s">
        <v>751</v>
      </c>
      <c r="O37" s="197" t="s">
        <v>751</v>
      </c>
      <c r="P37" s="198" t="s">
        <v>751</v>
      </c>
      <c r="Q37" s="196" t="s">
        <v>751</v>
      </c>
      <c r="R37" s="203" t="s">
        <v>751</v>
      </c>
      <c r="S37" s="101">
        <v>0</v>
      </c>
      <c r="T37" s="204">
        <v>0</v>
      </c>
      <c r="U37" s="205">
        <v>0</v>
      </c>
      <c r="V37" s="205">
        <v>0</v>
      </c>
      <c r="W37" s="59"/>
      <c r="X37" s="208">
        <v>0.2093290403743884</v>
      </c>
      <c r="Y37" s="208">
        <v>0.40097153765012611</v>
      </c>
      <c r="Z37" s="208">
        <v>0</v>
      </c>
      <c r="AA37" s="208">
        <v>0</v>
      </c>
      <c r="AB37" s="101">
        <v>0</v>
      </c>
      <c r="AC37" s="101">
        <v>0</v>
      </c>
      <c r="AD37" s="101">
        <v>0</v>
      </c>
      <c r="AE37" s="101">
        <v>0</v>
      </c>
      <c r="AF37" s="209"/>
      <c r="AG37" s="101">
        <v>0</v>
      </c>
      <c r="AH37"/>
    </row>
    <row r="38" spans="1:34">
      <c r="A38" s="15">
        <v>27</v>
      </c>
      <c r="B38" s="190" t="s">
        <v>346</v>
      </c>
      <c r="C38" s="191" t="s">
        <v>410</v>
      </c>
      <c r="D38" s="192" t="s">
        <v>186</v>
      </c>
      <c r="E38" s="192" t="s">
        <v>197</v>
      </c>
      <c r="F38" s="193" t="s">
        <v>203</v>
      </c>
      <c r="G38" s="195" t="s">
        <v>211</v>
      </c>
      <c r="H38" s="101">
        <v>0</v>
      </c>
      <c r="I38" s="196" t="s">
        <v>192</v>
      </c>
      <c r="J38" s="197" t="s">
        <v>186</v>
      </c>
      <c r="K38" s="198">
        <v>1</v>
      </c>
      <c r="L38" s="199">
        <v>32</v>
      </c>
      <c r="M38" s="101">
        <v>0</v>
      </c>
      <c r="N38" s="202" t="s">
        <v>751</v>
      </c>
      <c r="O38" s="197" t="s">
        <v>751</v>
      </c>
      <c r="P38" s="198" t="s">
        <v>751</v>
      </c>
      <c r="Q38" s="196" t="s">
        <v>751</v>
      </c>
      <c r="R38" s="203" t="s">
        <v>751</v>
      </c>
      <c r="S38" s="101">
        <v>0</v>
      </c>
      <c r="T38" s="204">
        <v>0</v>
      </c>
      <c r="U38" s="205">
        <v>0</v>
      </c>
      <c r="V38" s="205">
        <v>0</v>
      </c>
      <c r="W38" s="59"/>
      <c r="X38" s="208">
        <v>0.2093290403743884</v>
      </c>
      <c r="Y38" s="208">
        <v>0.40097153765012611</v>
      </c>
      <c r="Z38" s="208">
        <v>0</v>
      </c>
      <c r="AA38" s="208">
        <v>0</v>
      </c>
      <c r="AB38" s="101">
        <v>0</v>
      </c>
      <c r="AC38" s="101">
        <v>0</v>
      </c>
      <c r="AD38" s="101">
        <v>0</v>
      </c>
      <c r="AE38" s="101">
        <v>0</v>
      </c>
      <c r="AF38" s="189"/>
      <c r="AG38" s="101">
        <v>0</v>
      </c>
      <c r="AH38"/>
    </row>
    <row r="39" spans="1:34">
      <c r="A39" s="15">
        <v>28</v>
      </c>
      <c r="B39" s="190" t="s">
        <v>347</v>
      </c>
      <c r="C39" s="467" t="s">
        <v>411</v>
      </c>
      <c r="D39" s="192" t="s">
        <v>186</v>
      </c>
      <c r="E39" s="192" t="s">
        <v>197</v>
      </c>
      <c r="F39" s="193" t="s">
        <v>203</v>
      </c>
      <c r="G39" s="195" t="s">
        <v>211</v>
      </c>
      <c r="H39" s="101">
        <v>0</v>
      </c>
      <c r="I39" s="468"/>
      <c r="J39" s="469"/>
      <c r="K39" s="470"/>
      <c r="L39" s="471"/>
      <c r="M39" s="101">
        <v>0</v>
      </c>
      <c r="N39" s="472"/>
      <c r="O39" s="469"/>
      <c r="P39" s="470"/>
      <c r="Q39" s="468"/>
      <c r="R39" s="473"/>
      <c r="S39" s="101">
        <v>0</v>
      </c>
      <c r="T39" s="474"/>
      <c r="U39" s="475"/>
      <c r="V39" s="476">
        <v>58.43</v>
      </c>
      <c r="W39" s="59"/>
      <c r="X39" s="208">
        <v>0.2093290403743884</v>
      </c>
      <c r="Y39" s="208">
        <v>0.40097153765012611</v>
      </c>
      <c r="Z39" s="208">
        <v>0</v>
      </c>
      <c r="AA39" s="208">
        <v>0</v>
      </c>
      <c r="AB39" s="101">
        <v>0</v>
      </c>
      <c r="AC39" s="101">
        <v>0</v>
      </c>
      <c r="AD39" s="101">
        <v>0</v>
      </c>
      <c r="AE39" s="101">
        <v>0</v>
      </c>
      <c r="AF39" s="189"/>
      <c r="AG39" s="101">
        <v>1</v>
      </c>
      <c r="AH39"/>
    </row>
    <row r="40" spans="1:34">
      <c r="A40" s="15">
        <v>29</v>
      </c>
      <c r="B40" s="190" t="s">
        <v>348</v>
      </c>
      <c r="C40" s="467" t="s">
        <v>412</v>
      </c>
      <c r="D40" s="192" t="s">
        <v>186</v>
      </c>
      <c r="E40" s="192" t="s">
        <v>197</v>
      </c>
      <c r="F40" s="193" t="s">
        <v>203</v>
      </c>
      <c r="G40" s="195" t="s">
        <v>211</v>
      </c>
      <c r="H40" s="101">
        <v>0</v>
      </c>
      <c r="I40" s="468"/>
      <c r="J40" s="469"/>
      <c r="K40" s="470"/>
      <c r="L40" s="471"/>
      <c r="M40" s="101">
        <v>0</v>
      </c>
      <c r="N40" s="472"/>
      <c r="O40" s="469"/>
      <c r="P40" s="470"/>
      <c r="Q40" s="468"/>
      <c r="R40" s="473"/>
      <c r="S40" s="101">
        <v>0</v>
      </c>
      <c r="T40" s="474"/>
      <c r="U40" s="475"/>
      <c r="V40" s="476">
        <v>629.83000000000004</v>
      </c>
      <c r="W40" s="59"/>
      <c r="X40" s="208">
        <v>0.2093290403743884</v>
      </c>
      <c r="Y40" s="208">
        <v>0.40097153765012611</v>
      </c>
      <c r="Z40" s="208">
        <v>0</v>
      </c>
      <c r="AA40" s="208">
        <v>0</v>
      </c>
      <c r="AB40" s="101">
        <v>0</v>
      </c>
      <c r="AC40" s="101">
        <v>0</v>
      </c>
      <c r="AD40" s="101">
        <v>0</v>
      </c>
      <c r="AE40" s="101">
        <v>0</v>
      </c>
      <c r="AF40" s="209"/>
      <c r="AG40" s="101">
        <v>1</v>
      </c>
      <c r="AH40"/>
    </row>
    <row r="41" spans="1:34">
      <c r="A41" s="15">
        <v>30</v>
      </c>
      <c r="B41" s="190" t="s">
        <v>348</v>
      </c>
      <c r="C41" s="467" t="s">
        <v>413</v>
      </c>
      <c r="D41" s="192" t="s">
        <v>187</v>
      </c>
      <c r="E41" s="192" t="s">
        <v>197</v>
      </c>
      <c r="F41" s="193" t="s">
        <v>203</v>
      </c>
      <c r="G41" s="195" t="s">
        <v>211</v>
      </c>
      <c r="H41" s="101">
        <v>0</v>
      </c>
      <c r="I41" s="468"/>
      <c r="J41" s="469"/>
      <c r="K41" s="470"/>
      <c r="L41" s="471"/>
      <c r="M41" s="101">
        <v>0</v>
      </c>
      <c r="N41" s="472"/>
      <c r="O41" s="469"/>
      <c r="P41" s="470"/>
      <c r="Q41" s="468"/>
      <c r="R41" s="473"/>
      <c r="S41" s="101">
        <v>0</v>
      </c>
      <c r="T41" s="474"/>
      <c r="U41" s="475"/>
      <c r="V41" s="476">
        <v>855.08</v>
      </c>
      <c r="W41" s="59"/>
      <c r="X41" s="208">
        <v>0.2093290403743884</v>
      </c>
      <c r="Y41" s="208">
        <v>0.40097153765012611</v>
      </c>
      <c r="Z41" s="208">
        <v>0</v>
      </c>
      <c r="AA41" s="208">
        <v>0</v>
      </c>
      <c r="AB41" s="101">
        <v>0</v>
      </c>
      <c r="AC41" s="101">
        <v>0</v>
      </c>
      <c r="AD41" s="101">
        <v>0</v>
      </c>
      <c r="AE41" s="101">
        <v>0</v>
      </c>
      <c r="AF41" s="209"/>
      <c r="AG41" s="101">
        <v>1</v>
      </c>
      <c r="AH41"/>
    </row>
    <row r="42" spans="1:34">
      <c r="A42" s="15">
        <v>31</v>
      </c>
      <c r="B42" s="190" t="s">
        <v>349</v>
      </c>
      <c r="C42" s="191" t="s">
        <v>414</v>
      </c>
      <c r="D42" s="192" t="s">
        <v>186</v>
      </c>
      <c r="E42" s="192" t="s">
        <v>197</v>
      </c>
      <c r="F42" s="193" t="s">
        <v>204</v>
      </c>
      <c r="G42" s="195" t="s">
        <v>211</v>
      </c>
      <c r="H42" s="101">
        <v>0</v>
      </c>
      <c r="I42" s="196" t="s">
        <v>751</v>
      </c>
      <c r="J42" s="197" t="s">
        <v>751</v>
      </c>
      <c r="K42" s="198" t="s">
        <v>751</v>
      </c>
      <c r="L42" s="199" t="s">
        <v>751</v>
      </c>
      <c r="M42" s="101">
        <v>0</v>
      </c>
      <c r="N42" s="202" t="s">
        <v>751</v>
      </c>
      <c r="O42" s="197" t="s">
        <v>751</v>
      </c>
      <c r="P42" s="198" t="s">
        <v>751</v>
      </c>
      <c r="Q42" s="196" t="s">
        <v>751</v>
      </c>
      <c r="R42" s="203" t="s">
        <v>751</v>
      </c>
      <c r="S42" s="101">
        <v>0</v>
      </c>
      <c r="T42" s="204">
        <v>0</v>
      </c>
      <c r="U42" s="205">
        <v>0</v>
      </c>
      <c r="V42" s="205">
        <v>0</v>
      </c>
      <c r="W42" s="59"/>
      <c r="X42" s="208">
        <v>0.2093290403743884</v>
      </c>
      <c r="Y42" s="208">
        <v>0.40097153765012611</v>
      </c>
      <c r="Z42" s="208">
        <v>0</v>
      </c>
      <c r="AA42" s="208">
        <v>0</v>
      </c>
      <c r="AB42" s="101">
        <v>0</v>
      </c>
      <c r="AC42" s="101">
        <v>0</v>
      </c>
      <c r="AD42" s="101">
        <v>0</v>
      </c>
      <c r="AE42" s="101">
        <v>0</v>
      </c>
      <c r="AF42" s="209"/>
      <c r="AG42" s="101">
        <v>0</v>
      </c>
      <c r="AH42"/>
    </row>
    <row r="43" spans="1:34">
      <c r="A43" s="15">
        <v>32</v>
      </c>
      <c r="B43" s="190" t="s">
        <v>350</v>
      </c>
      <c r="C43" s="191" t="s">
        <v>415</v>
      </c>
      <c r="D43" s="192" t="s">
        <v>186</v>
      </c>
      <c r="E43" s="192" t="s">
        <v>194</v>
      </c>
      <c r="F43" s="193" t="s">
        <v>203</v>
      </c>
      <c r="G43" s="195" t="s">
        <v>211</v>
      </c>
      <c r="H43" s="101">
        <v>0</v>
      </c>
      <c r="I43" s="196" t="s">
        <v>751</v>
      </c>
      <c r="J43" s="197" t="s">
        <v>751</v>
      </c>
      <c r="K43" s="198" t="s">
        <v>751</v>
      </c>
      <c r="L43" s="199" t="s">
        <v>751</v>
      </c>
      <c r="M43" s="101">
        <v>0</v>
      </c>
      <c r="N43" s="202" t="s">
        <v>751</v>
      </c>
      <c r="O43" s="197" t="s">
        <v>751</v>
      </c>
      <c r="P43" s="198" t="s">
        <v>751</v>
      </c>
      <c r="Q43" s="196" t="s">
        <v>751</v>
      </c>
      <c r="R43" s="203" t="s">
        <v>751</v>
      </c>
      <c r="S43" s="101">
        <v>0</v>
      </c>
      <c r="T43" s="204">
        <v>0</v>
      </c>
      <c r="U43" s="205">
        <v>0</v>
      </c>
      <c r="V43" s="205">
        <v>0</v>
      </c>
      <c r="W43" s="59"/>
      <c r="X43" s="208">
        <v>0.2093290403743884</v>
      </c>
      <c r="Y43" s="208">
        <v>0.40097153765012611</v>
      </c>
      <c r="Z43" s="208">
        <v>0</v>
      </c>
      <c r="AA43" s="208">
        <v>4.5651497060279128E-2</v>
      </c>
      <c r="AB43" s="101">
        <v>0</v>
      </c>
      <c r="AC43" s="101">
        <v>0</v>
      </c>
      <c r="AD43" s="101">
        <v>0</v>
      </c>
      <c r="AE43" s="101">
        <v>0</v>
      </c>
      <c r="AF43" s="209"/>
      <c r="AG43" s="101">
        <v>0</v>
      </c>
      <c r="AH43"/>
    </row>
    <row r="44" spans="1:34">
      <c r="A44" s="15">
        <v>33</v>
      </c>
      <c r="B44" s="190" t="s">
        <v>351</v>
      </c>
      <c r="C44" s="191" t="s">
        <v>416</v>
      </c>
      <c r="D44" s="192" t="s">
        <v>186</v>
      </c>
      <c r="E44" s="192" t="s">
        <v>197</v>
      </c>
      <c r="F44" s="193" t="s">
        <v>207</v>
      </c>
      <c r="G44" s="195" t="s">
        <v>211</v>
      </c>
      <c r="H44" s="101">
        <v>0</v>
      </c>
      <c r="I44" s="196" t="s">
        <v>192</v>
      </c>
      <c r="J44" s="197" t="s">
        <v>186</v>
      </c>
      <c r="K44" s="198">
        <v>1</v>
      </c>
      <c r="L44" s="199">
        <v>60</v>
      </c>
      <c r="M44" s="101">
        <v>0</v>
      </c>
      <c r="N44" s="202" t="s">
        <v>195</v>
      </c>
      <c r="O44" s="197" t="s">
        <v>186</v>
      </c>
      <c r="P44" s="198">
        <v>2</v>
      </c>
      <c r="Q44" s="196">
        <v>30</v>
      </c>
      <c r="R44" s="203">
        <v>35</v>
      </c>
      <c r="S44" s="101">
        <v>0</v>
      </c>
      <c r="T44" s="204">
        <v>0</v>
      </c>
      <c r="U44" s="205">
        <v>58.261666666666663</v>
      </c>
      <c r="V44" s="205">
        <v>0</v>
      </c>
      <c r="W44" s="59"/>
      <c r="X44" s="208">
        <v>0.2093290403743884</v>
      </c>
      <c r="Y44" s="208">
        <v>0.40097153765012611</v>
      </c>
      <c r="Z44" s="208">
        <v>0</v>
      </c>
      <c r="AA44" s="208">
        <v>0</v>
      </c>
      <c r="AB44" s="101">
        <v>0</v>
      </c>
      <c r="AC44" s="101">
        <v>0</v>
      </c>
      <c r="AD44" s="101">
        <v>0</v>
      </c>
      <c r="AE44" s="101">
        <v>0</v>
      </c>
      <c r="AF44" s="189"/>
      <c r="AG44" s="101">
        <v>0</v>
      </c>
      <c r="AH44"/>
    </row>
    <row r="45" spans="1:34">
      <c r="A45" s="15">
        <v>34</v>
      </c>
      <c r="B45" s="190" t="s">
        <v>351</v>
      </c>
      <c r="C45" s="191" t="s">
        <v>417</v>
      </c>
      <c r="D45" s="192" t="s">
        <v>187</v>
      </c>
      <c r="E45" s="192" t="s">
        <v>197</v>
      </c>
      <c r="F45" s="193" t="s">
        <v>207</v>
      </c>
      <c r="G45" s="195" t="s">
        <v>211</v>
      </c>
      <c r="H45" s="101">
        <v>0</v>
      </c>
      <c r="I45" s="196" t="s">
        <v>192</v>
      </c>
      <c r="J45" s="197" t="s">
        <v>186</v>
      </c>
      <c r="K45" s="198">
        <v>1</v>
      </c>
      <c r="L45" s="199">
        <v>60</v>
      </c>
      <c r="M45" s="101">
        <v>0</v>
      </c>
      <c r="N45" s="202" t="s">
        <v>195</v>
      </c>
      <c r="O45" s="197" t="s">
        <v>187</v>
      </c>
      <c r="P45" s="198">
        <v>2</v>
      </c>
      <c r="Q45" s="196">
        <v>30</v>
      </c>
      <c r="R45" s="203">
        <v>35</v>
      </c>
      <c r="S45" s="101">
        <v>0</v>
      </c>
      <c r="T45" s="204">
        <v>0</v>
      </c>
      <c r="U45" s="205">
        <v>58.261666666666663</v>
      </c>
      <c r="V45" s="205">
        <v>0</v>
      </c>
      <c r="W45" s="59"/>
      <c r="X45" s="208">
        <v>0.2093290403743884</v>
      </c>
      <c r="Y45" s="208">
        <v>0.40097153765012611</v>
      </c>
      <c r="Z45" s="208">
        <v>0</v>
      </c>
      <c r="AA45" s="208">
        <v>0</v>
      </c>
      <c r="AB45" s="101">
        <v>0</v>
      </c>
      <c r="AC45" s="101">
        <v>0</v>
      </c>
      <c r="AD45" s="101">
        <v>0</v>
      </c>
      <c r="AE45" s="101">
        <v>0</v>
      </c>
      <c r="AF45" s="189"/>
      <c r="AG45" s="101">
        <v>0</v>
      </c>
      <c r="AH45"/>
    </row>
    <row r="46" spans="1:34">
      <c r="A46" s="15">
        <v>35</v>
      </c>
      <c r="B46" s="190" t="s">
        <v>352</v>
      </c>
      <c r="C46" s="191" t="s">
        <v>418</v>
      </c>
      <c r="D46" s="192" t="s">
        <v>186</v>
      </c>
      <c r="E46" s="192" t="s">
        <v>194</v>
      </c>
      <c r="F46" s="193" t="s">
        <v>207</v>
      </c>
      <c r="G46" s="195" t="s">
        <v>211</v>
      </c>
      <c r="H46" s="101">
        <v>0</v>
      </c>
      <c r="I46" s="196" t="s">
        <v>192</v>
      </c>
      <c r="J46" s="197" t="s">
        <v>186</v>
      </c>
      <c r="K46" s="198">
        <v>1</v>
      </c>
      <c r="L46" s="199">
        <v>60</v>
      </c>
      <c r="M46" s="101">
        <v>0</v>
      </c>
      <c r="N46" s="202" t="s">
        <v>195</v>
      </c>
      <c r="O46" s="197" t="s">
        <v>186</v>
      </c>
      <c r="P46" s="198">
        <v>2</v>
      </c>
      <c r="Q46" s="196">
        <v>30</v>
      </c>
      <c r="R46" s="203">
        <v>35</v>
      </c>
      <c r="S46" s="101">
        <v>0</v>
      </c>
      <c r="T46" s="204">
        <v>81.442711559999992</v>
      </c>
      <c r="U46" s="205">
        <v>58.261666666666663</v>
      </c>
      <c r="V46" s="205">
        <v>0</v>
      </c>
      <c r="W46" s="59"/>
      <c r="X46" s="208">
        <v>0.2093290403743884</v>
      </c>
      <c r="Y46" s="208">
        <v>0.40097153765012611</v>
      </c>
      <c r="Z46" s="208">
        <v>0</v>
      </c>
      <c r="AA46" s="208">
        <v>4.5651497060279128E-2</v>
      </c>
      <c r="AB46" s="101">
        <v>0</v>
      </c>
      <c r="AC46" s="101">
        <v>0</v>
      </c>
      <c r="AD46" s="101">
        <v>0</v>
      </c>
      <c r="AE46" s="101">
        <v>0</v>
      </c>
      <c r="AF46" s="189"/>
      <c r="AG46" s="101">
        <v>0</v>
      </c>
      <c r="AH46"/>
    </row>
    <row r="47" spans="1:34">
      <c r="A47" s="15">
        <v>36</v>
      </c>
      <c r="B47" s="190" t="s">
        <v>352</v>
      </c>
      <c r="C47" s="191" t="s">
        <v>419</v>
      </c>
      <c r="D47" s="192" t="s">
        <v>187</v>
      </c>
      <c r="E47" s="192" t="s">
        <v>194</v>
      </c>
      <c r="F47" s="193" t="s">
        <v>207</v>
      </c>
      <c r="G47" s="195" t="s">
        <v>211</v>
      </c>
      <c r="H47" s="101">
        <v>0</v>
      </c>
      <c r="I47" s="196" t="s">
        <v>192</v>
      </c>
      <c r="J47" s="197" t="s">
        <v>186</v>
      </c>
      <c r="K47" s="198">
        <v>1</v>
      </c>
      <c r="L47" s="199">
        <v>60</v>
      </c>
      <c r="M47" s="101">
        <v>0</v>
      </c>
      <c r="N47" s="202" t="s">
        <v>195</v>
      </c>
      <c r="O47" s="197" t="s">
        <v>187</v>
      </c>
      <c r="P47" s="198">
        <v>2</v>
      </c>
      <c r="Q47" s="196">
        <v>30</v>
      </c>
      <c r="R47" s="203">
        <v>35</v>
      </c>
      <c r="S47" s="101">
        <v>0</v>
      </c>
      <c r="T47" s="204">
        <v>81.442711559999992</v>
      </c>
      <c r="U47" s="205">
        <v>58.261666666666663</v>
      </c>
      <c r="V47" s="205">
        <v>0</v>
      </c>
      <c r="W47" s="59"/>
      <c r="X47" s="208">
        <v>0.2093290403743884</v>
      </c>
      <c r="Y47" s="208">
        <v>0.40097153765012611</v>
      </c>
      <c r="Z47" s="208">
        <v>0</v>
      </c>
      <c r="AA47" s="208">
        <v>4.5651497060279128E-2</v>
      </c>
      <c r="AB47" s="101">
        <v>0</v>
      </c>
      <c r="AC47" s="101">
        <v>0</v>
      </c>
      <c r="AD47" s="101">
        <v>0</v>
      </c>
      <c r="AE47" s="101">
        <v>0</v>
      </c>
      <c r="AF47" s="189"/>
      <c r="AG47" s="101">
        <v>0</v>
      </c>
      <c r="AH47"/>
    </row>
    <row r="48" spans="1:34">
      <c r="A48" s="15">
        <v>37</v>
      </c>
      <c r="B48" s="190"/>
      <c r="C48" s="191"/>
      <c r="D48" s="192"/>
      <c r="E48" s="192"/>
      <c r="F48" s="193"/>
      <c r="G48" s="195"/>
      <c r="H48" s="101">
        <v>0</v>
      </c>
      <c r="I48" s="196"/>
      <c r="J48" s="197"/>
      <c r="K48" s="198"/>
      <c r="L48" s="199"/>
      <c r="M48" s="101">
        <v>0</v>
      </c>
      <c r="N48" s="202"/>
      <c r="O48" s="197"/>
      <c r="P48" s="198"/>
      <c r="Q48" s="196"/>
      <c r="R48" s="203"/>
      <c r="S48" s="101">
        <v>0</v>
      </c>
      <c r="T48" s="204"/>
      <c r="U48" s="205"/>
      <c r="V48" s="205"/>
      <c r="W48" s="59"/>
      <c r="X48" s="208"/>
      <c r="Y48" s="208"/>
      <c r="Z48" s="208"/>
      <c r="AA48" s="208"/>
      <c r="AB48" s="101">
        <v>0</v>
      </c>
      <c r="AC48" s="101">
        <v>0</v>
      </c>
      <c r="AD48" s="101">
        <v>0</v>
      </c>
      <c r="AE48" s="101">
        <v>0</v>
      </c>
      <c r="AF48" s="189"/>
      <c r="AG48" s="101">
        <v>0</v>
      </c>
      <c r="AH48"/>
    </row>
    <row r="49" spans="1:34">
      <c r="A49" s="15">
        <v>38</v>
      </c>
      <c r="B49" s="190"/>
      <c r="C49" s="191"/>
      <c r="D49" s="192"/>
      <c r="E49" s="192"/>
      <c r="F49" s="193"/>
      <c r="G49" s="195"/>
      <c r="H49" s="101">
        <v>0</v>
      </c>
      <c r="I49" s="196"/>
      <c r="J49" s="197"/>
      <c r="K49" s="198"/>
      <c r="L49" s="199"/>
      <c r="M49" s="101">
        <v>0</v>
      </c>
      <c r="N49" s="202"/>
      <c r="O49" s="197"/>
      <c r="P49" s="198"/>
      <c r="Q49" s="196"/>
      <c r="R49" s="203"/>
      <c r="S49" s="101">
        <v>0</v>
      </c>
      <c r="T49" s="204"/>
      <c r="U49" s="205"/>
      <c r="V49" s="205"/>
      <c r="W49" s="59"/>
      <c r="X49" s="208"/>
      <c r="Y49" s="208"/>
      <c r="Z49" s="208"/>
      <c r="AA49" s="208"/>
      <c r="AB49" s="101">
        <v>0</v>
      </c>
      <c r="AC49" s="101">
        <v>0</v>
      </c>
      <c r="AD49" s="101">
        <v>0</v>
      </c>
      <c r="AE49" s="101">
        <v>0</v>
      </c>
      <c r="AF49" s="189"/>
      <c r="AG49" s="101">
        <v>0</v>
      </c>
      <c r="AH49"/>
    </row>
    <row r="50" spans="1:34">
      <c r="A50" s="15">
        <v>39</v>
      </c>
      <c r="B50" s="190"/>
      <c r="C50" s="191"/>
      <c r="D50" s="192"/>
      <c r="E50" s="192"/>
      <c r="F50" s="193"/>
      <c r="G50" s="195"/>
      <c r="H50" s="101">
        <v>0</v>
      </c>
      <c r="I50" s="196"/>
      <c r="J50" s="197"/>
      <c r="K50" s="198"/>
      <c r="L50" s="199"/>
      <c r="M50" s="101">
        <v>0</v>
      </c>
      <c r="N50" s="202"/>
      <c r="O50" s="197"/>
      <c r="P50" s="198"/>
      <c r="Q50" s="196"/>
      <c r="R50" s="203"/>
      <c r="S50" s="101">
        <v>0</v>
      </c>
      <c r="T50" s="204"/>
      <c r="U50" s="205"/>
      <c r="V50" s="205"/>
      <c r="W50" s="59"/>
      <c r="X50" s="208"/>
      <c r="Y50" s="208"/>
      <c r="Z50" s="208"/>
      <c r="AA50" s="208"/>
      <c r="AB50" s="101">
        <v>0</v>
      </c>
      <c r="AC50" s="101">
        <v>0</v>
      </c>
      <c r="AD50" s="101">
        <v>0</v>
      </c>
      <c r="AE50" s="101">
        <v>0</v>
      </c>
      <c r="AF50" s="189"/>
      <c r="AG50" s="101">
        <v>0</v>
      </c>
      <c r="AH50"/>
    </row>
    <row r="51" spans="1:34">
      <c r="A51" s="15">
        <v>40</v>
      </c>
      <c r="B51" s="190"/>
      <c r="C51" s="190"/>
      <c r="D51" s="192"/>
      <c r="E51" s="192"/>
      <c r="F51" s="193"/>
      <c r="G51" s="195"/>
      <c r="H51" s="101">
        <v>0</v>
      </c>
      <c r="I51" s="196"/>
      <c r="J51" s="197"/>
      <c r="K51" s="198"/>
      <c r="L51" s="199"/>
      <c r="M51" s="101">
        <v>0</v>
      </c>
      <c r="N51" s="202"/>
      <c r="O51" s="197"/>
      <c r="P51" s="198"/>
      <c r="Q51" s="196"/>
      <c r="R51" s="203"/>
      <c r="S51" s="101">
        <v>0</v>
      </c>
      <c r="T51" s="204"/>
      <c r="U51" s="205"/>
      <c r="V51" s="205"/>
      <c r="W51" s="59"/>
      <c r="X51" s="208"/>
      <c r="Y51" s="208"/>
      <c r="Z51" s="208"/>
      <c r="AA51" s="208"/>
      <c r="AB51" s="101">
        <v>0</v>
      </c>
      <c r="AC51" s="101">
        <v>0</v>
      </c>
      <c r="AD51" s="101">
        <v>0</v>
      </c>
      <c r="AE51" s="101">
        <v>0</v>
      </c>
      <c r="AF51" s="189"/>
      <c r="AG51" s="101">
        <v>0</v>
      </c>
      <c r="AH51"/>
    </row>
    <row r="52" spans="1:34">
      <c r="A52" s="15">
        <v>41</v>
      </c>
      <c r="B52" s="190"/>
      <c r="C52" s="190"/>
      <c r="D52" s="192"/>
      <c r="E52" s="192"/>
      <c r="F52" s="193"/>
      <c r="G52" s="195"/>
      <c r="H52" s="101">
        <v>0</v>
      </c>
      <c r="I52" s="196"/>
      <c r="J52" s="197"/>
      <c r="K52" s="198"/>
      <c r="L52" s="199"/>
      <c r="M52" s="101">
        <v>0</v>
      </c>
      <c r="N52" s="202"/>
      <c r="O52" s="197"/>
      <c r="P52" s="198"/>
      <c r="Q52" s="196"/>
      <c r="R52" s="203"/>
      <c r="S52" s="101">
        <v>0</v>
      </c>
      <c r="T52" s="204"/>
      <c r="U52" s="205"/>
      <c r="V52" s="205"/>
      <c r="W52" s="59"/>
      <c r="X52" s="208"/>
      <c r="Y52" s="208"/>
      <c r="Z52" s="208"/>
      <c r="AA52" s="208"/>
      <c r="AB52" s="101">
        <v>0</v>
      </c>
      <c r="AC52" s="101">
        <v>0</v>
      </c>
      <c r="AD52" s="101">
        <v>0</v>
      </c>
      <c r="AE52" s="101">
        <v>0</v>
      </c>
      <c r="AF52" s="189"/>
      <c r="AG52" s="101">
        <v>0</v>
      </c>
      <c r="AH52"/>
    </row>
    <row r="53" spans="1:34">
      <c r="A53" s="15">
        <v>42</v>
      </c>
      <c r="B53" s="190"/>
      <c r="C53" s="190"/>
      <c r="D53" s="192"/>
      <c r="E53" s="192"/>
      <c r="F53" s="193"/>
      <c r="G53" s="195"/>
      <c r="H53" s="101">
        <v>0</v>
      </c>
      <c r="I53" s="196"/>
      <c r="J53" s="197"/>
      <c r="K53" s="198"/>
      <c r="L53" s="199"/>
      <c r="M53" s="101">
        <v>0</v>
      </c>
      <c r="N53" s="202"/>
      <c r="O53" s="197"/>
      <c r="P53" s="198"/>
      <c r="Q53" s="196"/>
      <c r="R53" s="203"/>
      <c r="S53" s="101">
        <v>0</v>
      </c>
      <c r="T53" s="204"/>
      <c r="U53" s="205"/>
      <c r="V53" s="205"/>
      <c r="W53" s="59"/>
      <c r="X53" s="208"/>
      <c r="Y53" s="208"/>
      <c r="Z53" s="208"/>
      <c r="AA53" s="208"/>
      <c r="AB53" s="101">
        <v>0</v>
      </c>
      <c r="AC53" s="101">
        <v>0</v>
      </c>
      <c r="AD53" s="101">
        <v>0</v>
      </c>
      <c r="AE53" s="101">
        <v>0</v>
      </c>
      <c r="AF53" s="189"/>
      <c r="AG53" s="101">
        <v>0</v>
      </c>
      <c r="AH53"/>
    </row>
    <row r="54" spans="1:34">
      <c r="A54" s="15">
        <v>43</v>
      </c>
      <c r="B54" s="190"/>
      <c r="C54" s="190"/>
      <c r="D54" s="192"/>
      <c r="E54" s="192"/>
      <c r="F54" s="193"/>
      <c r="G54" s="195"/>
      <c r="H54" s="101">
        <v>0</v>
      </c>
      <c r="I54" s="196"/>
      <c r="J54" s="197"/>
      <c r="K54" s="198"/>
      <c r="L54" s="199"/>
      <c r="M54" s="101">
        <v>0</v>
      </c>
      <c r="N54" s="202"/>
      <c r="O54" s="197"/>
      <c r="P54" s="198"/>
      <c r="Q54" s="196"/>
      <c r="R54" s="203"/>
      <c r="S54" s="101">
        <v>0</v>
      </c>
      <c r="T54" s="204"/>
      <c r="U54" s="205"/>
      <c r="V54" s="205"/>
      <c r="W54" s="59"/>
      <c r="X54" s="208"/>
      <c r="Y54" s="208"/>
      <c r="Z54" s="208"/>
      <c r="AA54" s="208"/>
      <c r="AB54" s="101">
        <v>0</v>
      </c>
      <c r="AC54" s="101">
        <v>0</v>
      </c>
      <c r="AD54" s="101">
        <v>0</v>
      </c>
      <c r="AE54" s="101">
        <v>0</v>
      </c>
      <c r="AF54" s="189"/>
      <c r="AG54" s="101">
        <v>0</v>
      </c>
      <c r="AH54"/>
    </row>
    <row r="55" spans="1:34">
      <c r="A55" s="15">
        <v>44</v>
      </c>
      <c r="B55" s="190"/>
      <c r="C55" s="190"/>
      <c r="D55" s="192"/>
      <c r="E55" s="192"/>
      <c r="F55" s="193"/>
      <c r="G55" s="195"/>
      <c r="H55" s="101">
        <v>0</v>
      </c>
      <c r="I55" s="196"/>
      <c r="J55" s="197"/>
      <c r="K55" s="198"/>
      <c r="L55" s="199"/>
      <c r="M55" s="101">
        <v>0</v>
      </c>
      <c r="N55" s="202"/>
      <c r="O55" s="197"/>
      <c r="P55" s="198"/>
      <c r="Q55" s="196"/>
      <c r="R55" s="203"/>
      <c r="S55" s="101">
        <v>0</v>
      </c>
      <c r="T55" s="204"/>
      <c r="U55" s="205"/>
      <c r="V55" s="205"/>
      <c r="W55" s="59"/>
      <c r="X55" s="208"/>
      <c r="Y55" s="208"/>
      <c r="Z55" s="208"/>
      <c r="AA55" s="208"/>
      <c r="AB55" s="101">
        <v>0</v>
      </c>
      <c r="AC55" s="101">
        <v>0</v>
      </c>
      <c r="AD55" s="101">
        <v>0</v>
      </c>
      <c r="AE55" s="101">
        <v>0</v>
      </c>
      <c r="AF55" s="189"/>
      <c r="AG55" s="101">
        <v>0</v>
      </c>
      <c r="AH55"/>
    </row>
    <row r="56" spans="1:34">
      <c r="A56" s="15">
        <v>45</v>
      </c>
      <c r="B56" s="190"/>
      <c r="C56" s="190"/>
      <c r="D56" s="192"/>
      <c r="E56" s="192"/>
      <c r="F56" s="193"/>
      <c r="G56" s="195"/>
      <c r="H56" s="101">
        <v>0</v>
      </c>
      <c r="I56" s="196"/>
      <c r="J56" s="197"/>
      <c r="K56" s="198"/>
      <c r="L56" s="199"/>
      <c r="M56" s="101">
        <v>0</v>
      </c>
      <c r="N56" s="202"/>
      <c r="O56" s="197"/>
      <c r="P56" s="198"/>
      <c r="Q56" s="196"/>
      <c r="R56" s="203"/>
      <c r="S56" s="101">
        <v>0</v>
      </c>
      <c r="T56" s="204"/>
      <c r="U56" s="205"/>
      <c r="V56" s="205"/>
      <c r="W56" s="59"/>
      <c r="X56" s="208"/>
      <c r="Y56" s="208"/>
      <c r="Z56" s="208"/>
      <c r="AA56" s="208"/>
      <c r="AB56" s="101">
        <v>0</v>
      </c>
      <c r="AC56" s="101">
        <v>0</v>
      </c>
      <c r="AD56" s="101">
        <v>0</v>
      </c>
      <c r="AE56" s="101">
        <v>0</v>
      </c>
      <c r="AF56" s="189"/>
      <c r="AG56" s="101">
        <v>0</v>
      </c>
      <c r="AH56"/>
    </row>
    <row r="57" spans="1:34">
      <c r="A57" s="15">
        <v>46</v>
      </c>
      <c r="B57" s="191"/>
      <c r="C57" s="191"/>
      <c r="D57" s="192"/>
      <c r="E57" s="192"/>
      <c r="F57" s="193"/>
      <c r="G57" s="194"/>
      <c r="H57" s="101">
        <v>0</v>
      </c>
      <c r="I57" s="196"/>
      <c r="J57" s="197"/>
      <c r="K57" s="198"/>
      <c r="L57" s="199"/>
      <c r="M57" s="101">
        <v>0</v>
      </c>
      <c r="N57" s="202"/>
      <c r="O57" s="197"/>
      <c r="P57" s="198"/>
      <c r="Q57" s="196"/>
      <c r="R57" s="203"/>
      <c r="S57" s="101">
        <v>0</v>
      </c>
      <c r="T57" s="204"/>
      <c r="U57" s="205"/>
      <c r="V57" s="205"/>
      <c r="W57" s="59"/>
      <c r="X57" s="208"/>
      <c r="Y57" s="208"/>
      <c r="Z57" s="208"/>
      <c r="AA57" s="208"/>
      <c r="AB57" s="101">
        <v>0</v>
      </c>
      <c r="AC57" s="101">
        <v>0</v>
      </c>
      <c r="AD57" s="101">
        <v>0</v>
      </c>
      <c r="AE57" s="101">
        <v>0</v>
      </c>
      <c r="AF57" s="189"/>
      <c r="AG57" s="101">
        <v>0</v>
      </c>
      <c r="AH57"/>
    </row>
    <row r="58" spans="1:34">
      <c r="A58" s="15">
        <v>47</v>
      </c>
      <c r="B58" s="191"/>
      <c r="C58" s="191"/>
      <c r="D58" s="192"/>
      <c r="E58" s="192"/>
      <c r="F58" s="193"/>
      <c r="G58" s="195"/>
      <c r="H58" s="101">
        <v>0</v>
      </c>
      <c r="I58" s="196"/>
      <c r="J58" s="197"/>
      <c r="K58" s="198"/>
      <c r="L58" s="199"/>
      <c r="M58" s="101">
        <v>0</v>
      </c>
      <c r="N58" s="202"/>
      <c r="O58" s="197"/>
      <c r="P58" s="198"/>
      <c r="Q58" s="196"/>
      <c r="R58" s="203"/>
      <c r="S58" s="101">
        <v>0</v>
      </c>
      <c r="T58" s="204"/>
      <c r="U58" s="205"/>
      <c r="V58" s="205"/>
      <c r="W58" s="59"/>
      <c r="X58" s="208"/>
      <c r="Y58" s="208"/>
      <c r="Z58" s="208"/>
      <c r="AA58" s="208"/>
      <c r="AB58" s="101">
        <v>0</v>
      </c>
      <c r="AC58" s="101">
        <v>0</v>
      </c>
      <c r="AD58" s="101">
        <v>0</v>
      </c>
      <c r="AE58" s="101">
        <v>0</v>
      </c>
      <c r="AF58" s="189"/>
      <c r="AG58" s="101">
        <v>0</v>
      </c>
      <c r="AH58"/>
    </row>
    <row r="59" spans="1:34">
      <c r="A59" s="15">
        <v>48</v>
      </c>
      <c r="B59" s="191"/>
      <c r="C59" s="191"/>
      <c r="D59" s="192"/>
      <c r="E59" s="192"/>
      <c r="F59" s="193"/>
      <c r="G59" s="195"/>
      <c r="H59" s="101">
        <v>0</v>
      </c>
      <c r="I59" s="196"/>
      <c r="J59" s="197"/>
      <c r="K59" s="198"/>
      <c r="L59" s="199"/>
      <c r="M59" s="101">
        <v>0</v>
      </c>
      <c r="N59" s="202"/>
      <c r="O59" s="197"/>
      <c r="P59" s="198"/>
      <c r="Q59" s="196"/>
      <c r="R59" s="203"/>
      <c r="S59" s="101">
        <v>0</v>
      </c>
      <c r="T59" s="204"/>
      <c r="U59" s="205"/>
      <c r="V59" s="205"/>
      <c r="W59" s="59"/>
      <c r="X59" s="208"/>
      <c r="Y59" s="208"/>
      <c r="Z59" s="208"/>
      <c r="AA59" s="208"/>
      <c r="AB59" s="101">
        <v>0</v>
      </c>
      <c r="AC59" s="101">
        <v>0</v>
      </c>
      <c r="AD59" s="101">
        <v>0</v>
      </c>
      <c r="AE59" s="101">
        <v>0</v>
      </c>
      <c r="AF59" s="189"/>
      <c r="AG59" s="101">
        <v>0</v>
      </c>
      <c r="AH59"/>
    </row>
    <row r="60" spans="1:34">
      <c r="A60" s="15">
        <v>49</v>
      </c>
      <c r="B60" s="191"/>
      <c r="C60" s="191"/>
      <c r="D60" s="192"/>
      <c r="E60" s="192"/>
      <c r="F60" s="193"/>
      <c r="G60" s="195"/>
      <c r="H60" s="101">
        <v>0</v>
      </c>
      <c r="I60" s="196"/>
      <c r="J60" s="197"/>
      <c r="K60" s="198"/>
      <c r="L60" s="199"/>
      <c r="M60" s="101">
        <v>0</v>
      </c>
      <c r="N60" s="202"/>
      <c r="O60" s="197"/>
      <c r="P60" s="198"/>
      <c r="Q60" s="196"/>
      <c r="R60" s="203"/>
      <c r="S60" s="101">
        <v>0</v>
      </c>
      <c r="T60" s="204"/>
      <c r="U60" s="205"/>
      <c r="V60" s="205"/>
      <c r="W60" s="59"/>
      <c r="X60" s="208"/>
      <c r="Y60" s="208"/>
      <c r="Z60" s="208"/>
      <c r="AA60" s="208"/>
      <c r="AB60" s="101">
        <v>0</v>
      </c>
      <c r="AC60" s="101">
        <v>0</v>
      </c>
      <c r="AD60" s="101">
        <v>0</v>
      </c>
      <c r="AE60" s="101">
        <v>0</v>
      </c>
      <c r="AF60" s="189"/>
      <c r="AG60" s="101">
        <v>0</v>
      </c>
      <c r="AH60"/>
    </row>
    <row r="61" spans="1:34">
      <c r="A61" s="15">
        <v>50</v>
      </c>
      <c r="B61" s="191"/>
      <c r="C61" s="191"/>
      <c r="D61" s="192"/>
      <c r="E61" s="192"/>
      <c r="F61" s="193"/>
      <c r="G61" s="195"/>
      <c r="H61" s="101">
        <v>0</v>
      </c>
      <c r="I61" s="196"/>
      <c r="J61" s="197"/>
      <c r="K61" s="198"/>
      <c r="L61" s="199"/>
      <c r="M61" s="101">
        <v>0</v>
      </c>
      <c r="N61" s="202"/>
      <c r="O61" s="197"/>
      <c r="P61" s="198"/>
      <c r="Q61" s="196"/>
      <c r="R61" s="203"/>
      <c r="S61" s="101">
        <v>0</v>
      </c>
      <c r="T61" s="204"/>
      <c r="U61" s="205"/>
      <c r="V61" s="205"/>
      <c r="W61" s="59"/>
      <c r="X61" s="208"/>
      <c r="Y61" s="208"/>
      <c r="Z61" s="208"/>
      <c r="AA61" s="208"/>
      <c r="AB61" s="101">
        <v>0</v>
      </c>
      <c r="AC61" s="101">
        <v>0</v>
      </c>
      <c r="AD61" s="101">
        <v>0</v>
      </c>
      <c r="AE61" s="101">
        <v>0</v>
      </c>
      <c r="AF61" s="189"/>
      <c r="AG61" s="101">
        <v>0</v>
      </c>
      <c r="AH61"/>
    </row>
    <row r="62" spans="1:34">
      <c r="A62" s="15">
        <v>51</v>
      </c>
      <c r="B62" s="191"/>
      <c r="C62" s="191"/>
      <c r="D62" s="192"/>
      <c r="E62" s="192"/>
      <c r="F62" s="193"/>
      <c r="G62" s="195"/>
      <c r="H62" s="101">
        <v>0</v>
      </c>
      <c r="I62" s="196"/>
      <c r="J62" s="197"/>
      <c r="K62" s="198"/>
      <c r="L62" s="199"/>
      <c r="M62" s="101">
        <v>0</v>
      </c>
      <c r="N62" s="202"/>
      <c r="O62" s="197"/>
      <c r="P62" s="198"/>
      <c r="Q62" s="196"/>
      <c r="R62" s="203"/>
      <c r="S62" s="101">
        <v>0</v>
      </c>
      <c r="T62" s="204"/>
      <c r="U62" s="205"/>
      <c r="V62" s="205"/>
      <c r="W62" s="59"/>
      <c r="X62" s="208"/>
      <c r="Y62" s="208"/>
      <c r="Z62" s="208"/>
      <c r="AA62" s="208"/>
      <c r="AB62" s="101">
        <v>0</v>
      </c>
      <c r="AC62" s="101">
        <v>0</v>
      </c>
      <c r="AD62" s="101">
        <v>0</v>
      </c>
      <c r="AE62" s="101">
        <v>0</v>
      </c>
      <c r="AF62" s="189"/>
      <c r="AG62" s="101">
        <v>0</v>
      </c>
      <c r="AH62"/>
    </row>
    <row r="63" spans="1:34">
      <c r="A63" s="15">
        <v>52</v>
      </c>
      <c r="B63" s="191"/>
      <c r="C63" s="191"/>
      <c r="D63" s="192"/>
      <c r="E63" s="192"/>
      <c r="F63" s="193"/>
      <c r="G63" s="195"/>
      <c r="H63" s="101">
        <v>0</v>
      </c>
      <c r="I63" s="196"/>
      <c r="J63" s="197"/>
      <c r="K63" s="198"/>
      <c r="L63" s="199"/>
      <c r="M63" s="101">
        <v>0</v>
      </c>
      <c r="N63" s="202"/>
      <c r="O63" s="197"/>
      <c r="P63" s="198"/>
      <c r="Q63" s="196"/>
      <c r="R63" s="203"/>
      <c r="S63" s="101">
        <v>0</v>
      </c>
      <c r="T63" s="204"/>
      <c r="U63" s="205"/>
      <c r="V63" s="205"/>
      <c r="W63" s="59"/>
      <c r="X63" s="208"/>
      <c r="Y63" s="208"/>
      <c r="Z63" s="208"/>
      <c r="AA63" s="208"/>
      <c r="AB63" s="101">
        <v>0</v>
      </c>
      <c r="AC63" s="101">
        <v>0</v>
      </c>
      <c r="AD63" s="101">
        <v>0</v>
      </c>
      <c r="AE63" s="101">
        <v>0</v>
      </c>
      <c r="AF63" s="189"/>
      <c r="AG63" s="101">
        <v>0</v>
      </c>
      <c r="AH63"/>
    </row>
    <row r="64" spans="1:34">
      <c r="A64" s="15">
        <v>53</v>
      </c>
      <c r="B64" s="191"/>
      <c r="C64" s="191"/>
      <c r="D64" s="192"/>
      <c r="E64" s="192"/>
      <c r="F64" s="193"/>
      <c r="G64" s="195"/>
      <c r="H64" s="101">
        <v>0</v>
      </c>
      <c r="I64" s="196"/>
      <c r="J64" s="197"/>
      <c r="K64" s="198"/>
      <c r="L64" s="199"/>
      <c r="M64" s="101">
        <v>0</v>
      </c>
      <c r="N64" s="202"/>
      <c r="O64" s="197"/>
      <c r="P64" s="198"/>
      <c r="Q64" s="196"/>
      <c r="R64" s="203"/>
      <c r="S64" s="101">
        <v>0</v>
      </c>
      <c r="T64" s="204"/>
      <c r="U64" s="205"/>
      <c r="V64" s="205"/>
      <c r="W64" s="59"/>
      <c r="X64" s="208"/>
      <c r="Y64" s="208"/>
      <c r="Z64" s="208"/>
      <c r="AA64" s="208"/>
      <c r="AB64" s="101">
        <v>0</v>
      </c>
      <c r="AC64" s="101">
        <v>0</v>
      </c>
      <c r="AD64" s="101">
        <v>0</v>
      </c>
      <c r="AE64" s="101">
        <v>0</v>
      </c>
      <c r="AF64" s="189"/>
      <c r="AG64" s="101">
        <v>0</v>
      </c>
      <c r="AH64"/>
    </row>
    <row r="65" spans="1:34">
      <c r="A65" s="15">
        <v>54</v>
      </c>
      <c r="B65" s="191"/>
      <c r="C65" s="191"/>
      <c r="D65" s="192"/>
      <c r="E65" s="192"/>
      <c r="F65" s="193"/>
      <c r="G65" s="195"/>
      <c r="H65" s="101">
        <v>0</v>
      </c>
      <c r="I65" s="196"/>
      <c r="J65" s="197"/>
      <c r="K65" s="198"/>
      <c r="L65" s="199"/>
      <c r="M65" s="101">
        <v>0</v>
      </c>
      <c r="N65" s="202"/>
      <c r="O65" s="197"/>
      <c r="P65" s="198"/>
      <c r="Q65" s="196"/>
      <c r="R65" s="203"/>
      <c r="S65" s="101">
        <v>0</v>
      </c>
      <c r="T65" s="204"/>
      <c r="U65" s="205"/>
      <c r="V65" s="205"/>
      <c r="W65" s="59"/>
      <c r="X65" s="208"/>
      <c r="Y65" s="208"/>
      <c r="Z65" s="208"/>
      <c r="AA65" s="208"/>
      <c r="AB65" s="101">
        <v>0</v>
      </c>
      <c r="AC65" s="101">
        <v>0</v>
      </c>
      <c r="AD65" s="101">
        <v>0</v>
      </c>
      <c r="AE65" s="101">
        <v>0</v>
      </c>
      <c r="AF65" s="189"/>
      <c r="AG65" s="101">
        <v>0</v>
      </c>
      <c r="AH65"/>
    </row>
    <row r="66" spans="1:34">
      <c r="A66" s="15">
        <v>55</v>
      </c>
      <c r="B66" s="191"/>
      <c r="C66" s="191"/>
      <c r="D66" s="192"/>
      <c r="E66" s="192"/>
      <c r="F66" s="193"/>
      <c r="G66" s="195"/>
      <c r="H66" s="101">
        <v>0</v>
      </c>
      <c r="I66" s="196"/>
      <c r="J66" s="197"/>
      <c r="K66" s="198"/>
      <c r="L66" s="199"/>
      <c r="M66" s="101">
        <v>0</v>
      </c>
      <c r="N66" s="202"/>
      <c r="O66" s="197"/>
      <c r="P66" s="198"/>
      <c r="Q66" s="196"/>
      <c r="R66" s="203"/>
      <c r="S66" s="101">
        <v>0</v>
      </c>
      <c r="T66" s="204"/>
      <c r="U66" s="205"/>
      <c r="V66" s="205"/>
      <c r="W66" s="59"/>
      <c r="X66" s="208"/>
      <c r="Y66" s="208"/>
      <c r="Z66" s="208"/>
      <c r="AA66" s="208"/>
      <c r="AB66" s="101">
        <v>0</v>
      </c>
      <c r="AC66" s="101">
        <v>0</v>
      </c>
      <c r="AD66" s="101">
        <v>0</v>
      </c>
      <c r="AE66" s="101">
        <v>0</v>
      </c>
      <c r="AF66" s="189"/>
      <c r="AG66" s="101">
        <v>0</v>
      </c>
      <c r="AH66"/>
    </row>
    <row r="67" spans="1:34">
      <c r="A67" s="15">
        <v>56</v>
      </c>
      <c r="B67" s="191"/>
      <c r="C67" s="191"/>
      <c r="D67" s="192"/>
      <c r="E67" s="192"/>
      <c r="F67" s="193"/>
      <c r="G67" s="195"/>
      <c r="H67" s="101">
        <v>0</v>
      </c>
      <c r="I67" s="196"/>
      <c r="J67" s="197"/>
      <c r="K67" s="198"/>
      <c r="L67" s="199"/>
      <c r="M67" s="101">
        <v>0</v>
      </c>
      <c r="N67" s="202"/>
      <c r="O67" s="197"/>
      <c r="P67" s="198"/>
      <c r="Q67" s="196"/>
      <c r="R67" s="203"/>
      <c r="S67" s="101">
        <v>0</v>
      </c>
      <c r="T67" s="204"/>
      <c r="U67" s="205"/>
      <c r="V67" s="205"/>
      <c r="W67" s="59"/>
      <c r="X67" s="208"/>
      <c r="Y67" s="208"/>
      <c r="Z67" s="208"/>
      <c r="AA67" s="208"/>
      <c r="AB67" s="101">
        <v>0</v>
      </c>
      <c r="AC67" s="101">
        <v>0</v>
      </c>
      <c r="AD67" s="101">
        <v>0</v>
      </c>
      <c r="AE67" s="101">
        <v>0</v>
      </c>
      <c r="AF67" s="189"/>
      <c r="AG67" s="101">
        <v>0</v>
      </c>
      <c r="AH67"/>
    </row>
    <row r="68" spans="1:34">
      <c r="A68" s="15">
        <v>57</v>
      </c>
      <c r="B68" s="191"/>
      <c r="C68" s="191"/>
      <c r="D68" s="192"/>
      <c r="E68" s="192"/>
      <c r="F68" s="193"/>
      <c r="G68" s="195"/>
      <c r="H68" s="101">
        <v>0</v>
      </c>
      <c r="I68" s="196"/>
      <c r="J68" s="197"/>
      <c r="K68" s="198"/>
      <c r="L68" s="199"/>
      <c r="M68" s="101">
        <v>0</v>
      </c>
      <c r="N68" s="202"/>
      <c r="O68" s="197"/>
      <c r="P68" s="198"/>
      <c r="Q68" s="196"/>
      <c r="R68" s="203"/>
      <c r="S68" s="101">
        <v>0</v>
      </c>
      <c r="T68" s="204"/>
      <c r="U68" s="205"/>
      <c r="V68" s="205"/>
      <c r="W68" s="59"/>
      <c r="X68" s="208"/>
      <c r="Y68" s="208"/>
      <c r="Z68" s="208"/>
      <c r="AA68" s="208"/>
      <c r="AB68" s="101">
        <v>0</v>
      </c>
      <c r="AC68" s="101">
        <v>0</v>
      </c>
      <c r="AD68" s="101">
        <v>0</v>
      </c>
      <c r="AE68" s="101">
        <v>0</v>
      </c>
      <c r="AF68" s="189"/>
      <c r="AG68" s="101">
        <v>0</v>
      </c>
      <c r="AH68"/>
    </row>
    <row r="69" spans="1:34">
      <c r="A69" s="15">
        <v>58</v>
      </c>
      <c r="B69" s="191"/>
      <c r="C69" s="191"/>
      <c r="D69" s="192"/>
      <c r="E69" s="192"/>
      <c r="F69" s="193"/>
      <c r="G69" s="195"/>
      <c r="H69" s="101">
        <v>0</v>
      </c>
      <c r="I69" s="196"/>
      <c r="J69" s="197"/>
      <c r="K69" s="200"/>
      <c r="L69" s="201"/>
      <c r="M69" s="101">
        <v>0</v>
      </c>
      <c r="N69" s="202"/>
      <c r="O69" s="197"/>
      <c r="P69" s="200"/>
      <c r="Q69" s="196"/>
      <c r="R69" s="199"/>
      <c r="S69" s="101">
        <v>0</v>
      </c>
      <c r="T69" s="206"/>
      <c r="U69" s="207"/>
      <c r="V69" s="207"/>
      <c r="W69" s="59"/>
      <c r="X69" s="208"/>
      <c r="Y69" s="208"/>
      <c r="Z69" s="208"/>
      <c r="AA69" s="208"/>
      <c r="AB69" s="101">
        <v>0</v>
      </c>
      <c r="AC69" s="101">
        <v>0</v>
      </c>
      <c r="AD69" s="101">
        <v>0</v>
      </c>
      <c r="AE69" s="101">
        <v>0</v>
      </c>
      <c r="AF69" s="189"/>
      <c r="AG69" s="101">
        <v>0</v>
      </c>
      <c r="AH69"/>
    </row>
    <row r="70" spans="1:34">
      <c r="A70" s="15">
        <v>59</v>
      </c>
      <c r="B70" s="191"/>
      <c r="C70" s="191"/>
      <c r="D70" s="192"/>
      <c r="E70" s="192"/>
      <c r="F70" s="193"/>
      <c r="G70" s="195"/>
      <c r="H70" s="101">
        <v>0</v>
      </c>
      <c r="I70" s="196"/>
      <c r="J70" s="197"/>
      <c r="K70" s="200"/>
      <c r="L70" s="201"/>
      <c r="M70" s="101">
        <v>0</v>
      </c>
      <c r="N70" s="202"/>
      <c r="O70" s="197"/>
      <c r="P70" s="200"/>
      <c r="Q70" s="196"/>
      <c r="R70" s="199"/>
      <c r="S70" s="101">
        <v>0</v>
      </c>
      <c r="T70" s="206"/>
      <c r="U70" s="207"/>
      <c r="V70" s="207"/>
      <c r="W70" s="59"/>
      <c r="X70" s="208"/>
      <c r="Y70" s="208"/>
      <c r="Z70" s="208"/>
      <c r="AA70" s="208"/>
      <c r="AB70" s="101">
        <v>0</v>
      </c>
      <c r="AC70" s="101">
        <v>0</v>
      </c>
      <c r="AD70" s="101">
        <v>0</v>
      </c>
      <c r="AE70" s="101">
        <v>0</v>
      </c>
      <c r="AF70" s="189"/>
      <c r="AG70" s="101">
        <v>0</v>
      </c>
      <c r="AH70"/>
    </row>
    <row r="71" spans="1:34">
      <c r="A71" s="15">
        <v>60</v>
      </c>
      <c r="B71" s="191"/>
      <c r="C71" s="191"/>
      <c r="D71" s="192"/>
      <c r="E71" s="192"/>
      <c r="F71" s="193"/>
      <c r="G71" s="195"/>
      <c r="H71" s="101">
        <v>0</v>
      </c>
      <c r="I71" s="196"/>
      <c r="J71" s="197"/>
      <c r="K71" s="200"/>
      <c r="L71" s="201"/>
      <c r="M71" s="101">
        <v>0</v>
      </c>
      <c r="N71" s="202"/>
      <c r="O71" s="197"/>
      <c r="P71" s="200"/>
      <c r="Q71" s="196"/>
      <c r="R71" s="199"/>
      <c r="S71" s="101">
        <v>0</v>
      </c>
      <c r="T71" s="206"/>
      <c r="U71" s="207"/>
      <c r="V71" s="207"/>
      <c r="W71" s="59"/>
      <c r="X71" s="208"/>
      <c r="Y71" s="208"/>
      <c r="Z71" s="208"/>
      <c r="AA71" s="208"/>
      <c r="AB71" s="101">
        <v>0</v>
      </c>
      <c r="AC71" s="101">
        <v>0</v>
      </c>
      <c r="AD71" s="101">
        <v>0</v>
      </c>
      <c r="AE71" s="101">
        <v>0</v>
      </c>
      <c r="AF71" s="189"/>
      <c r="AG71" s="101">
        <v>0</v>
      </c>
      <c r="AH71"/>
    </row>
  </sheetData>
  <mergeCells count="3">
    <mergeCell ref="X10:AA10"/>
    <mergeCell ref="I6:V6"/>
    <mergeCell ref="X6:AA6"/>
  </mergeCells>
  <conditionalFormatting sqref="J1">
    <cfRule type="cellIs" dxfId="60" priority="6" operator="equal">
      <formula>"Check"</formula>
    </cfRule>
    <cfRule type="cellIs" dxfId="59" priority="7" operator="equal">
      <formula>"Ok"</formula>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7" id="{984E973A-C7C1-4DEA-8FC8-AD3E9DA5F8D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H6</xm:sqref>
        </x14:conditionalFormatting>
        <x14:conditionalFormatting xmlns:xm="http://schemas.microsoft.com/office/excel/2006/main">
          <x14:cfRule type="iconSet" priority="3" id="{3BAF09F4-64B2-4AC9-8689-1154BD23887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H10</xm:sqref>
        </x14:conditionalFormatting>
        <x14:conditionalFormatting xmlns:xm="http://schemas.microsoft.com/office/excel/2006/main">
          <x14:cfRule type="iconSet" priority="198" id="{ECB2A6EA-1F00-4A23-A235-738C9240FB4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H12:H71</xm:sqref>
        </x14:conditionalFormatting>
        <x14:conditionalFormatting xmlns:xm="http://schemas.microsoft.com/office/excel/2006/main">
          <x14:cfRule type="iconSet" priority="15" id="{47DBB70E-4E88-48EA-982D-6D2B1A48641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xm:sqref>
        </x14:conditionalFormatting>
        <x14:conditionalFormatting xmlns:xm="http://schemas.microsoft.com/office/excel/2006/main">
          <x14:cfRule type="iconSet" priority="202" id="{5B19BE1E-5028-42C1-8BE5-E0BEB5594F6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M11:M71</xm:sqref>
        </x14:conditionalFormatting>
        <x14:conditionalFormatting xmlns:xm="http://schemas.microsoft.com/office/excel/2006/main">
          <x14:cfRule type="iconSet" priority="13" id="{C2D1E540-1D0C-4490-89EA-A03E381CC75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S10</xm:sqref>
        </x14:conditionalFormatting>
        <x14:conditionalFormatting xmlns:xm="http://schemas.microsoft.com/office/excel/2006/main">
          <x14:cfRule type="iconSet" priority="199" id="{4FB54FC6-3278-413D-833E-31887F2C899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S11:S71</xm:sqref>
        </x14:conditionalFormatting>
        <x14:conditionalFormatting xmlns:xm="http://schemas.microsoft.com/office/excel/2006/main">
          <x14:cfRule type="iconSet" priority="5" id="{53C26D9A-BA7E-4706-AE4A-2AF5A2E5B6B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W6</xm:sqref>
        </x14:conditionalFormatting>
        <x14:conditionalFormatting xmlns:xm="http://schemas.microsoft.com/office/excel/2006/main">
          <x14:cfRule type="iconSet" priority="19" id="{2B7651FF-BC98-48DC-B85D-87FA17EC2612}">
            <x14:iconSet showValue="0" custom="1">
              <x14:cfvo type="percent">
                <xm:f>0</xm:f>
              </x14:cfvo>
              <x14:cfvo type="num">
                <xm:f>0</xm:f>
              </x14:cfvo>
              <x14:cfvo type="num">
                <xm:f>0</xm:f>
              </x14:cfvo>
              <x14:cfIcon iconSet="3TrafficLights1" iconId="0"/>
              <x14:cfIcon iconSet="3TrafficLights1" iconId="0"/>
              <x14:cfIcon iconSet="3TrafficLights1" iconId="2"/>
            </x14:iconSet>
          </x14:cfRule>
          <xm:sqref>AB11:AE11</xm:sqref>
        </x14:conditionalFormatting>
        <x14:conditionalFormatting xmlns:xm="http://schemas.microsoft.com/office/excel/2006/main">
          <x14:cfRule type="iconSet" priority="200" id="{F0ABE0A5-518A-482E-90A1-22842B8C9F8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AB12:AE70</xm:sqref>
        </x14:conditionalFormatting>
        <x14:conditionalFormatting xmlns:xm="http://schemas.microsoft.com/office/excel/2006/main">
          <x14:cfRule type="iconSet" priority="1" id="{4918FE48-6824-4EE8-BD46-983782D5D99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AB71:AE71</xm:sqref>
        </x14:conditionalFormatting>
        <x14:conditionalFormatting xmlns:xm="http://schemas.microsoft.com/office/excel/2006/main">
          <x14:cfRule type="iconSet" priority="10" id="{01EB0920-06E3-4352-875B-16A49AD3664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AC6</xm:sqref>
        </x14:conditionalFormatting>
        <x14:conditionalFormatting xmlns:xm="http://schemas.microsoft.com/office/excel/2006/main">
          <x14:cfRule type="iconSet" priority="201" id="{BB237841-6DD4-41FB-85F4-354BE4FDC8E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AG12:AG71</xm:sqref>
        </x14:conditionalFormatting>
        <x14:conditionalFormatting xmlns:xm="http://schemas.microsoft.com/office/excel/2006/main">
          <x14:cfRule type="iconSet" priority="8" id="{2BDC8815-BBE7-40CA-8659-94DAAB20EF4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AH6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603F4E45-764D-4F8B-9029-E67BB976852A}">
          <x14:formula1>
            <xm:f>'Input|Setup'!$H$31:$H$38</xm:f>
          </x14:formula1>
          <xm:sqref>E12:E71</xm:sqref>
        </x14:dataValidation>
        <x14:dataValidation type="list" allowBlank="1" showInputMessage="1" showErrorMessage="1" xr:uid="{CADB36F4-D2C0-42F8-A7D5-EA7B5F6DEA4A}">
          <x14:formula1>
            <xm:f>'Input|Setup'!$E$31:$E$49</xm:f>
          </x14:formula1>
          <xm:sqref>F12:F71</xm:sqref>
        </x14:dataValidation>
        <x14:dataValidation type="list" allowBlank="1" showInputMessage="1" showErrorMessage="1" xr:uid="{1C4F115F-8498-438B-AACC-DB5D7263E98E}">
          <x14:formula1>
            <xm:f>'Input|Setup'!$B$25:$B$27</xm:f>
          </x14:formula1>
          <xm:sqref>D12:D71 O12:O71 J12:J71</xm:sqref>
        </x14:dataValidation>
        <x14:dataValidation type="list" allowBlank="1" showInputMessage="1" showErrorMessage="1" xr:uid="{2B626970-1B84-4BB4-9BEF-92CD4BE926F2}">
          <x14:formula1>
            <xm:f>'Input|Setup'!$B$31:$B$49</xm:f>
          </x14:formula1>
          <xm:sqref>N12:N71 I12:I71</xm:sqref>
        </x14:dataValidation>
        <x14:dataValidation type="list" allowBlank="1" showInputMessage="1" showErrorMessage="1" xr:uid="{9CBAD5EA-785A-4175-AA2B-43FD763BF4B1}">
          <x14:formula1>
            <xm:f>'Input|Labour Rates'!$B$87:$B$136</xm:f>
          </x14:formula1>
          <xm:sqref>B12:B71</xm:sqref>
        </x14:dataValidation>
        <x14:dataValidation type="list" allowBlank="1" showInputMessage="1" showErrorMessage="1" xr:uid="{D867BB5E-4DB2-4038-9EE8-D07108A806BF}">
          <x14:formula1>
            <xm:f>'Input|Setup'!$H$41:$H$49</xm:f>
          </x14:formula1>
          <xm:sqref>G12:G71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8" tint="0.79998168889431442"/>
  </sheetPr>
  <dimension ref="A1:AH1016"/>
  <sheetViews>
    <sheetView showGridLines="0" topLeftCell="A9" zoomScale="80" zoomScaleNormal="80" workbookViewId="0">
      <selection activeCell="X26" sqref="X26"/>
    </sheetView>
  </sheetViews>
  <sheetFormatPr defaultColWidth="0" defaultRowHeight="13" zeroHeight="1" outlineLevelCol="1"/>
  <cols>
    <col min="1" max="1" width="7.1796875" style="16" customWidth="1"/>
    <col min="2" max="2" width="13.7265625" style="8" customWidth="1"/>
    <col min="3" max="3" width="45.453125" style="17" bestFit="1" customWidth="1"/>
    <col min="4" max="4" width="18.26953125" style="17" bestFit="1" customWidth="1"/>
    <col min="5" max="5" width="13.1796875" style="17" customWidth="1"/>
    <col min="6" max="6" width="18.453125" style="17" bestFit="1" customWidth="1"/>
    <col min="7" max="7" width="14.1796875" style="19" customWidth="1"/>
    <col min="8" max="11" width="14.1796875" style="2" customWidth="1"/>
    <col min="12" max="12" width="2.54296875" style="2" customWidth="1"/>
    <col min="13" max="13" width="16.81640625" style="2" customWidth="1"/>
    <col min="14" max="18" width="15.54296875" style="2" customWidth="1" outlineLevel="1"/>
    <col min="19" max="19" width="3" style="2" customWidth="1"/>
    <col min="20" max="20" width="3.453125" style="2" bestFit="1" customWidth="1"/>
    <col min="21" max="21" width="9.81640625" style="2" customWidth="1"/>
    <col min="22" max="22" width="45.453125" style="8" bestFit="1" customWidth="1"/>
    <col min="23" max="23" width="15.1796875" style="17" bestFit="1" customWidth="1"/>
    <col min="24" max="24" width="11.1796875" style="17" customWidth="1"/>
    <col min="25" max="26" width="11.81640625" style="19" customWidth="1"/>
    <col min="27" max="29" width="11.81640625" style="2" customWidth="1"/>
    <col min="30" max="30" width="8.7265625" style="5" customWidth="1"/>
    <col min="31" max="16384" width="8.7265625" hidden="1"/>
  </cols>
  <sheetData>
    <row r="1" spans="1:34" s="27" customFormat="1" ht="25" customHeight="1">
      <c r="B1" s="35" t="str">
        <f>IFERROR(Index!B1,"")</f>
        <v>Jemena Electricity Networks – Alternative Control Services Forecast model</v>
      </c>
      <c r="D1" s="28" t="s">
        <v>65</v>
      </c>
      <c r="E1" s="37" t="s">
        <v>66</v>
      </c>
      <c r="F1" s="28"/>
      <c r="G1" s="28" t="s">
        <v>67</v>
      </c>
      <c r="H1" s="122">
        <f>'Model Validation'!C15</f>
        <v>0</v>
      </c>
      <c r="J1" s="28"/>
      <c r="L1" s="28"/>
      <c r="M1" s="28"/>
      <c r="N1" s="28"/>
      <c r="O1" s="28"/>
      <c r="P1" s="28"/>
      <c r="Q1" s="28"/>
      <c r="R1" s="28"/>
      <c r="S1" s="28"/>
      <c r="T1" s="28"/>
      <c r="U1" s="28"/>
      <c r="V1" s="28"/>
      <c r="W1" s="28"/>
      <c r="X1" s="28"/>
      <c r="Y1" s="28"/>
      <c r="Z1" s="28"/>
      <c r="AA1" s="28"/>
      <c r="AB1" s="28"/>
      <c r="AC1" s="28"/>
    </row>
    <row r="2" spans="1:34" s="38" customFormat="1" ht="25" customHeight="1">
      <c r="B2" s="35" t="str">
        <f ca="1">IFERROR(MID(CELL("filename",A1),FIND("]",CELL("filename",A1))+1,255),"")</f>
        <v>Input|Fee Based Mapping</v>
      </c>
      <c r="C2" s="28"/>
      <c r="D2" s="28"/>
      <c r="E2" s="69" t="s">
        <v>68</v>
      </c>
      <c r="F2" s="28"/>
      <c r="G2" s="28"/>
      <c r="H2" s="28"/>
      <c r="I2" s="28"/>
      <c r="J2" s="28"/>
      <c r="L2" s="28"/>
      <c r="M2" s="28"/>
      <c r="N2" s="28"/>
      <c r="O2" s="28"/>
      <c r="P2" s="28"/>
      <c r="Q2" s="28"/>
      <c r="R2" s="28"/>
      <c r="S2" s="28"/>
      <c r="T2" s="28"/>
      <c r="U2" s="28"/>
      <c r="V2" s="28"/>
      <c r="W2" s="28"/>
      <c r="X2" s="28"/>
      <c r="Y2" s="28"/>
      <c r="Z2" s="28"/>
      <c r="AA2" s="28"/>
      <c r="AB2" s="28"/>
      <c r="AC2" s="28"/>
    </row>
    <row r="3" spans="1:34">
      <c r="A3" s="9"/>
      <c r="B3" s="6"/>
      <c r="C3" s="10"/>
      <c r="D3" s="10"/>
      <c r="E3" s="10"/>
      <c r="F3" s="10"/>
      <c r="G3" s="10"/>
      <c r="H3" s="10"/>
      <c r="I3" s="10"/>
      <c r="J3" s="10"/>
      <c r="K3" s="10"/>
      <c r="L3" s="10"/>
      <c r="M3" s="10"/>
      <c r="N3" s="212"/>
      <c r="O3" s="515" t="s">
        <v>420</v>
      </c>
      <c r="P3" s="515"/>
      <c r="Q3" s="515"/>
      <c r="R3" s="515"/>
      <c r="S3" s="212"/>
      <c r="T3" s="10"/>
      <c r="U3" s="10"/>
      <c r="V3" s="6"/>
      <c r="W3" s="10"/>
      <c r="X3" s="10"/>
      <c r="Y3" s="10"/>
      <c r="Z3" s="10"/>
      <c r="AA3" s="10"/>
      <c r="AB3" s="10"/>
      <c r="AC3" s="10"/>
      <c r="AD3" s="10"/>
    </row>
    <row r="4" spans="1:34">
      <c r="A4" s="9"/>
      <c r="B4" s="210" t="s">
        <v>421</v>
      </c>
      <c r="C4" s="10"/>
      <c r="D4" s="10"/>
      <c r="E4" s="10"/>
      <c r="F4" s="10"/>
      <c r="G4" s="10"/>
      <c r="H4" s="10"/>
      <c r="I4" s="10"/>
      <c r="J4" s="10"/>
      <c r="K4" s="10"/>
      <c r="L4" s="5"/>
      <c r="N4" s="34" t="str">
        <f>G11</f>
        <v>2021-22</v>
      </c>
      <c r="O4" s="34" t="str">
        <f>H11</f>
        <v>2022-23</v>
      </c>
      <c r="P4" s="34" t="str">
        <f>I11</f>
        <v>2023-24</v>
      </c>
      <c r="Q4" s="34" t="str">
        <f>J11</f>
        <v>2024-25</v>
      </c>
      <c r="R4" s="34" t="str">
        <f>K11</f>
        <v>2025-26</v>
      </c>
      <c r="S4" s="5"/>
      <c r="T4" s="5"/>
      <c r="U4" s="5"/>
      <c r="V4" s="6"/>
      <c r="W4" s="10"/>
      <c r="X4" s="402" t="s">
        <v>422</v>
      </c>
      <c r="Y4" s="34" t="str">
        <f>IFERROR('Input|Setup'!$E$6,"")</f>
        <v>2026-27</v>
      </c>
      <c r="Z4" s="34" t="str">
        <f>IFERROR((LEFT(Y4,4)+1&amp;IF(MID(Y4,5,1)="","","-"&amp;TEXT(MOD(MID(Y4,6,2)+1,100),"00"))),"")</f>
        <v>2027-28</v>
      </c>
      <c r="AA4" s="34" t="str">
        <f>IFERROR((LEFT(Z4,4)+1&amp;IF(MID(Z4,5,1)="","","-"&amp;TEXT(MOD(MID(Z4,6,2)+1,100),"00"))),"")</f>
        <v>2028-29</v>
      </c>
      <c r="AB4" s="34" t="str">
        <f>IFERROR((LEFT(AA4,4)+1&amp;IF(MID(AA4,5,1)="","","-"&amp;TEXT(MOD(MID(AA4,6,2)+1,100),"00"))),"")</f>
        <v>2029-30</v>
      </c>
      <c r="AC4" s="34" t="str">
        <f>IFERROR((LEFT(AB4,4)+1&amp;IF(MID(AB4,5,1)="","","-"&amp;TEXT(MOD(MID(AB4,6,2)+1,100),"00"))),"")</f>
        <v>2030-31</v>
      </c>
      <c r="AD4"/>
    </row>
    <row r="5" spans="1:34">
      <c r="B5" s="210" t="s">
        <v>423</v>
      </c>
      <c r="C5" s="10"/>
      <c r="D5" s="10"/>
      <c r="E5" s="10"/>
      <c r="F5" s="10"/>
      <c r="G5" s="10"/>
      <c r="H5" s="10"/>
      <c r="I5" s="10"/>
      <c r="J5" s="10"/>
      <c r="K5" s="10"/>
      <c r="L5" s="5"/>
      <c r="M5" s="5"/>
      <c r="N5" s="269" t="s">
        <v>424</v>
      </c>
      <c r="O5" s="424">
        <f>'Input|Escalations'!E16</f>
        <v>3.4982935153583528E-2</v>
      </c>
      <c r="P5" s="424">
        <f>'Input|Escalations'!F16</f>
        <v>7.8318219291014124E-2</v>
      </c>
      <c r="Q5" s="424">
        <f>'Input|Escalations'!G16</f>
        <v>4.0519877675840865E-2</v>
      </c>
      <c r="R5" s="424">
        <f>'Input|Escalations'!H16</f>
        <v>2.4246877296105973E-2</v>
      </c>
      <c r="S5" s="5"/>
      <c r="T5" s="5"/>
      <c r="U5" s="5"/>
      <c r="V5" s="6"/>
      <c r="W5" s="10"/>
      <c r="X5" s="10"/>
      <c r="Y5" s="269" t="s">
        <v>424</v>
      </c>
      <c r="Z5" s="425">
        <f>'Input|Escalations'!J16</f>
        <v>2.5800000000000045E-2</v>
      </c>
      <c r="AA5" s="425">
        <f>'Input|Escalations'!K16</f>
        <v>2.5500000000000078E-2</v>
      </c>
      <c r="AB5" s="425">
        <f>'Input|Escalations'!L16</f>
        <v>2.53000000000001E-2</v>
      </c>
      <c r="AC5" s="425">
        <f>'Input|Escalations'!M16</f>
        <v>2.4999999999999911E-2</v>
      </c>
      <c r="AD5"/>
    </row>
    <row r="6" spans="1:34">
      <c r="A6" s="9"/>
      <c r="B6" s="211" t="s">
        <v>425</v>
      </c>
      <c r="C6" s="10"/>
      <c r="D6" s="10"/>
      <c r="E6" s="10"/>
      <c r="F6" s="10"/>
      <c r="G6" s="10"/>
      <c r="H6" s="10"/>
      <c r="I6" s="10"/>
      <c r="J6" s="10"/>
      <c r="K6" s="10"/>
      <c r="L6" s="5"/>
      <c r="M6" s="5"/>
      <c r="N6" s="269" t="s">
        <v>426</v>
      </c>
      <c r="O6" s="424">
        <f>'Input|Escalations'!E27</f>
        <v>3.8748358757266073E-2</v>
      </c>
      <c r="P6" s="424">
        <f>'Input|Escalations'!F27</f>
        <v>8.8043290719790369E-3</v>
      </c>
      <c r="Q6" s="424">
        <f>'Input|Escalations'!G27</f>
        <v>-1.4248539089411146E-2</v>
      </c>
      <c r="R6" s="424">
        <f>'Input|Escalations'!H27</f>
        <v>-1.1987987147291542E-2</v>
      </c>
      <c r="S6" s="5"/>
      <c r="T6" s="5"/>
      <c r="U6" s="5"/>
      <c r="V6" s="6"/>
      <c r="W6" s="10"/>
      <c r="X6" s="10"/>
      <c r="Y6" s="269" t="s">
        <v>426</v>
      </c>
      <c r="Z6" s="425">
        <f>'Input|Escalations'!J27</f>
        <v>-9.4532903132763194E-3</v>
      </c>
      <c r="AA6" s="425">
        <f>'Input|Escalations'!K27</f>
        <v>-1.1677109032548483E-2</v>
      </c>
      <c r="AB6" s="425">
        <f>'Input|Escalations'!L27</f>
        <v>-1.2078971675182581E-2</v>
      </c>
      <c r="AC6" s="425">
        <f>'Input|Escalations'!M27</f>
        <v>-1.1092521820503005E-2</v>
      </c>
      <c r="AD6"/>
    </row>
    <row r="7" spans="1:34">
      <c r="A7" s="9"/>
      <c r="B7" s="211" t="s">
        <v>427</v>
      </c>
      <c r="C7" s="10"/>
      <c r="D7" s="10"/>
      <c r="E7" s="10"/>
      <c r="F7" s="10"/>
      <c r="G7" s="44"/>
      <c r="H7" s="44"/>
      <c r="I7" s="44"/>
      <c r="J7" s="44"/>
      <c r="K7" s="44"/>
      <c r="L7" s="5"/>
      <c r="M7" s="5"/>
      <c r="N7" s="5"/>
      <c r="O7" s="5"/>
      <c r="P7" s="5"/>
      <c r="Q7" s="5"/>
      <c r="R7" s="5"/>
      <c r="S7" s="5"/>
      <c r="T7" s="5"/>
      <c r="U7" s="5"/>
      <c r="V7" s="6"/>
      <c r="W7" s="10"/>
      <c r="X7" s="10"/>
      <c r="Y7" s="44"/>
      <c r="Z7" s="5"/>
      <c r="AA7" s="5"/>
      <c r="AB7" s="19"/>
      <c r="AC7" s="19"/>
      <c r="AD7"/>
    </row>
    <row r="8" spans="1:34" ht="7.5" customHeight="1">
      <c r="A8" s="9"/>
      <c r="B8" s="6"/>
      <c r="C8" s="10"/>
      <c r="D8" s="10"/>
      <c r="E8" s="10"/>
      <c r="F8" s="10"/>
      <c r="H8" s="19"/>
      <c r="I8" s="19"/>
      <c r="J8" s="19"/>
      <c r="K8" s="19"/>
      <c r="L8" s="19"/>
      <c r="M8" s="19"/>
      <c r="N8" s="19"/>
      <c r="O8" s="19"/>
      <c r="P8" s="19"/>
      <c r="Q8" s="19"/>
      <c r="R8" s="19"/>
      <c r="S8" s="19"/>
      <c r="T8" s="19"/>
      <c r="U8" s="19"/>
      <c r="V8" s="6"/>
      <c r="W8" s="10"/>
      <c r="X8" s="10"/>
      <c r="AA8" s="19"/>
      <c r="AB8" s="19"/>
      <c r="AC8" s="19"/>
      <c r="AD8"/>
    </row>
    <row r="9" spans="1:34" s="3" customFormat="1" ht="26.15" customHeight="1">
      <c r="A9" s="152"/>
      <c r="B9" s="152" t="s">
        <v>428</v>
      </c>
      <c r="C9" s="152"/>
      <c r="D9" s="105" t="s">
        <v>364</v>
      </c>
      <c r="E9" s="105"/>
      <c r="F9" s="105"/>
      <c r="G9" s="512" t="str">
        <f>IFERROR("Approved price, $ ($nominal)","")</f>
        <v>Approved price, $ ($nominal)</v>
      </c>
      <c r="H9" s="512"/>
      <c r="I9" s="512"/>
      <c r="J9" s="512"/>
      <c r="K9" s="512"/>
      <c r="L9" s="19"/>
      <c r="M9" s="514" t="s">
        <v>429</v>
      </c>
      <c r="N9" s="514"/>
      <c r="O9" s="514"/>
      <c r="P9" s="514"/>
      <c r="Q9" s="514"/>
      <c r="R9" s="514"/>
      <c r="S9" s="4"/>
      <c r="T9" s="4"/>
      <c r="U9" s="152" t="s">
        <v>430</v>
      </c>
      <c r="V9" s="152"/>
      <c r="W9" s="152"/>
      <c r="X9" s="105"/>
      <c r="Y9" s="512" t="str">
        <f>IFERROR("Price of service, $ ($,nominal)","")</f>
        <v>Price of service, $ ($,nominal)</v>
      </c>
      <c r="Z9" s="512"/>
      <c r="AA9" s="512"/>
      <c r="AB9" s="512"/>
      <c r="AC9" s="512"/>
    </row>
    <row r="10" spans="1:34" ht="15.65" customHeight="1">
      <c r="A10" s="9"/>
      <c r="B10" s="6"/>
      <c r="C10" s="10"/>
      <c r="D10" s="10"/>
      <c r="E10" s="10"/>
      <c r="F10" s="10"/>
      <c r="G10" s="379"/>
      <c r="H10" s="10"/>
      <c r="I10" s="10"/>
      <c r="J10" s="10"/>
      <c r="K10" s="10"/>
      <c r="L10" s="5"/>
      <c r="M10" s="5"/>
      <c r="N10" s="101">
        <f>IF(SUM(N12:N61)=0,0,1)</f>
        <v>0</v>
      </c>
      <c r="O10" s="101">
        <f>IF(SUM(O12:O61)=0,0,1)</f>
        <v>0</v>
      </c>
      <c r="P10" s="101">
        <f>IF(SUM(P12:P61)=0,0,1)</f>
        <v>0</v>
      </c>
      <c r="Q10" s="101">
        <f>IF(SUM(Q12:Q61)=0,0,1)</f>
        <v>0</v>
      </c>
      <c r="R10" s="101">
        <f>IF(SUM(R12:R61)=0,0,1)</f>
        <v>0</v>
      </c>
      <c r="S10" s="5"/>
      <c r="T10" s="5"/>
      <c r="U10" s="5"/>
      <c r="V10" s="6"/>
      <c r="W10" s="10"/>
      <c r="X10" s="10"/>
      <c r="AA10" s="19"/>
      <c r="AB10" s="19"/>
      <c r="AC10" s="19"/>
      <c r="AD10"/>
    </row>
    <row r="11" spans="1:34" s="259" customFormat="1" ht="26">
      <c r="A11" s="40"/>
      <c r="B11" s="111" t="s">
        <v>371</v>
      </c>
      <c r="C11" s="111" t="s">
        <v>431</v>
      </c>
      <c r="D11" s="112" t="s">
        <v>432</v>
      </c>
      <c r="E11" s="112" t="s">
        <v>433</v>
      </c>
      <c r="F11" s="112" t="s">
        <v>434</v>
      </c>
      <c r="G11" s="113" t="str">
        <f>'Input|Setup'!B11</f>
        <v>2021-22</v>
      </c>
      <c r="H11" s="113" t="str">
        <f>'Input|Setup'!B12</f>
        <v>2022-23</v>
      </c>
      <c r="I11" s="113" t="str">
        <f>'Input|Setup'!B13</f>
        <v>2023-24</v>
      </c>
      <c r="J11" s="113" t="str">
        <f>'Input|Setup'!B14</f>
        <v>2024-25</v>
      </c>
      <c r="K11" s="113" t="str">
        <f>'Input|Setup'!B15</f>
        <v>2025-26</v>
      </c>
      <c r="L11" s="3"/>
      <c r="M11" s="113" t="str">
        <f>G11</f>
        <v>2021-22</v>
      </c>
      <c r="N11" s="113" t="str">
        <f>G11</f>
        <v>2021-22</v>
      </c>
      <c r="O11" s="113" t="str">
        <f>H11</f>
        <v>2022-23</v>
      </c>
      <c r="P11" s="113" t="str">
        <f>I11</f>
        <v>2023-24</v>
      </c>
      <c r="Q11" s="113" t="str">
        <f>J11</f>
        <v>2024-25</v>
      </c>
      <c r="R11" s="113" t="str">
        <f>K11</f>
        <v>2025-26</v>
      </c>
      <c r="S11" s="3"/>
      <c r="T11" s="3"/>
      <c r="U11" s="111"/>
      <c r="V11" s="111" t="s">
        <v>431</v>
      </c>
      <c r="W11" s="112" t="str">
        <f>'Input|Setup'!$B$24</f>
        <v>Hours</v>
      </c>
      <c r="X11" s="112" t="str">
        <f>'Input|Setup'!E30</f>
        <v>Service category</v>
      </c>
      <c r="Y11" s="188" t="str">
        <f>'Input|Setup'!E11</f>
        <v>2026-27</v>
      </c>
      <c r="Z11" s="188" t="str">
        <f>LEFT(Y11,4)+1&amp;"-"&amp;RIGHT(Y11,2)+1</f>
        <v>2027-28</v>
      </c>
      <c r="AA11" s="188" t="str">
        <f>LEFT(Z11,4)+1&amp;"-"&amp;RIGHT(Z11,2)+1</f>
        <v>2028-29</v>
      </c>
      <c r="AB11" s="188" t="str">
        <f>LEFT(AA11,4)+1&amp;"-"&amp;RIGHT(AA11,2)+1</f>
        <v>2029-30</v>
      </c>
      <c r="AC11" s="188" t="str">
        <f>LEFT(AB11,4)+1&amp;"-"&amp;RIGHT(AB11,2)+1</f>
        <v>2030-31</v>
      </c>
    </row>
    <row r="12" spans="1:34" s="1" customFormat="1">
      <c r="A12" s="260">
        <v>1</v>
      </c>
      <c r="B12" s="261" t="s">
        <v>329</v>
      </c>
      <c r="C12" s="262" t="s">
        <v>435</v>
      </c>
      <c r="D12" s="263" t="s">
        <v>186</v>
      </c>
      <c r="E12" s="263" t="s">
        <v>436</v>
      </c>
      <c r="F12" s="263" t="s">
        <v>437</v>
      </c>
      <c r="G12" s="189">
        <v>563.99</v>
      </c>
      <c r="H12" s="189">
        <v>587.59</v>
      </c>
      <c r="I12" s="189">
        <v>637.47</v>
      </c>
      <c r="J12" s="189">
        <v>668.16</v>
      </c>
      <c r="K12" s="232">
        <f>J12*(1+$R$5)*(1-$R$6)</f>
        <v>692.56490193116383</v>
      </c>
      <c r="L12" s="264"/>
      <c r="M12" s="189">
        <f>G12</f>
        <v>563.99</v>
      </c>
      <c r="N12" s="101">
        <f>IF(G12&lt;=M12,0,1)</f>
        <v>0</v>
      </c>
      <c r="O12" s="101">
        <f>IF(M12=0,(IF(G12&lt;=M12,0,1)),IF(H12&lt;=$M12*(1+O$5)*(1-O$6),1,0))</f>
        <v>0</v>
      </c>
      <c r="P12" s="101">
        <f>IF(M12=0,(IF(G12&lt;=M12,0,1)),IF(I12&lt;=$M12*(1+P$5)*(1-P$6),1,0))</f>
        <v>0</v>
      </c>
      <c r="Q12" s="101">
        <f>IF(M12=0,(IF(G12&lt;=M12,0,1)),IF(J12&lt;=$M12*(1+Q$5)*(1-Q$6),1,0))</f>
        <v>0</v>
      </c>
      <c r="R12" s="101">
        <f>IF(M12=0,(IF(G12&lt;=M12,0,1)),IF(K12&lt;=$M12*(1+R$5)*(1-R$6),1,0))</f>
        <v>0</v>
      </c>
      <c r="S12" s="260"/>
      <c r="T12" s="260">
        <v>1</v>
      </c>
      <c r="U12" s="29" t="str">
        <f>'Calc|Fee Based'!B12</f>
        <v>ND1P</v>
      </c>
      <c r="V12" s="29" t="str">
        <f>'Calc|Fee Based'!C12</f>
        <v>Basic connection, single-phase BH</v>
      </c>
      <c r="W12" s="223" t="str">
        <f>'Calc|Fee Based'!E12</f>
        <v>Business Hours</v>
      </c>
      <c r="X12" s="223" t="str">
        <f>'Calc|Fee Based'!F12</f>
        <v>Capex</v>
      </c>
      <c r="Y12" s="200">
        <f>'Calc|Fee Based'!H12</f>
        <v>777.74604808904144</v>
      </c>
      <c r="Z12" s="200">
        <f>Y12*(1+Z$5)*(1-Z$6)</f>
        <v>805.35384359923864</v>
      </c>
      <c r="AA12" s="200">
        <f t="shared" ref="Z12:AC31" si="0">Z12*(1+AA$5)*(1-AA$6)</f>
        <v>835.53437847086764</v>
      </c>
      <c r="AB12" s="200">
        <f t="shared" si="0"/>
        <v>867.02113195847869</v>
      </c>
      <c r="AC12" s="200">
        <f t="shared" si="0"/>
        <v>898.55454735315436</v>
      </c>
      <c r="AD12" s="265"/>
      <c r="AE12" s="265"/>
      <c r="AF12" s="265"/>
      <c r="AG12" s="265"/>
      <c r="AH12" s="265"/>
    </row>
    <row r="13" spans="1:34" s="1" customFormat="1">
      <c r="A13" s="260">
        <f>IFERROR(A12+1,"")</f>
        <v>2</v>
      </c>
      <c r="B13" s="261" t="s">
        <v>329</v>
      </c>
      <c r="C13" s="262" t="s">
        <v>438</v>
      </c>
      <c r="D13" s="263" t="s">
        <v>187</v>
      </c>
      <c r="E13" s="263" t="s">
        <v>439</v>
      </c>
      <c r="F13" s="263" t="s">
        <v>437</v>
      </c>
      <c r="G13" s="189">
        <v>746.97</v>
      </c>
      <c r="H13" s="189">
        <v>778.22</v>
      </c>
      <c r="I13" s="189">
        <v>844.28</v>
      </c>
      <c r="J13" s="189">
        <v>884.93</v>
      </c>
      <c r="K13" s="232">
        <f t="shared" ref="K13:K31" si="1">J13*(1+$R$5)*(1-$R$6)</f>
        <v>917.2525423041559</v>
      </c>
      <c r="L13" s="264"/>
      <c r="M13" s="189">
        <f t="shared" ref="M13:M31" si="2">G13</f>
        <v>746.97</v>
      </c>
      <c r="N13" s="101">
        <f t="shared" ref="N13:N71" si="3">IF(G13&lt;=M13,0,1)</f>
        <v>0</v>
      </c>
      <c r="O13" s="101">
        <f t="shared" ref="O13:O71" si="4">IF(M13=0,(IF(G13&lt;=M13,0,1)),IF(H13&lt;=$M13*(1+O$5)*(1-O$6),1,0))</f>
        <v>0</v>
      </c>
      <c r="P13" s="101">
        <f t="shared" ref="P13:P71" si="5">IF(M13=0,(IF(G13&lt;=M13,0,1)),IF(I13&lt;=$M13*(1+P$5)*(1-P$6),1,0))</f>
        <v>0</v>
      </c>
      <c r="Q13" s="101">
        <f t="shared" ref="Q13:Q71" si="6">IF(M13=0,(IF(G13&lt;=M13,0,1)),IF(J13&lt;=$M13*(1+Q$5)*(1-Q$6),1,0))</f>
        <v>0</v>
      </c>
      <c r="R13" s="101">
        <f t="shared" ref="R13:R71" si="7">IF(M13=0,(IF(G13&lt;=M13,0,1)),IF(K13&lt;=$M13*(1+R$5)*(1-R$6),1,0))</f>
        <v>0</v>
      </c>
      <c r="S13" s="260"/>
      <c r="T13" s="260">
        <f>IFERROR(T12+1,"")</f>
        <v>2</v>
      </c>
      <c r="U13" s="29" t="str">
        <f>'Calc|Fee Based'!B13</f>
        <v>ND1P</v>
      </c>
      <c r="V13" s="29" t="str">
        <f>'Calc|Fee Based'!C13</f>
        <v>Basic connection, single-phase AH</v>
      </c>
      <c r="W13" s="223" t="str">
        <f>'Calc|Fee Based'!E13</f>
        <v>After Hours</v>
      </c>
      <c r="X13" s="223" t="str">
        <f>'Calc|Fee Based'!F13</f>
        <v>Capex</v>
      </c>
      <c r="Y13" s="200">
        <f>'Calc|Fee Based'!H13</f>
        <v>1133.2893545694169</v>
      </c>
      <c r="Z13" s="200">
        <f t="shared" si="0"/>
        <v>1173.5179366775626</v>
      </c>
      <c r="AA13" s="200">
        <f t="shared" si="0"/>
        <v>1217.4953750319808</v>
      </c>
      <c r="AB13" s="200">
        <f t="shared" si="0"/>
        <v>1263.3761643013538</v>
      </c>
      <c r="AC13" s="200">
        <f t="shared" si="0"/>
        <v>1309.3249467706542</v>
      </c>
      <c r="AD13" s="265"/>
      <c r="AE13" s="265"/>
      <c r="AF13" s="265"/>
      <c r="AG13" s="265"/>
      <c r="AH13" s="265"/>
    </row>
    <row r="14" spans="1:34" s="1" customFormat="1">
      <c r="A14" s="260">
        <f t="shared" ref="A14:A71" si="8">IFERROR(A13+1,"")</f>
        <v>3</v>
      </c>
      <c r="B14" s="261" t="s">
        <v>330</v>
      </c>
      <c r="C14" s="262" t="s">
        <v>440</v>
      </c>
      <c r="D14" s="263" t="s">
        <v>186</v>
      </c>
      <c r="E14" s="263" t="s">
        <v>441</v>
      </c>
      <c r="F14" s="263" t="s">
        <v>437</v>
      </c>
      <c r="G14" s="189">
        <v>693.87</v>
      </c>
      <c r="H14" s="189">
        <v>722.9</v>
      </c>
      <c r="I14" s="189">
        <v>784.26</v>
      </c>
      <c r="J14" s="189">
        <v>822.02</v>
      </c>
      <c r="K14" s="232">
        <f t="shared" si="1"/>
        <v>852.04472085347118</v>
      </c>
      <c r="L14" s="264"/>
      <c r="M14" s="189">
        <f t="shared" si="2"/>
        <v>693.87</v>
      </c>
      <c r="N14" s="101">
        <f t="shared" si="3"/>
        <v>0</v>
      </c>
      <c r="O14" s="101">
        <f t="shared" si="4"/>
        <v>0</v>
      </c>
      <c r="P14" s="101">
        <f t="shared" si="5"/>
        <v>0</v>
      </c>
      <c r="Q14" s="101">
        <f t="shared" si="6"/>
        <v>0</v>
      </c>
      <c r="R14" s="101">
        <f t="shared" si="7"/>
        <v>0</v>
      </c>
      <c r="S14" s="260"/>
      <c r="T14" s="260">
        <f>IFERROR(T13+1,"")</f>
        <v>3</v>
      </c>
      <c r="U14" s="29" t="str">
        <f>'Calc|Fee Based'!B14</f>
        <v>ND3P</v>
      </c>
      <c r="V14" s="29" t="str">
        <f>'Calc|Fee Based'!C14</f>
        <v>Basic connection, three-phase BH</v>
      </c>
      <c r="W14" s="223" t="str">
        <f>'Calc|Fee Based'!E14</f>
        <v>Business Hours</v>
      </c>
      <c r="X14" s="223" t="str">
        <f>'Calc|Fee Based'!F14</f>
        <v>Capex</v>
      </c>
      <c r="Y14" s="200">
        <f>'Calc|Fee Based'!H14</f>
        <v>1037.954569792352</v>
      </c>
      <c r="Z14" s="200">
        <f t="shared" si="0"/>
        <v>1074.7990353889438</v>
      </c>
      <c r="AA14" s="200">
        <f t="shared" si="0"/>
        <v>1115.0769952265466</v>
      </c>
      <c r="AB14" s="200">
        <f t="shared" si="0"/>
        <v>1157.0981919278245</v>
      </c>
      <c r="AC14" s="200">
        <f t="shared" si="0"/>
        <v>1199.1816620920044</v>
      </c>
      <c r="AD14" s="265"/>
      <c r="AE14" s="265"/>
      <c r="AF14" s="265"/>
      <c r="AG14" s="265"/>
      <c r="AH14" s="265"/>
    </row>
    <row r="15" spans="1:34" s="1" customFormat="1">
      <c r="A15" s="260">
        <f t="shared" si="8"/>
        <v>4</v>
      </c>
      <c r="B15" s="261" t="s">
        <v>330</v>
      </c>
      <c r="C15" s="262" t="s">
        <v>442</v>
      </c>
      <c r="D15" s="263" t="s">
        <v>187</v>
      </c>
      <c r="E15" s="263" t="s">
        <v>443</v>
      </c>
      <c r="F15" s="263" t="s">
        <v>437</v>
      </c>
      <c r="G15" s="189">
        <v>876.85</v>
      </c>
      <c r="H15" s="189">
        <v>913.54</v>
      </c>
      <c r="I15" s="189">
        <v>991.09</v>
      </c>
      <c r="J15" s="189">
        <v>1038.81</v>
      </c>
      <c r="K15" s="232">
        <f t="shared" si="1"/>
        <v>1076.7530917371773</v>
      </c>
      <c r="L15" s="266"/>
      <c r="M15" s="189">
        <f t="shared" si="2"/>
        <v>876.85</v>
      </c>
      <c r="N15" s="101">
        <f t="shared" si="3"/>
        <v>0</v>
      </c>
      <c r="O15" s="101">
        <f t="shared" si="4"/>
        <v>0</v>
      </c>
      <c r="P15" s="101">
        <f t="shared" si="5"/>
        <v>0</v>
      </c>
      <c r="Q15" s="101">
        <f t="shared" si="6"/>
        <v>0</v>
      </c>
      <c r="R15" s="101">
        <f t="shared" si="7"/>
        <v>0</v>
      </c>
      <c r="S15" s="267"/>
      <c r="T15" s="260">
        <f t="shared" ref="T15:T71" si="9">IFERROR(T14+1,"")</f>
        <v>4</v>
      </c>
      <c r="U15" s="29" t="str">
        <f>'Calc|Fee Based'!B15</f>
        <v>ND3P</v>
      </c>
      <c r="V15" s="29" t="str">
        <f>'Calc|Fee Based'!C15</f>
        <v>Basic connection, three-phase AH</v>
      </c>
      <c r="W15" s="223" t="str">
        <f>'Calc|Fee Based'!E15</f>
        <v>After Hours</v>
      </c>
      <c r="X15" s="223" t="str">
        <f>'Calc|Fee Based'!F15</f>
        <v>Capex</v>
      </c>
      <c r="Y15" s="200">
        <f>'Calc|Fee Based'!H15</f>
        <v>1393.4978762727271</v>
      </c>
      <c r="Z15" s="200">
        <f t="shared" si="0"/>
        <v>1442.9631284672671</v>
      </c>
      <c r="AA15" s="200">
        <f t="shared" si="0"/>
        <v>1497.0379917876592</v>
      </c>
      <c r="AB15" s="200">
        <f t="shared" si="0"/>
        <v>1553.4532242706994</v>
      </c>
      <c r="AC15" s="200">
        <f t="shared" si="0"/>
        <v>1609.9520615095039</v>
      </c>
      <c r="AD15" s="265"/>
      <c r="AE15" s="265"/>
      <c r="AF15" s="265"/>
      <c r="AG15" s="265"/>
      <c r="AH15" s="265"/>
    </row>
    <row r="16" spans="1:34" s="1" customFormat="1">
      <c r="A16" s="260">
        <f t="shared" si="8"/>
        <v>5</v>
      </c>
      <c r="B16" s="261" t="s">
        <v>331</v>
      </c>
      <c r="C16" s="262" t="s">
        <v>444</v>
      </c>
      <c r="D16" s="263" t="s">
        <v>186</v>
      </c>
      <c r="E16" s="263" t="s">
        <v>445</v>
      </c>
      <c r="F16" s="263" t="s">
        <v>437</v>
      </c>
      <c r="G16" s="189">
        <v>563.99</v>
      </c>
      <c r="H16" s="189">
        <v>587.59</v>
      </c>
      <c r="I16" s="189">
        <v>637.47</v>
      </c>
      <c r="J16" s="189">
        <v>668.16</v>
      </c>
      <c r="K16" s="232">
        <f t="shared" si="1"/>
        <v>692.56490193116383</v>
      </c>
      <c r="L16" s="266"/>
      <c r="M16" s="189">
        <f t="shared" si="2"/>
        <v>563.99</v>
      </c>
      <c r="N16" s="101">
        <f t="shared" si="3"/>
        <v>0</v>
      </c>
      <c r="O16" s="101">
        <f t="shared" si="4"/>
        <v>0</v>
      </c>
      <c r="P16" s="101">
        <f t="shared" si="5"/>
        <v>0</v>
      </c>
      <c r="Q16" s="101">
        <f t="shared" si="6"/>
        <v>0</v>
      </c>
      <c r="R16" s="101">
        <f t="shared" si="7"/>
        <v>0</v>
      </c>
      <c r="S16" s="267"/>
      <c r="T16" s="260">
        <f t="shared" si="9"/>
        <v>5</v>
      </c>
      <c r="U16" s="29" t="str">
        <f>'Calc|Fee Based'!B16</f>
        <v>BTSO</v>
      </c>
      <c r="V16" s="29" t="str">
        <f>'Calc|Fee Based'!C16</f>
        <v>Temporary connection, single-phase BH</v>
      </c>
      <c r="W16" s="223" t="str">
        <f>'Calc|Fee Based'!E16</f>
        <v>Business Hours</v>
      </c>
      <c r="X16" s="223" t="str">
        <f>'Calc|Fee Based'!F16</f>
        <v>Capex</v>
      </c>
      <c r="Y16" s="200">
        <f>'Calc|Fee Based'!H16</f>
        <v>737.27404799476915</v>
      </c>
      <c r="Z16" s="200">
        <f t="shared" si="0"/>
        <v>763.44520142206954</v>
      </c>
      <c r="AA16" s="200">
        <f t="shared" si="0"/>
        <v>792.05521515357702</v>
      </c>
      <c r="AB16" s="200">
        <f t="shared" si="0"/>
        <v>821.90347508246145</v>
      </c>
      <c r="AC16" s="200">
        <f t="shared" si="0"/>
        <v>851.79596874701474</v>
      </c>
      <c r="AD16" s="265"/>
      <c r="AE16" s="265"/>
      <c r="AF16" s="265"/>
      <c r="AG16" s="265"/>
      <c r="AH16" s="265"/>
    </row>
    <row r="17" spans="1:34" s="1" customFormat="1">
      <c r="A17" s="260">
        <f t="shared" si="8"/>
        <v>6</v>
      </c>
      <c r="B17" s="261" t="s">
        <v>331</v>
      </c>
      <c r="C17" s="262" t="s">
        <v>446</v>
      </c>
      <c r="D17" s="263" t="s">
        <v>187</v>
      </c>
      <c r="E17" s="263" t="s">
        <v>447</v>
      </c>
      <c r="F17" s="263" t="s">
        <v>437</v>
      </c>
      <c r="G17" s="189">
        <v>746.97</v>
      </c>
      <c r="H17" s="189">
        <v>778.22</v>
      </c>
      <c r="I17" s="189">
        <v>844.28</v>
      </c>
      <c r="J17" s="189">
        <v>884.93</v>
      </c>
      <c r="K17" s="232">
        <f t="shared" si="1"/>
        <v>917.2525423041559</v>
      </c>
      <c r="L17" s="266"/>
      <c r="M17" s="189">
        <f t="shared" si="2"/>
        <v>746.97</v>
      </c>
      <c r="N17" s="101">
        <f t="shared" si="3"/>
        <v>0</v>
      </c>
      <c r="O17" s="101">
        <f t="shared" si="4"/>
        <v>0</v>
      </c>
      <c r="P17" s="101">
        <f t="shared" si="5"/>
        <v>0</v>
      </c>
      <c r="Q17" s="101">
        <f t="shared" si="6"/>
        <v>0</v>
      </c>
      <c r="R17" s="101">
        <f t="shared" si="7"/>
        <v>0</v>
      </c>
      <c r="S17" s="267"/>
      <c r="T17" s="260">
        <f t="shared" si="9"/>
        <v>6</v>
      </c>
      <c r="U17" s="29" t="str">
        <f>'Calc|Fee Based'!B17</f>
        <v>BTSO</v>
      </c>
      <c r="V17" s="29" t="str">
        <f>'Calc|Fee Based'!C17</f>
        <v>Temporary connection, single-phase AH</v>
      </c>
      <c r="W17" s="223" t="str">
        <f>'Calc|Fee Based'!E17</f>
        <v>After Hours</v>
      </c>
      <c r="X17" s="223" t="str">
        <f>'Calc|Fee Based'!F17</f>
        <v>Capex</v>
      </c>
      <c r="Y17" s="200">
        <f>'Calc|Fee Based'!H17</f>
        <v>1092.8173544751444</v>
      </c>
      <c r="Z17" s="200">
        <f t="shared" si="0"/>
        <v>1131.6092945003934</v>
      </c>
      <c r="AA17" s="200">
        <f t="shared" si="0"/>
        <v>1174.0162117146899</v>
      </c>
      <c r="AB17" s="200">
        <f t="shared" si="0"/>
        <v>1218.2585074253366</v>
      </c>
      <c r="AC17" s="200">
        <f t="shared" si="0"/>
        <v>1262.5663681645144</v>
      </c>
      <c r="AD17" s="265"/>
      <c r="AE17" s="265"/>
      <c r="AF17" s="265"/>
      <c r="AG17" s="265"/>
      <c r="AH17" s="265"/>
    </row>
    <row r="18" spans="1:34" s="1" customFormat="1">
      <c r="A18" s="260">
        <f t="shared" si="8"/>
        <v>7</v>
      </c>
      <c r="B18" s="261" t="s">
        <v>332</v>
      </c>
      <c r="C18" s="262" t="s">
        <v>448</v>
      </c>
      <c r="D18" s="263" t="s">
        <v>186</v>
      </c>
      <c r="E18" s="263" t="s">
        <v>449</v>
      </c>
      <c r="F18" s="263" t="s">
        <v>437</v>
      </c>
      <c r="G18" s="189">
        <v>693.87</v>
      </c>
      <c r="H18" s="189">
        <v>722.9</v>
      </c>
      <c r="I18" s="189">
        <v>784.26</v>
      </c>
      <c r="J18" s="189">
        <v>822.02</v>
      </c>
      <c r="K18" s="232">
        <f t="shared" si="1"/>
        <v>852.04472085347118</v>
      </c>
      <c r="L18" s="266"/>
      <c r="M18" s="189">
        <f t="shared" si="2"/>
        <v>693.87</v>
      </c>
      <c r="N18" s="101">
        <f t="shared" si="3"/>
        <v>0</v>
      </c>
      <c r="O18" s="101">
        <f t="shared" si="4"/>
        <v>0</v>
      </c>
      <c r="P18" s="101">
        <f t="shared" si="5"/>
        <v>0</v>
      </c>
      <c r="Q18" s="101">
        <f t="shared" si="6"/>
        <v>0</v>
      </c>
      <c r="R18" s="101">
        <f t="shared" si="7"/>
        <v>0</v>
      </c>
      <c r="S18" s="267"/>
      <c r="T18" s="260">
        <f t="shared" si="9"/>
        <v>7</v>
      </c>
      <c r="U18" s="29" t="str">
        <f>'Calc|Fee Based'!B18</f>
        <v>BTSP</v>
      </c>
      <c r="V18" s="29" t="str">
        <f>'Calc|Fee Based'!C18</f>
        <v>Temporary connection, three-phase BH</v>
      </c>
      <c r="W18" s="223" t="str">
        <f>'Calc|Fee Based'!E18</f>
        <v>Business Hours</v>
      </c>
      <c r="X18" s="223" t="str">
        <f>'Calc|Fee Based'!F18</f>
        <v>Capex</v>
      </c>
      <c r="Y18" s="200">
        <f>'Calc|Fee Based'!H18</f>
        <v>786.83256250040336</v>
      </c>
      <c r="Z18" s="200">
        <f t="shared" si="0"/>
        <v>814.76290369551361</v>
      </c>
      <c r="AA18" s="200">
        <f t="shared" si="0"/>
        <v>845.29604192106183</v>
      </c>
      <c r="AB18" s="200">
        <f t="shared" si="0"/>
        <v>877.15065949494522</v>
      </c>
      <c r="AC18" s="200">
        <f t="shared" si="0"/>
        <v>909.05248413339291</v>
      </c>
      <c r="AD18" s="265"/>
      <c r="AE18" s="265"/>
      <c r="AF18" s="265"/>
      <c r="AG18" s="265"/>
      <c r="AH18" s="265"/>
    </row>
    <row r="19" spans="1:34" s="1" customFormat="1">
      <c r="A19" s="260">
        <f t="shared" si="8"/>
        <v>8</v>
      </c>
      <c r="B19" s="261" t="s">
        <v>332</v>
      </c>
      <c r="C19" s="262" t="s">
        <v>450</v>
      </c>
      <c r="D19" s="263" t="s">
        <v>187</v>
      </c>
      <c r="E19" s="263" t="s">
        <v>451</v>
      </c>
      <c r="F19" s="263" t="s">
        <v>437</v>
      </c>
      <c r="G19" s="189">
        <v>876.85</v>
      </c>
      <c r="H19" s="189">
        <v>913.54</v>
      </c>
      <c r="I19" s="189">
        <v>991.09</v>
      </c>
      <c r="J19" s="189">
        <v>1038.81</v>
      </c>
      <c r="K19" s="232">
        <f t="shared" si="1"/>
        <v>1076.7530917371773</v>
      </c>
      <c r="L19" s="266"/>
      <c r="M19" s="189">
        <f t="shared" si="2"/>
        <v>876.85</v>
      </c>
      <c r="N19" s="101">
        <f t="shared" si="3"/>
        <v>0</v>
      </c>
      <c r="O19" s="101">
        <f t="shared" si="4"/>
        <v>0</v>
      </c>
      <c r="P19" s="101">
        <f t="shared" si="5"/>
        <v>0</v>
      </c>
      <c r="Q19" s="101">
        <f t="shared" si="6"/>
        <v>0</v>
      </c>
      <c r="R19" s="101">
        <f t="shared" si="7"/>
        <v>0</v>
      </c>
      <c r="S19" s="267"/>
      <c r="T19" s="260">
        <f t="shared" si="9"/>
        <v>8</v>
      </c>
      <c r="U19" s="29" t="str">
        <f>'Calc|Fee Based'!B19</f>
        <v>BTSP</v>
      </c>
      <c r="V19" s="29" t="str">
        <f>'Calc|Fee Based'!C19</f>
        <v>Temporary connection, three-phase AH</v>
      </c>
      <c r="W19" s="223" t="str">
        <f>'Calc|Fee Based'!E19</f>
        <v>After Hours</v>
      </c>
      <c r="X19" s="223" t="str">
        <f>'Calc|Fee Based'!F19</f>
        <v>Capex</v>
      </c>
      <c r="Y19" s="200">
        <f>'Calc|Fee Based'!H19</f>
        <v>1142.3758689807787</v>
      </c>
      <c r="Z19" s="200">
        <f t="shared" si="0"/>
        <v>1182.9269967738373</v>
      </c>
      <c r="AA19" s="200">
        <f t="shared" si="0"/>
        <v>1227.2570384821747</v>
      </c>
      <c r="AB19" s="200">
        <f t="shared" si="0"/>
        <v>1273.5056918378202</v>
      </c>
      <c r="AC19" s="200">
        <f t="shared" si="0"/>
        <v>1319.8228835508926</v>
      </c>
      <c r="AD19" s="265"/>
      <c r="AE19" s="265"/>
      <c r="AF19" s="265"/>
      <c r="AG19" s="265"/>
      <c r="AH19" s="265"/>
    </row>
    <row r="20" spans="1:34" s="1" customFormat="1">
      <c r="A20" s="260">
        <f t="shared" si="8"/>
        <v>9</v>
      </c>
      <c r="B20" s="261" t="s">
        <v>333</v>
      </c>
      <c r="C20" s="262" t="s">
        <v>452</v>
      </c>
      <c r="D20" s="263" t="s">
        <v>186</v>
      </c>
      <c r="E20" s="263" t="s">
        <v>453</v>
      </c>
      <c r="F20" s="263" t="s">
        <v>437</v>
      </c>
      <c r="G20" s="189">
        <v>693.87</v>
      </c>
      <c r="H20" s="189">
        <v>722.9</v>
      </c>
      <c r="I20" s="189">
        <v>784.26</v>
      </c>
      <c r="J20" s="189">
        <v>822.02</v>
      </c>
      <c r="K20" s="232">
        <f t="shared" si="1"/>
        <v>852.04472085347118</v>
      </c>
      <c r="L20" s="266"/>
      <c r="M20" s="189">
        <f t="shared" si="2"/>
        <v>693.87</v>
      </c>
      <c r="N20" s="101">
        <f t="shared" si="3"/>
        <v>0</v>
      </c>
      <c r="O20" s="101">
        <f t="shared" si="4"/>
        <v>0</v>
      </c>
      <c r="P20" s="101">
        <f t="shared" si="5"/>
        <v>0</v>
      </c>
      <c r="Q20" s="101">
        <f t="shared" si="6"/>
        <v>0</v>
      </c>
      <c r="R20" s="101">
        <f t="shared" si="7"/>
        <v>0</v>
      </c>
      <c r="S20" s="267"/>
      <c r="T20" s="260">
        <f t="shared" si="9"/>
        <v>9</v>
      </c>
      <c r="U20" s="29" t="str">
        <f>'Calc|Fee Based'!B20</f>
        <v>SUTK</v>
      </c>
      <c r="V20" s="29" t="str">
        <f>'Calc|Fee Based'!C20</f>
        <v>Supply upgrade/enhancement (1ph to 3ph) BH</v>
      </c>
      <c r="W20" s="223" t="str">
        <f>'Calc|Fee Based'!E20</f>
        <v>Business Hours</v>
      </c>
      <c r="X20" s="223" t="str">
        <f>'Calc|Fee Based'!F20</f>
        <v>Capex</v>
      </c>
      <c r="Y20" s="200">
        <f>'Calc|Fee Based'!H20</f>
        <v>1009.1801731234829</v>
      </c>
      <c r="Z20" s="200">
        <f t="shared" si="0"/>
        <v>1045.0032286324049</v>
      </c>
      <c r="AA20" s="200">
        <f t="shared" si="0"/>
        <v>1084.1645943269598</v>
      </c>
      <c r="AB20" s="200">
        <f t="shared" si="0"/>
        <v>1125.0208705032237</v>
      </c>
      <c r="AC20" s="200">
        <f t="shared" si="0"/>
        <v>1165.9376937842469</v>
      </c>
      <c r="AD20" s="265"/>
      <c r="AE20" s="265"/>
      <c r="AF20" s="265"/>
      <c r="AG20" s="265"/>
      <c r="AH20" s="265"/>
    </row>
    <row r="21" spans="1:34" s="1" customFormat="1">
      <c r="A21" s="260">
        <f t="shared" si="8"/>
        <v>10</v>
      </c>
      <c r="B21" s="261" t="s">
        <v>333</v>
      </c>
      <c r="C21" s="262" t="s">
        <v>454</v>
      </c>
      <c r="D21" s="263" t="s">
        <v>187</v>
      </c>
      <c r="E21" s="263" t="s">
        <v>455</v>
      </c>
      <c r="F21" s="263" t="s">
        <v>437</v>
      </c>
      <c r="G21" s="189">
        <v>876.85</v>
      </c>
      <c r="H21" s="189">
        <v>913.54</v>
      </c>
      <c r="I21" s="189">
        <v>991.09</v>
      </c>
      <c r="J21" s="189">
        <v>1038.81</v>
      </c>
      <c r="K21" s="232">
        <f t="shared" si="1"/>
        <v>1076.7530917371773</v>
      </c>
      <c r="L21" s="266"/>
      <c r="M21" s="189">
        <f t="shared" si="2"/>
        <v>876.85</v>
      </c>
      <c r="N21" s="101">
        <f t="shared" si="3"/>
        <v>0</v>
      </c>
      <c r="O21" s="101">
        <f t="shared" si="4"/>
        <v>0</v>
      </c>
      <c r="P21" s="101">
        <f t="shared" si="5"/>
        <v>0</v>
      </c>
      <c r="Q21" s="101">
        <f t="shared" si="6"/>
        <v>0</v>
      </c>
      <c r="R21" s="101">
        <f t="shared" si="7"/>
        <v>0</v>
      </c>
      <c r="S21" s="267"/>
      <c r="T21" s="260">
        <f t="shared" si="9"/>
        <v>10</v>
      </c>
      <c r="U21" s="29" t="str">
        <f>'Calc|Fee Based'!B21</f>
        <v>SUTK</v>
      </c>
      <c r="V21" s="29" t="str">
        <f>'Calc|Fee Based'!C21</f>
        <v>Supply upgrade/enhancement (1ph to 3ph) AH</v>
      </c>
      <c r="W21" s="223" t="str">
        <f>'Calc|Fee Based'!E21</f>
        <v>After Hours</v>
      </c>
      <c r="X21" s="223" t="str">
        <f>'Calc|Fee Based'!F21</f>
        <v>Capex</v>
      </c>
      <c r="Y21" s="200">
        <f>'Calc|Fee Based'!H21</f>
        <v>1364.7234796038583</v>
      </c>
      <c r="Z21" s="200">
        <f t="shared" si="0"/>
        <v>1413.1673217107289</v>
      </c>
      <c r="AA21" s="200">
        <f t="shared" si="0"/>
        <v>1466.125590888073</v>
      </c>
      <c r="AB21" s="200">
        <f t="shared" si="0"/>
        <v>1521.3759028460991</v>
      </c>
      <c r="AC21" s="200">
        <f t="shared" si="0"/>
        <v>1576.7080932017468</v>
      </c>
      <c r="AD21" s="265"/>
      <c r="AE21" s="265"/>
      <c r="AF21" s="265"/>
      <c r="AG21" s="265"/>
      <c r="AH21" s="265"/>
    </row>
    <row r="22" spans="1:34" s="1" customFormat="1">
      <c r="A22" s="260">
        <f t="shared" si="8"/>
        <v>11</v>
      </c>
      <c r="B22" s="261" t="s">
        <v>334</v>
      </c>
      <c r="C22" s="262" t="s">
        <v>456</v>
      </c>
      <c r="D22" s="263" t="s">
        <v>186</v>
      </c>
      <c r="E22" s="263" t="s">
        <v>457</v>
      </c>
      <c r="F22" s="263" t="s">
        <v>437</v>
      </c>
      <c r="G22" s="189">
        <v>676.4</v>
      </c>
      <c r="H22" s="189">
        <v>704.7</v>
      </c>
      <c r="I22" s="189">
        <v>764.52</v>
      </c>
      <c r="J22" s="189">
        <v>801.33</v>
      </c>
      <c r="K22" s="232">
        <f t="shared" si="1"/>
        <v>830.59900751990483</v>
      </c>
      <c r="L22" s="266"/>
      <c r="M22" s="189">
        <f t="shared" si="2"/>
        <v>676.4</v>
      </c>
      <c r="N22" s="101">
        <f t="shared" si="3"/>
        <v>0</v>
      </c>
      <c r="O22" s="101">
        <f t="shared" si="4"/>
        <v>0</v>
      </c>
      <c r="P22" s="101">
        <f t="shared" si="5"/>
        <v>0</v>
      </c>
      <c r="Q22" s="101">
        <f t="shared" si="6"/>
        <v>0</v>
      </c>
      <c r="R22" s="101">
        <f t="shared" si="7"/>
        <v>0</v>
      </c>
      <c r="S22" s="267"/>
      <c r="T22" s="260">
        <f t="shared" si="9"/>
        <v>11</v>
      </c>
      <c r="U22" s="29" t="str">
        <f>'Calc|Fee Based'!B22</f>
        <v>RTK1</v>
      </c>
      <c r="V22" s="29" t="str">
        <f>'Calc|Fee Based'!C22</f>
        <v>Replacement of 1-phase overhead service line BH</v>
      </c>
      <c r="W22" s="223" t="str">
        <f>'Calc|Fee Based'!E22</f>
        <v>Business Hours</v>
      </c>
      <c r="X22" s="223" t="str">
        <f>'Calc|Fee Based'!F22</f>
        <v>Capex</v>
      </c>
      <c r="Y22" s="200">
        <f>'Calc|Fee Based'!H22</f>
        <v>737.27404799476915</v>
      </c>
      <c r="Z22" s="200">
        <f t="shared" si="0"/>
        <v>763.44520142206954</v>
      </c>
      <c r="AA22" s="200">
        <f t="shared" si="0"/>
        <v>792.05521515357702</v>
      </c>
      <c r="AB22" s="200">
        <f t="shared" si="0"/>
        <v>821.90347508246145</v>
      </c>
      <c r="AC22" s="200">
        <f t="shared" si="0"/>
        <v>851.79596874701474</v>
      </c>
      <c r="AD22" s="265"/>
      <c r="AE22" s="265"/>
      <c r="AF22" s="265"/>
      <c r="AG22" s="265"/>
      <c r="AH22" s="265"/>
    </row>
    <row r="23" spans="1:34" s="1" customFormat="1">
      <c r="A23" s="260">
        <f t="shared" si="8"/>
        <v>12</v>
      </c>
      <c r="B23" s="261" t="s">
        <v>334</v>
      </c>
      <c r="C23" s="262" t="s">
        <v>458</v>
      </c>
      <c r="D23" s="263" t="s">
        <v>187</v>
      </c>
      <c r="E23" s="263" t="s">
        <v>459</v>
      </c>
      <c r="F23" s="263" t="s">
        <v>437</v>
      </c>
      <c r="G23" s="189">
        <v>859.38</v>
      </c>
      <c r="H23" s="189">
        <v>895.34</v>
      </c>
      <c r="I23" s="189">
        <v>971.34</v>
      </c>
      <c r="J23" s="189">
        <v>1018.1</v>
      </c>
      <c r="K23" s="232">
        <f t="shared" si="1"/>
        <v>1055.2866478928968</v>
      </c>
      <c r="L23" s="266"/>
      <c r="M23" s="189">
        <f t="shared" si="2"/>
        <v>859.38</v>
      </c>
      <c r="N23" s="101">
        <f t="shared" si="3"/>
        <v>0</v>
      </c>
      <c r="O23" s="101">
        <f t="shared" si="4"/>
        <v>0</v>
      </c>
      <c r="P23" s="101">
        <f t="shared" si="5"/>
        <v>0</v>
      </c>
      <c r="Q23" s="101">
        <f t="shared" si="6"/>
        <v>0</v>
      </c>
      <c r="R23" s="101">
        <f t="shared" si="7"/>
        <v>0</v>
      </c>
      <c r="S23" s="267"/>
      <c r="T23" s="260">
        <f t="shared" si="9"/>
        <v>12</v>
      </c>
      <c r="U23" s="29" t="str">
        <f>'Calc|Fee Based'!B23</f>
        <v>RTK1</v>
      </c>
      <c r="V23" s="29" t="str">
        <f>'Calc|Fee Based'!C23</f>
        <v>Replacement of 1-phase overhead service line AH</v>
      </c>
      <c r="W23" s="223" t="str">
        <f>'Calc|Fee Based'!E23</f>
        <v>After Hours</v>
      </c>
      <c r="X23" s="223" t="str">
        <f>'Calc|Fee Based'!F23</f>
        <v>Capex</v>
      </c>
      <c r="Y23" s="200">
        <f>'Calc|Fee Based'!H23</f>
        <v>1092.8173544751444</v>
      </c>
      <c r="Z23" s="200">
        <f t="shared" si="0"/>
        <v>1131.6092945003934</v>
      </c>
      <c r="AA23" s="200">
        <f t="shared" si="0"/>
        <v>1174.0162117146899</v>
      </c>
      <c r="AB23" s="200">
        <f t="shared" si="0"/>
        <v>1218.2585074253366</v>
      </c>
      <c r="AC23" s="200">
        <f t="shared" si="0"/>
        <v>1262.5663681645144</v>
      </c>
      <c r="AD23" s="265"/>
      <c r="AE23" s="265"/>
      <c r="AF23" s="265"/>
      <c r="AG23" s="265"/>
      <c r="AH23" s="265"/>
    </row>
    <row r="24" spans="1:34" s="1" customFormat="1">
      <c r="A24" s="260">
        <f t="shared" si="8"/>
        <v>13</v>
      </c>
      <c r="B24" s="261" t="s">
        <v>335</v>
      </c>
      <c r="C24" s="262" t="s">
        <v>394</v>
      </c>
      <c r="D24" s="263" t="s">
        <v>186</v>
      </c>
      <c r="E24" s="263" t="s">
        <v>460</v>
      </c>
      <c r="F24" s="263" t="s">
        <v>437</v>
      </c>
      <c r="G24" s="189">
        <v>49.5</v>
      </c>
      <c r="H24" s="189">
        <v>51.57</v>
      </c>
      <c r="I24" s="189">
        <v>55.95</v>
      </c>
      <c r="J24" s="189">
        <v>58.64</v>
      </c>
      <c r="K24" s="232">
        <f t="shared" si="1"/>
        <v>60.781857413259473</v>
      </c>
      <c r="L24" s="266"/>
      <c r="M24" s="189">
        <f t="shared" si="2"/>
        <v>49.5</v>
      </c>
      <c r="N24" s="101">
        <f t="shared" si="3"/>
        <v>0</v>
      </c>
      <c r="O24" s="101">
        <f t="shared" si="4"/>
        <v>0</v>
      </c>
      <c r="P24" s="101">
        <f t="shared" si="5"/>
        <v>0</v>
      </c>
      <c r="Q24" s="101">
        <f t="shared" si="6"/>
        <v>0</v>
      </c>
      <c r="R24" s="101">
        <f t="shared" si="7"/>
        <v>0</v>
      </c>
      <c r="S24" s="267"/>
      <c r="T24" s="260">
        <f t="shared" si="9"/>
        <v>13</v>
      </c>
      <c r="U24" s="29" t="str">
        <f>'Calc|Fee Based'!B24</f>
        <v>REEN</v>
      </c>
      <c r="V24" s="29" t="str">
        <f>'Calc|Fee Based'!C24</f>
        <v>Field-based energisation BH</v>
      </c>
      <c r="W24" s="223" t="str">
        <f>'Calc|Fee Based'!E24</f>
        <v>Business Hours</v>
      </c>
      <c r="X24" s="223" t="str">
        <f>'Calc|Fee Based'!F24</f>
        <v>Opex</v>
      </c>
      <c r="Y24" s="200">
        <f>'Calc|Fee Based'!H24</f>
        <v>63.71469046289495</v>
      </c>
      <c r="Z24" s="200">
        <f t="shared" si="0"/>
        <v>65.976382630431019</v>
      </c>
      <c r="AA24" s="200">
        <f t="shared" si="0"/>
        <v>68.448839343101184</v>
      </c>
      <c r="AB24" s="200">
        <f t="shared" si="0"/>
        <v>71.028304397374185</v>
      </c>
      <c r="AC24" s="200">
        <f t="shared" si="0"/>
        <v>73.611592099119761</v>
      </c>
      <c r="AD24" s="265"/>
      <c r="AE24" s="265"/>
      <c r="AF24" s="265"/>
      <c r="AG24" s="265"/>
      <c r="AH24" s="265"/>
    </row>
    <row r="25" spans="1:34" s="1" customFormat="1">
      <c r="A25" s="260">
        <f t="shared" si="8"/>
        <v>14</v>
      </c>
      <c r="B25" s="261" t="s">
        <v>335</v>
      </c>
      <c r="C25" s="262" t="s">
        <v>395</v>
      </c>
      <c r="D25" s="263" t="s">
        <v>187</v>
      </c>
      <c r="E25" s="263" t="s">
        <v>461</v>
      </c>
      <c r="F25" s="263" t="s">
        <v>437</v>
      </c>
      <c r="G25" s="189">
        <v>86.4</v>
      </c>
      <c r="H25" s="189">
        <v>90.02</v>
      </c>
      <c r="I25" s="189">
        <v>97.66</v>
      </c>
      <c r="J25" s="189">
        <v>102.36</v>
      </c>
      <c r="K25" s="232">
        <f t="shared" si="1"/>
        <v>106.09875383392291</v>
      </c>
      <c r="L25" s="266"/>
      <c r="M25" s="189">
        <f t="shared" si="2"/>
        <v>86.4</v>
      </c>
      <c r="N25" s="101">
        <f t="shared" si="3"/>
        <v>0</v>
      </c>
      <c r="O25" s="101">
        <f t="shared" si="4"/>
        <v>0</v>
      </c>
      <c r="P25" s="101">
        <f t="shared" si="5"/>
        <v>0</v>
      </c>
      <c r="Q25" s="101">
        <f t="shared" si="6"/>
        <v>0</v>
      </c>
      <c r="R25" s="101">
        <f t="shared" si="7"/>
        <v>0</v>
      </c>
      <c r="S25" s="267"/>
      <c r="T25" s="260">
        <f t="shared" si="9"/>
        <v>14</v>
      </c>
      <c r="U25" s="29" t="str">
        <f>'Calc|Fee Based'!B25</f>
        <v>REEN</v>
      </c>
      <c r="V25" s="29" t="str">
        <f>'Calc|Fee Based'!C25</f>
        <v>Field-based energisation AH</v>
      </c>
      <c r="W25" s="223" t="str">
        <f>'Calc|Fee Based'!E25</f>
        <v>After Hours</v>
      </c>
      <c r="X25" s="223" t="str">
        <f>'Calc|Fee Based'!F25</f>
        <v>Opex</v>
      </c>
      <c r="Y25" s="200">
        <f>'Calc|Fee Based'!H25</f>
        <v>111.22485301983839</v>
      </c>
      <c r="Z25" s="200">
        <f t="shared" si="0"/>
        <v>115.17302222669997</v>
      </c>
      <c r="AA25" s="200">
        <f t="shared" si="0"/>
        <v>119.48911687405294</v>
      </c>
      <c r="AB25" s="200">
        <f t="shared" si="0"/>
        <v>123.99201282233358</v>
      </c>
      <c r="AC25" s="200">
        <f t="shared" si="0"/>
        <v>128.50158185338671</v>
      </c>
      <c r="AD25" s="265"/>
      <c r="AE25" s="265"/>
      <c r="AF25" s="265"/>
      <c r="AG25" s="265"/>
      <c r="AH25" s="265"/>
    </row>
    <row r="26" spans="1:34" s="1" customFormat="1">
      <c r="A26" s="260">
        <f t="shared" si="8"/>
        <v>15</v>
      </c>
      <c r="B26" s="261" t="s">
        <v>336</v>
      </c>
      <c r="C26" s="262" t="s">
        <v>396</v>
      </c>
      <c r="D26" s="263" t="s">
        <v>186</v>
      </c>
      <c r="E26" s="263" t="s">
        <v>462</v>
      </c>
      <c r="F26" s="263" t="s">
        <v>437</v>
      </c>
      <c r="G26" s="189">
        <v>70.98</v>
      </c>
      <c r="H26" s="189">
        <v>73.95</v>
      </c>
      <c r="I26" s="189">
        <v>80.23</v>
      </c>
      <c r="J26" s="189">
        <v>84.09</v>
      </c>
      <c r="K26" s="232">
        <f t="shared" si="1"/>
        <v>87.16143229674266</v>
      </c>
      <c r="L26" s="266"/>
      <c r="M26" s="189">
        <f t="shared" si="2"/>
        <v>70.98</v>
      </c>
      <c r="N26" s="101">
        <f t="shared" si="3"/>
        <v>0</v>
      </c>
      <c r="O26" s="101">
        <f t="shared" si="4"/>
        <v>0</v>
      </c>
      <c r="P26" s="101">
        <f t="shared" si="5"/>
        <v>0</v>
      </c>
      <c r="Q26" s="101">
        <f t="shared" si="6"/>
        <v>0</v>
      </c>
      <c r="R26" s="101">
        <f t="shared" si="7"/>
        <v>0</v>
      </c>
      <c r="S26" s="267"/>
      <c r="T26" s="260">
        <f t="shared" si="9"/>
        <v>15</v>
      </c>
      <c r="U26" s="29" t="str">
        <f>'Calc|Fee Based'!B26</f>
        <v>DEEN</v>
      </c>
      <c r="V26" s="29" t="str">
        <f>'Calc|Fee Based'!C26</f>
        <v>Field-based de-energisation BH</v>
      </c>
      <c r="W26" s="223" t="str">
        <f>'Calc|Fee Based'!E26</f>
        <v>Business Hours</v>
      </c>
      <c r="X26" s="223" t="str">
        <f>'Calc|Fee Based'!F26</f>
        <v>Opex</v>
      </c>
      <c r="Y26" s="200">
        <f>'Calc|Fee Based'!H26</f>
        <v>91.373780896399737</v>
      </c>
      <c r="Z26" s="200">
        <f t="shared" si="0"/>
        <v>94.617292919610364</v>
      </c>
      <c r="AA26" s="200">
        <f t="shared" si="0"/>
        <v>98.163064174214867</v>
      </c>
      <c r="AB26" s="200">
        <f t="shared" si="0"/>
        <v>101.86229700398623</v>
      </c>
      <c r="AC26" s="200">
        <f t="shared" si="0"/>
        <v>105.56701192509422</v>
      </c>
      <c r="AD26" s="265"/>
      <c r="AE26" s="265"/>
      <c r="AF26" s="265"/>
      <c r="AG26" s="265"/>
      <c r="AH26" s="265"/>
    </row>
    <row r="27" spans="1:34" s="1" customFormat="1">
      <c r="A27" s="260">
        <f t="shared" si="8"/>
        <v>16</v>
      </c>
      <c r="B27" s="261" t="s">
        <v>337</v>
      </c>
      <c r="C27" s="262" t="s">
        <v>397</v>
      </c>
      <c r="D27" s="263" t="s">
        <v>186</v>
      </c>
      <c r="E27" s="263" t="s">
        <v>463</v>
      </c>
      <c r="F27" s="263" t="s">
        <v>437</v>
      </c>
      <c r="G27" s="189">
        <v>367.05</v>
      </c>
      <c r="H27" s="189">
        <v>382.41</v>
      </c>
      <c r="I27" s="189">
        <v>414.87</v>
      </c>
      <c r="J27" s="189">
        <v>434.84</v>
      </c>
      <c r="K27" s="232">
        <f t="shared" si="1"/>
        <v>450.72276394239003</v>
      </c>
      <c r="L27" s="266"/>
      <c r="M27" s="189">
        <f t="shared" si="2"/>
        <v>367.05</v>
      </c>
      <c r="N27" s="101">
        <f t="shared" si="3"/>
        <v>0</v>
      </c>
      <c r="O27" s="101">
        <f t="shared" si="4"/>
        <v>0</v>
      </c>
      <c r="P27" s="101">
        <f t="shared" si="5"/>
        <v>0</v>
      </c>
      <c r="Q27" s="101">
        <f t="shared" si="6"/>
        <v>0</v>
      </c>
      <c r="R27" s="101">
        <f t="shared" si="7"/>
        <v>0</v>
      </c>
      <c r="S27" s="267"/>
      <c r="T27" s="260">
        <f t="shared" si="9"/>
        <v>16</v>
      </c>
      <c r="U27" s="29" t="str">
        <f>'Calc|Fee Based'!B27</f>
        <v>DCTK</v>
      </c>
      <c r="V27" s="29" t="str">
        <f>'Calc|Fee Based'!C27</f>
        <v>Disconnection (temporary) BH</v>
      </c>
      <c r="W27" s="223" t="str">
        <f>'Calc|Fee Based'!E27</f>
        <v>Business Hours</v>
      </c>
      <c r="X27" s="223" t="str">
        <f>'Calc|Fee Based'!F27</f>
        <v>Opex</v>
      </c>
      <c r="Y27" s="200">
        <f>'Calc|Fee Based'!H27</f>
        <v>481.30903928042369</v>
      </c>
      <c r="Z27" s="200">
        <f t="shared" si="0"/>
        <v>498.39415538781157</v>
      </c>
      <c r="AA27" s="200">
        <f t="shared" si="0"/>
        <v>517.0714142176372</v>
      </c>
      <c r="AB27" s="200">
        <f t="shared" si="0"/>
        <v>536.55702794517435</v>
      </c>
      <c r="AC27" s="200">
        <f t="shared" si="0"/>
        <v>556.07151844774035</v>
      </c>
      <c r="AD27" s="265"/>
      <c r="AE27" s="265"/>
      <c r="AF27" s="265"/>
      <c r="AG27" s="265"/>
      <c r="AH27" s="265"/>
    </row>
    <row r="28" spans="1:34" s="1" customFormat="1">
      <c r="A28" s="260">
        <f t="shared" si="8"/>
        <v>17</v>
      </c>
      <c r="B28" s="261" t="s">
        <v>337</v>
      </c>
      <c r="C28" s="262" t="s">
        <v>398</v>
      </c>
      <c r="D28" s="263" t="s">
        <v>187</v>
      </c>
      <c r="E28" s="263" t="s">
        <v>464</v>
      </c>
      <c r="F28" s="263" t="s">
        <v>437</v>
      </c>
      <c r="G28" s="189">
        <v>519.54999999999995</v>
      </c>
      <c r="H28" s="189">
        <v>541.29</v>
      </c>
      <c r="I28" s="189">
        <v>587.24</v>
      </c>
      <c r="J28" s="189">
        <v>615.51</v>
      </c>
      <c r="K28" s="232">
        <f t="shared" si="1"/>
        <v>637.99183247672818</v>
      </c>
      <c r="L28" s="266"/>
      <c r="M28" s="189">
        <f t="shared" si="2"/>
        <v>519.54999999999995</v>
      </c>
      <c r="N28" s="101">
        <f t="shared" si="3"/>
        <v>0</v>
      </c>
      <c r="O28" s="101">
        <f t="shared" si="4"/>
        <v>0</v>
      </c>
      <c r="P28" s="101">
        <f t="shared" si="5"/>
        <v>0</v>
      </c>
      <c r="Q28" s="101">
        <f t="shared" si="6"/>
        <v>0</v>
      </c>
      <c r="R28" s="101">
        <f t="shared" si="7"/>
        <v>0</v>
      </c>
      <c r="S28" s="267"/>
      <c r="T28" s="260">
        <f t="shared" si="9"/>
        <v>17</v>
      </c>
      <c r="U28" s="29" t="str">
        <f>'Calc|Fee Based'!B28</f>
        <v>DCTK</v>
      </c>
      <c r="V28" s="29" t="str">
        <f>'Calc|Fee Based'!C28</f>
        <v>Disconnection (temporary) AH</v>
      </c>
      <c r="W28" s="223" t="str">
        <f>'Calc|Fee Based'!E28</f>
        <v>After Hours</v>
      </c>
      <c r="X28" s="223" t="str">
        <f>'Calc|Fee Based'!F28</f>
        <v>Opex</v>
      </c>
      <c r="Y28" s="200">
        <f>'Calc|Fee Based'!H28</f>
        <v>769.02092248898066</v>
      </c>
      <c r="Z28" s="200">
        <f t="shared" si="0"/>
        <v>796.31900059982979</v>
      </c>
      <c r="AA28" s="200">
        <f t="shared" si="0"/>
        <v>826.16095585658445</v>
      </c>
      <c r="AB28" s="200">
        <f t="shared" si="0"/>
        <v>857.29447594674843</v>
      </c>
      <c r="AC28" s="200">
        <f t="shared" si="0"/>
        <v>888.47413446847895</v>
      </c>
      <c r="AD28" s="265"/>
      <c r="AE28" s="265"/>
      <c r="AF28" s="265"/>
      <c r="AG28" s="265"/>
      <c r="AH28" s="265"/>
    </row>
    <row r="29" spans="1:34" s="1" customFormat="1">
      <c r="A29" s="260">
        <f t="shared" si="8"/>
        <v>18</v>
      </c>
      <c r="B29" s="261" t="s">
        <v>338</v>
      </c>
      <c r="C29" s="262" t="s">
        <v>399</v>
      </c>
      <c r="D29" s="263" t="s">
        <v>186</v>
      </c>
      <c r="E29" s="263" t="s">
        <v>465</v>
      </c>
      <c r="F29" s="263" t="s">
        <v>437</v>
      </c>
      <c r="G29" s="189">
        <v>425.28</v>
      </c>
      <c r="H29" s="189">
        <v>443.07</v>
      </c>
      <c r="I29" s="189">
        <v>480.68</v>
      </c>
      <c r="J29" s="189">
        <v>503.82</v>
      </c>
      <c r="K29" s="232">
        <f t="shared" si="1"/>
        <v>522.22229539475427</v>
      </c>
      <c r="L29" s="266"/>
      <c r="M29" s="189">
        <f t="shared" si="2"/>
        <v>425.28</v>
      </c>
      <c r="N29" s="101">
        <f t="shared" si="3"/>
        <v>0</v>
      </c>
      <c r="O29" s="101">
        <f t="shared" si="4"/>
        <v>0</v>
      </c>
      <c r="P29" s="101">
        <f t="shared" si="5"/>
        <v>0</v>
      </c>
      <c r="Q29" s="101">
        <f t="shared" si="6"/>
        <v>0</v>
      </c>
      <c r="R29" s="101">
        <f t="shared" si="7"/>
        <v>0</v>
      </c>
      <c r="S29" s="267"/>
      <c r="T29" s="260">
        <f t="shared" si="9"/>
        <v>18</v>
      </c>
      <c r="U29" s="29" t="str">
        <f>'Calc|Fee Based'!B29</f>
        <v>RCTK</v>
      </c>
      <c r="V29" s="29" t="str">
        <f>'Calc|Fee Based'!C29</f>
        <v>Reconnection after temp discon BH</v>
      </c>
      <c r="W29" s="223" t="str">
        <f>'Calc|Fee Based'!E29</f>
        <v>Business Hours</v>
      </c>
      <c r="X29" s="223" t="str">
        <f>'Calc|Fee Based'!F29</f>
        <v>Opex</v>
      </c>
      <c r="Y29" s="200">
        <f>'Calc|Fee Based'!H29</f>
        <v>557.72063982667521</v>
      </c>
      <c r="Z29" s="200">
        <f t="shared" si="0"/>
        <v>577.51815267033851</v>
      </c>
      <c r="AA29" s="200">
        <f t="shared" si="0"/>
        <v>599.16057343258342</v>
      </c>
      <c r="AB29" s="200">
        <f t="shared" si="0"/>
        <v>621.73968179876931</v>
      </c>
      <c r="AC29" s="200">
        <f t="shared" si="0"/>
        <v>644.35225135543953</v>
      </c>
      <c r="AD29" s="265"/>
      <c r="AE29" s="265"/>
      <c r="AF29" s="265"/>
      <c r="AG29" s="265"/>
      <c r="AH29" s="265"/>
    </row>
    <row r="30" spans="1:34" s="1" customFormat="1">
      <c r="A30" s="260">
        <f t="shared" si="8"/>
        <v>19</v>
      </c>
      <c r="B30" s="261" t="s">
        <v>338</v>
      </c>
      <c r="C30" s="262" t="s">
        <v>400</v>
      </c>
      <c r="D30" s="263" t="s">
        <v>187</v>
      </c>
      <c r="E30" s="263" t="s">
        <v>466</v>
      </c>
      <c r="F30" s="263" t="s">
        <v>437</v>
      </c>
      <c r="G30" s="189">
        <v>605.51</v>
      </c>
      <c r="H30" s="189">
        <v>630.85</v>
      </c>
      <c r="I30" s="189">
        <v>684.4</v>
      </c>
      <c r="J30" s="189">
        <v>717.35</v>
      </c>
      <c r="K30" s="232">
        <f t="shared" si="1"/>
        <v>743.5515930320887</v>
      </c>
      <c r="L30" s="266"/>
      <c r="M30" s="189">
        <f t="shared" si="2"/>
        <v>605.51</v>
      </c>
      <c r="N30" s="101">
        <f t="shared" si="3"/>
        <v>0</v>
      </c>
      <c r="O30" s="101">
        <f t="shared" si="4"/>
        <v>0</v>
      </c>
      <c r="P30" s="101">
        <f t="shared" si="5"/>
        <v>0</v>
      </c>
      <c r="Q30" s="101">
        <f t="shared" si="6"/>
        <v>0</v>
      </c>
      <c r="R30" s="101">
        <f t="shared" si="7"/>
        <v>0</v>
      </c>
      <c r="S30" s="267"/>
      <c r="T30" s="260">
        <f t="shared" si="9"/>
        <v>19</v>
      </c>
      <c r="U30" s="29" t="str">
        <f>'Calc|Fee Based'!B30</f>
        <v>RCTK</v>
      </c>
      <c r="V30" s="29" t="str">
        <f>'Calc|Fee Based'!C30</f>
        <v>Reconnection after temp discon AH</v>
      </c>
      <c r="W30" s="223" t="str">
        <f>'Calc|Fee Based'!E30</f>
        <v>After Hours</v>
      </c>
      <c r="X30" s="223" t="str">
        <f>'Calc|Fee Based'!F30</f>
        <v>Opex</v>
      </c>
      <c r="Y30" s="200">
        <f>'Calc|Fee Based'!H30</f>
        <v>897.74377452769693</v>
      </c>
      <c r="Z30" s="200">
        <f t="shared" si="0"/>
        <v>929.61115155726895</v>
      </c>
      <c r="AA30" s="200">
        <f t="shared" si="0"/>
        <v>964.44821355133899</v>
      </c>
      <c r="AB30" s="200">
        <f t="shared" si="0"/>
        <v>1000.7930294369927</v>
      </c>
      <c r="AC30" s="200">
        <f t="shared" si="0"/>
        <v>1037.1917066526753</v>
      </c>
      <c r="AD30" s="265"/>
      <c r="AE30" s="265"/>
      <c r="AF30" s="265"/>
      <c r="AG30" s="265"/>
      <c r="AH30" s="265"/>
    </row>
    <row r="31" spans="1:34" s="1" customFormat="1">
      <c r="A31" s="260">
        <f t="shared" si="8"/>
        <v>20</v>
      </c>
      <c r="B31" s="261" t="s">
        <v>339</v>
      </c>
      <c r="C31" s="262" t="s">
        <v>401</v>
      </c>
      <c r="D31" s="263" t="s">
        <v>186</v>
      </c>
      <c r="E31" s="263" t="s">
        <v>339</v>
      </c>
      <c r="F31" s="263" t="s">
        <v>467</v>
      </c>
      <c r="G31" s="189">
        <v>136.31</v>
      </c>
      <c r="H31" s="189">
        <v>142.01</v>
      </c>
      <c r="I31" s="189">
        <v>154.06</v>
      </c>
      <c r="J31" s="189">
        <v>161.47999999999999</v>
      </c>
      <c r="K31" s="232">
        <f t="shared" si="1"/>
        <v>167.37814350431682</v>
      </c>
      <c r="L31" s="266"/>
      <c r="M31" s="189">
        <f t="shared" si="2"/>
        <v>136.31</v>
      </c>
      <c r="N31" s="101">
        <f t="shared" si="3"/>
        <v>0</v>
      </c>
      <c r="O31" s="101">
        <f t="shared" si="4"/>
        <v>0</v>
      </c>
      <c r="P31" s="101">
        <f t="shared" si="5"/>
        <v>0</v>
      </c>
      <c r="Q31" s="101">
        <f t="shared" si="6"/>
        <v>0</v>
      </c>
      <c r="R31" s="101">
        <f t="shared" si="7"/>
        <v>0</v>
      </c>
      <c r="S31" s="267"/>
      <c r="T31" s="260">
        <f t="shared" si="9"/>
        <v>20</v>
      </c>
      <c r="U31" s="29" t="str">
        <f>'Calc|Fee Based'!B31</f>
        <v>SLOM</v>
      </c>
      <c r="V31" s="29" t="str">
        <f>'Calc|Fee Based'!C31</f>
        <v>Security Lighting - O&amp;M</v>
      </c>
      <c r="W31" s="223" t="str">
        <f>'Calc|Fee Based'!E31</f>
        <v>Business Hours</v>
      </c>
      <c r="X31" s="223" t="str">
        <f>'Calc|Fee Based'!F31</f>
        <v>Capex</v>
      </c>
      <c r="Y31" s="200">
        <f>'Calc|Fee Based'!H31</f>
        <v>177.44133250857197</v>
      </c>
      <c r="Z31" s="200">
        <f t="shared" si="0"/>
        <v>183.74000035135953</v>
      </c>
      <c r="AA31" s="200">
        <f t="shared" si="0"/>
        <v>190.625633954515</v>
      </c>
      <c r="AB31" s="200">
        <f t="shared" si="0"/>
        <v>197.80927893598201</v>
      </c>
      <c r="AC31" s="200">
        <f t="shared" si="0"/>
        <v>205.00356974584923</v>
      </c>
      <c r="AD31" s="265"/>
      <c r="AE31" s="265"/>
      <c r="AF31" s="265"/>
      <c r="AG31" s="265"/>
      <c r="AH31" s="265"/>
    </row>
    <row r="32" spans="1:34" s="1" customFormat="1">
      <c r="A32" s="260">
        <f t="shared" si="8"/>
        <v>21</v>
      </c>
      <c r="B32" s="261" t="s">
        <v>341</v>
      </c>
      <c r="C32" s="262" t="s">
        <v>403</v>
      </c>
      <c r="D32" s="263" t="s">
        <v>186</v>
      </c>
      <c r="E32" s="263" t="s">
        <v>341</v>
      </c>
      <c r="F32" s="263" t="s">
        <v>468</v>
      </c>
      <c r="G32" s="189">
        <v>12.98</v>
      </c>
      <c r="H32" s="189">
        <v>13.52</v>
      </c>
      <c r="I32" s="189">
        <v>14.67</v>
      </c>
      <c r="J32" s="189">
        <v>15.38</v>
      </c>
      <c r="K32" s="232">
        <f t="shared" ref="K32:K47" si="10">J32*(1+$R$5)*(1-$R$6)</f>
        <v>15.941762739016555</v>
      </c>
      <c r="L32" s="266"/>
      <c r="M32" s="189">
        <f t="shared" ref="M32:M43" si="11">G32</f>
        <v>12.98</v>
      </c>
      <c r="N32" s="101">
        <f t="shared" si="3"/>
        <v>0</v>
      </c>
      <c r="O32" s="101">
        <f t="shared" si="4"/>
        <v>0</v>
      </c>
      <c r="P32" s="101">
        <f t="shared" si="5"/>
        <v>0</v>
      </c>
      <c r="Q32" s="101">
        <f t="shared" si="6"/>
        <v>0</v>
      </c>
      <c r="R32" s="101">
        <f t="shared" si="7"/>
        <v>0</v>
      </c>
      <c r="S32" s="267"/>
      <c r="T32" s="260">
        <f t="shared" si="9"/>
        <v>21</v>
      </c>
      <c r="U32" s="29" t="str">
        <f>'Calc|Fee Based'!B32</f>
        <v>RFOM</v>
      </c>
      <c r="V32" s="29" t="str">
        <f>'Calc|Fee Based'!C32</f>
        <v>Enhanced Connection Operation and Maintenance</v>
      </c>
      <c r="W32" s="223" t="str">
        <f>'Calc|Fee Based'!E32</f>
        <v>Business Hours</v>
      </c>
      <c r="X32" s="223" t="str">
        <f>'Calc|Fee Based'!F32</f>
        <v>Opex</v>
      </c>
      <c r="Y32" s="200">
        <f>'Calc|Fee Based'!H32</f>
        <v>16.162492814107278</v>
      </c>
      <c r="Z32" s="200">
        <f t="shared" ref="Z32:AC47" si="12">Y32*(1+Z$5)*(1-Z$6)</f>
        <v>16.7362158148776</v>
      </c>
      <c r="AA32" s="200">
        <f t="shared" si="12"/>
        <v>17.363403415749566</v>
      </c>
      <c r="AB32" s="200">
        <f t="shared" si="12"/>
        <v>18.017735801280143</v>
      </c>
      <c r="AC32" s="200">
        <f t="shared" si="12"/>
        <v>18.673037877032197</v>
      </c>
      <c r="AD32" s="265"/>
      <c r="AE32" s="265"/>
      <c r="AF32" s="265"/>
      <c r="AG32" s="265"/>
      <c r="AH32" s="265"/>
    </row>
    <row r="33" spans="1:34" s="1" customFormat="1">
      <c r="A33" s="260">
        <f t="shared" si="8"/>
        <v>22</v>
      </c>
      <c r="B33" s="261" t="s">
        <v>342</v>
      </c>
      <c r="C33" s="262" t="s">
        <v>469</v>
      </c>
      <c r="D33" s="263" t="s">
        <v>186</v>
      </c>
      <c r="E33" s="263" t="s">
        <v>342</v>
      </c>
      <c r="F33" s="263" t="s">
        <v>437</v>
      </c>
      <c r="G33" s="189">
        <v>0</v>
      </c>
      <c r="H33" s="189">
        <v>0</v>
      </c>
      <c r="I33" s="189">
        <v>0</v>
      </c>
      <c r="J33" s="189">
        <f>I33*(1+$Q$5)*(1-$Q$6)</f>
        <v>0</v>
      </c>
      <c r="K33" s="232">
        <f t="shared" si="10"/>
        <v>0</v>
      </c>
      <c r="L33" s="266"/>
      <c r="M33" s="189">
        <f t="shared" si="11"/>
        <v>0</v>
      </c>
      <c r="N33" s="101">
        <f t="shared" si="3"/>
        <v>0</v>
      </c>
      <c r="O33" s="101">
        <f t="shared" si="4"/>
        <v>0</v>
      </c>
      <c r="P33" s="101">
        <f t="shared" si="5"/>
        <v>0</v>
      </c>
      <c r="Q33" s="101">
        <f t="shared" si="6"/>
        <v>0</v>
      </c>
      <c r="R33" s="101">
        <f t="shared" si="7"/>
        <v>0</v>
      </c>
      <c r="S33" s="267"/>
      <c r="T33" s="260">
        <f t="shared" si="9"/>
        <v>22</v>
      </c>
      <c r="U33" s="29" t="str">
        <f>'Calc|Fee Based'!B33</f>
        <v>REENRM</v>
      </c>
      <c r="V33" s="29" t="str">
        <f>'Calc|Fee Based'!C33</f>
        <v>Remote  energisation</v>
      </c>
      <c r="W33" s="223" t="str">
        <f>'Calc|Fee Based'!E33</f>
        <v>Business Hours</v>
      </c>
      <c r="X33" s="223" t="str">
        <f>'Calc|Fee Based'!F33</f>
        <v>Opex</v>
      </c>
      <c r="Y33" s="200">
        <f>'Calc|Fee Based'!H33</f>
        <v>0</v>
      </c>
      <c r="Z33" s="200">
        <f t="shared" si="12"/>
        <v>0</v>
      </c>
      <c r="AA33" s="200">
        <f t="shared" si="12"/>
        <v>0</v>
      </c>
      <c r="AB33" s="200">
        <f t="shared" si="12"/>
        <v>0</v>
      </c>
      <c r="AC33" s="200">
        <f t="shared" si="12"/>
        <v>0</v>
      </c>
      <c r="AD33" s="265"/>
      <c r="AE33" s="265"/>
      <c r="AF33" s="265"/>
      <c r="AG33" s="265"/>
      <c r="AH33" s="265"/>
    </row>
    <row r="34" spans="1:34" s="1" customFormat="1">
      <c r="A34" s="260">
        <f t="shared" si="8"/>
        <v>23</v>
      </c>
      <c r="B34" s="261" t="s">
        <v>343</v>
      </c>
      <c r="C34" s="262" t="s">
        <v>406</v>
      </c>
      <c r="D34" s="263" t="s">
        <v>186</v>
      </c>
      <c r="E34" s="263" t="s">
        <v>343</v>
      </c>
      <c r="F34" s="263" t="s">
        <v>437</v>
      </c>
      <c r="G34" s="189">
        <v>0</v>
      </c>
      <c r="H34" s="189">
        <v>0</v>
      </c>
      <c r="I34" s="189">
        <v>0</v>
      </c>
      <c r="J34" s="189">
        <f>I34*(1+$Q$5)*(1-$Q$6)</f>
        <v>0</v>
      </c>
      <c r="K34" s="232">
        <f t="shared" si="10"/>
        <v>0</v>
      </c>
      <c r="L34" s="266"/>
      <c r="M34" s="189">
        <f t="shared" si="11"/>
        <v>0</v>
      </c>
      <c r="N34" s="101">
        <f t="shared" si="3"/>
        <v>0</v>
      </c>
      <c r="O34" s="101">
        <f t="shared" si="4"/>
        <v>0</v>
      </c>
      <c r="P34" s="101">
        <f t="shared" si="5"/>
        <v>0</v>
      </c>
      <c r="Q34" s="101">
        <f t="shared" si="6"/>
        <v>0</v>
      </c>
      <c r="R34" s="101">
        <f t="shared" si="7"/>
        <v>0</v>
      </c>
      <c r="S34" s="267"/>
      <c r="T34" s="260">
        <f t="shared" si="9"/>
        <v>23</v>
      </c>
      <c r="U34" s="29" t="str">
        <f>'Calc|Fee Based'!B34</f>
        <v>DEENRM</v>
      </c>
      <c r="V34" s="29" t="str">
        <f>'Calc|Fee Based'!C34</f>
        <v>Remote de-energisation</v>
      </c>
      <c r="W34" s="223" t="str">
        <f>'Calc|Fee Based'!E34</f>
        <v>Business Hours</v>
      </c>
      <c r="X34" s="223" t="str">
        <f>'Calc|Fee Based'!F34</f>
        <v>Opex</v>
      </c>
      <c r="Y34" s="200">
        <f>'Calc|Fee Based'!H34</f>
        <v>0</v>
      </c>
      <c r="Z34" s="200">
        <f t="shared" si="12"/>
        <v>0</v>
      </c>
      <c r="AA34" s="200">
        <f t="shared" si="12"/>
        <v>0</v>
      </c>
      <c r="AB34" s="200">
        <f t="shared" si="12"/>
        <v>0</v>
      </c>
      <c r="AC34" s="200">
        <f t="shared" si="12"/>
        <v>0</v>
      </c>
      <c r="AD34" s="265"/>
      <c r="AE34" s="265"/>
      <c r="AF34" s="265"/>
      <c r="AG34" s="265"/>
      <c r="AH34" s="265"/>
    </row>
    <row r="35" spans="1:34" s="1" customFormat="1">
      <c r="A35" s="260">
        <f t="shared" si="8"/>
        <v>24</v>
      </c>
      <c r="B35" s="261" t="s">
        <v>344</v>
      </c>
      <c r="C35" s="262" t="s">
        <v>407</v>
      </c>
      <c r="D35" s="263" t="s">
        <v>186</v>
      </c>
      <c r="E35" s="263" t="s">
        <v>470</v>
      </c>
      <c r="F35" s="263" t="s">
        <v>437</v>
      </c>
      <c r="G35" s="189">
        <v>472.07</v>
      </c>
      <c r="H35" s="189">
        <v>491.82</v>
      </c>
      <c r="I35" s="189">
        <v>533.57000000000005</v>
      </c>
      <c r="J35" s="189">
        <v>559.26</v>
      </c>
      <c r="K35" s="232">
        <f t="shared" si="10"/>
        <v>579.68727109378392</v>
      </c>
      <c r="L35" s="266"/>
      <c r="M35" s="189">
        <f t="shared" si="11"/>
        <v>472.07</v>
      </c>
      <c r="N35" s="101">
        <f t="shared" si="3"/>
        <v>0</v>
      </c>
      <c r="O35" s="101">
        <f t="shared" si="4"/>
        <v>0</v>
      </c>
      <c r="P35" s="101">
        <f t="shared" si="5"/>
        <v>0</v>
      </c>
      <c r="Q35" s="101">
        <f t="shared" si="6"/>
        <v>0</v>
      </c>
      <c r="R35" s="101">
        <f t="shared" si="7"/>
        <v>0</v>
      </c>
      <c r="S35" s="267"/>
      <c r="T35" s="260">
        <f t="shared" si="9"/>
        <v>24</v>
      </c>
      <c r="U35" s="29" t="str">
        <f>'Calc|Fee Based'!B35</f>
        <v>MCTK</v>
      </c>
      <c r="V35" s="29" t="str">
        <f>'Calc|Fee Based'!C35</f>
        <v>Meter Alteration BH</v>
      </c>
      <c r="W35" s="223" t="str">
        <f>'Calc|Fee Based'!E35</f>
        <v>Business Hours</v>
      </c>
      <c r="X35" s="223" t="str">
        <f>'Calc|Fee Based'!F35</f>
        <v>Opex</v>
      </c>
      <c r="Y35" s="200">
        <f>'Calc|Fee Based'!H35</f>
        <v>618.76587610271554</v>
      </c>
      <c r="Z35" s="200">
        <f t="shared" si="12"/>
        <v>640.73032300425223</v>
      </c>
      <c r="AA35" s="200">
        <f t="shared" si="12"/>
        <v>664.74161196801697</v>
      </c>
      <c r="AB35" s="200">
        <f t="shared" si="12"/>
        <v>689.79211354917231</v>
      </c>
      <c r="AC35" s="200">
        <f t="shared" si="12"/>
        <v>714.87973881083542</v>
      </c>
      <c r="AD35" s="265"/>
      <c r="AE35" s="265"/>
      <c r="AF35" s="265"/>
      <c r="AG35" s="265"/>
      <c r="AH35" s="265"/>
    </row>
    <row r="36" spans="1:34" s="1" customFormat="1">
      <c r="A36" s="260">
        <f t="shared" si="8"/>
        <v>25</v>
      </c>
      <c r="B36" s="261" t="s">
        <v>344</v>
      </c>
      <c r="C36" s="262" t="s">
        <v>408</v>
      </c>
      <c r="D36" s="263" t="s">
        <v>187</v>
      </c>
      <c r="E36" s="263" t="s">
        <v>471</v>
      </c>
      <c r="F36" s="263" t="s">
        <v>437</v>
      </c>
      <c r="G36" s="189">
        <v>652.29999999999995</v>
      </c>
      <c r="H36" s="189">
        <v>679.59</v>
      </c>
      <c r="I36" s="189">
        <v>737.28</v>
      </c>
      <c r="J36" s="189">
        <v>772.78</v>
      </c>
      <c r="K36" s="232">
        <f t="shared" si="10"/>
        <v>801.00620347576159</v>
      </c>
      <c r="L36" s="266"/>
      <c r="M36" s="189">
        <f t="shared" si="11"/>
        <v>652.29999999999995</v>
      </c>
      <c r="N36" s="101">
        <f t="shared" si="3"/>
        <v>0</v>
      </c>
      <c r="O36" s="101">
        <f t="shared" si="4"/>
        <v>0</v>
      </c>
      <c r="P36" s="101">
        <f t="shared" si="5"/>
        <v>0</v>
      </c>
      <c r="Q36" s="101">
        <f t="shared" si="6"/>
        <v>0</v>
      </c>
      <c r="R36" s="101">
        <f t="shared" si="7"/>
        <v>0</v>
      </c>
      <c r="S36" s="267"/>
      <c r="T36" s="260">
        <f t="shared" si="9"/>
        <v>25</v>
      </c>
      <c r="U36" s="29" t="str">
        <f>'Calc|Fee Based'!B36</f>
        <v>MCTK</v>
      </c>
      <c r="V36" s="29" t="str">
        <f>'Calc|Fee Based'!C36</f>
        <v>Meter Alteration AH</v>
      </c>
      <c r="W36" s="223" t="str">
        <f>'Calc|Fee Based'!E36</f>
        <v>After Hours</v>
      </c>
      <c r="X36" s="223" t="str">
        <f>'Calc|Fee Based'!F36</f>
        <v>Opex</v>
      </c>
      <c r="Y36" s="200">
        <f>'Calc|Fee Based'!H36</f>
        <v>958.78901080373726</v>
      </c>
      <c r="Z36" s="200">
        <f t="shared" si="12"/>
        <v>992.82332189118267</v>
      </c>
      <c r="AA36" s="200">
        <f t="shared" si="12"/>
        <v>1030.0292520867727</v>
      </c>
      <c r="AB36" s="200">
        <f t="shared" si="12"/>
        <v>1068.845461187396</v>
      </c>
      <c r="AC36" s="200">
        <f t="shared" si="12"/>
        <v>1107.7191941080716</v>
      </c>
      <c r="AD36" s="265"/>
      <c r="AE36" s="265"/>
      <c r="AF36" s="265"/>
      <c r="AG36" s="265"/>
      <c r="AH36" s="265"/>
    </row>
    <row r="37" spans="1:34" s="1" customFormat="1">
      <c r="A37" s="260">
        <f t="shared" si="8"/>
        <v>26</v>
      </c>
      <c r="B37" s="261" t="s">
        <v>345</v>
      </c>
      <c r="C37" s="262" t="s">
        <v>409</v>
      </c>
      <c r="D37" s="263" t="s">
        <v>186</v>
      </c>
      <c r="E37" s="263" t="s">
        <v>345</v>
      </c>
      <c r="F37" s="263" t="s">
        <v>437</v>
      </c>
      <c r="G37" s="189">
        <f>SUMIF('Calc|Fee Based'!$B$12:$B$71,B37,'Calc|Fee Based'!$H$12:$H$71)</f>
        <v>0</v>
      </c>
      <c r="H37" s="189">
        <v>0</v>
      </c>
      <c r="I37" s="189">
        <v>0</v>
      </c>
      <c r="J37" s="189">
        <f>I37*(1+$Q$5)*(1-$Q$6)</f>
        <v>0</v>
      </c>
      <c r="K37" s="232">
        <f t="shared" si="10"/>
        <v>0</v>
      </c>
      <c r="L37" s="266"/>
      <c r="M37" s="189">
        <f t="shared" si="11"/>
        <v>0</v>
      </c>
      <c r="N37" s="101">
        <f t="shared" si="3"/>
        <v>0</v>
      </c>
      <c r="O37" s="101">
        <f t="shared" si="4"/>
        <v>0</v>
      </c>
      <c r="P37" s="101">
        <f t="shared" si="5"/>
        <v>0</v>
      </c>
      <c r="Q37" s="101">
        <f t="shared" si="6"/>
        <v>0</v>
      </c>
      <c r="R37" s="101">
        <f t="shared" si="7"/>
        <v>0</v>
      </c>
      <c r="S37" s="267"/>
      <c r="T37" s="260">
        <f t="shared" si="9"/>
        <v>26</v>
      </c>
      <c r="U37" s="29" t="str">
        <f>'Calc|Fee Based'!B37</f>
        <v>SPRDRM</v>
      </c>
      <c r="V37" s="29" t="str">
        <f>'Calc|Fee Based'!C37</f>
        <v>Remote special meter read</v>
      </c>
      <c r="W37" s="223" t="str">
        <f>'Calc|Fee Based'!E37</f>
        <v>Business Hours</v>
      </c>
      <c r="X37" s="223" t="str">
        <f>'Calc|Fee Based'!F37</f>
        <v>Opex</v>
      </c>
      <c r="Y37" s="200">
        <f>'Calc|Fee Based'!H37</f>
        <v>0</v>
      </c>
      <c r="Z37" s="200">
        <f t="shared" si="12"/>
        <v>0</v>
      </c>
      <c r="AA37" s="200">
        <f t="shared" si="12"/>
        <v>0</v>
      </c>
      <c r="AB37" s="200">
        <f t="shared" si="12"/>
        <v>0</v>
      </c>
      <c r="AC37" s="200">
        <f t="shared" si="12"/>
        <v>0</v>
      </c>
      <c r="AD37" s="265"/>
      <c r="AE37" s="265"/>
      <c r="AF37" s="265"/>
      <c r="AG37" s="265"/>
      <c r="AH37" s="265"/>
    </row>
    <row r="38" spans="1:34" s="1" customFormat="1">
      <c r="A38" s="260">
        <f t="shared" si="8"/>
        <v>27</v>
      </c>
      <c r="B38" s="261" t="s">
        <v>346</v>
      </c>
      <c r="C38" s="262" t="s">
        <v>410</v>
      </c>
      <c r="D38" s="263" t="s">
        <v>186</v>
      </c>
      <c r="E38" s="263" t="s">
        <v>346</v>
      </c>
      <c r="F38" s="263" t="s">
        <v>437</v>
      </c>
      <c r="G38" s="189">
        <v>49.91</v>
      </c>
      <c r="H38" s="189">
        <v>52</v>
      </c>
      <c r="I38" s="189">
        <v>56.41</v>
      </c>
      <c r="J38" s="189">
        <v>59.13</v>
      </c>
      <c r="K38" s="232">
        <f t="shared" si="10"/>
        <v>61.289754925750906</v>
      </c>
      <c r="L38" s="266"/>
      <c r="M38" s="189">
        <f t="shared" si="11"/>
        <v>49.91</v>
      </c>
      <c r="N38" s="101">
        <f t="shared" si="3"/>
        <v>0</v>
      </c>
      <c r="O38" s="101">
        <f t="shared" si="4"/>
        <v>0</v>
      </c>
      <c r="P38" s="101">
        <f t="shared" si="5"/>
        <v>0</v>
      </c>
      <c r="Q38" s="101">
        <f t="shared" si="6"/>
        <v>0</v>
      </c>
      <c r="R38" s="101">
        <f t="shared" si="7"/>
        <v>0</v>
      </c>
      <c r="S38" s="267"/>
      <c r="T38" s="260">
        <f t="shared" si="9"/>
        <v>27</v>
      </c>
      <c r="U38" s="29" t="str">
        <f>'Calc|Fee Based'!B38</f>
        <v>MECFRM</v>
      </c>
      <c r="V38" s="29" t="str">
        <f>'Calc|Fee Based'!C38</f>
        <v>Remote meter reconfiguration</v>
      </c>
      <c r="W38" s="223" t="str">
        <f>'Calc|Fee Based'!E38</f>
        <v>Business Hours</v>
      </c>
      <c r="X38" s="223" t="str">
        <f>'Calc|Fee Based'!F38</f>
        <v>Opex</v>
      </c>
      <c r="Y38" s="200">
        <f>'Calc|Fee Based'!H38</f>
        <v>65.114918694443048</v>
      </c>
      <c r="Z38" s="200">
        <f t="shared" si="12"/>
        <v>67.426315022841337</v>
      </c>
      <c r="AA38" s="200">
        <f t="shared" si="12"/>
        <v>69.953107771129183</v>
      </c>
      <c r="AB38" s="200">
        <f t="shared" si="12"/>
        <v>72.589260533763394</v>
      </c>
      <c r="AC38" s="200">
        <f t="shared" si="12"/>
        <v>75.229319952422529</v>
      </c>
      <c r="AD38" s="265"/>
      <c r="AE38" s="265"/>
      <c r="AF38" s="265"/>
      <c r="AG38" s="265"/>
      <c r="AH38" s="265"/>
    </row>
    <row r="39" spans="1:34" s="1" customFormat="1">
      <c r="A39" s="260">
        <f t="shared" si="8"/>
        <v>28</v>
      </c>
      <c r="B39" s="261" t="s">
        <v>347</v>
      </c>
      <c r="C39" s="262" t="s">
        <v>411</v>
      </c>
      <c r="D39" s="263" t="s">
        <v>186</v>
      </c>
      <c r="E39" s="263" t="s">
        <v>472</v>
      </c>
      <c r="F39" s="263" t="s">
        <v>437</v>
      </c>
      <c r="G39" s="189">
        <v>47.69</v>
      </c>
      <c r="H39" s="189">
        <v>49.69</v>
      </c>
      <c r="I39" s="189">
        <v>53.91</v>
      </c>
      <c r="J39" s="189">
        <v>56.51</v>
      </c>
      <c r="K39" s="232">
        <f t="shared" si="10"/>
        <v>58.574058022225323</v>
      </c>
      <c r="L39" s="266"/>
      <c r="M39" s="189">
        <f t="shared" si="11"/>
        <v>47.69</v>
      </c>
      <c r="N39" s="101">
        <f t="shared" si="3"/>
        <v>0</v>
      </c>
      <c r="O39" s="101">
        <f t="shared" si="4"/>
        <v>0</v>
      </c>
      <c r="P39" s="101">
        <f t="shared" si="5"/>
        <v>0</v>
      </c>
      <c r="Q39" s="101">
        <f t="shared" si="6"/>
        <v>0</v>
      </c>
      <c r="R39" s="101">
        <f t="shared" si="7"/>
        <v>0</v>
      </c>
      <c r="S39" s="267"/>
      <c r="T39" s="260">
        <f t="shared" si="9"/>
        <v>28</v>
      </c>
      <c r="U39" s="29" t="str">
        <f>'Calc|Fee Based'!B39</f>
        <v>SPRD</v>
      </c>
      <c r="V39" s="29" t="str">
        <f>'Calc|Fee Based'!C39</f>
        <v xml:space="preserve">Field-based special meter reads </v>
      </c>
      <c r="W39" s="223" t="str">
        <f>'Calc|Fee Based'!E39</f>
        <v>Business Hours</v>
      </c>
      <c r="X39" s="223" t="str">
        <f>'Calc|Fee Based'!F39</f>
        <v>Opex</v>
      </c>
      <c r="Y39" s="200">
        <f>'Calc|Fee Based'!H39</f>
        <v>61.402760411462175</v>
      </c>
      <c r="Z39" s="200">
        <f t="shared" si="12"/>
        <v>63.582385569785316</v>
      </c>
      <c r="AA39" s="200">
        <f t="shared" si="12"/>
        <v>65.965127541108387</v>
      </c>
      <c r="AB39" s="200">
        <f t="shared" si="12"/>
        <v>68.450994984967394</v>
      </c>
      <c r="AC39" s="200">
        <f t="shared" si="12"/>
        <v>70.94054636898511</v>
      </c>
      <c r="AD39" s="265"/>
      <c r="AE39" s="265"/>
      <c r="AF39" s="265"/>
      <c r="AG39" s="265"/>
      <c r="AH39" s="265"/>
    </row>
    <row r="40" spans="1:34" s="1" customFormat="1">
      <c r="A40" s="260">
        <f t="shared" si="8"/>
        <v>29</v>
      </c>
      <c r="B40" s="261" t="s">
        <v>348</v>
      </c>
      <c r="C40" s="262" t="s">
        <v>412</v>
      </c>
      <c r="D40" s="263" t="s">
        <v>186</v>
      </c>
      <c r="E40" s="263" t="s">
        <v>473</v>
      </c>
      <c r="F40" s="263" t="s">
        <v>437</v>
      </c>
      <c r="G40" s="189">
        <v>514.16999999999996</v>
      </c>
      <c r="H40" s="189">
        <v>535.67999999999995</v>
      </c>
      <c r="I40" s="189">
        <v>581.15</v>
      </c>
      <c r="J40" s="189">
        <v>609.13</v>
      </c>
      <c r="K40" s="232">
        <f t="shared" si="10"/>
        <v>631.37879955898279</v>
      </c>
      <c r="L40" s="266"/>
      <c r="M40" s="189">
        <f t="shared" si="11"/>
        <v>514.16999999999996</v>
      </c>
      <c r="N40" s="101">
        <f t="shared" si="3"/>
        <v>0</v>
      </c>
      <c r="O40" s="101">
        <f t="shared" si="4"/>
        <v>0</v>
      </c>
      <c r="P40" s="101">
        <f t="shared" si="5"/>
        <v>0</v>
      </c>
      <c r="Q40" s="101">
        <f t="shared" si="6"/>
        <v>0</v>
      </c>
      <c r="R40" s="101">
        <f t="shared" si="7"/>
        <v>0</v>
      </c>
      <c r="S40" s="267"/>
      <c r="T40" s="260">
        <f t="shared" si="9"/>
        <v>29</v>
      </c>
      <c r="U40" s="29" t="str">
        <f>'Calc|Fee Based'!B40</f>
        <v>MTAL</v>
      </c>
      <c r="V40" s="29" t="str">
        <f>'Calc|Fee Based'!C40</f>
        <v>Meter test of types 5, 6 and AMI smart metering installations BH</v>
      </c>
      <c r="W40" s="223" t="str">
        <f>'Calc|Fee Based'!E40</f>
        <v>Business Hours</v>
      </c>
      <c r="X40" s="223" t="str">
        <f>'Calc|Fee Based'!F40</f>
        <v>Opex</v>
      </c>
      <c r="Y40" s="200">
        <f>'Calc|Fee Based'!H40</f>
        <v>661.87404740631905</v>
      </c>
      <c r="Z40" s="200">
        <f t="shared" si="12"/>
        <v>685.36871304839792</v>
      </c>
      <c r="AA40" s="200">
        <f t="shared" si="12"/>
        <v>711.0528201132347</v>
      </c>
      <c r="AB40" s="200">
        <f t="shared" si="12"/>
        <v>737.84853964371086</v>
      </c>
      <c r="AC40" s="200">
        <f t="shared" si="12"/>
        <v>764.68396918668327</v>
      </c>
      <c r="AD40" s="265"/>
      <c r="AE40" s="265"/>
      <c r="AF40" s="265"/>
      <c r="AG40" s="265"/>
      <c r="AH40" s="265"/>
    </row>
    <row r="41" spans="1:34" s="1" customFormat="1">
      <c r="A41" s="260">
        <f t="shared" si="8"/>
        <v>30</v>
      </c>
      <c r="B41" s="261" t="s">
        <v>348</v>
      </c>
      <c r="C41" s="262" t="s">
        <v>413</v>
      </c>
      <c r="D41" s="263" t="s">
        <v>187</v>
      </c>
      <c r="E41" s="263" t="s">
        <v>474</v>
      </c>
      <c r="F41" s="263" t="s">
        <v>437</v>
      </c>
      <c r="G41" s="189">
        <v>698.04</v>
      </c>
      <c r="H41" s="189">
        <v>727.25</v>
      </c>
      <c r="I41" s="189">
        <v>788.98</v>
      </c>
      <c r="J41" s="189">
        <v>826.97</v>
      </c>
      <c r="K41" s="232">
        <f t="shared" si="10"/>
        <v>857.17552225517045</v>
      </c>
      <c r="L41" s="266"/>
      <c r="M41" s="189">
        <f t="shared" si="11"/>
        <v>698.04</v>
      </c>
      <c r="N41" s="101">
        <f t="shared" si="3"/>
        <v>0</v>
      </c>
      <c r="O41" s="101">
        <f t="shared" si="4"/>
        <v>0</v>
      </c>
      <c r="P41" s="101">
        <f t="shared" si="5"/>
        <v>0</v>
      </c>
      <c r="Q41" s="101">
        <f t="shared" si="6"/>
        <v>0</v>
      </c>
      <c r="R41" s="101">
        <f t="shared" si="7"/>
        <v>0</v>
      </c>
      <c r="S41" s="267"/>
      <c r="T41" s="260">
        <f t="shared" si="9"/>
        <v>30</v>
      </c>
      <c r="U41" s="29" t="str">
        <f>'Calc|Fee Based'!B41</f>
        <v>MTAL</v>
      </c>
      <c r="V41" s="29" t="str">
        <f>'Calc|Fee Based'!C41</f>
        <v>Meter test of types 5, 6 and AMI smart metering installations AH</v>
      </c>
      <c r="W41" s="223" t="str">
        <f>'Calc|Fee Based'!E41</f>
        <v>After Hours</v>
      </c>
      <c r="X41" s="223" t="str">
        <f>'Calc|Fee Based'!F41</f>
        <v>Opex</v>
      </c>
      <c r="Y41" s="200">
        <f>'Calc|Fee Based'!H41</f>
        <v>898.58415835415167</v>
      </c>
      <c r="Z41" s="200">
        <f t="shared" si="12"/>
        <v>930.48136664405331</v>
      </c>
      <c r="AA41" s="200">
        <f t="shared" si="12"/>
        <v>965.35103983999602</v>
      </c>
      <c r="AB41" s="200">
        <f t="shared" si="12"/>
        <v>1001.7298783458143</v>
      </c>
      <c r="AC41" s="200">
        <f t="shared" si="12"/>
        <v>1038.1626286016053</v>
      </c>
      <c r="AD41" s="265"/>
      <c r="AE41" s="265"/>
      <c r="AF41" s="265"/>
      <c r="AG41" s="265"/>
      <c r="AH41" s="265"/>
    </row>
    <row r="42" spans="1:34" s="1" customFormat="1">
      <c r="A42" s="260">
        <f t="shared" si="8"/>
        <v>31</v>
      </c>
      <c r="B42" s="261" t="s">
        <v>349</v>
      </c>
      <c r="C42" s="262" t="s">
        <v>414</v>
      </c>
      <c r="D42" s="263" t="s">
        <v>186</v>
      </c>
      <c r="E42" s="263" t="s">
        <v>349</v>
      </c>
      <c r="F42" s="263" t="s">
        <v>437</v>
      </c>
      <c r="G42" s="189">
        <v>1.44</v>
      </c>
      <c r="H42" s="189">
        <v>1.5</v>
      </c>
      <c r="I42" s="189">
        <v>1.63</v>
      </c>
      <c r="J42" s="189">
        <v>1.71</v>
      </c>
      <c r="K42" s="232">
        <f t="shared" si="10"/>
        <v>1.7724586660415025</v>
      </c>
      <c r="L42" s="266"/>
      <c r="M42" s="189">
        <f t="shared" si="11"/>
        <v>1.44</v>
      </c>
      <c r="N42" s="101">
        <f t="shared" si="3"/>
        <v>0</v>
      </c>
      <c r="O42" s="101">
        <f t="shared" si="4"/>
        <v>0</v>
      </c>
      <c r="P42" s="101">
        <f t="shared" si="5"/>
        <v>0</v>
      </c>
      <c r="Q42" s="101">
        <f t="shared" si="6"/>
        <v>0</v>
      </c>
      <c r="R42" s="101">
        <f t="shared" si="7"/>
        <v>0</v>
      </c>
      <c r="S42" s="267"/>
      <c r="T42" s="260">
        <f t="shared" si="9"/>
        <v>31</v>
      </c>
      <c r="U42" s="29" t="str">
        <f>'Calc|Fee Based'!B42</f>
        <v>MDCH</v>
      </c>
      <c r="V42" s="29" t="str">
        <f>'Calc|Fee Based'!C42</f>
        <v>Type 7 metering</v>
      </c>
      <c r="W42" s="223" t="str">
        <f>'Calc|Fee Based'!E42</f>
        <v>Business Hours</v>
      </c>
      <c r="X42" s="223" t="str">
        <f>'Calc|Fee Based'!F42</f>
        <v>Opex</v>
      </c>
      <c r="Y42" s="200">
        <f>'Calc|Fee Based'!H42</f>
        <v>0</v>
      </c>
      <c r="Z42" s="200">
        <f t="shared" si="12"/>
        <v>0</v>
      </c>
      <c r="AA42" s="200">
        <f t="shared" si="12"/>
        <v>0</v>
      </c>
      <c r="AB42" s="200">
        <f t="shared" si="12"/>
        <v>0</v>
      </c>
      <c r="AC42" s="200">
        <f t="shared" si="12"/>
        <v>0</v>
      </c>
      <c r="AD42" s="265"/>
      <c r="AE42" s="265"/>
      <c r="AF42" s="265"/>
      <c r="AG42" s="265"/>
      <c r="AH42" s="265"/>
    </row>
    <row r="43" spans="1:34" s="1" customFormat="1">
      <c r="A43" s="260">
        <f t="shared" si="8"/>
        <v>32</v>
      </c>
      <c r="B43" s="261" t="s">
        <v>350</v>
      </c>
      <c r="C43" s="262" t="s">
        <v>415</v>
      </c>
      <c r="D43" s="263" t="s">
        <v>186</v>
      </c>
      <c r="E43" s="263" t="s">
        <v>350</v>
      </c>
      <c r="F43" s="268" t="s">
        <v>475</v>
      </c>
      <c r="G43" s="189">
        <v>16.579999999999998</v>
      </c>
      <c r="H43" s="189">
        <v>17.27</v>
      </c>
      <c r="I43" s="189">
        <v>18.739999999999998</v>
      </c>
      <c r="J43" s="189">
        <v>19.64</v>
      </c>
      <c r="K43" s="232">
        <f t="shared" si="10"/>
        <v>20.357361521084858</v>
      </c>
      <c r="L43" s="266"/>
      <c r="M43" s="189">
        <f t="shared" si="11"/>
        <v>16.579999999999998</v>
      </c>
      <c r="N43" s="101">
        <f t="shared" si="3"/>
        <v>0</v>
      </c>
      <c r="O43" s="101">
        <f t="shared" si="4"/>
        <v>0</v>
      </c>
      <c r="P43" s="101">
        <f t="shared" si="5"/>
        <v>0</v>
      </c>
      <c r="Q43" s="101">
        <f t="shared" si="6"/>
        <v>0</v>
      </c>
      <c r="R43" s="101">
        <f t="shared" si="7"/>
        <v>0</v>
      </c>
      <c r="S43" s="267"/>
      <c r="T43" s="260">
        <f t="shared" si="9"/>
        <v>32</v>
      </c>
      <c r="U43" s="29" t="str">
        <f>'Calc|Fee Based'!B43</f>
        <v>NCUM</v>
      </c>
      <c r="V43" s="29" t="str">
        <f>'Calc|Fee Based'!C43</f>
        <v>Non-contestable unmetered loads</v>
      </c>
      <c r="W43" s="223" t="str">
        <f>'Calc|Fee Based'!E43</f>
        <v>Business Hours</v>
      </c>
      <c r="X43" s="223" t="str">
        <f>'Calc|Fee Based'!F43</f>
        <v>Capex</v>
      </c>
      <c r="Y43" s="200">
        <f>'Calc|Fee Based'!H43</f>
        <v>0</v>
      </c>
      <c r="Z43" s="200">
        <f t="shared" si="12"/>
        <v>0</v>
      </c>
      <c r="AA43" s="200">
        <f t="shared" si="12"/>
        <v>0</v>
      </c>
      <c r="AB43" s="200">
        <f t="shared" si="12"/>
        <v>0</v>
      </c>
      <c r="AC43" s="200">
        <f t="shared" si="12"/>
        <v>0</v>
      </c>
      <c r="AD43" s="265"/>
      <c r="AE43" s="265"/>
      <c r="AF43" s="265"/>
      <c r="AG43" s="265"/>
      <c r="AH43" s="265"/>
    </row>
    <row r="44" spans="1:34" s="1" customFormat="1">
      <c r="A44" s="260">
        <f t="shared" si="8"/>
        <v>33</v>
      </c>
      <c r="B44" s="261" t="s">
        <v>351</v>
      </c>
      <c r="C44" s="262" t="s">
        <v>476</v>
      </c>
      <c r="D44" s="263" t="s">
        <v>186</v>
      </c>
      <c r="E44" s="263" t="s">
        <v>477</v>
      </c>
      <c r="F44" s="263" t="s">
        <v>437</v>
      </c>
      <c r="G44" s="189">
        <v>472.07</v>
      </c>
      <c r="H44" s="189">
        <v>491.82</v>
      </c>
      <c r="I44" s="189">
        <v>533.57000000000005</v>
      </c>
      <c r="J44" s="189">
        <v>559.26</v>
      </c>
      <c r="K44" s="232">
        <f t="shared" si="10"/>
        <v>579.68727109378392</v>
      </c>
      <c r="L44" s="266"/>
      <c r="M44" s="189">
        <f>G44</f>
        <v>472.07</v>
      </c>
      <c r="N44" s="101">
        <f t="shared" si="3"/>
        <v>0</v>
      </c>
      <c r="O44" s="101">
        <f t="shared" si="4"/>
        <v>0</v>
      </c>
      <c r="P44" s="101">
        <f t="shared" si="5"/>
        <v>0</v>
      </c>
      <c r="Q44" s="101">
        <f t="shared" si="6"/>
        <v>0</v>
      </c>
      <c r="R44" s="101">
        <f t="shared" si="7"/>
        <v>0</v>
      </c>
      <c r="S44" s="267"/>
      <c r="T44" s="260">
        <f t="shared" si="9"/>
        <v>33</v>
      </c>
      <c r="U44" s="29" t="str">
        <f>'Calc|Fee Based'!B44</f>
        <v>WSVR</v>
      </c>
      <c r="V44" s="29" t="str">
        <f>'Calc|Fee Based'!C44</f>
        <v>Wasted site attendance BH</v>
      </c>
      <c r="W44" s="223" t="str">
        <f>'Calc|Fee Based'!E44</f>
        <v>Business Hours</v>
      </c>
      <c r="X44" s="223" t="str">
        <f>'Calc|Fee Based'!F44</f>
        <v>Opex</v>
      </c>
      <c r="Y44" s="200">
        <f>'Calc|Fee Based'!H44</f>
        <v>618.76587610271554</v>
      </c>
      <c r="Z44" s="200">
        <f t="shared" si="12"/>
        <v>640.73032300425223</v>
      </c>
      <c r="AA44" s="200">
        <f t="shared" si="12"/>
        <v>664.74161196801697</v>
      </c>
      <c r="AB44" s="200">
        <f t="shared" si="12"/>
        <v>689.79211354917231</v>
      </c>
      <c r="AC44" s="200">
        <f t="shared" si="12"/>
        <v>714.87973881083542</v>
      </c>
      <c r="AD44" s="265"/>
      <c r="AE44" s="265"/>
      <c r="AF44" s="265"/>
      <c r="AG44" s="265"/>
      <c r="AH44" s="265"/>
    </row>
    <row r="45" spans="1:34" s="1" customFormat="1">
      <c r="A45" s="260">
        <f t="shared" si="8"/>
        <v>34</v>
      </c>
      <c r="B45" s="261" t="s">
        <v>351</v>
      </c>
      <c r="C45" s="262" t="s">
        <v>478</v>
      </c>
      <c r="D45" s="263" t="s">
        <v>187</v>
      </c>
      <c r="E45" s="263" t="s">
        <v>479</v>
      </c>
      <c r="F45" s="263" t="s">
        <v>437</v>
      </c>
      <c r="G45" s="189">
        <v>652.29999999999995</v>
      </c>
      <c r="H45" s="189">
        <v>679.59</v>
      </c>
      <c r="I45" s="189">
        <v>737.28</v>
      </c>
      <c r="J45" s="189">
        <v>772.78</v>
      </c>
      <c r="K45" s="232">
        <f t="shared" si="10"/>
        <v>801.00620347576159</v>
      </c>
      <c r="L45" s="266"/>
      <c r="M45" s="189">
        <f>G45</f>
        <v>652.29999999999995</v>
      </c>
      <c r="N45" s="101">
        <f t="shared" si="3"/>
        <v>0</v>
      </c>
      <c r="O45" s="101">
        <f t="shared" si="4"/>
        <v>0</v>
      </c>
      <c r="P45" s="101">
        <f t="shared" si="5"/>
        <v>0</v>
      </c>
      <c r="Q45" s="101">
        <f t="shared" si="6"/>
        <v>0</v>
      </c>
      <c r="R45" s="101">
        <f t="shared" si="7"/>
        <v>0</v>
      </c>
      <c r="S45" s="267"/>
      <c r="T45" s="260">
        <f t="shared" si="9"/>
        <v>34</v>
      </c>
      <c r="U45" s="29" t="str">
        <f>'Calc|Fee Based'!B45</f>
        <v>WSVR</v>
      </c>
      <c r="V45" s="29" t="str">
        <f>'Calc|Fee Based'!C45</f>
        <v>Wasted site attendance AH</v>
      </c>
      <c r="W45" s="223" t="str">
        <f>'Calc|Fee Based'!E45</f>
        <v>After Hours</v>
      </c>
      <c r="X45" s="223" t="str">
        <f>'Calc|Fee Based'!F45</f>
        <v>Opex</v>
      </c>
      <c r="Y45" s="200">
        <f>'Calc|Fee Based'!H45</f>
        <v>958.78901080373726</v>
      </c>
      <c r="Z45" s="200">
        <f t="shared" si="12"/>
        <v>992.82332189118267</v>
      </c>
      <c r="AA45" s="200">
        <f t="shared" si="12"/>
        <v>1030.0292520867727</v>
      </c>
      <c r="AB45" s="200">
        <f t="shared" si="12"/>
        <v>1068.845461187396</v>
      </c>
      <c r="AC45" s="200">
        <f t="shared" si="12"/>
        <v>1107.7191941080716</v>
      </c>
      <c r="AD45" s="265"/>
      <c r="AE45" s="265"/>
      <c r="AF45" s="265"/>
      <c r="AG45" s="265"/>
      <c r="AH45" s="265"/>
    </row>
    <row r="46" spans="1:34" s="1" customFormat="1">
      <c r="A46" s="260">
        <f t="shared" si="8"/>
        <v>35</v>
      </c>
      <c r="B46" s="261" t="s">
        <v>352</v>
      </c>
      <c r="C46" s="262" t="s">
        <v>480</v>
      </c>
      <c r="D46" s="263" t="s">
        <v>186</v>
      </c>
      <c r="E46" s="263" t="s">
        <v>481</v>
      </c>
      <c r="F46" s="263" t="s">
        <v>437</v>
      </c>
      <c r="G46" s="189">
        <v>750.72</v>
      </c>
      <c r="H46" s="189">
        <v>782.13</v>
      </c>
      <c r="I46" s="189">
        <v>848.52</v>
      </c>
      <c r="J46" s="189">
        <v>889.37</v>
      </c>
      <c r="K46" s="232">
        <f t="shared" si="10"/>
        <v>921.85471568264973</v>
      </c>
      <c r="L46" s="266"/>
      <c r="M46" s="189">
        <f>G46</f>
        <v>750.72</v>
      </c>
      <c r="N46" s="101">
        <f t="shared" si="3"/>
        <v>0</v>
      </c>
      <c r="O46" s="101">
        <f t="shared" si="4"/>
        <v>0</v>
      </c>
      <c r="P46" s="101">
        <f t="shared" si="5"/>
        <v>0</v>
      </c>
      <c r="Q46" s="101">
        <f t="shared" si="6"/>
        <v>0</v>
      </c>
      <c r="R46" s="101">
        <f t="shared" si="7"/>
        <v>0</v>
      </c>
      <c r="S46" s="267"/>
      <c r="T46" s="260">
        <f t="shared" si="9"/>
        <v>35</v>
      </c>
      <c r="U46" s="29" t="str">
        <f>'Calc|Fee Based'!B46</f>
        <v>RTK3</v>
      </c>
      <c r="V46" s="29" t="str">
        <f>'Calc|Fee Based'!C46</f>
        <v>Replacement of 3-phase overhead service line BH</v>
      </c>
      <c r="W46" s="223" t="str">
        <f>'Calc|Fee Based'!E46</f>
        <v>Business Hours</v>
      </c>
      <c r="X46" s="223" t="str">
        <f>'Calc|Fee Based'!F46</f>
        <v>Capex</v>
      </c>
      <c r="Y46" s="200">
        <f>'Calc|Fee Based'!H46</f>
        <v>791.11947589460794</v>
      </c>
      <c r="Z46" s="200">
        <f t="shared" si="12"/>
        <v>819.20199044842298</v>
      </c>
      <c r="AA46" s="200">
        <f t="shared" si="12"/>
        <v>849.90148289653962</v>
      </c>
      <c r="AB46" s="200">
        <f t="shared" si="12"/>
        <v>881.92965453167176</v>
      </c>
      <c r="AC46" s="200">
        <f t="shared" si="12"/>
        <v>914.0052904304307</v>
      </c>
      <c r="AD46" s="265"/>
      <c r="AE46" s="265"/>
      <c r="AF46" s="265"/>
      <c r="AG46" s="265"/>
      <c r="AH46" s="265"/>
    </row>
    <row r="47" spans="1:34" s="1" customFormat="1">
      <c r="A47" s="260">
        <f t="shared" si="8"/>
        <v>36</v>
      </c>
      <c r="B47" s="261" t="s">
        <v>352</v>
      </c>
      <c r="C47" s="262" t="s">
        <v>482</v>
      </c>
      <c r="D47" s="263" t="s">
        <v>187</v>
      </c>
      <c r="E47" s="263" t="s">
        <v>483</v>
      </c>
      <c r="F47" s="263" t="s">
        <v>437</v>
      </c>
      <c r="G47" s="189">
        <v>933.7</v>
      </c>
      <c r="H47" s="189">
        <v>972.77</v>
      </c>
      <c r="I47" s="189">
        <v>1055.3499999999999</v>
      </c>
      <c r="J47" s="189">
        <v>1106.1600000000001</v>
      </c>
      <c r="K47" s="232">
        <f t="shared" si="10"/>
        <v>1146.5630865663559</v>
      </c>
      <c r="L47" s="266"/>
      <c r="M47" s="189">
        <f>G47</f>
        <v>933.7</v>
      </c>
      <c r="N47" s="101">
        <f t="shared" si="3"/>
        <v>0</v>
      </c>
      <c r="O47" s="101">
        <f t="shared" si="4"/>
        <v>0</v>
      </c>
      <c r="P47" s="101">
        <f t="shared" si="5"/>
        <v>0</v>
      </c>
      <c r="Q47" s="101">
        <f t="shared" si="6"/>
        <v>0</v>
      </c>
      <c r="R47" s="101">
        <f t="shared" si="7"/>
        <v>0</v>
      </c>
      <c r="S47" s="267"/>
      <c r="T47" s="260">
        <f t="shared" si="9"/>
        <v>36</v>
      </c>
      <c r="U47" s="29" t="str">
        <f>'Calc|Fee Based'!B47</f>
        <v>RTK3</v>
      </c>
      <c r="V47" s="29" t="str">
        <f>'Calc|Fee Based'!C47</f>
        <v>Replacement of 3-phase overhead service line AH</v>
      </c>
      <c r="W47" s="223" t="str">
        <f>'Calc|Fee Based'!E47</f>
        <v>After Hours</v>
      </c>
      <c r="X47" s="223" t="str">
        <f>'Calc|Fee Based'!F47</f>
        <v>Capex</v>
      </c>
      <c r="Y47" s="200">
        <f>'Calc|Fee Based'!H47</f>
        <v>1146.6627823749832</v>
      </c>
      <c r="Z47" s="200">
        <f t="shared" si="12"/>
        <v>1187.3660835267465</v>
      </c>
      <c r="AA47" s="200">
        <f t="shared" si="12"/>
        <v>1231.8624794576522</v>
      </c>
      <c r="AB47" s="200">
        <f t="shared" si="12"/>
        <v>1278.2846868745464</v>
      </c>
      <c r="AC47" s="200">
        <f t="shared" si="12"/>
        <v>1324.7756898479299</v>
      </c>
      <c r="AD47" s="265"/>
      <c r="AE47" s="265"/>
      <c r="AF47" s="265"/>
      <c r="AG47" s="265"/>
      <c r="AH47" s="265"/>
    </row>
    <row r="48" spans="1:34" s="1" customFormat="1">
      <c r="A48" s="260">
        <f t="shared" si="8"/>
        <v>37</v>
      </c>
      <c r="B48" s="261"/>
      <c r="C48" s="262"/>
      <c r="D48" s="263"/>
      <c r="E48" s="263"/>
      <c r="F48" s="263"/>
      <c r="G48" s="189"/>
      <c r="H48" s="189"/>
      <c r="I48" s="189"/>
      <c r="J48" s="189"/>
      <c r="K48" s="232"/>
      <c r="L48" s="266"/>
      <c r="M48" s="189"/>
      <c r="N48" s="101">
        <f t="shared" si="3"/>
        <v>0</v>
      </c>
      <c r="O48" s="101">
        <f t="shared" si="4"/>
        <v>0</v>
      </c>
      <c r="P48" s="101">
        <f t="shared" si="5"/>
        <v>0</v>
      </c>
      <c r="Q48" s="101">
        <f t="shared" si="6"/>
        <v>0</v>
      </c>
      <c r="R48" s="101">
        <f t="shared" si="7"/>
        <v>0</v>
      </c>
      <c r="S48" s="267"/>
      <c r="T48" s="260">
        <f t="shared" si="9"/>
        <v>37</v>
      </c>
      <c r="U48" s="29" t="str">
        <f>'Calc|Fee Based'!B48</f>
        <v/>
      </c>
      <c r="V48" s="29" t="str">
        <f>'Calc|Fee Based'!C48</f>
        <v/>
      </c>
      <c r="W48" s="380"/>
      <c r="X48" s="380"/>
      <c r="Y48" s="381"/>
      <c r="Z48" s="381"/>
      <c r="AA48" s="381"/>
      <c r="AB48" s="381"/>
      <c r="AC48" s="381"/>
      <c r="AD48" s="265"/>
      <c r="AE48" s="265"/>
      <c r="AF48" s="265"/>
      <c r="AG48" s="265"/>
      <c r="AH48" s="265"/>
    </row>
    <row r="49" spans="1:34" s="1" customFormat="1">
      <c r="A49" s="260">
        <f t="shared" si="8"/>
        <v>38</v>
      </c>
      <c r="B49" s="261"/>
      <c r="C49" s="262"/>
      <c r="D49" s="263"/>
      <c r="E49" s="263"/>
      <c r="F49" s="263"/>
      <c r="G49" s="189"/>
      <c r="H49" s="189"/>
      <c r="I49" s="189"/>
      <c r="J49" s="189"/>
      <c r="K49" s="232"/>
      <c r="L49" s="266"/>
      <c r="M49" s="189"/>
      <c r="N49" s="101">
        <f t="shared" si="3"/>
        <v>0</v>
      </c>
      <c r="O49" s="101">
        <f t="shared" si="4"/>
        <v>0</v>
      </c>
      <c r="P49" s="101">
        <f t="shared" si="5"/>
        <v>0</v>
      </c>
      <c r="Q49" s="101">
        <f t="shared" si="6"/>
        <v>0</v>
      </c>
      <c r="R49" s="101">
        <f t="shared" si="7"/>
        <v>0</v>
      </c>
      <c r="S49" s="267"/>
      <c r="T49" s="260">
        <f t="shared" si="9"/>
        <v>38</v>
      </c>
      <c r="U49" s="382"/>
      <c r="V49" s="382"/>
      <c r="W49" s="380"/>
      <c r="X49" s="380"/>
      <c r="Y49" s="381"/>
      <c r="Z49" s="381"/>
      <c r="AA49" s="381"/>
      <c r="AB49" s="381"/>
      <c r="AC49" s="381"/>
      <c r="AD49" s="265"/>
      <c r="AE49" s="265"/>
      <c r="AF49" s="265"/>
      <c r="AG49" s="265"/>
      <c r="AH49" s="265"/>
    </row>
    <row r="50" spans="1:34" s="1" customFormat="1">
      <c r="A50" s="260">
        <f t="shared" si="8"/>
        <v>39</v>
      </c>
      <c r="B50" s="261"/>
      <c r="C50" s="262"/>
      <c r="D50" s="263"/>
      <c r="E50" s="263"/>
      <c r="F50" s="263"/>
      <c r="G50" s="189"/>
      <c r="H50" s="189"/>
      <c r="I50" s="189"/>
      <c r="J50" s="189"/>
      <c r="K50" s="232"/>
      <c r="L50" s="266"/>
      <c r="M50" s="189"/>
      <c r="N50" s="101">
        <f t="shared" si="3"/>
        <v>0</v>
      </c>
      <c r="O50" s="101">
        <f t="shared" si="4"/>
        <v>0</v>
      </c>
      <c r="P50" s="101">
        <f t="shared" si="5"/>
        <v>0</v>
      </c>
      <c r="Q50" s="101">
        <f t="shared" si="6"/>
        <v>0</v>
      </c>
      <c r="R50" s="101">
        <f t="shared" si="7"/>
        <v>0</v>
      </c>
      <c r="S50" s="267"/>
      <c r="T50" s="260">
        <f t="shared" si="9"/>
        <v>39</v>
      </c>
      <c r="U50" s="382"/>
      <c r="V50" s="382"/>
      <c r="W50" s="380"/>
      <c r="X50" s="380"/>
      <c r="Y50" s="381"/>
      <c r="Z50" s="381"/>
      <c r="AA50" s="381"/>
      <c r="AB50" s="381"/>
      <c r="AC50" s="381"/>
      <c r="AD50" s="265"/>
      <c r="AE50" s="265"/>
      <c r="AF50" s="265"/>
      <c r="AG50" s="265"/>
      <c r="AH50" s="265"/>
    </row>
    <row r="51" spans="1:34" s="1" customFormat="1">
      <c r="A51" s="260">
        <f t="shared" si="8"/>
        <v>40</v>
      </c>
      <c r="B51" s="261"/>
      <c r="C51" s="261"/>
      <c r="D51" s="263"/>
      <c r="E51" s="263"/>
      <c r="F51" s="263"/>
      <c r="G51" s="189"/>
      <c r="H51" s="189"/>
      <c r="I51" s="189"/>
      <c r="J51" s="189"/>
      <c r="K51" s="232"/>
      <c r="L51" s="266"/>
      <c r="M51" s="189"/>
      <c r="N51" s="101">
        <f t="shared" si="3"/>
        <v>0</v>
      </c>
      <c r="O51" s="101">
        <f t="shared" si="4"/>
        <v>0</v>
      </c>
      <c r="P51" s="101">
        <f t="shared" si="5"/>
        <v>0</v>
      </c>
      <c r="Q51" s="101">
        <f t="shared" si="6"/>
        <v>0</v>
      </c>
      <c r="R51" s="101">
        <f t="shared" si="7"/>
        <v>0</v>
      </c>
      <c r="S51" s="267"/>
      <c r="T51" s="260">
        <f t="shared" si="9"/>
        <v>40</v>
      </c>
      <c r="U51" s="382"/>
      <c r="V51" s="382"/>
      <c r="W51" s="380"/>
      <c r="X51" s="380"/>
      <c r="Y51" s="381"/>
      <c r="Z51" s="381"/>
      <c r="AA51" s="381"/>
      <c r="AB51" s="381"/>
      <c r="AC51" s="381"/>
      <c r="AD51" s="265"/>
      <c r="AE51" s="265"/>
      <c r="AF51" s="265"/>
      <c r="AG51" s="265"/>
      <c r="AH51" s="265"/>
    </row>
    <row r="52" spans="1:34" s="1" customFormat="1">
      <c r="A52" s="260">
        <f t="shared" si="8"/>
        <v>41</v>
      </c>
      <c r="B52" s="261"/>
      <c r="C52" s="261"/>
      <c r="D52" s="263"/>
      <c r="E52" s="263"/>
      <c r="F52" s="263"/>
      <c r="G52" s="189"/>
      <c r="H52" s="189"/>
      <c r="I52" s="189"/>
      <c r="J52" s="189"/>
      <c r="K52" s="232"/>
      <c r="L52" s="266"/>
      <c r="M52" s="189"/>
      <c r="N52" s="101">
        <f t="shared" si="3"/>
        <v>0</v>
      </c>
      <c r="O52" s="101">
        <f t="shared" si="4"/>
        <v>0</v>
      </c>
      <c r="P52" s="101">
        <f t="shared" si="5"/>
        <v>0</v>
      </c>
      <c r="Q52" s="101">
        <f t="shared" si="6"/>
        <v>0</v>
      </c>
      <c r="R52" s="101">
        <f t="shared" si="7"/>
        <v>0</v>
      </c>
      <c r="S52" s="267"/>
      <c r="T52" s="260">
        <f t="shared" si="9"/>
        <v>41</v>
      </c>
      <c r="U52" s="382"/>
      <c r="V52" s="382"/>
      <c r="W52" s="380"/>
      <c r="X52" s="380"/>
      <c r="Y52" s="381"/>
      <c r="Z52" s="381"/>
      <c r="AA52" s="381"/>
      <c r="AB52" s="381"/>
      <c r="AC52" s="381"/>
      <c r="AD52" s="265"/>
      <c r="AE52" s="265"/>
      <c r="AF52" s="265"/>
      <c r="AG52" s="265"/>
      <c r="AH52" s="265"/>
    </row>
    <row r="53" spans="1:34" s="1" customFormat="1">
      <c r="A53" s="260">
        <f t="shared" si="8"/>
        <v>42</v>
      </c>
      <c r="B53" s="261"/>
      <c r="C53" s="261"/>
      <c r="D53" s="263"/>
      <c r="E53" s="263"/>
      <c r="F53" s="263"/>
      <c r="G53" s="189"/>
      <c r="H53" s="189"/>
      <c r="I53" s="189"/>
      <c r="J53" s="189"/>
      <c r="K53" s="232"/>
      <c r="L53" s="266"/>
      <c r="M53" s="189"/>
      <c r="N53" s="101">
        <f t="shared" si="3"/>
        <v>0</v>
      </c>
      <c r="O53" s="101">
        <f t="shared" si="4"/>
        <v>0</v>
      </c>
      <c r="P53" s="101">
        <f t="shared" si="5"/>
        <v>0</v>
      </c>
      <c r="Q53" s="101">
        <f t="shared" si="6"/>
        <v>0</v>
      </c>
      <c r="R53" s="101">
        <f t="shared" si="7"/>
        <v>0</v>
      </c>
      <c r="S53" s="267"/>
      <c r="T53" s="260">
        <f t="shared" si="9"/>
        <v>42</v>
      </c>
      <c r="U53" s="382"/>
      <c r="V53" s="382"/>
      <c r="W53" s="380"/>
      <c r="X53" s="380"/>
      <c r="Y53" s="381"/>
      <c r="Z53" s="381"/>
      <c r="AA53" s="381"/>
      <c r="AB53" s="381"/>
      <c r="AC53" s="381"/>
      <c r="AD53" s="265"/>
      <c r="AE53" s="265"/>
      <c r="AF53" s="265"/>
      <c r="AG53" s="265"/>
      <c r="AH53" s="265"/>
    </row>
    <row r="54" spans="1:34" s="1" customFormat="1">
      <c r="A54" s="260">
        <f t="shared" si="8"/>
        <v>43</v>
      </c>
      <c r="B54" s="261"/>
      <c r="C54" s="261"/>
      <c r="D54" s="263"/>
      <c r="E54" s="263"/>
      <c r="F54" s="263"/>
      <c r="G54" s="189"/>
      <c r="H54" s="189"/>
      <c r="I54" s="189"/>
      <c r="J54" s="189"/>
      <c r="K54" s="232"/>
      <c r="L54" s="266"/>
      <c r="M54" s="189"/>
      <c r="N54" s="101">
        <f t="shared" si="3"/>
        <v>0</v>
      </c>
      <c r="O54" s="101">
        <f t="shared" si="4"/>
        <v>0</v>
      </c>
      <c r="P54" s="101">
        <f t="shared" si="5"/>
        <v>0</v>
      </c>
      <c r="Q54" s="101">
        <f t="shared" si="6"/>
        <v>0</v>
      </c>
      <c r="R54" s="101">
        <f t="shared" si="7"/>
        <v>0</v>
      </c>
      <c r="S54" s="267"/>
      <c r="T54" s="260">
        <f t="shared" si="9"/>
        <v>43</v>
      </c>
      <c r="U54" s="382"/>
      <c r="V54" s="382"/>
      <c r="W54" s="380"/>
      <c r="X54" s="380"/>
      <c r="Y54" s="381"/>
      <c r="Z54" s="381"/>
      <c r="AA54" s="381"/>
      <c r="AB54" s="381"/>
      <c r="AC54" s="381"/>
      <c r="AD54" s="265"/>
      <c r="AE54" s="265"/>
      <c r="AF54" s="265"/>
      <c r="AG54" s="265"/>
      <c r="AH54" s="265"/>
    </row>
    <row r="55" spans="1:34" s="1" customFormat="1">
      <c r="A55" s="260">
        <f t="shared" si="8"/>
        <v>44</v>
      </c>
      <c r="B55" s="261"/>
      <c r="C55" s="261"/>
      <c r="D55" s="263"/>
      <c r="E55" s="263"/>
      <c r="F55" s="263"/>
      <c r="G55" s="189"/>
      <c r="H55" s="189"/>
      <c r="I55" s="189"/>
      <c r="J55" s="189"/>
      <c r="K55" s="232"/>
      <c r="L55" s="266"/>
      <c r="M55" s="189"/>
      <c r="N55" s="101">
        <f t="shared" si="3"/>
        <v>0</v>
      </c>
      <c r="O55" s="101">
        <f t="shared" si="4"/>
        <v>0</v>
      </c>
      <c r="P55" s="101">
        <f t="shared" si="5"/>
        <v>0</v>
      </c>
      <c r="Q55" s="101">
        <f t="shared" si="6"/>
        <v>0</v>
      </c>
      <c r="R55" s="101">
        <f t="shared" si="7"/>
        <v>0</v>
      </c>
      <c r="S55" s="267"/>
      <c r="T55" s="260">
        <f t="shared" si="9"/>
        <v>44</v>
      </c>
      <c r="U55" s="382"/>
      <c r="V55" s="382"/>
      <c r="W55" s="380"/>
      <c r="X55" s="380"/>
      <c r="Y55" s="381"/>
      <c r="Z55" s="381"/>
      <c r="AA55" s="381"/>
      <c r="AB55" s="381"/>
      <c r="AC55" s="381"/>
      <c r="AD55" s="265"/>
      <c r="AE55" s="265"/>
      <c r="AF55" s="265"/>
      <c r="AG55" s="265"/>
      <c r="AH55" s="265"/>
    </row>
    <row r="56" spans="1:34" s="1" customFormat="1">
      <c r="A56" s="260">
        <f t="shared" si="8"/>
        <v>45</v>
      </c>
      <c r="B56" s="261"/>
      <c r="C56" s="261"/>
      <c r="D56" s="263"/>
      <c r="E56" s="263"/>
      <c r="F56" s="263"/>
      <c r="G56" s="189"/>
      <c r="H56" s="189"/>
      <c r="I56" s="189"/>
      <c r="J56" s="189"/>
      <c r="K56" s="232"/>
      <c r="L56" s="266"/>
      <c r="M56" s="189"/>
      <c r="N56" s="101">
        <f t="shared" si="3"/>
        <v>0</v>
      </c>
      <c r="O56" s="101">
        <f t="shared" si="4"/>
        <v>0</v>
      </c>
      <c r="P56" s="101">
        <f t="shared" si="5"/>
        <v>0</v>
      </c>
      <c r="Q56" s="101">
        <f t="shared" si="6"/>
        <v>0</v>
      </c>
      <c r="R56" s="101">
        <f t="shared" si="7"/>
        <v>0</v>
      </c>
      <c r="S56" s="267"/>
      <c r="T56" s="260">
        <f t="shared" si="9"/>
        <v>45</v>
      </c>
      <c r="U56" s="382"/>
      <c r="V56" s="382"/>
      <c r="W56" s="380"/>
      <c r="X56" s="380"/>
      <c r="Y56" s="381"/>
      <c r="Z56" s="381"/>
      <c r="AA56" s="381"/>
      <c r="AB56" s="381"/>
      <c r="AC56" s="381"/>
      <c r="AD56" s="265"/>
      <c r="AE56" s="265"/>
      <c r="AF56" s="265"/>
      <c r="AG56" s="265"/>
      <c r="AH56" s="265"/>
    </row>
    <row r="57" spans="1:34" s="1" customFormat="1">
      <c r="A57" s="260">
        <f t="shared" si="8"/>
        <v>46</v>
      </c>
      <c r="B57" s="262"/>
      <c r="C57" s="262"/>
      <c r="D57" s="263"/>
      <c r="E57" s="263"/>
      <c r="F57" s="263"/>
      <c r="G57" s="189"/>
      <c r="H57" s="189"/>
      <c r="I57" s="189"/>
      <c r="J57" s="189"/>
      <c r="K57" s="232"/>
      <c r="L57" s="266"/>
      <c r="M57" s="189"/>
      <c r="N57" s="101">
        <f t="shared" si="3"/>
        <v>0</v>
      </c>
      <c r="O57" s="101">
        <f t="shared" si="4"/>
        <v>0</v>
      </c>
      <c r="P57" s="101">
        <f t="shared" si="5"/>
        <v>0</v>
      </c>
      <c r="Q57" s="101">
        <f t="shared" si="6"/>
        <v>0</v>
      </c>
      <c r="R57" s="101">
        <f t="shared" si="7"/>
        <v>0</v>
      </c>
      <c r="S57" s="267"/>
      <c r="T57" s="260">
        <f t="shared" si="9"/>
        <v>46</v>
      </c>
      <c r="U57" s="382"/>
      <c r="V57" s="382"/>
      <c r="W57" s="380"/>
      <c r="X57" s="380"/>
      <c r="Y57" s="381"/>
      <c r="Z57" s="381"/>
      <c r="AA57" s="381"/>
      <c r="AB57" s="381"/>
      <c r="AC57" s="381"/>
      <c r="AD57" s="265"/>
      <c r="AE57" s="265"/>
      <c r="AF57" s="265"/>
      <c r="AG57" s="265"/>
      <c r="AH57" s="265"/>
    </row>
    <row r="58" spans="1:34" s="1" customFormat="1">
      <c r="A58" s="260">
        <f t="shared" si="8"/>
        <v>47</v>
      </c>
      <c r="B58" s="262"/>
      <c r="C58" s="262"/>
      <c r="D58" s="263"/>
      <c r="E58" s="263"/>
      <c r="F58" s="263"/>
      <c r="G58" s="189"/>
      <c r="H58" s="189"/>
      <c r="I58" s="189"/>
      <c r="J58" s="189"/>
      <c r="K58" s="232"/>
      <c r="L58" s="266"/>
      <c r="M58" s="189"/>
      <c r="N58" s="101">
        <f t="shared" si="3"/>
        <v>0</v>
      </c>
      <c r="O58" s="101">
        <f t="shared" si="4"/>
        <v>0</v>
      </c>
      <c r="P58" s="101">
        <f t="shared" si="5"/>
        <v>0</v>
      </c>
      <c r="Q58" s="101">
        <f t="shared" si="6"/>
        <v>0</v>
      </c>
      <c r="R58" s="101">
        <f t="shared" si="7"/>
        <v>0</v>
      </c>
      <c r="S58" s="267"/>
      <c r="T58" s="260">
        <f t="shared" si="9"/>
        <v>47</v>
      </c>
      <c r="U58" s="382"/>
      <c r="V58" s="382"/>
      <c r="W58" s="380"/>
      <c r="X58" s="380"/>
      <c r="Y58" s="381"/>
      <c r="Z58" s="381"/>
      <c r="AA58" s="381"/>
      <c r="AB58" s="381"/>
      <c r="AC58" s="381"/>
      <c r="AD58" s="265"/>
      <c r="AE58" s="265"/>
      <c r="AF58" s="265"/>
      <c r="AG58" s="265"/>
      <c r="AH58" s="265"/>
    </row>
    <row r="59" spans="1:34" s="1" customFormat="1">
      <c r="A59" s="260">
        <f t="shared" si="8"/>
        <v>48</v>
      </c>
      <c r="B59" s="262"/>
      <c r="C59" s="262"/>
      <c r="D59" s="263"/>
      <c r="E59" s="263"/>
      <c r="F59" s="263"/>
      <c r="G59" s="189"/>
      <c r="H59" s="189"/>
      <c r="I59" s="189"/>
      <c r="J59" s="189"/>
      <c r="K59" s="232"/>
      <c r="L59" s="266"/>
      <c r="M59" s="189"/>
      <c r="N59" s="101">
        <f t="shared" si="3"/>
        <v>0</v>
      </c>
      <c r="O59" s="101">
        <f t="shared" si="4"/>
        <v>0</v>
      </c>
      <c r="P59" s="101">
        <f t="shared" si="5"/>
        <v>0</v>
      </c>
      <c r="Q59" s="101">
        <f t="shared" si="6"/>
        <v>0</v>
      </c>
      <c r="R59" s="101">
        <f t="shared" si="7"/>
        <v>0</v>
      </c>
      <c r="S59" s="267"/>
      <c r="T59" s="260">
        <f t="shared" si="9"/>
        <v>48</v>
      </c>
      <c r="U59" s="382"/>
      <c r="V59" s="382"/>
      <c r="W59" s="380"/>
      <c r="X59" s="380"/>
      <c r="Y59" s="381"/>
      <c r="Z59" s="381"/>
      <c r="AA59" s="381"/>
      <c r="AB59" s="381"/>
      <c r="AC59" s="381"/>
      <c r="AD59" s="265"/>
      <c r="AE59" s="265"/>
      <c r="AF59" s="265"/>
      <c r="AG59" s="265"/>
      <c r="AH59" s="265"/>
    </row>
    <row r="60" spans="1:34" s="1" customFormat="1">
      <c r="A60" s="260">
        <f t="shared" si="8"/>
        <v>49</v>
      </c>
      <c r="B60" s="262"/>
      <c r="C60" s="262"/>
      <c r="D60" s="263"/>
      <c r="E60" s="263"/>
      <c r="F60" s="263"/>
      <c r="G60" s="189"/>
      <c r="H60" s="189"/>
      <c r="I60" s="189"/>
      <c r="J60" s="189"/>
      <c r="K60" s="232"/>
      <c r="L60" s="266"/>
      <c r="M60" s="189"/>
      <c r="N60" s="101">
        <f t="shared" si="3"/>
        <v>0</v>
      </c>
      <c r="O60" s="101">
        <f t="shared" si="4"/>
        <v>0</v>
      </c>
      <c r="P60" s="101">
        <f t="shared" si="5"/>
        <v>0</v>
      </c>
      <c r="Q60" s="101">
        <f t="shared" si="6"/>
        <v>0</v>
      </c>
      <c r="R60" s="101">
        <f t="shared" si="7"/>
        <v>0</v>
      </c>
      <c r="S60" s="267"/>
      <c r="T60" s="260">
        <f t="shared" si="9"/>
        <v>49</v>
      </c>
      <c r="U60" s="382"/>
      <c r="V60" s="382"/>
      <c r="W60" s="380"/>
      <c r="X60" s="380"/>
      <c r="Y60" s="381"/>
      <c r="Z60" s="381"/>
      <c r="AA60" s="381"/>
      <c r="AB60" s="381"/>
      <c r="AC60" s="381"/>
      <c r="AD60" s="265"/>
      <c r="AE60" s="265"/>
      <c r="AF60" s="265"/>
      <c r="AG60" s="265"/>
      <c r="AH60" s="265"/>
    </row>
    <row r="61" spans="1:34" s="1" customFormat="1">
      <c r="A61" s="260">
        <f t="shared" si="8"/>
        <v>50</v>
      </c>
      <c r="B61" s="262"/>
      <c r="C61" s="263"/>
      <c r="D61" s="263"/>
      <c r="E61" s="263"/>
      <c r="F61" s="263"/>
      <c r="G61" s="189"/>
      <c r="H61" s="189"/>
      <c r="I61" s="189"/>
      <c r="J61" s="189"/>
      <c r="K61" s="232"/>
      <c r="L61" s="266"/>
      <c r="M61" s="189"/>
      <c r="N61" s="101">
        <f t="shared" si="3"/>
        <v>0</v>
      </c>
      <c r="O61" s="101">
        <f t="shared" si="4"/>
        <v>0</v>
      </c>
      <c r="P61" s="101">
        <f t="shared" si="5"/>
        <v>0</v>
      </c>
      <c r="Q61" s="101">
        <f t="shared" si="6"/>
        <v>0</v>
      </c>
      <c r="R61" s="101">
        <f t="shared" si="7"/>
        <v>0</v>
      </c>
      <c r="S61" s="267"/>
      <c r="T61" s="260">
        <f t="shared" si="9"/>
        <v>50</v>
      </c>
      <c r="U61" s="382"/>
      <c r="V61" s="382"/>
      <c r="W61" s="380"/>
      <c r="X61" s="380"/>
      <c r="Y61" s="381"/>
      <c r="Z61" s="381"/>
      <c r="AA61" s="381"/>
      <c r="AB61" s="381"/>
      <c r="AC61" s="381"/>
    </row>
    <row r="62" spans="1:34" s="1" customFormat="1">
      <c r="A62" s="260">
        <f t="shared" si="8"/>
        <v>51</v>
      </c>
      <c r="B62" s="262"/>
      <c r="C62" s="263"/>
      <c r="D62" s="263"/>
      <c r="E62" s="263"/>
      <c r="F62" s="263"/>
      <c r="G62" s="189"/>
      <c r="H62" s="189"/>
      <c r="I62" s="189"/>
      <c r="J62" s="189"/>
      <c r="K62" s="232"/>
      <c r="L62" s="266"/>
      <c r="M62" s="189"/>
      <c r="N62" s="101">
        <f t="shared" si="3"/>
        <v>0</v>
      </c>
      <c r="O62" s="101">
        <f t="shared" si="4"/>
        <v>0</v>
      </c>
      <c r="P62" s="101">
        <f t="shared" si="5"/>
        <v>0</v>
      </c>
      <c r="Q62" s="101">
        <f t="shared" si="6"/>
        <v>0</v>
      </c>
      <c r="R62" s="101">
        <f t="shared" si="7"/>
        <v>0</v>
      </c>
      <c r="S62" s="267"/>
      <c r="T62" s="260">
        <f t="shared" si="9"/>
        <v>51</v>
      </c>
      <c r="U62" s="382"/>
      <c r="V62" s="382"/>
      <c r="W62" s="380"/>
      <c r="X62" s="380"/>
      <c r="Y62" s="381"/>
      <c r="Z62" s="381"/>
      <c r="AA62" s="381"/>
      <c r="AB62" s="381"/>
      <c r="AC62" s="381"/>
    </row>
    <row r="63" spans="1:34" s="1" customFormat="1">
      <c r="A63" s="260">
        <f t="shared" si="8"/>
        <v>52</v>
      </c>
      <c r="B63" s="262"/>
      <c r="C63" s="263"/>
      <c r="D63" s="263"/>
      <c r="E63" s="263"/>
      <c r="F63" s="263"/>
      <c r="G63" s="189"/>
      <c r="H63" s="189"/>
      <c r="I63" s="189"/>
      <c r="J63" s="189"/>
      <c r="K63" s="232"/>
      <c r="L63" s="266"/>
      <c r="M63" s="189"/>
      <c r="N63" s="101">
        <f t="shared" si="3"/>
        <v>0</v>
      </c>
      <c r="O63" s="101">
        <f t="shared" si="4"/>
        <v>0</v>
      </c>
      <c r="P63" s="101">
        <f t="shared" si="5"/>
        <v>0</v>
      </c>
      <c r="Q63" s="101">
        <f t="shared" si="6"/>
        <v>0</v>
      </c>
      <c r="R63" s="101">
        <f t="shared" si="7"/>
        <v>0</v>
      </c>
      <c r="S63" s="267"/>
      <c r="T63" s="260">
        <f t="shared" si="9"/>
        <v>52</v>
      </c>
      <c r="U63" s="382"/>
      <c r="V63" s="382"/>
      <c r="W63" s="380"/>
      <c r="X63" s="380"/>
      <c r="Y63" s="381"/>
      <c r="Z63" s="381"/>
      <c r="AA63" s="381"/>
      <c r="AB63" s="381"/>
      <c r="AC63" s="381"/>
    </row>
    <row r="64" spans="1:34" s="1" customFormat="1">
      <c r="A64" s="260">
        <f t="shared" si="8"/>
        <v>53</v>
      </c>
      <c r="B64" s="262"/>
      <c r="C64" s="263"/>
      <c r="D64" s="263"/>
      <c r="E64" s="263"/>
      <c r="F64" s="263"/>
      <c r="G64" s="189"/>
      <c r="H64" s="189"/>
      <c r="I64" s="189"/>
      <c r="J64" s="189"/>
      <c r="K64" s="232"/>
      <c r="L64" s="266"/>
      <c r="M64" s="189"/>
      <c r="N64" s="101">
        <f t="shared" si="3"/>
        <v>0</v>
      </c>
      <c r="O64" s="101">
        <f t="shared" si="4"/>
        <v>0</v>
      </c>
      <c r="P64" s="101">
        <f t="shared" si="5"/>
        <v>0</v>
      </c>
      <c r="Q64" s="101">
        <f t="shared" si="6"/>
        <v>0</v>
      </c>
      <c r="R64" s="101">
        <f t="shared" si="7"/>
        <v>0</v>
      </c>
      <c r="S64" s="267"/>
      <c r="T64" s="260">
        <f t="shared" si="9"/>
        <v>53</v>
      </c>
      <c r="U64" s="382"/>
      <c r="V64" s="382"/>
      <c r="W64" s="380"/>
      <c r="X64" s="380"/>
      <c r="Y64" s="381"/>
      <c r="Z64" s="381"/>
      <c r="AA64" s="381"/>
      <c r="AB64" s="381"/>
      <c r="AC64" s="381"/>
    </row>
    <row r="65" spans="1:29" s="1" customFormat="1">
      <c r="A65" s="260">
        <f t="shared" si="8"/>
        <v>54</v>
      </c>
      <c r="B65" s="262"/>
      <c r="C65" s="263"/>
      <c r="D65" s="263"/>
      <c r="E65" s="263"/>
      <c r="F65" s="263"/>
      <c r="G65" s="189"/>
      <c r="H65" s="189"/>
      <c r="I65" s="189"/>
      <c r="J65" s="189"/>
      <c r="K65" s="232"/>
      <c r="L65" s="266"/>
      <c r="M65" s="189"/>
      <c r="N65" s="101">
        <f t="shared" si="3"/>
        <v>0</v>
      </c>
      <c r="O65" s="101">
        <f t="shared" si="4"/>
        <v>0</v>
      </c>
      <c r="P65" s="101">
        <f t="shared" si="5"/>
        <v>0</v>
      </c>
      <c r="Q65" s="101">
        <f t="shared" si="6"/>
        <v>0</v>
      </c>
      <c r="R65" s="101">
        <f t="shared" si="7"/>
        <v>0</v>
      </c>
      <c r="S65" s="267"/>
      <c r="T65" s="260">
        <f t="shared" si="9"/>
        <v>54</v>
      </c>
      <c r="U65" s="382"/>
      <c r="V65" s="382"/>
      <c r="W65" s="380"/>
      <c r="X65" s="380"/>
      <c r="Y65" s="381"/>
      <c r="Z65" s="381"/>
      <c r="AA65" s="381"/>
      <c r="AB65" s="381"/>
      <c r="AC65" s="381"/>
    </row>
    <row r="66" spans="1:29" s="1" customFormat="1">
      <c r="A66" s="260">
        <f t="shared" si="8"/>
        <v>55</v>
      </c>
      <c r="B66" s="262"/>
      <c r="C66" s="263"/>
      <c r="D66" s="263"/>
      <c r="E66" s="263"/>
      <c r="F66" s="263"/>
      <c r="G66" s="189"/>
      <c r="H66" s="189"/>
      <c r="I66" s="189"/>
      <c r="J66" s="189"/>
      <c r="K66" s="232"/>
      <c r="L66" s="266"/>
      <c r="M66" s="189"/>
      <c r="N66" s="101">
        <f t="shared" si="3"/>
        <v>0</v>
      </c>
      <c r="O66" s="101">
        <f t="shared" si="4"/>
        <v>0</v>
      </c>
      <c r="P66" s="101">
        <f t="shared" si="5"/>
        <v>0</v>
      </c>
      <c r="Q66" s="101">
        <f t="shared" si="6"/>
        <v>0</v>
      </c>
      <c r="R66" s="101">
        <f t="shared" si="7"/>
        <v>0</v>
      </c>
      <c r="S66" s="267"/>
      <c r="T66" s="260">
        <f t="shared" si="9"/>
        <v>55</v>
      </c>
      <c r="U66" s="382"/>
      <c r="V66" s="382"/>
      <c r="W66" s="380"/>
      <c r="X66" s="380"/>
      <c r="Y66" s="381"/>
      <c r="Z66" s="381"/>
      <c r="AA66" s="381"/>
      <c r="AB66" s="381"/>
      <c r="AC66" s="381"/>
    </row>
    <row r="67" spans="1:29" s="1" customFormat="1">
      <c r="A67" s="260">
        <f t="shared" si="8"/>
        <v>56</v>
      </c>
      <c r="B67" s="262"/>
      <c r="C67" s="263"/>
      <c r="D67" s="263"/>
      <c r="E67" s="263"/>
      <c r="F67" s="263"/>
      <c r="G67" s="189"/>
      <c r="H67" s="189"/>
      <c r="I67" s="189"/>
      <c r="J67" s="189"/>
      <c r="K67" s="232"/>
      <c r="L67" s="266"/>
      <c r="M67" s="189"/>
      <c r="N67" s="101">
        <f t="shared" si="3"/>
        <v>0</v>
      </c>
      <c r="O67" s="101">
        <f t="shared" si="4"/>
        <v>0</v>
      </c>
      <c r="P67" s="101">
        <f t="shared" si="5"/>
        <v>0</v>
      </c>
      <c r="Q67" s="101">
        <f t="shared" si="6"/>
        <v>0</v>
      </c>
      <c r="R67" s="101">
        <f t="shared" si="7"/>
        <v>0</v>
      </c>
      <c r="S67" s="267"/>
      <c r="T67" s="260">
        <f t="shared" si="9"/>
        <v>56</v>
      </c>
      <c r="U67" s="382"/>
      <c r="V67" s="382"/>
      <c r="W67" s="380"/>
      <c r="X67" s="380"/>
      <c r="Y67" s="381"/>
      <c r="Z67" s="381"/>
      <c r="AA67" s="381"/>
      <c r="AB67" s="381"/>
      <c r="AC67" s="381"/>
    </row>
    <row r="68" spans="1:29" s="1" customFormat="1">
      <c r="A68" s="260">
        <f t="shared" si="8"/>
        <v>57</v>
      </c>
      <c r="B68" s="262"/>
      <c r="C68" s="263"/>
      <c r="D68" s="263"/>
      <c r="E68" s="263"/>
      <c r="F68" s="263"/>
      <c r="G68" s="189"/>
      <c r="H68" s="189"/>
      <c r="I68" s="189"/>
      <c r="J68" s="189"/>
      <c r="K68" s="232"/>
      <c r="L68" s="266"/>
      <c r="M68" s="189"/>
      <c r="N68" s="101">
        <f t="shared" si="3"/>
        <v>0</v>
      </c>
      <c r="O68" s="101">
        <f t="shared" si="4"/>
        <v>0</v>
      </c>
      <c r="P68" s="101">
        <f t="shared" si="5"/>
        <v>0</v>
      </c>
      <c r="Q68" s="101">
        <f t="shared" si="6"/>
        <v>0</v>
      </c>
      <c r="R68" s="101">
        <f t="shared" si="7"/>
        <v>0</v>
      </c>
      <c r="S68" s="267"/>
      <c r="T68" s="260">
        <f t="shared" si="9"/>
        <v>57</v>
      </c>
      <c r="U68" s="382"/>
      <c r="V68" s="382"/>
      <c r="W68" s="380"/>
      <c r="X68" s="380"/>
      <c r="Y68" s="381"/>
      <c r="Z68" s="381"/>
      <c r="AA68" s="381"/>
      <c r="AB68" s="381"/>
      <c r="AC68" s="381"/>
    </row>
    <row r="69" spans="1:29" s="1" customFormat="1">
      <c r="A69" s="260">
        <f t="shared" si="8"/>
        <v>58</v>
      </c>
      <c r="B69" s="262"/>
      <c r="C69" s="263"/>
      <c r="D69" s="263"/>
      <c r="E69" s="263"/>
      <c r="F69" s="263"/>
      <c r="G69" s="189"/>
      <c r="H69" s="189"/>
      <c r="I69" s="189"/>
      <c r="J69" s="189"/>
      <c r="K69" s="232"/>
      <c r="L69" s="266"/>
      <c r="M69" s="189"/>
      <c r="N69" s="101">
        <f t="shared" si="3"/>
        <v>0</v>
      </c>
      <c r="O69" s="101">
        <f t="shared" si="4"/>
        <v>0</v>
      </c>
      <c r="P69" s="101">
        <f t="shared" si="5"/>
        <v>0</v>
      </c>
      <c r="Q69" s="101">
        <f t="shared" si="6"/>
        <v>0</v>
      </c>
      <c r="R69" s="101">
        <f t="shared" si="7"/>
        <v>0</v>
      </c>
      <c r="S69" s="267"/>
      <c r="T69" s="260">
        <f t="shared" si="9"/>
        <v>58</v>
      </c>
      <c r="U69" s="382"/>
      <c r="V69" s="382"/>
      <c r="W69" s="380"/>
      <c r="X69" s="380"/>
      <c r="Y69" s="381"/>
      <c r="Z69" s="381"/>
      <c r="AA69" s="381"/>
      <c r="AB69" s="381"/>
      <c r="AC69" s="381"/>
    </row>
    <row r="70" spans="1:29" s="1" customFormat="1">
      <c r="A70" s="260">
        <f t="shared" si="8"/>
        <v>59</v>
      </c>
      <c r="B70" s="262"/>
      <c r="C70" s="263"/>
      <c r="D70" s="263"/>
      <c r="E70" s="263"/>
      <c r="F70" s="263"/>
      <c r="G70" s="189"/>
      <c r="H70" s="189"/>
      <c r="I70" s="189"/>
      <c r="J70" s="189"/>
      <c r="K70" s="232"/>
      <c r="L70" s="266"/>
      <c r="M70" s="189"/>
      <c r="N70" s="101">
        <f t="shared" si="3"/>
        <v>0</v>
      </c>
      <c r="O70" s="101">
        <f t="shared" si="4"/>
        <v>0</v>
      </c>
      <c r="P70" s="101">
        <f t="shared" si="5"/>
        <v>0</v>
      </c>
      <c r="Q70" s="101">
        <f t="shared" si="6"/>
        <v>0</v>
      </c>
      <c r="R70" s="101">
        <f t="shared" si="7"/>
        <v>0</v>
      </c>
      <c r="S70" s="267"/>
      <c r="T70" s="260">
        <f t="shared" si="9"/>
        <v>59</v>
      </c>
      <c r="U70" s="382"/>
      <c r="V70" s="382"/>
      <c r="W70" s="380"/>
      <c r="X70" s="380"/>
      <c r="Y70" s="381"/>
      <c r="Z70" s="381"/>
      <c r="AA70" s="381"/>
      <c r="AB70" s="381"/>
      <c r="AC70" s="381"/>
    </row>
    <row r="71" spans="1:29" s="1" customFormat="1">
      <c r="A71" s="260">
        <f t="shared" si="8"/>
        <v>60</v>
      </c>
      <c r="B71" s="262"/>
      <c r="C71" s="263"/>
      <c r="D71" s="263"/>
      <c r="E71" s="263"/>
      <c r="F71" s="263"/>
      <c r="G71" s="189"/>
      <c r="H71" s="189"/>
      <c r="I71" s="189"/>
      <c r="J71" s="189"/>
      <c r="K71" s="232"/>
      <c r="L71" s="266"/>
      <c r="M71" s="189"/>
      <c r="N71" s="101">
        <f t="shared" si="3"/>
        <v>0</v>
      </c>
      <c r="O71" s="101">
        <f t="shared" si="4"/>
        <v>0</v>
      </c>
      <c r="P71" s="101">
        <f t="shared" si="5"/>
        <v>0</v>
      </c>
      <c r="Q71" s="101">
        <f t="shared" si="6"/>
        <v>0</v>
      </c>
      <c r="R71" s="101">
        <f t="shared" si="7"/>
        <v>0</v>
      </c>
      <c r="S71" s="267"/>
      <c r="T71" s="260">
        <f t="shared" si="9"/>
        <v>60</v>
      </c>
      <c r="U71" s="382"/>
      <c r="V71" s="382"/>
      <c r="W71" s="380"/>
      <c r="X71" s="380"/>
      <c r="Y71" s="381"/>
      <c r="Z71" s="381"/>
      <c r="AA71" s="381"/>
      <c r="AB71" s="381"/>
      <c r="AC71" s="381"/>
    </row>
    <row r="72" spans="1:29"/>
    <row r="73" spans="1:29"/>
    <row r="74" spans="1:29"/>
    <row r="75" spans="1:29"/>
    <row r="76" spans="1:29"/>
    <row r="77" spans="1:29"/>
    <row r="78" spans="1:29"/>
    <row r="79" spans="1:29"/>
    <row r="80" spans="1:29"/>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sheetData>
  <mergeCells count="4">
    <mergeCell ref="G9:K9"/>
    <mergeCell ref="Y9:AC9"/>
    <mergeCell ref="M9:R9"/>
    <mergeCell ref="O3:R3"/>
  </mergeCells>
  <conditionalFormatting sqref="H1">
    <cfRule type="cellIs" dxfId="58" priority="3" operator="equal">
      <formula>"Check"</formula>
    </cfRule>
    <cfRule type="cellIs" dxfId="57" priority="4" operator="equal">
      <formula>"Ok"</formula>
    </cfRule>
  </conditionalFormatting>
  <conditionalFormatting sqref="L63:M69 S63:S69">
    <cfRule type="colorScale" priority="21">
      <colorScale>
        <cfvo type="min"/>
        <cfvo type="percentile" val="50"/>
        <cfvo type="max"/>
        <color rgb="FFF8696B"/>
        <color rgb="FFFCFCFF"/>
        <color rgb="FF63BE7B"/>
      </colorScale>
    </cfRule>
  </conditionalFormatting>
  <dataValidations count="2">
    <dataValidation type="list" allowBlank="1" showInputMessage="1" showErrorMessage="1" sqref="W12:W71" xr:uid="{00000000-0002-0000-0800-000000000000}">
      <formula1>#REF!</formula1>
    </dataValidation>
    <dataValidation type="list" allowBlank="1" showInputMessage="1" showErrorMessage="1" sqref="X12:X71" xr:uid="{00000000-0002-0000-0800-000001000000}">
      <formula1>$B$52:$B$61</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5" id="{D4095C04-89A5-438D-99C4-D8EE1BF1678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N10:R10</xm:sqref>
        </x14:conditionalFormatting>
        <x14:conditionalFormatting xmlns:xm="http://schemas.microsoft.com/office/excel/2006/main">
          <x14:cfRule type="iconSet" priority="209" id="{0753589B-99BB-4FE4-81B1-E6562BFC0B0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N12:R71</xm:sqref>
        </x14:conditionalFormatting>
        <x14:conditionalFormatting xmlns:xm="http://schemas.microsoft.com/office/excel/2006/main">
          <x14:cfRule type="iconSet" priority="1" id="{4C4DBBDF-2164-47C8-A326-A387BB45D30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N62:R71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2E293D5B-7328-4FF7-BB27-DA8E0C57EF61}">
          <x14:formula1>
            <xm:f>'Input|Setup'!$B$25:$B$27</xm:f>
          </x14:formula1>
          <xm:sqref>D12:D71</xm:sqref>
        </x14:dataValidation>
        <x14:dataValidation type="list" allowBlank="1" showInputMessage="1" showErrorMessage="1" xr:uid="{A226CDDE-FB23-45FF-8FCA-7BA96002ECD9}">
          <x14:formula1>
            <xm:f>'Input|Labour Rates'!$B$87:$B$136</xm:f>
          </x14:formula1>
          <xm:sqref>B12:B71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A40B0-2C36-461E-BF65-79C9723EEDF7}">
  <sheetPr codeName="Sheet47">
    <tabColor theme="8" tint="0.79998168889431442"/>
  </sheetPr>
  <dimension ref="A1:HJ1017"/>
  <sheetViews>
    <sheetView showGridLines="0" zoomScaleNormal="100" workbookViewId="0">
      <pane xSplit="6" ySplit="12" topLeftCell="G22" activePane="bottomRight" state="frozen"/>
      <selection pane="topRight" activeCell="A2" sqref="A2"/>
      <selection pane="bottomLeft" activeCell="A2" sqref="A2"/>
      <selection pane="bottomRight" activeCell="E12" sqref="E12"/>
    </sheetView>
  </sheetViews>
  <sheetFormatPr defaultColWidth="0" defaultRowHeight="0" customHeight="1" zeroHeight="1" outlineLevelCol="1"/>
  <cols>
    <col min="1" max="1" width="7.1796875" style="16" customWidth="1"/>
    <col min="2" max="2" width="13.7265625" style="8" customWidth="1"/>
    <col min="3" max="3" width="45.453125" style="17" bestFit="1" customWidth="1"/>
    <col min="4" max="4" width="18.26953125" style="17" bestFit="1" customWidth="1"/>
    <col min="5" max="5" width="13.1796875" style="17" customWidth="1"/>
    <col min="6" max="6" width="21.7265625" style="17" customWidth="1"/>
    <col min="7" max="7" width="14.1796875" style="19" customWidth="1"/>
    <col min="8" max="15" width="14.1796875" style="2" customWidth="1"/>
    <col min="16" max="16" width="5.26953125" style="2" customWidth="1"/>
    <col min="17" max="18" width="14.1796875" hidden="1" customWidth="1" outlineLevel="1"/>
    <col min="19" max="19" width="14.1796875" customWidth="1" collapsed="1"/>
    <col min="20" max="23" width="14.1796875" customWidth="1"/>
    <col min="24" max="24" width="5.1796875" style="2" customWidth="1"/>
    <col min="25" max="26" width="14.1796875" hidden="1" customWidth="1" outlineLevel="1"/>
    <col min="27" max="27" width="14.1796875" customWidth="1" collapsed="1"/>
    <col min="28" max="31" width="14.1796875" customWidth="1"/>
    <col min="32" max="32" width="3.7265625" customWidth="1"/>
    <col min="33" max="38" width="14.1796875" style="2" customWidth="1"/>
    <col min="39" max="39" width="14.1796875" style="258" customWidth="1"/>
    <col min="40" max="40" width="4.26953125" style="2" customWidth="1"/>
    <col min="41" max="42" width="15.7265625" style="2" customWidth="1"/>
    <col min="43" max="43" width="4.7265625" style="2" customWidth="1"/>
    <col min="44" max="45" width="15.7265625" style="2" customWidth="1"/>
    <col min="46" max="46" width="5.453125" style="2" customWidth="1"/>
    <col min="47" max="53" width="15.7265625" style="2" customWidth="1"/>
    <col min="54" max="54" width="4.1796875" style="2" customWidth="1"/>
    <col min="55" max="61" width="15.7265625" style="2" customWidth="1"/>
    <col min="62" max="69" width="15.7265625" customWidth="1"/>
    <col min="70" max="70" width="5" customWidth="1"/>
    <col min="71" max="76" width="15.7265625" customWidth="1"/>
    <col min="77" max="77" width="10.26953125" style="5" bestFit="1" customWidth="1"/>
    <col min="78" max="78" width="6.26953125" style="5" customWidth="1"/>
    <col min="79" max="84" width="15.7265625" customWidth="1"/>
    <col min="85" max="85" width="11.26953125" style="5" bestFit="1" customWidth="1"/>
    <col min="86" max="86" width="10.26953125" style="5" customWidth="1"/>
    <col min="87" max="93" width="15.7265625" customWidth="1"/>
    <col min="94" max="94" width="6.26953125" style="5" customWidth="1"/>
    <col min="95" max="100" width="15.7265625" customWidth="1"/>
    <col min="101" max="101" width="11.26953125" style="5" bestFit="1" customWidth="1"/>
    <col min="102" max="205" width="10.26953125" style="5" customWidth="1"/>
    <col min="206" max="206" width="8.7265625" style="5" customWidth="1"/>
    <col min="207" max="218" width="0" hidden="1" customWidth="1"/>
    <col min="219" max="16384" width="8.7265625" hidden="1"/>
  </cols>
  <sheetData>
    <row r="1" spans="1:206" s="27" customFormat="1" ht="25" customHeight="1">
      <c r="B1" s="35" t="str">
        <f>IFERROR(Index!B1,"")</f>
        <v>Jemena Electricity Networks – Alternative Control Services Forecast model</v>
      </c>
      <c r="D1" s="28" t="s">
        <v>65</v>
      </c>
      <c r="E1" s="37" t="s">
        <v>66</v>
      </c>
      <c r="F1" s="28"/>
      <c r="G1" s="28"/>
      <c r="H1" s="28" t="s">
        <v>67</v>
      </c>
      <c r="I1" s="122">
        <f>'Model Validation'!C15</f>
        <v>0</v>
      </c>
      <c r="J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56"/>
    </row>
    <row r="2" spans="1:206" s="38" customFormat="1" ht="25" customHeight="1">
      <c r="B2" s="35" t="str">
        <f ca="1">IFERROR(MID(CELL("filename",A1),FIND("]",CELL("filename",A1))+1,255),"")</f>
        <v>Input|Volume, Revenue, Cost</v>
      </c>
      <c r="C2" s="28"/>
      <c r="D2" s="28"/>
      <c r="E2" s="69" t="s">
        <v>68</v>
      </c>
      <c r="F2" s="28"/>
      <c r="G2" s="28"/>
      <c r="H2" s="28"/>
      <c r="I2" s="28"/>
      <c r="J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57"/>
    </row>
    <row r="3" spans="1:206" ht="13">
      <c r="A3" s="9"/>
      <c r="B3" s="6"/>
      <c r="C3" s="10"/>
      <c r="D3" s="10"/>
      <c r="E3" s="10"/>
      <c r="F3" s="10"/>
      <c r="G3" s="10"/>
      <c r="H3" s="10"/>
      <c r="I3"/>
      <c r="J3"/>
      <c r="K3"/>
      <c r="L3"/>
      <c r="M3"/>
      <c r="N3"/>
      <c r="O3"/>
      <c r="P3"/>
      <c r="X3"/>
      <c r="AG3" s="10"/>
      <c r="AH3" s="10"/>
      <c r="AI3" s="10"/>
      <c r="AJ3" s="10"/>
      <c r="AK3" s="10"/>
      <c r="AL3" s="10"/>
      <c r="AM3" s="10"/>
      <c r="AN3"/>
      <c r="AO3"/>
      <c r="AP3"/>
      <c r="AQ3"/>
      <c r="AR3"/>
      <c r="AS3"/>
      <c r="AT3"/>
      <c r="AU3"/>
      <c r="AV3"/>
      <c r="AW3"/>
      <c r="AX3"/>
      <c r="AY3"/>
      <c r="AZ3"/>
      <c r="BA3"/>
      <c r="BB3"/>
      <c r="BC3"/>
      <c r="BD3"/>
      <c r="BE3"/>
      <c r="BF3"/>
      <c r="BG3"/>
      <c r="BH3"/>
      <c r="BI3"/>
      <c r="BY3"/>
      <c r="BZ3"/>
      <c r="CG3"/>
      <c r="CH3"/>
      <c r="CP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row>
    <row r="4" spans="1:206" s="3" customFormat="1" ht="14">
      <c r="A4" s="152"/>
      <c r="B4" s="152" t="s">
        <v>484</v>
      </c>
      <c r="C4" s="152"/>
      <c r="D4" s="152"/>
      <c r="E4" s="152"/>
      <c r="F4" s="152"/>
      <c r="G4" s="152"/>
      <c r="H4" s="152"/>
      <c r="I4" s="152"/>
      <c r="J4" s="152"/>
      <c r="K4"/>
      <c r="L4"/>
      <c r="M4"/>
      <c r="N4"/>
      <c r="O4"/>
      <c r="P4"/>
      <c r="Q4"/>
      <c r="R4"/>
      <c r="S4"/>
      <c r="T4"/>
      <c r="U4"/>
      <c r="V4"/>
      <c r="W4"/>
      <c r="X4"/>
      <c r="Y4"/>
      <c r="Z4"/>
      <c r="AA4"/>
      <c r="AB4"/>
      <c r="AC4"/>
      <c r="AD4"/>
      <c r="AE4"/>
      <c r="AF4"/>
      <c r="BJ4"/>
      <c r="BK4"/>
      <c r="BL4"/>
      <c r="BM4"/>
      <c r="BN4"/>
      <c r="BO4"/>
      <c r="BP4"/>
      <c r="BQ4"/>
      <c r="BR4"/>
      <c r="BS4"/>
      <c r="BT4"/>
      <c r="BU4"/>
      <c r="BV4"/>
      <c r="BW4"/>
      <c r="BX4"/>
      <c r="CA4"/>
      <c r="CB4"/>
      <c r="CC4"/>
      <c r="CD4"/>
      <c r="CE4"/>
      <c r="CF4"/>
      <c r="CI4"/>
      <c r="CJ4"/>
      <c r="CK4"/>
      <c r="CL4"/>
      <c r="CM4"/>
      <c r="CN4"/>
      <c r="CO4"/>
      <c r="CQ4"/>
      <c r="CR4"/>
      <c r="CS4"/>
      <c r="CT4"/>
      <c r="CU4"/>
      <c r="CV4"/>
    </row>
    <row r="5" spans="1:206" ht="13">
      <c r="B5" s="210"/>
      <c r="C5" s="10"/>
      <c r="D5" s="10"/>
      <c r="E5" s="10"/>
      <c r="F5" s="10"/>
      <c r="G5" s="5"/>
      <c r="H5" s="5"/>
      <c r="I5"/>
      <c r="J5"/>
      <c r="K5"/>
      <c r="L5"/>
      <c r="M5"/>
      <c r="N5"/>
      <c r="O5"/>
      <c r="P5"/>
      <c r="X5"/>
      <c r="AG5"/>
      <c r="AH5"/>
      <c r="AI5"/>
      <c r="AJ5"/>
      <c r="AK5"/>
      <c r="AL5"/>
      <c r="AM5"/>
      <c r="AN5"/>
      <c r="AO5"/>
      <c r="AP5"/>
      <c r="AQ5"/>
      <c r="AR5"/>
      <c r="AS5"/>
      <c r="AT5"/>
      <c r="AU5"/>
      <c r="AV5"/>
      <c r="AW5"/>
      <c r="AX5"/>
      <c r="AY5"/>
      <c r="AZ5"/>
      <c r="BA5"/>
      <c r="BB5"/>
      <c r="BC5"/>
      <c r="BD5"/>
      <c r="BE5"/>
      <c r="BF5"/>
      <c r="BG5"/>
      <c r="BH5"/>
      <c r="BI5"/>
      <c r="BY5"/>
      <c r="BZ5"/>
      <c r="CG5"/>
      <c r="CH5"/>
      <c r="CP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row>
    <row r="6" spans="1:206" ht="13">
      <c r="A6" s="9"/>
      <c r="B6" s="211"/>
      <c r="C6" s="10"/>
      <c r="D6" s="113" t="str">
        <f>'Input|Setup'!B14</f>
        <v>2024-25</v>
      </c>
      <c r="E6" s="113" t="str">
        <f>'Input|Setup'!B15</f>
        <v>2025-26</v>
      </c>
      <c r="F6" s="113" t="str">
        <f>'Input|Setup'!E11</f>
        <v>2026-27</v>
      </c>
      <c r="G6" s="113" t="str">
        <f>'Input|Setup'!E12</f>
        <v>2027-28</v>
      </c>
      <c r="H6" s="113" t="str">
        <f>'Input|Setup'!E13</f>
        <v>2028-29</v>
      </c>
      <c r="I6" s="113" t="str">
        <f>'Input|Setup'!E14</f>
        <v>2029-30</v>
      </c>
      <c r="J6" s="113" t="str">
        <f>'Input|Setup'!E15</f>
        <v>2030-31</v>
      </c>
      <c r="K6"/>
      <c r="L6"/>
      <c r="M6"/>
      <c r="N6"/>
      <c r="O6"/>
      <c r="P6"/>
      <c r="X6"/>
      <c r="AG6"/>
      <c r="AH6"/>
      <c r="AI6"/>
      <c r="AJ6"/>
      <c r="AK6"/>
      <c r="AL6"/>
      <c r="AM6"/>
      <c r="AN6"/>
      <c r="AO6"/>
      <c r="AP6"/>
      <c r="AQ6"/>
      <c r="AR6"/>
      <c r="AS6"/>
      <c r="AT6"/>
      <c r="AU6"/>
      <c r="AV6"/>
      <c r="AW6"/>
      <c r="AX6"/>
      <c r="AY6"/>
      <c r="AZ6"/>
      <c r="BA6"/>
      <c r="BB6"/>
      <c r="BC6"/>
      <c r="BD6"/>
      <c r="BE6"/>
      <c r="BF6"/>
      <c r="BG6"/>
      <c r="BH6"/>
      <c r="BI6"/>
      <c r="BY6"/>
      <c r="BZ6"/>
      <c r="CG6"/>
      <c r="CH6"/>
      <c r="CP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row>
    <row r="7" spans="1:206" ht="13">
      <c r="A7" s="9"/>
      <c r="B7" s="211" t="s">
        <v>485</v>
      </c>
      <c r="C7" s="10"/>
      <c r="D7" s="273">
        <v>1.3899999999999999E-2</v>
      </c>
      <c r="E7" s="273">
        <v>1.38E-2</v>
      </c>
      <c r="F7" s="273">
        <v>1.7242464344908726E-2</v>
      </c>
      <c r="G7" s="273">
        <v>1.803882268285939E-2</v>
      </c>
      <c r="H7" s="273">
        <v>1.7653599629277039E-2</v>
      </c>
      <c r="I7" s="273">
        <v>1.7324380647018245E-2</v>
      </c>
      <c r="J7" s="273">
        <v>1.7038486332985769E-2</v>
      </c>
      <c r="K7"/>
      <c r="L7"/>
      <c r="M7"/>
      <c r="N7"/>
      <c r="O7"/>
      <c r="P7"/>
      <c r="X7"/>
      <c r="AG7"/>
      <c r="AH7"/>
      <c r="AI7"/>
      <c r="AJ7"/>
      <c r="AK7"/>
      <c r="AL7"/>
      <c r="AM7"/>
      <c r="AN7"/>
      <c r="AO7"/>
      <c r="AP7"/>
      <c r="AQ7"/>
      <c r="AR7"/>
      <c r="AS7"/>
      <c r="AT7"/>
      <c r="AU7"/>
      <c r="AV7"/>
      <c r="AW7"/>
      <c r="AX7"/>
      <c r="AY7"/>
      <c r="AZ7"/>
      <c r="BA7"/>
      <c r="BB7"/>
      <c r="BC7"/>
      <c r="BD7"/>
      <c r="BE7"/>
      <c r="BF7"/>
      <c r="BG7"/>
      <c r="BH7"/>
      <c r="BI7"/>
      <c r="BY7"/>
      <c r="BZ7"/>
      <c r="CG7"/>
      <c r="CH7"/>
      <c r="CP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row>
    <row r="8" spans="1:206" ht="13">
      <c r="A8" s="9"/>
      <c r="B8" s="211"/>
      <c r="C8" s="10"/>
      <c r="D8" s="10"/>
      <c r="E8" s="10"/>
      <c r="F8" s="10"/>
      <c r="G8" s="5"/>
      <c r="H8" s="5"/>
      <c r="I8" s="5"/>
      <c r="J8" s="5"/>
      <c r="K8" s="5"/>
      <c r="L8" s="5"/>
      <c r="M8" s="5"/>
      <c r="N8" s="5"/>
      <c r="O8" s="5"/>
      <c r="P8"/>
      <c r="X8"/>
      <c r="AG8"/>
      <c r="AH8"/>
      <c r="AI8"/>
      <c r="AJ8"/>
      <c r="AK8"/>
      <c r="AL8"/>
      <c r="AM8"/>
      <c r="AN8"/>
      <c r="AO8"/>
      <c r="AP8"/>
      <c r="AQ8"/>
      <c r="AR8"/>
      <c r="AS8"/>
      <c r="AT8"/>
      <c r="AU8"/>
      <c r="AV8"/>
      <c r="AW8"/>
      <c r="AX8"/>
      <c r="AY8"/>
      <c r="AZ8"/>
      <c r="BA8"/>
      <c r="BB8"/>
      <c r="BC8"/>
      <c r="BD8"/>
      <c r="BE8"/>
      <c r="BF8"/>
      <c r="BG8"/>
      <c r="BH8"/>
      <c r="BI8"/>
      <c r="BY8"/>
      <c r="BZ8"/>
      <c r="CG8"/>
      <c r="CH8"/>
      <c r="CP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row>
    <row r="9" spans="1:206" ht="7.5" customHeight="1">
      <c r="A9" s="9"/>
      <c r="B9" s="6"/>
      <c r="C9" s="10"/>
      <c r="D9" s="10"/>
      <c r="E9" s="10"/>
      <c r="F9" s="10"/>
      <c r="H9" s="19"/>
      <c r="I9" s="19"/>
      <c r="J9" s="19"/>
      <c r="K9" s="19"/>
      <c r="L9" s="19"/>
      <c r="M9" s="19"/>
      <c r="N9" s="19"/>
      <c r="O9" s="19"/>
      <c r="P9"/>
      <c r="X9"/>
      <c r="AG9"/>
      <c r="AH9"/>
      <c r="AI9"/>
      <c r="AJ9"/>
      <c r="AK9"/>
      <c r="AL9"/>
      <c r="AM9"/>
      <c r="AN9"/>
      <c r="AO9"/>
      <c r="AP9"/>
      <c r="AQ9"/>
      <c r="AR9"/>
      <c r="AS9"/>
      <c r="AT9"/>
      <c r="AU9"/>
      <c r="AV9"/>
      <c r="AW9"/>
      <c r="AX9"/>
      <c r="AY9"/>
      <c r="AZ9"/>
      <c r="BA9"/>
      <c r="BB9"/>
      <c r="BC9"/>
      <c r="BD9"/>
      <c r="BE9"/>
      <c r="BF9"/>
      <c r="BG9"/>
      <c r="BH9"/>
      <c r="BI9"/>
      <c r="BY9"/>
      <c r="BZ9"/>
      <c r="CG9"/>
      <c r="CH9"/>
      <c r="CP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row>
    <row r="10" spans="1:206" s="3" customFormat="1" ht="12.75" customHeight="1">
      <c r="A10" s="152"/>
      <c r="B10" s="152" t="s">
        <v>486</v>
      </c>
      <c r="C10" s="152"/>
      <c r="D10" s="105"/>
      <c r="E10" s="105"/>
      <c r="F10" s="105"/>
      <c r="G10"/>
      <c r="H10" s="517" t="s">
        <v>487</v>
      </c>
      <c r="I10" s="517"/>
      <c r="J10" s="517"/>
      <c r="K10" s="517"/>
      <c r="L10" s="517"/>
      <c r="M10" s="517"/>
      <c r="N10" s="517"/>
      <c r="O10" s="517"/>
      <c r="P10"/>
      <c r="Q10" s="517" t="str">
        <f>IFERROR("Price Forecast, $ ($nominal)","")</f>
        <v>Price Forecast, $ ($nominal)</v>
      </c>
      <c r="R10" s="517"/>
      <c r="S10" s="517"/>
      <c r="T10" s="517"/>
      <c r="U10" s="517"/>
      <c r="V10" s="517"/>
      <c r="W10" s="517"/>
      <c r="X10"/>
      <c r="Y10" s="517" t="str">
        <f>IFERROR("Revenue Forecast, $ ($nominal)","")</f>
        <v>Revenue Forecast, $ ($nominal)</v>
      </c>
      <c r="Z10" s="517"/>
      <c r="AA10" s="517"/>
      <c r="AB10" s="517"/>
      <c r="AC10" s="517"/>
      <c r="AD10" s="517"/>
      <c r="AE10" s="517"/>
      <c r="AF10"/>
      <c r="AG10" s="517" t="str">
        <f>IFERROR("Revenue Forecast, $ ($" &amp; 'Input|Setup'!$B$15 &amp; ")","")</f>
        <v>Revenue Forecast, $ ($2025-26)</v>
      </c>
      <c r="AH10" s="517"/>
      <c r="AI10" s="517"/>
      <c r="AJ10" s="517"/>
      <c r="AK10" s="517"/>
      <c r="AL10" s="517"/>
      <c r="AM10" s="517"/>
      <c r="AO10" s="516" t="s">
        <v>488</v>
      </c>
      <c r="AP10" s="516"/>
      <c r="AQ10" s="516"/>
      <c r="AR10" s="516"/>
      <c r="AS10" s="516"/>
      <c r="AU10" s="516" t="s">
        <v>489</v>
      </c>
      <c r="AV10" s="516"/>
      <c r="AW10" s="516"/>
      <c r="AX10" s="516"/>
      <c r="AY10" s="516"/>
      <c r="AZ10" s="516"/>
      <c r="BA10" s="516"/>
      <c r="BC10" s="516" t="s">
        <v>490</v>
      </c>
      <c r="BD10" s="516"/>
      <c r="BE10" s="516"/>
      <c r="BF10" s="516"/>
      <c r="BG10" s="516"/>
      <c r="BH10" s="516"/>
      <c r="BI10" s="516"/>
      <c r="BJ10"/>
      <c r="BK10" s="516" t="s">
        <v>491</v>
      </c>
      <c r="BL10" s="516"/>
      <c r="BM10" s="516"/>
      <c r="BN10" s="516"/>
      <c r="BO10" s="516"/>
      <c r="BP10" s="516"/>
      <c r="BQ10" s="516"/>
      <c r="BR10"/>
      <c r="BS10" s="516" t="s">
        <v>492</v>
      </c>
      <c r="BT10" s="516"/>
      <c r="BU10" s="516"/>
      <c r="BV10" s="516"/>
      <c r="BW10" s="516"/>
      <c r="BX10" s="516"/>
      <c r="BY10" s="516"/>
      <c r="BZ10"/>
      <c r="CA10" s="516" t="s">
        <v>493</v>
      </c>
      <c r="CB10" s="516"/>
      <c r="CC10" s="516"/>
      <c r="CD10" s="516"/>
      <c r="CE10" s="516"/>
      <c r="CF10" s="516"/>
      <c r="CG10" s="516"/>
      <c r="CH10"/>
      <c r="CI10" s="516" t="s">
        <v>494</v>
      </c>
      <c r="CJ10" s="516"/>
      <c r="CK10" s="516"/>
      <c r="CL10" s="516"/>
      <c r="CM10" s="516"/>
      <c r="CN10" s="516"/>
      <c r="CO10" s="516"/>
      <c r="CP10"/>
      <c r="CQ10" s="516" t="s">
        <v>495</v>
      </c>
      <c r="CR10" s="516"/>
      <c r="CS10" s="516"/>
      <c r="CT10" s="516"/>
      <c r="CU10" s="516"/>
      <c r="CV10" s="516"/>
      <c r="CW10" s="516"/>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row>
    <row r="11" spans="1:206" ht="15.65" customHeight="1">
      <c r="A11" s="9"/>
      <c r="B11" s="6"/>
      <c r="C11" s="10"/>
      <c r="D11" s="10"/>
      <c r="E11" s="10"/>
      <c r="F11" s="10"/>
      <c r="G11" s="5"/>
      <c r="H11" s="5"/>
      <c r="I11" s="101"/>
      <c r="J11" s="101"/>
      <c r="K11" s="101"/>
      <c r="L11" s="101"/>
      <c r="M11" s="101"/>
      <c r="N11" s="101"/>
      <c r="O11" s="101"/>
      <c r="P11"/>
      <c r="Q11" s="101"/>
      <c r="R11" s="101"/>
      <c r="S11" s="101"/>
      <c r="T11" s="101"/>
      <c r="U11" s="101"/>
      <c r="V11" s="101"/>
      <c r="W11" s="101"/>
      <c r="X11"/>
      <c r="Y11" s="101"/>
      <c r="Z11" s="101"/>
      <c r="AA11" s="101"/>
      <c r="AB11" s="101"/>
      <c r="AC11" s="101"/>
      <c r="AD11" s="101"/>
      <c r="AE11" s="101"/>
      <c r="AG11" s="101"/>
      <c r="AH11" s="101"/>
      <c r="AI11" s="101"/>
      <c r="AJ11" s="101"/>
      <c r="AK11" s="101"/>
      <c r="AL11" s="101"/>
      <c r="AM11" s="101"/>
      <c r="AN11"/>
      <c r="AO11"/>
      <c r="AP11"/>
      <c r="AQ11"/>
      <c r="AR11"/>
      <c r="AS11"/>
      <c r="AT11"/>
      <c r="AU11"/>
      <c r="AV11"/>
      <c r="AW11"/>
      <c r="AX11"/>
      <c r="AY11"/>
      <c r="AZ11"/>
      <c r="BA11"/>
      <c r="BB11"/>
      <c r="BC11"/>
      <c r="BD11"/>
      <c r="BE11"/>
      <c r="BF11"/>
      <c r="BG11"/>
      <c r="BH11"/>
      <c r="BI11"/>
      <c r="BY11"/>
      <c r="BZ11"/>
      <c r="CG11"/>
      <c r="CH11"/>
      <c r="CP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row>
    <row r="12" spans="1:206" s="259" customFormat="1" ht="33" customHeight="1">
      <c r="A12" s="40"/>
      <c r="B12" s="111" t="s">
        <v>371</v>
      </c>
      <c r="C12" s="111" t="s">
        <v>431</v>
      </c>
      <c r="D12" s="112" t="s">
        <v>432</v>
      </c>
      <c r="E12" s="112" t="s">
        <v>433</v>
      </c>
      <c r="F12" s="112" t="s">
        <v>434</v>
      </c>
      <c r="G12" s="3"/>
      <c r="H12" s="113" t="str">
        <f>'Input|Setup'!B13</f>
        <v>2023-24</v>
      </c>
      <c r="I12" s="113" t="str">
        <f>D6</f>
        <v>2024-25</v>
      </c>
      <c r="J12" s="113" t="str">
        <f t="shared" ref="J12:O12" si="0">E6</f>
        <v>2025-26</v>
      </c>
      <c r="K12" s="113" t="str">
        <f t="shared" si="0"/>
        <v>2026-27</v>
      </c>
      <c r="L12" s="113" t="str">
        <f t="shared" si="0"/>
        <v>2027-28</v>
      </c>
      <c r="M12" s="113" t="str">
        <f t="shared" si="0"/>
        <v>2028-29</v>
      </c>
      <c r="N12" s="113" t="str">
        <f t="shared" si="0"/>
        <v>2029-30</v>
      </c>
      <c r="O12" s="113" t="str">
        <f t="shared" si="0"/>
        <v>2030-31</v>
      </c>
      <c r="P12"/>
      <c r="Q12" s="113" t="str">
        <f>I12</f>
        <v>2024-25</v>
      </c>
      <c r="R12" s="113" t="str">
        <f t="shared" ref="R12:W12" si="1">J12</f>
        <v>2025-26</v>
      </c>
      <c r="S12" s="113" t="str">
        <f t="shared" si="1"/>
        <v>2026-27</v>
      </c>
      <c r="T12" s="113" t="str">
        <f t="shared" si="1"/>
        <v>2027-28</v>
      </c>
      <c r="U12" s="113" t="str">
        <f t="shared" si="1"/>
        <v>2028-29</v>
      </c>
      <c r="V12" s="113" t="str">
        <f t="shared" si="1"/>
        <v>2029-30</v>
      </c>
      <c r="W12" s="113" t="str">
        <f t="shared" si="1"/>
        <v>2030-31</v>
      </c>
      <c r="X12"/>
      <c r="Y12" s="113" t="str">
        <f t="shared" ref="Y12:AE12" si="2">I12</f>
        <v>2024-25</v>
      </c>
      <c r="Z12" s="113" t="str">
        <f t="shared" si="2"/>
        <v>2025-26</v>
      </c>
      <c r="AA12" s="113" t="str">
        <f t="shared" si="2"/>
        <v>2026-27</v>
      </c>
      <c r="AB12" s="113" t="str">
        <f t="shared" si="2"/>
        <v>2027-28</v>
      </c>
      <c r="AC12" s="113" t="str">
        <f t="shared" si="2"/>
        <v>2028-29</v>
      </c>
      <c r="AD12" s="113" t="str">
        <f t="shared" si="2"/>
        <v>2029-30</v>
      </c>
      <c r="AE12" s="113" t="str">
        <f t="shared" si="2"/>
        <v>2030-31</v>
      </c>
      <c r="AF12"/>
      <c r="AG12" s="113" t="str">
        <f t="shared" ref="AG12:AM12" si="3">Y12</f>
        <v>2024-25</v>
      </c>
      <c r="AH12" s="113" t="str">
        <f t="shared" si="3"/>
        <v>2025-26</v>
      </c>
      <c r="AI12" s="113" t="str">
        <f t="shared" si="3"/>
        <v>2026-27</v>
      </c>
      <c r="AJ12" s="113" t="str">
        <f t="shared" si="3"/>
        <v>2027-28</v>
      </c>
      <c r="AK12" s="113" t="str">
        <f t="shared" si="3"/>
        <v>2028-29</v>
      </c>
      <c r="AL12" s="113" t="str">
        <f t="shared" si="3"/>
        <v>2029-30</v>
      </c>
      <c r="AM12" s="113" t="str">
        <f t="shared" si="3"/>
        <v>2030-31</v>
      </c>
      <c r="AO12" s="113" t="s">
        <v>496</v>
      </c>
      <c r="AP12" s="113" t="s">
        <v>497</v>
      </c>
      <c r="AR12" s="113" t="s">
        <v>496</v>
      </c>
      <c r="AS12" s="113" t="s">
        <v>497</v>
      </c>
      <c r="AU12" s="113" t="str">
        <f>AG12</f>
        <v>2024-25</v>
      </c>
      <c r="AV12" s="113" t="str">
        <f t="shared" ref="AV12:BA12" si="4">AH12</f>
        <v>2025-26</v>
      </c>
      <c r="AW12" s="113" t="str">
        <f t="shared" si="4"/>
        <v>2026-27</v>
      </c>
      <c r="AX12" s="113" t="str">
        <f t="shared" si="4"/>
        <v>2027-28</v>
      </c>
      <c r="AY12" s="113" t="str">
        <f t="shared" si="4"/>
        <v>2028-29</v>
      </c>
      <c r="AZ12" s="113" t="str">
        <f t="shared" si="4"/>
        <v>2029-30</v>
      </c>
      <c r="BA12" s="113" t="str">
        <f t="shared" si="4"/>
        <v>2030-31</v>
      </c>
      <c r="BC12" s="113" t="str">
        <f>AU12</f>
        <v>2024-25</v>
      </c>
      <c r="BD12" s="113" t="str">
        <f t="shared" ref="BD12:BI12" si="5">AV12</f>
        <v>2025-26</v>
      </c>
      <c r="BE12" s="113" t="str">
        <f t="shared" si="5"/>
        <v>2026-27</v>
      </c>
      <c r="BF12" s="113" t="str">
        <f t="shared" si="5"/>
        <v>2027-28</v>
      </c>
      <c r="BG12" s="113" t="str">
        <f t="shared" si="5"/>
        <v>2028-29</v>
      </c>
      <c r="BH12" s="113" t="str">
        <f t="shared" si="5"/>
        <v>2029-30</v>
      </c>
      <c r="BI12" s="113" t="str">
        <f t="shared" si="5"/>
        <v>2030-31</v>
      </c>
      <c r="BJ12"/>
      <c r="BK12" s="113" t="str">
        <f t="shared" ref="BK12:BQ12" si="6">BC12</f>
        <v>2024-25</v>
      </c>
      <c r="BL12" s="113" t="str">
        <f t="shared" si="6"/>
        <v>2025-26</v>
      </c>
      <c r="BM12" s="113" t="str">
        <f t="shared" si="6"/>
        <v>2026-27</v>
      </c>
      <c r="BN12" s="113" t="str">
        <f t="shared" si="6"/>
        <v>2027-28</v>
      </c>
      <c r="BO12" s="113" t="str">
        <f t="shared" si="6"/>
        <v>2028-29</v>
      </c>
      <c r="BP12" s="113" t="str">
        <f t="shared" si="6"/>
        <v>2029-30</v>
      </c>
      <c r="BQ12" s="113" t="str">
        <f t="shared" si="6"/>
        <v>2030-31</v>
      </c>
      <c r="BR12"/>
      <c r="BS12" s="113" t="str">
        <f t="shared" ref="BS12:BY12" si="7">BK12</f>
        <v>2024-25</v>
      </c>
      <c r="BT12" s="113" t="str">
        <f t="shared" si="7"/>
        <v>2025-26</v>
      </c>
      <c r="BU12" s="113" t="str">
        <f t="shared" si="7"/>
        <v>2026-27</v>
      </c>
      <c r="BV12" s="113" t="str">
        <f t="shared" si="7"/>
        <v>2027-28</v>
      </c>
      <c r="BW12" s="113" t="str">
        <f t="shared" si="7"/>
        <v>2028-29</v>
      </c>
      <c r="BX12" s="113" t="str">
        <f t="shared" si="7"/>
        <v>2029-30</v>
      </c>
      <c r="BY12" s="113" t="str">
        <f t="shared" si="7"/>
        <v>2030-31</v>
      </c>
      <c r="BZ12"/>
      <c r="CA12" s="113" t="str">
        <f t="shared" ref="CA12:CG12" si="8">BS12</f>
        <v>2024-25</v>
      </c>
      <c r="CB12" s="113" t="str">
        <f t="shared" si="8"/>
        <v>2025-26</v>
      </c>
      <c r="CC12" s="113" t="str">
        <f t="shared" si="8"/>
        <v>2026-27</v>
      </c>
      <c r="CD12" s="113" t="str">
        <f t="shared" si="8"/>
        <v>2027-28</v>
      </c>
      <c r="CE12" s="113" t="str">
        <f t="shared" si="8"/>
        <v>2028-29</v>
      </c>
      <c r="CF12" s="113" t="str">
        <f t="shared" si="8"/>
        <v>2029-30</v>
      </c>
      <c r="CG12" s="113" t="str">
        <f t="shared" si="8"/>
        <v>2030-31</v>
      </c>
      <c r="CH12"/>
      <c r="CI12" s="113" t="str">
        <f t="shared" ref="CI12:CO12" si="9">CA12</f>
        <v>2024-25</v>
      </c>
      <c r="CJ12" s="113" t="str">
        <f t="shared" si="9"/>
        <v>2025-26</v>
      </c>
      <c r="CK12" s="113" t="str">
        <f t="shared" si="9"/>
        <v>2026-27</v>
      </c>
      <c r="CL12" s="113" t="str">
        <f t="shared" si="9"/>
        <v>2027-28</v>
      </c>
      <c r="CM12" s="113" t="str">
        <f t="shared" si="9"/>
        <v>2028-29</v>
      </c>
      <c r="CN12" s="113" t="str">
        <f t="shared" si="9"/>
        <v>2029-30</v>
      </c>
      <c r="CO12" s="113" t="str">
        <f t="shared" si="9"/>
        <v>2030-31</v>
      </c>
      <c r="CP12"/>
      <c r="CQ12" s="113" t="str">
        <f>CI12</f>
        <v>2024-25</v>
      </c>
      <c r="CR12" s="113" t="str">
        <f t="shared" ref="CR12:CW12" si="10">CJ12</f>
        <v>2025-26</v>
      </c>
      <c r="CS12" s="113" t="str">
        <f t="shared" si="10"/>
        <v>2026-27</v>
      </c>
      <c r="CT12" s="113" t="str">
        <f t="shared" si="10"/>
        <v>2027-28</v>
      </c>
      <c r="CU12" s="113" t="str">
        <f t="shared" si="10"/>
        <v>2028-29</v>
      </c>
      <c r="CV12" s="113" t="str">
        <f t="shared" si="10"/>
        <v>2029-30</v>
      </c>
      <c r="CW12" s="113" t="str">
        <f t="shared" si="10"/>
        <v>2030-31</v>
      </c>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row>
    <row r="13" spans="1:206" s="1" customFormat="1" ht="13">
      <c r="A13" s="260">
        <v>1</v>
      </c>
      <c r="B13" s="261" t="s">
        <v>329</v>
      </c>
      <c r="C13" s="262" t="s">
        <v>435</v>
      </c>
      <c r="D13" s="263" t="s">
        <v>186</v>
      </c>
      <c r="E13" s="263" t="s">
        <v>436</v>
      </c>
      <c r="F13" s="263" t="s">
        <v>437</v>
      </c>
      <c r="G13" s="264"/>
      <c r="H13" s="214">
        <v>4764</v>
      </c>
      <c r="I13" s="274">
        <f t="shared" ref="I13:O13" si="11">H13*(1+D$7)</f>
        <v>4830.2196000000004</v>
      </c>
      <c r="J13" s="274">
        <f t="shared" si="11"/>
        <v>4896.8766304800001</v>
      </c>
      <c r="K13" s="274">
        <f t="shared" si="11"/>
        <v>4981.3108511824685</v>
      </c>
      <c r="L13" s="274">
        <f t="shared" si="11"/>
        <v>5071.1678343551521</v>
      </c>
      <c r="M13" s="274">
        <f t="shared" si="11"/>
        <v>5160.6922009557256</v>
      </c>
      <c r="N13" s="274">
        <f t="shared" si="11"/>
        <v>5250.0979970471808</v>
      </c>
      <c r="O13" s="274">
        <f t="shared" si="11"/>
        <v>5339.5517200167051</v>
      </c>
      <c r="P13"/>
      <c r="Q13" s="274">
        <f>'Input|Fee Based Mapping'!J12</f>
        <v>668.16</v>
      </c>
      <c r="R13" s="274">
        <f>'Input|Fee Based Mapping'!K12</f>
        <v>692.56490193116383</v>
      </c>
      <c r="S13" s="274">
        <f>'Input|Fee Based Mapping'!Y12</f>
        <v>777.74604808904144</v>
      </c>
      <c r="T13" s="274">
        <f>'Input|Fee Based Mapping'!Z12</f>
        <v>805.35384359923864</v>
      </c>
      <c r="U13" s="274">
        <f>'Input|Fee Based Mapping'!AA12</f>
        <v>835.53437847086764</v>
      </c>
      <c r="V13" s="274">
        <f>'Input|Fee Based Mapping'!AB12</f>
        <v>867.02113195847869</v>
      </c>
      <c r="W13" s="274">
        <f>'Input|Fee Based Mapping'!AC12</f>
        <v>898.55454735315436</v>
      </c>
      <c r="X13"/>
      <c r="Y13" s="274">
        <f>I13*Q13</f>
        <v>3227359.5279359999</v>
      </c>
      <c r="Z13" s="274">
        <f t="shared" ref="Z13:Z72" si="12">J13*R13</f>
        <v>3391404.8833573894</v>
      </c>
      <c r="AA13" s="274">
        <f t="shared" ref="AA13:AA72" si="13">K13*S13</f>
        <v>3874194.8288102238</v>
      </c>
      <c r="AB13" s="274">
        <f t="shared" ref="AB13:AB72" si="14">L13*T13</f>
        <v>4084084.506934749</v>
      </c>
      <c r="AC13" s="274">
        <f t="shared" ref="AC13:AC72" si="15">M13*U13</f>
        <v>4311935.7506049965</v>
      </c>
      <c r="AD13" s="274">
        <f t="shared" ref="AD13:AD72" si="16">N13*V13</f>
        <v>4551945.9082927881</v>
      </c>
      <c r="AE13" s="274">
        <f t="shared" ref="AE13:AE72" si="17">O13*W13</f>
        <v>4797878.478848367</v>
      </c>
      <c r="AF13"/>
      <c r="AG13" s="274">
        <f>Y13/('Input|Escalations'!G$17/'Input|Escalations'!$H$17)</f>
        <v>3305612.918400283</v>
      </c>
      <c r="AH13" s="274">
        <f>Z13/('Input|Escalations'!H$17/'Input|Escalations'!$H$17)</f>
        <v>3391404.8833573894</v>
      </c>
      <c r="AI13" s="274">
        <f>AA13/('Input|Escalations'!I$17/'Input|Escalations'!$H$17)</f>
        <v>3776018.351666885</v>
      </c>
      <c r="AJ13" s="274">
        <f>AB13/('Input|Escalations'!J$17/'Input|Escalations'!$H$17)</f>
        <v>3880472.9850317449</v>
      </c>
      <c r="AK13" s="274">
        <f>AC13/('Input|Escalations'!K$17/'Input|Escalations'!$H$17)</f>
        <v>3995089.939998182</v>
      </c>
      <c r="AL13" s="274">
        <f>AD13/('Input|Escalations'!L$17/'Input|Escalations'!$H$17)</f>
        <v>4113394.9923927207</v>
      </c>
      <c r="AM13" s="274">
        <f>AE13/('Input|Escalations'!M$17/'Input|Escalations'!$H$17)</f>
        <v>4229886.3712167665</v>
      </c>
      <c r="AN13" s="265"/>
      <c r="AO13" s="274">
        <f>SUM('Calc|Fee Based'!Z12-'Calc|Fee Based'!V12,'Calc|Fee Based'!AB12:AE12)</f>
        <v>700.10215145217569</v>
      </c>
      <c r="AP13" s="274">
        <f>'Calc|Fee Based'!V12</f>
        <v>77.643896636865733</v>
      </c>
      <c r="AQ13" s="101">
        <f>SUM(AO13:AP13)-S13</f>
        <v>0</v>
      </c>
      <c r="AR13" s="305">
        <f>IFERROR(AO13/SUM($AO13:$AP13),0)</f>
        <v>0.90016806022011886</v>
      </c>
      <c r="AS13" s="305">
        <f t="shared" ref="AS13:AS72" si="18">IFERROR(AP13/SUM($AO13:$AP13),0)</f>
        <v>9.9831939779881154E-2</v>
      </c>
      <c r="AT13" s="265"/>
      <c r="AU13" s="274">
        <f>AG13*$AR13</f>
        <v>2975607.1685949489</v>
      </c>
      <c r="AV13" s="274">
        <f t="shared" ref="AV13:BA28" si="19">AH13*$AR13</f>
        <v>3052834.3552728598</v>
      </c>
      <c r="AW13" s="274">
        <f t="shared" si="19"/>
        <v>3399051.1149755507</v>
      </c>
      <c r="AX13" s="274">
        <f t="shared" si="19"/>
        <v>3493077.8396726004</v>
      </c>
      <c r="AY13" s="274">
        <f t="shared" si="19"/>
        <v>3596252.3616930745</v>
      </c>
      <c r="AZ13" s="274">
        <f t="shared" si="19"/>
        <v>3702746.7912213057</v>
      </c>
      <c r="BA13" s="274">
        <f t="shared" si="19"/>
        <v>3807608.6097297142</v>
      </c>
      <c r="BB13" s="265"/>
      <c r="BC13" s="274">
        <f>AG13*$AS13</f>
        <v>330005.74980533426</v>
      </c>
      <c r="BD13" s="274">
        <f t="shared" ref="BD13:BD72" si="20">AH13*$AS13</f>
        <v>338570.52808452974</v>
      </c>
      <c r="BE13" s="274">
        <f t="shared" ref="BE13:BE72" si="21">AI13*$AS13</f>
        <v>376967.23669133458</v>
      </c>
      <c r="BF13" s="274">
        <f t="shared" ref="BF13:BF72" si="22">AJ13*$AS13</f>
        <v>387395.14535914484</v>
      </c>
      <c r="BG13" s="274">
        <f t="shared" ref="BG13:BG72" si="23">AK13*$AS13</f>
        <v>398837.57830510754</v>
      </c>
      <c r="BH13" s="274">
        <f t="shared" ref="BH13:BH72" si="24">AL13*$AS13</f>
        <v>410648.20117141481</v>
      </c>
      <c r="BI13" s="274">
        <f t="shared" ref="BI13:BI72" si="25">AM13*$AS13</f>
        <v>422277.76148705225</v>
      </c>
      <c r="BJ13" s="301">
        <f>SUM(AG13:AM13)-SUM(AU13:BA13,BC13:BI13)</f>
        <v>0</v>
      </c>
      <c r="BK13" s="274"/>
      <c r="BL13" s="274"/>
      <c r="BM13" s="274">
        <f>'Calc|Fee Based'!AB12*'Input|Escalations'!$H$20/'Input|Escalations'!$I$20</f>
        <v>94.238626080181945</v>
      </c>
      <c r="BN13" s="274">
        <f>BM13*(1-'Input|Fee Based Mapping'!Z$6)</f>
        <v>95.129491171242194</v>
      </c>
      <c r="BO13" s="274">
        <f>BN13*(1-'Input|Fee Based Mapping'!AA$6)</f>
        <v>96.240328611859653</v>
      </c>
      <c r="BP13" s="274">
        <f>BO13*(1-'Input|Fee Based Mapping'!AB$6)</f>
        <v>97.402812815172567</v>
      </c>
      <c r="BQ13" s="274">
        <f>BP13*(1-'Input|Fee Based Mapping'!AC$6)</f>
        <v>98.483255641703224</v>
      </c>
      <c r="BR13" s="301"/>
      <c r="BS13" s="274"/>
      <c r="BT13" s="274"/>
      <c r="BU13" s="274">
        <f>BM13*K13*$AS13</f>
        <v>46864.29624249295</v>
      </c>
      <c r="BV13" s="274">
        <f t="shared" ref="BV13:BV48" si="26">BN13*L13*$AS13</f>
        <v>48160.686361929431</v>
      </c>
      <c r="BW13" s="274">
        <f t="shared" ref="BW13:BW48" si="27">BO13*M13*$AS13</f>
        <v>49583.201411303708</v>
      </c>
      <c r="BX13" s="274">
        <f t="shared" ref="BX13:BX48" si="28">BP13*N13*$AS13</f>
        <v>51051.489567253448</v>
      </c>
      <c r="BY13" s="274">
        <f t="shared" ref="BY13:BY48" si="29">BQ13*O13*$AS13</f>
        <v>52497.268156887832</v>
      </c>
      <c r="BZ13"/>
      <c r="CA13" s="274"/>
      <c r="CB13" s="274"/>
      <c r="CC13" s="274">
        <f>BM13*K13*$AR13</f>
        <v>422567.59445124451</v>
      </c>
      <c r="CD13" s="274">
        <f t="shared" ref="CD13:CD48" si="30">BN13*L13*$AR13</f>
        <v>434256.92936424643</v>
      </c>
      <c r="CE13" s="274">
        <f t="shared" ref="CE13:CE48" si="31">BO13*M13*$AR13</f>
        <v>447083.51187333657</v>
      </c>
      <c r="CF13" s="274">
        <f t="shared" ref="CF13:CF48" si="32">BP13*N13*$AR13</f>
        <v>460322.82290044549</v>
      </c>
      <c r="CG13" s="274">
        <f t="shared" ref="CG13:CG48" si="33">BQ13*O13*$AR13</f>
        <v>473359.16889761342</v>
      </c>
      <c r="CH13"/>
      <c r="CI13" s="274"/>
      <c r="CJ13" s="274"/>
      <c r="CK13" s="274">
        <f>'Calc|Fee Based'!AC12*'Input|Escalations'!$H$20/'Input|Escalations'!$I$20</f>
        <v>180.51488096359276</v>
      </c>
      <c r="CL13" s="274">
        <f>CK13*(1-'Input|Fee Based Mapping'!Z$6)</f>
        <v>182.22134053920811</v>
      </c>
      <c r="CM13" s="274">
        <f>CL13*(1-'Input|Fee Based Mapping'!AA$6)</f>
        <v>184.34915900074159</v>
      </c>
      <c r="CN13" s="274">
        <f>CM13*(1-'Input|Fee Based Mapping'!AB$6)</f>
        <v>186.57590727065528</v>
      </c>
      <c r="CO13" s="274">
        <f>CN13*(1-'Input|Fee Based Mapping'!AC$6)</f>
        <v>188.64550459323516</v>
      </c>
      <c r="CP13"/>
      <c r="CQ13" s="274"/>
      <c r="CR13" s="274"/>
      <c r="CS13" s="274">
        <f>CK13*K13</f>
        <v>899200.73534385627</v>
      </c>
      <c r="CT13" s="274">
        <f t="shared" ref="CT13:CT48" si="34">CL13*L13</f>
        <v>924075.00087550865</v>
      </c>
      <c r="CU13" s="274">
        <f t="shared" ref="CU13:CU48" si="35">CM13*M13</f>
        <v>951369.26710787416</v>
      </c>
      <c r="CV13" s="274">
        <f t="shared" ref="CV13:CV48" si="36">CN13*N13</f>
        <v>979541.79705892783</v>
      </c>
      <c r="CW13" s="274">
        <f t="shared" ref="CW13:CW48" si="37">CO13*O13</f>
        <v>1007282.428524228</v>
      </c>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row>
    <row r="14" spans="1:206" s="1" customFormat="1" ht="13">
      <c r="A14" s="260">
        <f>IFERROR(A13+1,"")</f>
        <v>2</v>
      </c>
      <c r="B14" s="261" t="s">
        <v>329</v>
      </c>
      <c r="C14" s="262" t="s">
        <v>438</v>
      </c>
      <c r="D14" s="263" t="s">
        <v>187</v>
      </c>
      <c r="E14" s="263" t="s">
        <v>439</v>
      </c>
      <c r="F14" s="263" t="s">
        <v>437</v>
      </c>
      <c r="G14" s="264"/>
      <c r="H14" s="214">
        <v>4</v>
      </c>
      <c r="I14" s="274">
        <f t="shared" ref="I14:L72" si="38">H14*(1+D$7)</f>
        <v>4.0556000000000001</v>
      </c>
      <c r="J14" s="274">
        <f t="shared" si="38"/>
        <v>4.11156728</v>
      </c>
      <c r="K14" s="274">
        <f t="shared" si="38"/>
        <v>4.1824608322270933</v>
      </c>
      <c r="L14" s="274">
        <f t="shared" si="38"/>
        <v>4.257907501557642</v>
      </c>
      <c r="M14" s="274">
        <f t="shared" ref="M14:O72" si="39">L14*(1+H$7)</f>
        <v>4.333074895848636</v>
      </c>
      <c r="N14" s="274">
        <f t="shared" si="39"/>
        <v>4.4081427347163569</v>
      </c>
      <c r="O14" s="274">
        <f t="shared" si="39"/>
        <v>4.4832508144556718</v>
      </c>
      <c r="P14"/>
      <c r="Q14" s="274">
        <f>'Input|Fee Based Mapping'!J13</f>
        <v>884.93</v>
      </c>
      <c r="R14" s="274">
        <f>'Input|Fee Based Mapping'!K13</f>
        <v>917.2525423041559</v>
      </c>
      <c r="S14" s="274">
        <f>'Input|Fee Based Mapping'!Y13</f>
        <v>1133.2893545694169</v>
      </c>
      <c r="T14" s="274">
        <f>'Input|Fee Based Mapping'!Z13</f>
        <v>1173.5179366775626</v>
      </c>
      <c r="U14" s="274">
        <f>'Input|Fee Based Mapping'!AA13</f>
        <v>1217.4953750319808</v>
      </c>
      <c r="V14" s="274">
        <f>'Input|Fee Based Mapping'!AB13</f>
        <v>1263.3761643013538</v>
      </c>
      <c r="W14" s="274">
        <f>'Input|Fee Based Mapping'!AC13</f>
        <v>1309.3249467706542</v>
      </c>
      <c r="X14"/>
      <c r="Y14" s="274">
        <f t="shared" ref="Y14:Y72" si="40">I14*Q14</f>
        <v>3588.9221079999998</v>
      </c>
      <c r="Z14" s="274">
        <f t="shared" si="12"/>
        <v>3771.3455404345832</v>
      </c>
      <c r="AA14" s="274">
        <f t="shared" si="13"/>
        <v>4739.9383370665091</v>
      </c>
      <c r="AB14" s="274">
        <f t="shared" si="14"/>
        <v>4996.7308257918394</v>
      </c>
      <c r="AC14" s="274">
        <f t="shared" si="15"/>
        <v>5275.4986453628962</v>
      </c>
      <c r="AD14" s="274">
        <f t="shared" si="16"/>
        <v>5569.1424598788308</v>
      </c>
      <c r="AE14" s="274">
        <f t="shared" si="17"/>
        <v>5870.032133996664</v>
      </c>
      <c r="AF14"/>
      <c r="AG14" s="274">
        <f>Y14/('Input|Escalations'!G$17/'Input|Escalations'!$H$17)</f>
        <v>3675.942261977958</v>
      </c>
      <c r="AH14" s="274">
        <f>Z14/('Input|Escalations'!H$17/'Input|Escalations'!$H$17)</f>
        <v>3771.3455404345832</v>
      </c>
      <c r="AI14" s="274">
        <f>AA14/('Input|Escalations'!I$17/'Input|Escalations'!$H$17)</f>
        <v>4619.8229406106329</v>
      </c>
      <c r="AJ14" s="274">
        <f>AB14/('Input|Escalations'!J$17/'Input|Escalations'!$H$17)</f>
        <v>4747.619435894886</v>
      </c>
      <c r="AK14" s="274">
        <f>AC14/('Input|Escalations'!K$17/'Input|Escalations'!$H$17)</f>
        <v>4887.8491669562127</v>
      </c>
      <c r="AL14" s="274">
        <f>AD14/('Input|Escalations'!L$17/'Input|Escalations'!$H$17)</f>
        <v>5032.5911528634488</v>
      </c>
      <c r="AM14" s="274">
        <f>AE14/('Input|Escalations'!M$17/'Input|Escalations'!$H$17)</f>
        <v>5175.1141742457794</v>
      </c>
      <c r="AN14" s="265"/>
      <c r="AO14" s="274">
        <f>SUM('Calc|Fee Based'!Z13-'Calc|Fee Based'!V13,'Calc|Fee Based'!AB13:AE13)</f>
        <v>1055.6454579325509</v>
      </c>
      <c r="AP14" s="274">
        <f>'Calc|Fee Based'!V13</f>
        <v>77.643896636865733</v>
      </c>
      <c r="AQ14" s="101">
        <f t="shared" ref="AQ14:AQ72" si="41">SUM(AO14:AP14)-S14</f>
        <v>0</v>
      </c>
      <c r="AR14" s="305">
        <f t="shared" ref="AR14:AR72" si="42">IFERROR(AO14/SUM($AO14:$AP14),0)</f>
        <v>0.93148802084498017</v>
      </c>
      <c r="AS14" s="305">
        <f t="shared" si="18"/>
        <v>6.8511979155019817E-2</v>
      </c>
      <c r="AT14" s="265"/>
      <c r="AU14" s="274">
        <f t="shared" ref="AU14:AU72" si="43">AG14*$AR14</f>
        <v>3424.0961823502676</v>
      </c>
      <c r="AV14" s="274">
        <f t="shared" si="19"/>
        <v>3512.9631933819519</v>
      </c>
      <c r="AW14" s="274">
        <f t="shared" si="19"/>
        <v>4303.3097276036351</v>
      </c>
      <c r="AX14" s="274">
        <f t="shared" si="19"/>
        <v>4422.3506320668885</v>
      </c>
      <c r="AY14" s="274">
        <f t="shared" si="19"/>
        <v>4552.9729467168272</v>
      </c>
      <c r="AZ14" s="274">
        <f t="shared" si="19"/>
        <v>4687.7983727027313</v>
      </c>
      <c r="BA14" s="274">
        <f t="shared" si="19"/>
        <v>4820.5568598150048</v>
      </c>
      <c r="BB14" s="265"/>
      <c r="BC14" s="274">
        <f t="shared" ref="BC14:BC72" si="44">AG14*$AS14</f>
        <v>251.84607962769024</v>
      </c>
      <c r="BD14" s="274">
        <f t="shared" si="20"/>
        <v>258.38234705263113</v>
      </c>
      <c r="BE14" s="274">
        <f t="shared" si="21"/>
        <v>316.51321300699806</v>
      </c>
      <c r="BF14" s="274">
        <f t="shared" si="22"/>
        <v>325.26880382799737</v>
      </c>
      <c r="BG14" s="274">
        <f t="shared" si="23"/>
        <v>334.87622023938502</v>
      </c>
      <c r="BH14" s="274">
        <f t="shared" si="24"/>
        <v>344.79278016071777</v>
      </c>
      <c r="BI14" s="274">
        <f t="shared" si="25"/>
        <v>354.55731443077445</v>
      </c>
      <c r="BJ14" s="301">
        <f t="shared" ref="BJ14:BJ72" si="45">SUM(AG14:AM14)-SUM(AU14:BA14,BC14:BI14)</f>
        <v>0</v>
      </c>
      <c r="BK14" s="274"/>
      <c r="BL14" s="274"/>
      <c r="BM14" s="274">
        <f>'Calc|Fee Based'!AB13*'Input|Escalations'!$H$20/'Input|Escalations'!$I$20</f>
        <v>137.3194142076706</v>
      </c>
      <c r="BN14" s="274">
        <f>BM14*(1-'Input|Fee Based Mapping'!Z$6)</f>
        <v>138.61753449582474</v>
      </c>
      <c r="BO14" s="274">
        <f>BN14*(1-'Input|Fee Based Mapping'!AA$6)</f>
        <v>140.23618655995554</v>
      </c>
      <c r="BP14" s="274">
        <f>BO14*(1-'Input|Fee Based Mapping'!AB$6)</f>
        <v>141.93009548524887</v>
      </c>
      <c r="BQ14" s="274">
        <f>BP14*(1-'Input|Fee Based Mapping'!AC$6)</f>
        <v>143.50445816640504</v>
      </c>
      <c r="BR14" s="301"/>
      <c r="BS14" s="274"/>
      <c r="BT14" s="274"/>
      <c r="BU14" s="274">
        <f t="shared" ref="BU14:BU48" si="46">BM14*K14*$AS14</f>
        <v>39.348695417710282</v>
      </c>
      <c r="BV14" s="274">
        <f t="shared" si="26"/>
        <v>40.437184182980204</v>
      </c>
      <c r="BW14" s="274">
        <f t="shared" si="27"/>
        <v>41.631571294125692</v>
      </c>
      <c r="BX14" s="274">
        <f t="shared" si="28"/>
        <v>42.864390904494918</v>
      </c>
      <c r="BY14" s="274">
        <f t="shared" si="29"/>
        <v>44.078310795035968</v>
      </c>
      <c r="BZ14"/>
      <c r="CA14" s="274"/>
      <c r="CB14" s="274"/>
      <c r="CC14" s="274">
        <f t="shared" ref="CC14:CC48" si="47">BM14*K14*$AR14</f>
        <v>534.98437601024068</v>
      </c>
      <c r="CD14" s="274">
        <f t="shared" si="30"/>
        <v>549.78345579421716</v>
      </c>
      <c r="CE14" s="274">
        <f t="shared" si="31"/>
        <v>566.02232817836352</v>
      </c>
      <c r="CF14" s="274">
        <f t="shared" si="32"/>
        <v>582.78372834640368</v>
      </c>
      <c r="CG14" s="274">
        <f t="shared" si="33"/>
        <v>599.28816815751929</v>
      </c>
      <c r="CH14"/>
      <c r="CI14" s="274"/>
      <c r="CJ14" s="274"/>
      <c r="CK14" s="274">
        <f>'Calc|Fee Based'!AC13*'Input|Escalations'!$H$20/'Input|Escalations'!$I$20</f>
        <v>263.03649300444141</v>
      </c>
      <c r="CL14" s="274">
        <f>CK14*(1-'Input|Fee Based Mapping'!Z$6)</f>
        <v>265.52305333579847</v>
      </c>
      <c r="CM14" s="274">
        <f>CL14*(1-'Input|Fee Based Mapping'!AA$6)</f>
        <v>268.62359498025575</v>
      </c>
      <c r="CN14" s="274">
        <f>CM14*(1-'Input|Fee Based Mapping'!AB$6)</f>
        <v>271.86829177530797</v>
      </c>
      <c r="CO14" s="274">
        <f>CN14*(1-'Input|Fee Based Mapping'!AC$6)</f>
        <v>274.8839967341284</v>
      </c>
      <c r="CP14"/>
      <c r="CQ14" s="274"/>
      <c r="CR14" s="274"/>
      <c r="CS14" s="274">
        <f t="shared" ref="CS14:CS48" si="48">CK14*K14</f>
        <v>1100.1398294374521</v>
      </c>
      <c r="CT14" s="274">
        <f t="shared" si="34"/>
        <v>1130.5726006349862</v>
      </c>
      <c r="CU14" s="274">
        <f t="shared" si="35"/>
        <v>1163.9661558415578</v>
      </c>
      <c r="CV14" s="274">
        <f t="shared" si="36"/>
        <v>1198.4342351890705</v>
      </c>
      <c r="CW14" s="274">
        <f t="shared" si="37"/>
        <v>1232.3739022391114</v>
      </c>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row>
    <row r="15" spans="1:206" s="1" customFormat="1" ht="13">
      <c r="A15" s="260">
        <f t="shared" ref="A15:A72" si="49">IFERROR(A14+1,"")</f>
        <v>3</v>
      </c>
      <c r="B15" s="261" t="s">
        <v>330</v>
      </c>
      <c r="C15" s="262" t="s">
        <v>440</v>
      </c>
      <c r="D15" s="263" t="s">
        <v>186</v>
      </c>
      <c r="E15" s="263" t="s">
        <v>441</v>
      </c>
      <c r="F15" s="263" t="s">
        <v>437</v>
      </c>
      <c r="G15" s="264"/>
      <c r="H15" s="214">
        <v>2318</v>
      </c>
      <c r="I15" s="274">
        <f t="shared" si="38"/>
        <v>2350.2202000000002</v>
      </c>
      <c r="J15" s="274">
        <f t="shared" si="38"/>
        <v>2382.6532387600005</v>
      </c>
      <c r="K15" s="274">
        <f t="shared" si="38"/>
        <v>2423.7360522756012</v>
      </c>
      <c r="L15" s="274">
        <f t="shared" si="38"/>
        <v>2467.4573971526543</v>
      </c>
      <c r="M15" s="274">
        <f t="shared" si="39"/>
        <v>2511.0169021442853</v>
      </c>
      <c r="N15" s="274">
        <f t="shared" si="39"/>
        <v>2554.5187147681295</v>
      </c>
      <c r="O15" s="274">
        <f t="shared" si="39"/>
        <v>2598.0438469770625</v>
      </c>
      <c r="P15"/>
      <c r="Q15" s="274">
        <f>'Input|Fee Based Mapping'!J14</f>
        <v>822.02</v>
      </c>
      <c r="R15" s="274">
        <f>'Input|Fee Based Mapping'!K14</f>
        <v>852.04472085347118</v>
      </c>
      <c r="S15" s="274">
        <f>'Input|Fee Based Mapping'!Y14</f>
        <v>1037.954569792352</v>
      </c>
      <c r="T15" s="274">
        <f>'Input|Fee Based Mapping'!Z14</f>
        <v>1074.7990353889438</v>
      </c>
      <c r="U15" s="274">
        <f>'Input|Fee Based Mapping'!AA14</f>
        <v>1115.0769952265466</v>
      </c>
      <c r="V15" s="274">
        <f>'Input|Fee Based Mapping'!AB14</f>
        <v>1157.0981919278245</v>
      </c>
      <c r="W15" s="274">
        <f>'Input|Fee Based Mapping'!AC14</f>
        <v>1199.1816620920044</v>
      </c>
      <c r="X15"/>
      <c r="Y15" s="274">
        <f t="shared" si="40"/>
        <v>1931928.0088040002</v>
      </c>
      <c r="Z15" s="274">
        <f t="shared" si="12"/>
        <v>2030127.1137098835</v>
      </c>
      <c r="AA15" s="274">
        <f t="shared" si="13"/>
        <v>2515727.9114299351</v>
      </c>
      <c r="AB15" s="274">
        <f t="shared" si="14"/>
        <v>2652020.8303229869</v>
      </c>
      <c r="AC15" s="274">
        <f t="shared" si="15"/>
        <v>2799977.1822061213</v>
      </c>
      <c r="AD15" s="274">
        <f t="shared" si="16"/>
        <v>2955828.9861039924</v>
      </c>
      <c r="AE15" s="274">
        <f t="shared" si="17"/>
        <v>3115526.538605859</v>
      </c>
      <c r="AF15"/>
      <c r="AG15" s="274">
        <f>Y15/('Input|Escalations'!G$17/'Input|Escalations'!$H$17)</f>
        <v>1978771.2301783813</v>
      </c>
      <c r="AH15" s="274">
        <f>Z15/('Input|Escalations'!H$17/'Input|Escalations'!$H$17)</f>
        <v>2030127.1137098835</v>
      </c>
      <c r="AI15" s="274">
        <f>AA15/('Input|Escalations'!I$17/'Input|Escalations'!$H$17)</f>
        <v>2451976.521861535</v>
      </c>
      <c r="AJ15" s="274">
        <f>AB15/('Input|Escalations'!J$17/'Input|Escalations'!$H$17)</f>
        <v>2519804.6637711818</v>
      </c>
      <c r="AK15" s="274">
        <f>AC15/('Input|Escalations'!K$17/'Input|Escalations'!$H$17)</f>
        <v>2594231.7603611397</v>
      </c>
      <c r="AL15" s="274">
        <f>AD15/('Input|Escalations'!L$17/'Input|Escalations'!$H$17)</f>
        <v>2671053.7415787242</v>
      </c>
      <c r="AM15" s="274">
        <f>AE15/('Input|Escalations'!M$17/'Input|Escalations'!$H$17)</f>
        <v>2746698.0047348468</v>
      </c>
      <c r="AN15" s="265"/>
      <c r="AO15" s="274">
        <f>SUM('Calc|Fee Based'!Z14-'Calc|Fee Based'!V14,'Calc|Fee Based'!AB14:AE14)</f>
        <v>805.77436726191547</v>
      </c>
      <c r="AP15" s="274">
        <f>'Calc|Fee Based'!V14</f>
        <v>232.18020253043636</v>
      </c>
      <c r="AQ15" s="101">
        <f t="shared" si="41"/>
        <v>0</v>
      </c>
      <c r="AR15" s="305">
        <f t="shared" si="42"/>
        <v>0.77630986048176931</v>
      </c>
      <c r="AS15" s="305">
        <f t="shared" si="18"/>
        <v>0.22369013951823077</v>
      </c>
      <c r="AT15" s="265"/>
      <c r="AU15" s="274">
        <f t="shared" si="43"/>
        <v>1536139.6176251182</v>
      </c>
      <c r="AV15" s="274">
        <f t="shared" si="19"/>
        <v>1576007.6964043768</v>
      </c>
      <c r="AW15" s="274">
        <f t="shared" si="19"/>
        <v>1903493.5515909023</v>
      </c>
      <c r="AX15" s="274">
        <f t="shared" si="19"/>
        <v>1956149.2069735178</v>
      </c>
      <c r="AY15" s="274">
        <f t="shared" si="19"/>
        <v>2013927.6959433311</v>
      </c>
      <c r="AZ15" s="274">
        <f t="shared" si="19"/>
        <v>2073565.3574642872</v>
      </c>
      <c r="BA15" s="274">
        <f t="shared" si="19"/>
        <v>2132288.7448412632</v>
      </c>
      <c r="BB15" s="265"/>
      <c r="BC15" s="274">
        <f t="shared" si="44"/>
        <v>442631.61255326326</v>
      </c>
      <c r="BD15" s="274">
        <f t="shared" si="20"/>
        <v>454119.417305507</v>
      </c>
      <c r="BE15" s="274">
        <f t="shared" si="21"/>
        <v>548482.970270633</v>
      </c>
      <c r="BF15" s="274">
        <f t="shared" si="22"/>
        <v>563655.45679766429</v>
      </c>
      <c r="BG15" s="274">
        <f t="shared" si="23"/>
        <v>580304.06441780878</v>
      </c>
      <c r="BH15" s="274">
        <f t="shared" si="24"/>
        <v>597488.38411443715</v>
      </c>
      <c r="BI15" s="274">
        <f t="shared" si="25"/>
        <v>614409.25989358395</v>
      </c>
      <c r="BJ15" s="301">
        <f t="shared" si="45"/>
        <v>0</v>
      </c>
      <c r="BK15" s="274"/>
      <c r="BL15" s="274"/>
      <c r="BM15" s="274">
        <f>'Calc|Fee Based'!AB14*'Input|Escalations'!$H$20/'Input|Escalations'!$I$20</f>
        <v>125.76780406819761</v>
      </c>
      <c r="BN15" s="274">
        <f>BM15*(1-'Input|Fee Based Mapping'!Z$6)</f>
        <v>126.95672363211752</v>
      </c>
      <c r="BO15" s="274">
        <f>BN15*(1-'Input|Fee Based Mapping'!AA$6)</f>
        <v>128.43921113638487</v>
      </c>
      <c r="BP15" s="274">
        <f>BO15*(1-'Input|Fee Based Mapping'!AB$6)</f>
        <v>129.99062472968404</v>
      </c>
      <c r="BQ15" s="274">
        <f>BP15*(1-'Input|Fee Based Mapping'!AC$6)</f>
        <v>131.43254857095886</v>
      </c>
      <c r="BR15" s="301"/>
      <c r="BS15" s="274"/>
      <c r="BT15" s="274"/>
      <c r="BU15" s="274">
        <f t="shared" si="46"/>
        <v>68187.009110747662</v>
      </c>
      <c r="BV15" s="274">
        <f t="shared" si="26"/>
        <v>70073.241743532752</v>
      </c>
      <c r="BW15" s="274">
        <f t="shared" si="27"/>
        <v>72142.984690913436</v>
      </c>
      <c r="BX15" s="274">
        <f t="shared" si="28"/>
        <v>74279.3269790575</v>
      </c>
      <c r="BY15" s="274">
        <f t="shared" si="29"/>
        <v>76382.918108505328</v>
      </c>
      <c r="BZ15"/>
      <c r="CA15" s="274"/>
      <c r="CB15" s="274"/>
      <c r="CC15" s="274">
        <f t="shared" si="47"/>
        <v>236640.95182487692</v>
      </c>
      <c r="CD15" s="274">
        <f t="shared" si="30"/>
        <v>243187.0651008008</v>
      </c>
      <c r="CE15" s="274">
        <f t="shared" si="31"/>
        <v>250370.04537062749</v>
      </c>
      <c r="CF15" s="274">
        <f t="shared" si="32"/>
        <v>257784.15663732126</v>
      </c>
      <c r="CG15" s="274">
        <f t="shared" si="33"/>
        <v>265084.60599878826</v>
      </c>
      <c r="CH15"/>
      <c r="CI15" s="274"/>
      <c r="CJ15" s="274"/>
      <c r="CK15" s="274">
        <f>'Calc|Fee Based'!AC14*'Input|Escalations'!$H$20/'Input|Escalations'!$I$20</f>
        <v>240.90928661360763</v>
      </c>
      <c r="CL15" s="274">
        <f>CK15*(1-'Input|Fee Based Mapping'!Z$6)</f>
        <v>243.18667203913034</v>
      </c>
      <c r="CM15" s="274">
        <f>CL15*(1-'Input|Fee Based Mapping'!AA$6)</f>
        <v>246.02638932379386</v>
      </c>
      <c r="CN15" s="274">
        <f>CM15*(1-'Input|Fee Based Mapping'!AB$6)</f>
        <v>248.9981351117834</v>
      </c>
      <c r="CO15" s="274">
        <f>CN15*(1-'Input|Fee Based Mapping'!AC$6)</f>
        <v>251.7601523587754</v>
      </c>
      <c r="CP15"/>
      <c r="CQ15" s="274"/>
      <c r="CR15" s="274"/>
      <c r="CS15" s="274">
        <f t="shared" si="48"/>
        <v>583900.52329339669</v>
      </c>
      <c r="CT15" s="274">
        <f t="shared" si="34"/>
        <v>600052.7528118887</v>
      </c>
      <c r="CU15" s="274">
        <f t="shared" si="35"/>
        <v>617776.42196557671</v>
      </c>
      <c r="CV15" s="274">
        <f t="shared" si="36"/>
        <v>636070.39608541399</v>
      </c>
      <c r="CW15" s="274">
        <f t="shared" si="37"/>
        <v>654083.91474972421</v>
      </c>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row>
    <row r="16" spans="1:206" s="1" customFormat="1" ht="13">
      <c r="A16" s="260">
        <f t="shared" si="49"/>
        <v>4</v>
      </c>
      <c r="B16" s="261" t="s">
        <v>330</v>
      </c>
      <c r="C16" s="262" t="s">
        <v>442</v>
      </c>
      <c r="D16" s="263" t="s">
        <v>187</v>
      </c>
      <c r="E16" s="263" t="s">
        <v>443</v>
      </c>
      <c r="F16" s="263" t="s">
        <v>437</v>
      </c>
      <c r="G16" s="266"/>
      <c r="H16" s="214">
        <v>10</v>
      </c>
      <c r="I16" s="274">
        <f t="shared" si="38"/>
        <v>10.138999999999999</v>
      </c>
      <c r="J16" s="274">
        <f t="shared" si="38"/>
        <v>10.2789182</v>
      </c>
      <c r="K16" s="274">
        <f t="shared" si="38"/>
        <v>10.456152080567733</v>
      </c>
      <c r="L16" s="274">
        <f t="shared" si="38"/>
        <v>10.644768753894105</v>
      </c>
      <c r="M16" s="274">
        <f t="shared" si="39"/>
        <v>10.83268723962159</v>
      </c>
      <c r="N16" s="274">
        <f t="shared" si="39"/>
        <v>11.020356836790892</v>
      </c>
      <c r="O16" s="274">
        <f t="shared" si="39"/>
        <v>11.20812703613918</v>
      </c>
      <c r="P16"/>
      <c r="Q16" s="274">
        <f>'Input|Fee Based Mapping'!J15</f>
        <v>1038.81</v>
      </c>
      <c r="R16" s="274">
        <f>'Input|Fee Based Mapping'!K15</f>
        <v>1076.7530917371773</v>
      </c>
      <c r="S16" s="274">
        <f>'Input|Fee Based Mapping'!Y15</f>
        <v>1393.4978762727271</v>
      </c>
      <c r="T16" s="274">
        <f>'Input|Fee Based Mapping'!Z15</f>
        <v>1442.9631284672671</v>
      </c>
      <c r="U16" s="274">
        <f>'Input|Fee Based Mapping'!AA15</f>
        <v>1497.0379917876592</v>
      </c>
      <c r="V16" s="274">
        <f>'Input|Fee Based Mapping'!AB15</f>
        <v>1553.4532242706994</v>
      </c>
      <c r="W16" s="274">
        <f>'Input|Fee Based Mapping'!AC15</f>
        <v>1609.9520615095039</v>
      </c>
      <c r="X16"/>
      <c r="Y16" s="274">
        <f t="shared" si="40"/>
        <v>10532.494589999998</v>
      </c>
      <c r="Z16" s="274">
        <f t="shared" si="12"/>
        <v>11067.856951563541</v>
      </c>
      <c r="AA16" s="274">
        <f t="shared" si="13"/>
        <v>14570.625718255793</v>
      </c>
      <c r="AB16" s="274">
        <f t="shared" si="14"/>
        <v>15360.008822929651</v>
      </c>
      <c r="AC16" s="274">
        <f t="shared" si="15"/>
        <v>16216.944350866906</v>
      </c>
      <c r="AD16" s="274">
        <f t="shared" si="16"/>
        <v>17119.608860726457</v>
      </c>
      <c r="AE16" s="274">
        <f t="shared" si="17"/>
        <v>18044.54722749268</v>
      </c>
      <c r="AF16"/>
      <c r="AG16" s="274">
        <f>Y16/('Input|Escalations'!G$17/'Input|Escalations'!$H$17)</f>
        <v>10787.874693945629</v>
      </c>
      <c r="AH16" s="274">
        <f>Z16/('Input|Escalations'!H$17/'Input|Escalations'!$H$17)</f>
        <v>11067.856951563541</v>
      </c>
      <c r="AI16" s="274">
        <f>AA16/('Input|Escalations'!I$17/'Input|Escalations'!$H$17)</f>
        <v>14201.389588943268</v>
      </c>
      <c r="AJ16" s="274">
        <f>AB16/('Input|Escalations'!J$17/'Input|Escalations'!$H$17)</f>
        <v>14594.237505619776</v>
      </c>
      <c r="AK16" s="274">
        <f>AC16/('Input|Escalations'!K$17/'Input|Escalations'!$H$17)</f>
        <v>15025.305334052919</v>
      </c>
      <c r="AL16" s="274">
        <f>AD16/('Input|Escalations'!L$17/'Input|Escalations'!$H$17)</f>
        <v>15470.243886497597</v>
      </c>
      <c r="AM16" s="274">
        <f>AE16/('Input|Escalations'!M$17/'Input|Escalations'!$H$17)</f>
        <v>15908.361316118446</v>
      </c>
      <c r="AN16" s="265"/>
      <c r="AO16" s="274">
        <f>SUM('Calc|Fee Based'!Z15-'Calc|Fee Based'!V15,'Calc|Fee Based'!AB15:AE15)</f>
        <v>1161.3176737422907</v>
      </c>
      <c r="AP16" s="274">
        <f>'Calc|Fee Based'!V15</f>
        <v>232.18020253043636</v>
      </c>
      <c r="AQ16" s="101">
        <f t="shared" si="41"/>
        <v>0</v>
      </c>
      <c r="AR16" s="305">
        <f t="shared" si="42"/>
        <v>0.83338316729160522</v>
      </c>
      <c r="AS16" s="305">
        <f t="shared" si="18"/>
        <v>0.16661683270839475</v>
      </c>
      <c r="AT16" s="265"/>
      <c r="AU16" s="274">
        <f t="shared" si="43"/>
        <v>8990.433180785365</v>
      </c>
      <c r="AV16" s="274">
        <f t="shared" si="19"/>
        <v>9223.7656814244347</v>
      </c>
      <c r="AW16" s="274">
        <f t="shared" si="19"/>
        <v>11835.199035575568</v>
      </c>
      <c r="AX16" s="274">
        <f t="shared" si="19"/>
        <v>12162.591876639344</v>
      </c>
      <c r="AY16" s="274">
        <f t="shared" si="19"/>
        <v>12521.836548816471</v>
      </c>
      <c r="AZ16" s="274">
        <f t="shared" si="19"/>
        <v>12892.64084890296</v>
      </c>
      <c r="BA16" s="274">
        <f t="shared" si="19"/>
        <v>13257.76054004604</v>
      </c>
      <c r="BB16" s="265"/>
      <c r="BC16" s="274">
        <f t="shared" si="44"/>
        <v>1797.4415131602641</v>
      </c>
      <c r="BD16" s="274">
        <f t="shared" si="20"/>
        <v>1844.0912701391064</v>
      </c>
      <c r="BE16" s="274">
        <f t="shared" si="21"/>
        <v>2366.1905533676995</v>
      </c>
      <c r="BF16" s="274">
        <f t="shared" si="22"/>
        <v>2431.6456289804305</v>
      </c>
      <c r="BG16" s="274">
        <f t="shared" si="23"/>
        <v>2503.4687852364464</v>
      </c>
      <c r="BH16" s="274">
        <f t="shared" si="24"/>
        <v>2577.603037594637</v>
      </c>
      <c r="BI16" s="274">
        <f t="shared" si="25"/>
        <v>2650.6007760724056</v>
      </c>
      <c r="BJ16" s="301">
        <f t="shared" si="45"/>
        <v>0</v>
      </c>
      <c r="BK16" s="274"/>
      <c r="BL16" s="274"/>
      <c r="BM16" s="274">
        <f>'Calc|Fee Based'!AB15*'Input|Escalations'!$H$20/'Input|Escalations'!$I$20</f>
        <v>168.84859219568625</v>
      </c>
      <c r="BN16" s="274">
        <f>BM16*(1-'Input|Fee Based Mapping'!Z$6)</f>
        <v>170.44476695670005</v>
      </c>
      <c r="BO16" s="274">
        <f>BN16*(1-'Input|Fee Based Mapping'!AA$6)</f>
        <v>172.43506908448074</v>
      </c>
      <c r="BP16" s="274">
        <f>BO16*(1-'Input|Fee Based Mapping'!AB$6)</f>
        <v>174.51790739976033</v>
      </c>
      <c r="BQ16" s="274">
        <f>BP16*(1-'Input|Fee Based Mapping'!AC$6)</f>
        <v>176.45375109566069</v>
      </c>
      <c r="BR16" s="301"/>
      <c r="BS16" s="274"/>
      <c r="BT16" s="274"/>
      <c r="BU16" s="274">
        <f t="shared" si="46"/>
        <v>294.16311091780682</v>
      </c>
      <c r="BV16" s="274">
        <f t="shared" si="26"/>
        <v>302.30043892809624</v>
      </c>
      <c r="BW16" s="274">
        <f t="shared" si="27"/>
        <v>311.22944215234423</v>
      </c>
      <c r="BX16" s="274">
        <f t="shared" si="28"/>
        <v>320.44575918488977</v>
      </c>
      <c r="BY16" s="274">
        <f t="shared" si="29"/>
        <v>329.52078562771914</v>
      </c>
      <c r="BZ16"/>
      <c r="CA16" s="274"/>
      <c r="CB16" s="274"/>
      <c r="CC16" s="274">
        <f t="shared" si="47"/>
        <v>1471.3434476700509</v>
      </c>
      <c r="CD16" s="274">
        <f t="shared" si="30"/>
        <v>1512.0446906373468</v>
      </c>
      <c r="CE16" s="274">
        <f t="shared" si="31"/>
        <v>1556.7057303823776</v>
      </c>
      <c r="CF16" s="274">
        <f t="shared" si="32"/>
        <v>1602.8038547704989</v>
      </c>
      <c r="CG16" s="274">
        <f t="shared" si="33"/>
        <v>1648.1952726557288</v>
      </c>
      <c r="CH16"/>
      <c r="CI16" s="274"/>
      <c r="CJ16" s="274"/>
      <c r="CK16" s="274">
        <f>'Calc|Fee Based'!AC15*'Input|Escalations'!$H$20/'Input|Escalations'!$I$20</f>
        <v>323.43089865445626</v>
      </c>
      <c r="CL16" s="274">
        <f>CK16*(1-'Input|Fee Based Mapping'!Z$6)</f>
        <v>326.48838483572064</v>
      </c>
      <c r="CM16" s="274">
        <f>CL16*(1-'Input|Fee Based Mapping'!AA$6)</f>
        <v>330.30082530330799</v>
      </c>
      <c r="CN16" s="274">
        <f>CM16*(1-'Input|Fee Based Mapping'!AB$6)</f>
        <v>334.29051961643609</v>
      </c>
      <c r="CO16" s="274">
        <f>CN16*(1-'Input|Fee Based Mapping'!AC$6)</f>
        <v>337.99864449966867</v>
      </c>
      <c r="CP16"/>
      <c r="CQ16" s="274"/>
      <c r="CR16" s="274"/>
      <c r="CS16" s="274">
        <f t="shared" si="48"/>
        <v>3381.8426638856845</v>
      </c>
      <c r="CT16" s="274">
        <f t="shared" si="34"/>
        <v>3475.3933574086332</v>
      </c>
      <c r="CU16" s="274">
        <f t="shared" si="35"/>
        <v>3578.0455354996243</v>
      </c>
      <c r="CV16" s="274">
        <f t="shared" si="36"/>
        <v>3684.0008133293713</v>
      </c>
      <c r="CW16" s="274">
        <f t="shared" si="37"/>
        <v>3788.3317455951319</v>
      </c>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row>
    <row r="17" spans="1:205" s="1" customFormat="1" ht="13">
      <c r="A17" s="260">
        <f t="shared" si="49"/>
        <v>5</v>
      </c>
      <c r="B17" s="261" t="s">
        <v>331</v>
      </c>
      <c r="C17" s="262" t="s">
        <v>444</v>
      </c>
      <c r="D17" s="263" t="s">
        <v>186</v>
      </c>
      <c r="E17" s="263" t="s">
        <v>445</v>
      </c>
      <c r="F17" s="263" t="s">
        <v>437</v>
      </c>
      <c r="G17" s="266"/>
      <c r="H17" s="214">
        <v>554</v>
      </c>
      <c r="I17" s="274">
        <f t="shared" si="38"/>
        <v>561.70060000000001</v>
      </c>
      <c r="J17" s="274">
        <f t="shared" si="38"/>
        <v>569.45206828000005</v>
      </c>
      <c r="K17" s="274">
        <f t="shared" si="38"/>
        <v>579.27082526345248</v>
      </c>
      <c r="L17" s="274">
        <f t="shared" si="38"/>
        <v>589.72018896573354</v>
      </c>
      <c r="M17" s="274">
        <f t="shared" si="39"/>
        <v>600.13087307503622</v>
      </c>
      <c r="N17" s="274">
        <f t="shared" si="39"/>
        <v>610.52776875821553</v>
      </c>
      <c r="O17" s="274">
        <f t="shared" si="39"/>
        <v>620.9302378021107</v>
      </c>
      <c r="P17"/>
      <c r="Q17" s="274">
        <f>'Input|Fee Based Mapping'!J16</f>
        <v>668.16</v>
      </c>
      <c r="R17" s="274">
        <f>'Input|Fee Based Mapping'!K16</f>
        <v>692.56490193116383</v>
      </c>
      <c r="S17" s="274">
        <f>'Input|Fee Based Mapping'!Y16</f>
        <v>737.27404799476915</v>
      </c>
      <c r="T17" s="274">
        <f>'Input|Fee Based Mapping'!Z16</f>
        <v>763.44520142206954</v>
      </c>
      <c r="U17" s="274">
        <f>'Input|Fee Based Mapping'!AA16</f>
        <v>792.05521515357702</v>
      </c>
      <c r="V17" s="274">
        <f>'Input|Fee Based Mapping'!AB16</f>
        <v>821.90347508246145</v>
      </c>
      <c r="W17" s="274">
        <f>'Input|Fee Based Mapping'!AC16</f>
        <v>851.79596874701474</v>
      </c>
      <c r="X17"/>
      <c r="Y17" s="274">
        <f t="shared" si="40"/>
        <v>375305.87289599999</v>
      </c>
      <c r="Z17" s="274">
        <f t="shared" si="12"/>
        <v>394382.51582283666</v>
      </c>
      <c r="AA17" s="274">
        <f t="shared" si="13"/>
        <v>427081.34622725617</v>
      </c>
      <c r="AB17" s="274">
        <f t="shared" si="14"/>
        <v>450219.04844760534</v>
      </c>
      <c r="AC17" s="274">
        <f t="shared" si="15"/>
        <v>475336.78779375186</v>
      </c>
      <c r="AD17" s="274">
        <f t="shared" si="16"/>
        <v>501794.89477671881</v>
      </c>
      <c r="AE17" s="274">
        <f t="shared" si="17"/>
        <v>528905.87343296316</v>
      </c>
      <c r="AF17"/>
      <c r="AG17" s="274">
        <f>Y17/('Input|Escalations'!G$17/'Input|Escalations'!$H$17)</f>
        <v>384405.86834461725</v>
      </c>
      <c r="AH17" s="274">
        <f>Z17/('Input|Escalations'!H$17/'Input|Escalations'!$H$17)</f>
        <v>394382.51582283666</v>
      </c>
      <c r="AI17" s="274">
        <f>AA17/('Input|Escalations'!I$17/'Input|Escalations'!$H$17)</f>
        <v>416258.62205385591</v>
      </c>
      <c r="AJ17" s="274">
        <f>AB17/('Input|Escalations'!J$17/'Input|Escalations'!$H$17)</f>
        <v>427773.43413955555</v>
      </c>
      <c r="AK17" s="274">
        <f>AC17/('Input|Escalations'!K$17/'Input|Escalations'!$H$17)</f>
        <v>440408.51461189403</v>
      </c>
      <c r="AL17" s="274">
        <f>AD17/('Input|Escalations'!L$17/'Input|Escalations'!$H$17)</f>
        <v>453450.16152815463</v>
      </c>
      <c r="AM17" s="274">
        <f>AE17/('Input|Escalations'!M$17/'Input|Escalations'!$H$17)</f>
        <v>466291.87370072532</v>
      </c>
      <c r="AN17" s="265"/>
      <c r="AO17" s="274">
        <f>SUM('Calc|Fee Based'!Z16-'Calc|Fee Based'!V16,'Calc|Fee Based'!AB16:AE16)</f>
        <v>683.66623344219545</v>
      </c>
      <c r="AP17" s="274">
        <f>'Calc|Fee Based'!V16</f>
        <v>53.607814552573586</v>
      </c>
      <c r="AQ17" s="101">
        <f t="shared" si="41"/>
        <v>0</v>
      </c>
      <c r="AR17" s="305">
        <f t="shared" si="42"/>
        <v>0.92728916106788839</v>
      </c>
      <c r="AS17" s="305">
        <f t="shared" si="18"/>
        <v>7.2710838932111624E-2</v>
      </c>
      <c r="AT17" s="265"/>
      <c r="AU17" s="274">
        <f t="shared" si="43"/>
        <v>356455.39516685327</v>
      </c>
      <c r="AV17" s="274">
        <f t="shared" si="19"/>
        <v>365706.63223720144</v>
      </c>
      <c r="AW17" s="274">
        <f t="shared" si="19"/>
        <v>385992.10843159526</v>
      </c>
      <c r="AX17" s="274">
        <f t="shared" si="19"/>
        <v>396669.66887039808</v>
      </c>
      <c r="AY17" s="274">
        <f t="shared" si="19"/>
        <v>408386.04204161809</v>
      </c>
      <c r="AZ17" s="274">
        <f t="shared" si="19"/>
        <v>420479.41986954096</v>
      </c>
      <c r="BA17" s="274">
        <f t="shared" si="19"/>
        <v>432387.40037671936</v>
      </c>
      <c r="BB17" s="265"/>
      <c r="BC17" s="274">
        <f t="shared" si="44"/>
        <v>27950.473177763972</v>
      </c>
      <c r="BD17" s="274">
        <f t="shared" si="20"/>
        <v>28675.883585635242</v>
      </c>
      <c r="BE17" s="274">
        <f t="shared" si="21"/>
        <v>30266.513622260645</v>
      </c>
      <c r="BF17" s="274">
        <f t="shared" si="22"/>
        <v>31103.765269157484</v>
      </c>
      <c r="BG17" s="274">
        <f t="shared" si="23"/>
        <v>32022.472570275957</v>
      </c>
      <c r="BH17" s="274">
        <f t="shared" si="24"/>
        <v>32970.741658613653</v>
      </c>
      <c r="BI17" s="274">
        <f t="shared" si="25"/>
        <v>33904.473324005972</v>
      </c>
      <c r="BJ17" s="301">
        <f t="shared" si="45"/>
        <v>0</v>
      </c>
      <c r="BK17" s="274"/>
      <c r="BL17" s="274"/>
      <c r="BM17" s="274">
        <f>'Calc|Fee Based'!AB16*'Input|Escalations'!$H$20/'Input|Escalations'!$I$20</f>
        <v>89.334678714621589</v>
      </c>
      <c r="BN17" s="274">
        <f>BM17*(1-'Input|Fee Based Mapping'!Z$6)</f>
        <v>90.179185367554169</v>
      </c>
      <c r="BO17" s="274">
        <f>BN17*(1-'Input|Fee Based Mapping'!AA$6)</f>
        <v>91.232217547557497</v>
      </c>
      <c r="BP17" s="274">
        <f>BO17*(1-'Input|Fee Based Mapping'!AB$6)</f>
        <v>92.334208919178536</v>
      </c>
      <c r="BQ17" s="274">
        <f>BP17*(1-'Input|Fee Based Mapping'!AC$6)</f>
        <v>93.358428146393393</v>
      </c>
      <c r="BR17" s="301"/>
      <c r="BS17" s="274"/>
      <c r="BT17" s="274"/>
      <c r="BU17" s="274">
        <f t="shared" si="46"/>
        <v>3762.7112453342725</v>
      </c>
      <c r="BV17" s="274">
        <f t="shared" si="26"/>
        <v>3866.7977690175403</v>
      </c>
      <c r="BW17" s="274">
        <f t="shared" si="27"/>
        <v>3981.0108011570169</v>
      </c>
      <c r="BX17" s="274">
        <f t="shared" si="28"/>
        <v>4098.8989334613234</v>
      </c>
      <c r="BY17" s="274">
        <f t="shared" si="29"/>
        <v>4214.9797837814067</v>
      </c>
      <c r="BZ17"/>
      <c r="CA17" s="274"/>
      <c r="CB17" s="274"/>
      <c r="CC17" s="274">
        <f t="shared" si="47"/>
        <v>47986.261818329956</v>
      </c>
      <c r="CD17" s="274">
        <f t="shared" si="30"/>
        <v>49313.688466712418</v>
      </c>
      <c r="CE17" s="274">
        <f t="shared" si="31"/>
        <v>50770.2595682303</v>
      </c>
      <c r="CF17" s="274">
        <f t="shared" si="32"/>
        <v>52273.699618019673</v>
      </c>
      <c r="CG17" s="274">
        <f t="shared" si="33"/>
        <v>53754.091205989913</v>
      </c>
      <c r="CH17"/>
      <c r="CI17" s="274"/>
      <c r="CJ17" s="274"/>
      <c r="CK17" s="274">
        <f>'Calc|Fee Based'!AC16*'Input|Escalations'!$H$20/'Input|Escalations'!$I$20</f>
        <v>171.1213285343303</v>
      </c>
      <c r="CL17" s="274">
        <f>CK17*(1-'Input|Fee Based Mapping'!Z$6)</f>
        <v>172.73898813175884</v>
      </c>
      <c r="CM17" s="274">
        <f>CL17*(1-'Input|Fee Based Mapping'!AA$6)</f>
        <v>174.75608013034548</v>
      </c>
      <c r="CN17" s="274">
        <f>CM17*(1-'Input|Fee Based Mapping'!AB$6)</f>
        <v>176.86695387230586</v>
      </c>
      <c r="CO17" s="274">
        <f>CN17*(1-'Input|Fee Based Mapping'!AC$6)</f>
        <v>178.82885441746029</v>
      </c>
      <c r="CP17"/>
      <c r="CQ17" s="274"/>
      <c r="CR17" s="274"/>
      <c r="CS17" s="274">
        <f t="shared" si="48"/>
        <v>99125.5932002599</v>
      </c>
      <c r="CT17" s="274">
        <f t="shared" si="34"/>
        <v>101867.66872281043</v>
      </c>
      <c r="CU17" s="274">
        <f t="shared" si="35"/>
        <v>104876.51894379522</v>
      </c>
      <c r="CV17" s="274">
        <f t="shared" si="36"/>
        <v>107982.18671472112</v>
      </c>
      <c r="CW17" s="274">
        <f t="shared" si="37"/>
        <v>111040.24309931265</v>
      </c>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row>
    <row r="18" spans="1:205" s="1" customFormat="1" ht="13">
      <c r="A18" s="260">
        <f t="shared" si="49"/>
        <v>6</v>
      </c>
      <c r="B18" s="261" t="s">
        <v>331</v>
      </c>
      <c r="C18" s="262" t="s">
        <v>446</v>
      </c>
      <c r="D18" s="263" t="s">
        <v>187</v>
      </c>
      <c r="E18" s="263" t="s">
        <v>447</v>
      </c>
      <c r="F18" s="263" t="s">
        <v>437</v>
      </c>
      <c r="G18" s="266"/>
      <c r="H18" s="214">
        <v>1</v>
      </c>
      <c r="I18" s="274">
        <f t="shared" si="38"/>
        <v>1.0139</v>
      </c>
      <c r="J18" s="274">
        <f t="shared" si="38"/>
        <v>1.02789182</v>
      </c>
      <c r="K18" s="274">
        <f t="shared" si="38"/>
        <v>1.0456152080567733</v>
      </c>
      <c r="L18" s="274">
        <f t="shared" si="38"/>
        <v>1.0644768753894105</v>
      </c>
      <c r="M18" s="274">
        <f t="shared" si="39"/>
        <v>1.083268723962159</v>
      </c>
      <c r="N18" s="274">
        <f t="shared" si="39"/>
        <v>1.1020356836790892</v>
      </c>
      <c r="O18" s="274">
        <f t="shared" si="39"/>
        <v>1.1208127036139179</v>
      </c>
      <c r="P18" s="101"/>
      <c r="Q18" s="274">
        <f>'Input|Fee Based Mapping'!J17</f>
        <v>884.93</v>
      </c>
      <c r="R18" s="274">
        <f>'Input|Fee Based Mapping'!K17</f>
        <v>917.2525423041559</v>
      </c>
      <c r="S18" s="274">
        <f>'Input|Fee Based Mapping'!Y17</f>
        <v>1092.8173544751444</v>
      </c>
      <c r="T18" s="274">
        <f>'Input|Fee Based Mapping'!Z17</f>
        <v>1131.6092945003934</v>
      </c>
      <c r="U18" s="274">
        <f>'Input|Fee Based Mapping'!AA17</f>
        <v>1174.0162117146899</v>
      </c>
      <c r="V18" s="274">
        <f>'Input|Fee Based Mapping'!AB17</f>
        <v>1218.2585074253366</v>
      </c>
      <c r="W18" s="274">
        <f>'Input|Fee Based Mapping'!AC17</f>
        <v>1262.5663681645144</v>
      </c>
      <c r="X18" s="101"/>
      <c r="Y18" s="274">
        <f t="shared" si="40"/>
        <v>897.23052699999994</v>
      </c>
      <c r="Z18" s="274">
        <f t="shared" si="12"/>
        <v>942.8363851086458</v>
      </c>
      <c r="AA18" s="274">
        <f t="shared" si="13"/>
        <v>1142.6664454675806</v>
      </c>
      <c r="AB18" s="274">
        <f t="shared" si="14"/>
        <v>1204.571925971394</v>
      </c>
      <c r="AC18" s="274">
        <f t="shared" si="15"/>
        <v>1271.77504357506</v>
      </c>
      <c r="AD18" s="274">
        <f t="shared" si="16"/>
        <v>1342.5643471283477</v>
      </c>
      <c r="AE18" s="274">
        <f t="shared" si="17"/>
        <v>1415.1004245944746</v>
      </c>
      <c r="AF18"/>
      <c r="AG18" s="274">
        <f>Y18/('Input|Escalations'!G$17/'Input|Escalations'!$H$17)</f>
        <v>918.98556549448949</v>
      </c>
      <c r="AH18" s="274">
        <f>Z18/('Input|Escalations'!H$17/'Input|Escalations'!$H$17)</f>
        <v>942.8363851086458</v>
      </c>
      <c r="AI18" s="274">
        <f>AA18/('Input|Escalations'!I$17/'Input|Escalations'!$H$17)</f>
        <v>1113.7099858358486</v>
      </c>
      <c r="AJ18" s="274">
        <f>AB18/('Input|Escalations'!J$17/'Input|Escalations'!$H$17)</f>
        <v>1144.5181433740431</v>
      </c>
      <c r="AK18" s="274">
        <f>AC18/('Input|Escalations'!K$17/'Input|Escalations'!$H$17)</f>
        <v>1178.3236060079491</v>
      </c>
      <c r="AL18" s="274">
        <f>AD18/('Input|Escalations'!L$17/'Input|Escalations'!$H$17)</f>
        <v>1213.2168469712694</v>
      </c>
      <c r="AM18" s="274">
        <f>AE18/('Input|Escalations'!M$17/'Input|Escalations'!$H$17)</f>
        <v>1247.5751577042811</v>
      </c>
      <c r="AN18" s="265"/>
      <c r="AO18" s="274">
        <f>SUM('Calc|Fee Based'!Z17-'Calc|Fee Based'!V17,'Calc|Fee Based'!AB17:AE17)</f>
        <v>1039.2095399225709</v>
      </c>
      <c r="AP18" s="274">
        <f>'Calc|Fee Based'!V17</f>
        <v>53.607814552573586</v>
      </c>
      <c r="AQ18" s="101">
        <f t="shared" si="41"/>
        <v>0</v>
      </c>
      <c r="AR18" s="305">
        <f t="shared" si="42"/>
        <v>0.95094531182814157</v>
      </c>
      <c r="AS18" s="305">
        <f t="shared" si="18"/>
        <v>4.905468817185852E-2</v>
      </c>
      <c r="AT18" s="265"/>
      <c r="AU18" s="274">
        <f t="shared" si="43"/>
        <v>873.90501514471828</v>
      </c>
      <c r="AV18" s="274">
        <f t="shared" si="19"/>
        <v>896.58584024005893</v>
      </c>
      <c r="AW18" s="274">
        <f t="shared" si="19"/>
        <v>1059.0772897667862</v>
      </c>
      <c r="AX18" s="274">
        <f t="shared" si="19"/>
        <v>1088.3741627437951</v>
      </c>
      <c r="AY18" s="274">
        <f t="shared" si="19"/>
        <v>1120.5213089496895</v>
      </c>
      <c r="AZ18" s="274">
        <f t="shared" si="19"/>
        <v>1153.7028728582486</v>
      </c>
      <c r="BA18" s="274">
        <f t="shared" si="19"/>
        <v>1186.3757473721405</v>
      </c>
      <c r="BB18" s="265"/>
      <c r="BC18" s="274">
        <f t="shared" si="44"/>
        <v>45.080550349771244</v>
      </c>
      <c r="BD18" s="274">
        <f t="shared" si="20"/>
        <v>46.250544868586928</v>
      </c>
      <c r="BE18" s="274">
        <f t="shared" si="21"/>
        <v>54.632696069062519</v>
      </c>
      <c r="BF18" s="274">
        <f t="shared" si="22"/>
        <v>56.143980630248144</v>
      </c>
      <c r="BG18" s="274">
        <f t="shared" si="23"/>
        <v>57.802297058259818</v>
      </c>
      <c r="BH18" s="274">
        <f t="shared" si="24"/>
        <v>59.513974113021021</v>
      </c>
      <c r="BI18" s="274">
        <f t="shared" si="25"/>
        <v>61.199410332140722</v>
      </c>
      <c r="BJ18" s="301">
        <f t="shared" si="45"/>
        <v>0</v>
      </c>
      <c r="BK18" s="274"/>
      <c r="BL18" s="274"/>
      <c r="BM18" s="274">
        <f>'Calc|Fee Based'!AB17*'Input|Escalations'!$H$20/'Input|Escalations'!$I$20</f>
        <v>132.41546684211025</v>
      </c>
      <c r="BN18" s="274">
        <f>BM18*(1-'Input|Fee Based Mapping'!Z$6)</f>
        <v>133.66722869213672</v>
      </c>
      <c r="BO18" s="274">
        <f>BN18*(1-'Input|Fee Based Mapping'!AA$6)</f>
        <v>135.2280754956534</v>
      </c>
      <c r="BP18" s="274">
        <f>BO18*(1-'Input|Fee Based Mapping'!AB$6)</f>
        <v>136.86149158925485</v>
      </c>
      <c r="BQ18" s="274">
        <f>BP18*(1-'Input|Fee Based Mapping'!AC$6)</f>
        <v>138.37963067109524</v>
      </c>
      <c r="BR18" s="301"/>
      <c r="BS18" s="274"/>
      <c r="BT18" s="274"/>
      <c r="BU18" s="274">
        <f t="shared" si="46"/>
        <v>6.7918975547550033</v>
      </c>
      <c r="BV18" s="274">
        <f t="shared" si="26"/>
        <v>6.9797793664576497</v>
      </c>
      <c r="BW18" s="274">
        <f t="shared" si="27"/>
        <v>7.1859400742906416</v>
      </c>
      <c r="BX18" s="274">
        <f t="shared" si="28"/>
        <v>7.3987345369337953</v>
      </c>
      <c r="BY18" s="274">
        <f t="shared" si="29"/>
        <v>7.6082667577281695</v>
      </c>
      <c r="BZ18"/>
      <c r="CA18" s="274"/>
      <c r="CB18" s="274"/>
      <c r="CC18" s="274">
        <f t="shared" si="47"/>
        <v>131.66372835729288</v>
      </c>
      <c r="CD18" s="274">
        <f t="shared" si="30"/>
        <v>135.30589457370979</v>
      </c>
      <c r="CE18" s="274">
        <f t="shared" si="31"/>
        <v>139.30240471174432</v>
      </c>
      <c r="CF18" s="274">
        <f t="shared" si="32"/>
        <v>143.42751291597062</v>
      </c>
      <c r="CG18" s="274">
        <f t="shared" si="33"/>
        <v>147.48938121983755</v>
      </c>
      <c r="CH18"/>
      <c r="CI18" s="274"/>
      <c r="CJ18" s="274"/>
      <c r="CK18" s="274">
        <f>'Calc|Fee Based'!AC17*'Input|Escalations'!$H$20/'Input|Escalations'!$I$20</f>
        <v>253.64294057517901</v>
      </c>
      <c r="CL18" s="274">
        <f>CK18*(1-'Input|Fee Based Mapping'!Z$6)</f>
        <v>256.04070092834922</v>
      </c>
      <c r="CM18" s="274">
        <f>CL18*(1-'Input|Fee Based Mapping'!AA$6)</f>
        <v>259.03051610985972</v>
      </c>
      <c r="CN18" s="274">
        <f>CM18*(1-'Input|Fee Based Mapping'!AB$6)</f>
        <v>262.15933837695866</v>
      </c>
      <c r="CO18" s="274">
        <f>CN18*(1-'Input|Fee Based Mapping'!AC$6)</f>
        <v>265.06734655835368</v>
      </c>
      <c r="CP18"/>
      <c r="CQ18" s="274"/>
      <c r="CR18" s="274"/>
      <c r="CS18" s="274">
        <f t="shared" si="48"/>
        <v>265.21291608164762</v>
      </c>
      <c r="CT18" s="274">
        <f t="shared" si="34"/>
        <v>272.54940529672371</v>
      </c>
      <c r="CU18" s="274">
        <f t="shared" si="35"/>
        <v>280.5996566535872</v>
      </c>
      <c r="CV18" s="274">
        <f t="shared" si="36"/>
        <v>288.9089457011093</v>
      </c>
      <c r="CW18" s="274">
        <f t="shared" si="37"/>
        <v>297.09084933583574</v>
      </c>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row>
    <row r="19" spans="1:205" s="1" customFormat="1" ht="13">
      <c r="A19" s="260">
        <f t="shared" si="49"/>
        <v>7</v>
      </c>
      <c r="B19" s="261" t="s">
        <v>332</v>
      </c>
      <c r="C19" s="262" t="s">
        <v>448</v>
      </c>
      <c r="D19" s="263" t="s">
        <v>186</v>
      </c>
      <c r="E19" s="263" t="s">
        <v>449</v>
      </c>
      <c r="F19" s="263" t="s">
        <v>437</v>
      </c>
      <c r="G19" s="266"/>
      <c r="H19" s="214">
        <v>12</v>
      </c>
      <c r="I19" s="274">
        <f t="shared" si="38"/>
        <v>12.1668</v>
      </c>
      <c r="J19" s="274">
        <f t="shared" si="38"/>
        <v>12.334701840000001</v>
      </c>
      <c r="K19" s="274">
        <f t="shared" si="38"/>
        <v>12.547382496681282</v>
      </c>
      <c r="L19" s="274">
        <f t="shared" si="38"/>
        <v>12.773722504672929</v>
      </c>
      <c r="M19" s="274">
        <f t="shared" si="39"/>
        <v>12.99922468754591</v>
      </c>
      <c r="N19" s="274">
        <f t="shared" si="39"/>
        <v>13.224428204149072</v>
      </c>
      <c r="O19" s="274">
        <f t="shared" si="39"/>
        <v>13.449752443367018</v>
      </c>
      <c r="P19" s="101"/>
      <c r="Q19" s="274">
        <f>'Input|Fee Based Mapping'!J18</f>
        <v>822.02</v>
      </c>
      <c r="R19" s="274">
        <f>'Input|Fee Based Mapping'!K18</f>
        <v>852.04472085347118</v>
      </c>
      <c r="S19" s="274">
        <f>'Input|Fee Based Mapping'!Y18</f>
        <v>786.83256250040336</v>
      </c>
      <c r="T19" s="274">
        <f>'Input|Fee Based Mapping'!Z18</f>
        <v>814.76290369551361</v>
      </c>
      <c r="U19" s="274">
        <f>'Input|Fee Based Mapping'!AA18</f>
        <v>845.29604192106183</v>
      </c>
      <c r="V19" s="274">
        <f>'Input|Fee Based Mapping'!AB18</f>
        <v>877.15065949494522</v>
      </c>
      <c r="W19" s="274">
        <f>'Input|Fee Based Mapping'!AC18</f>
        <v>909.05248413339291</v>
      </c>
      <c r="X19" s="101"/>
      <c r="Y19" s="274">
        <f t="shared" si="40"/>
        <v>10001.352935999999</v>
      </c>
      <c r="Z19" s="274">
        <f t="shared" si="12"/>
        <v>10509.717586073599</v>
      </c>
      <c r="AA19" s="274">
        <f t="shared" si="13"/>
        <v>9872.6891225364416</v>
      </c>
      <c r="AB19" s="274">
        <f t="shared" si="14"/>
        <v>10407.555238908044</v>
      </c>
      <c r="AC19" s="274">
        <f t="shared" si="15"/>
        <v>10988.193176425109</v>
      </c>
      <c r="AD19" s="274">
        <f t="shared" si="16"/>
        <v>11599.815920712912</v>
      </c>
      <c r="AE19" s="274">
        <f t="shared" si="17"/>
        <v>12226.530869621958</v>
      </c>
      <c r="AF19"/>
      <c r="AG19" s="274">
        <f>Y19/('Input|Escalations'!G$17/'Input|Escalations'!$H$17)</f>
        <v>10243.854513434242</v>
      </c>
      <c r="AH19" s="274">
        <f>Z19/('Input|Escalations'!H$17/'Input|Escalations'!$H$17)</f>
        <v>10509.717586073599</v>
      </c>
      <c r="AI19" s="274">
        <f>AA19/('Input|Escalations'!I$17/'Input|Escalations'!$H$17)</f>
        <v>9622.5040180667074</v>
      </c>
      <c r="AJ19" s="274">
        <f>AB19/('Input|Escalations'!J$17/'Input|Escalations'!$H$17)</f>
        <v>9888.6878751486911</v>
      </c>
      <c r="AK19" s="274">
        <f>AC19/('Input|Escalations'!K$17/'Input|Escalations'!$H$17)</f>
        <v>10180.768582123075</v>
      </c>
      <c r="AL19" s="274">
        <f>AD19/('Input|Escalations'!L$17/'Input|Escalations'!$H$17)</f>
        <v>10482.247742445883</v>
      </c>
      <c r="AM19" s="274">
        <f>AE19/('Input|Escalations'!M$17/'Input|Escalations'!$H$17)</f>
        <v>10779.105081687809</v>
      </c>
      <c r="AN19" s="265"/>
      <c r="AO19" s="274">
        <f>SUM('Calc|Fee Based'!Z18-'Calc|Fee Based'!V18,'Calc|Fee Based'!AB18:AE18)</f>
        <v>703.79223856212275</v>
      </c>
      <c r="AP19" s="274">
        <f>'Calc|Fee Based'!V18</f>
        <v>83.040323938280693</v>
      </c>
      <c r="AQ19" s="101">
        <f t="shared" si="41"/>
        <v>0</v>
      </c>
      <c r="AR19" s="305">
        <f t="shared" si="42"/>
        <v>0.89446252240197777</v>
      </c>
      <c r="AS19" s="305">
        <f t="shared" si="18"/>
        <v>0.10553747759802215</v>
      </c>
      <c r="AT19" s="265"/>
      <c r="AU19" s="274">
        <f t="shared" si="43"/>
        <v>9162.7439472052774</v>
      </c>
      <c r="AV19" s="274">
        <f t="shared" si="19"/>
        <v>9400.5485017718165</v>
      </c>
      <c r="AW19" s="274">
        <f t="shared" si="19"/>
        <v>8606.9692158231137</v>
      </c>
      <c r="AX19" s="274">
        <f t="shared" si="19"/>
        <v>8845.0607000513519</v>
      </c>
      <c r="AY19" s="274">
        <f t="shared" si="19"/>
        <v>9106.3159459566123</v>
      </c>
      <c r="AZ19" s="274">
        <f t="shared" si="19"/>
        <v>9375.9777561505816</v>
      </c>
      <c r="BA19" s="274">
        <f t="shared" si="19"/>
        <v>9641.5055206024535</v>
      </c>
      <c r="BB19" s="265"/>
      <c r="BC19" s="274">
        <f t="shared" si="44"/>
        <v>1081.1105662289644</v>
      </c>
      <c r="BD19" s="274">
        <f t="shared" si="20"/>
        <v>1109.1690843017818</v>
      </c>
      <c r="BE19" s="274">
        <f t="shared" si="21"/>
        <v>1015.5348022435933</v>
      </c>
      <c r="BF19" s="274">
        <f t="shared" si="22"/>
        <v>1043.6271750973383</v>
      </c>
      <c r="BG19" s="274">
        <f t="shared" si="23"/>
        <v>1074.4526361664618</v>
      </c>
      <c r="BH19" s="274">
        <f t="shared" si="24"/>
        <v>1106.2699862953007</v>
      </c>
      <c r="BI19" s="274">
        <f t="shared" si="25"/>
        <v>1137.5995610853538</v>
      </c>
      <c r="BJ19" s="301">
        <f t="shared" si="45"/>
        <v>0</v>
      </c>
      <c r="BK19" s="274"/>
      <c r="BL19" s="274"/>
      <c r="BM19" s="274">
        <f>'Calc|Fee Based'!AB18*'Input|Escalations'!$H$20/'Input|Escalations'!$I$20</f>
        <v>95.339628953920084</v>
      </c>
      <c r="BN19" s="274">
        <f>BM19*(1-'Input|Fee Based Mapping'!Z$6)</f>
        <v>96.240902144781529</v>
      </c>
      <c r="BO19" s="274">
        <f>BN19*(1-'Input|Fee Based Mapping'!AA$6)</f>
        <v>97.364717652516973</v>
      </c>
      <c r="BP19" s="274">
        <f>BO19*(1-'Input|Fee Based Mapping'!AB$6)</f>
        <v>98.540783319203868</v>
      </c>
      <c r="BQ19" s="274">
        <f>BP19*(1-'Input|Fee Based Mapping'!AC$6)</f>
        <v>99.633849108381582</v>
      </c>
      <c r="BR19" s="301"/>
      <c r="BS19" s="274"/>
      <c r="BT19" s="274"/>
      <c r="BU19" s="274">
        <f t="shared" si="46"/>
        <v>126.2505575673528</v>
      </c>
      <c r="BV19" s="274">
        <f t="shared" si="26"/>
        <v>129.74298119315048</v>
      </c>
      <c r="BW19" s="274">
        <f t="shared" si="27"/>
        <v>133.57518038381303</v>
      </c>
      <c r="BX19" s="274">
        <f t="shared" si="28"/>
        <v>137.53069051030704</v>
      </c>
      <c r="BY19" s="274">
        <f t="shared" si="29"/>
        <v>141.42556075685474</v>
      </c>
      <c r="BZ19"/>
      <c r="CA19" s="274"/>
      <c r="CB19" s="274"/>
      <c r="CC19" s="274">
        <f t="shared" si="47"/>
        <v>1070.0122340091518</v>
      </c>
      <c r="CD19" s="274">
        <f t="shared" si="30"/>
        <v>1099.6115964036703</v>
      </c>
      <c r="CE19" s="274">
        <f t="shared" si="31"/>
        <v>1132.0906610207226</v>
      </c>
      <c r="CF19" s="274">
        <f t="shared" si="32"/>
        <v>1165.6148236751151</v>
      </c>
      <c r="CG19" s="274">
        <f t="shared" si="33"/>
        <v>1198.6250447306611</v>
      </c>
      <c r="CH19"/>
      <c r="CI19" s="274"/>
      <c r="CJ19" s="274"/>
      <c r="CK19" s="274">
        <f>'Calc|Fee Based'!AC18*'Input|Escalations'!$H$20/'Input|Escalations'!$I$20</f>
        <v>182.62386122954351</v>
      </c>
      <c r="CL19" s="274">
        <f>CK19*(1-'Input|Fee Based Mapping'!Z$6)</f>
        <v>184.35025760787786</v>
      </c>
      <c r="CM19" s="274">
        <f>CL19*(1-'Input|Fee Based Mapping'!AA$6)</f>
        <v>186.50293566614346</v>
      </c>
      <c r="CN19" s="274">
        <f>CM19*(1-'Input|Fee Based Mapping'!AB$6)</f>
        <v>188.75569934339319</v>
      </c>
      <c r="CO19" s="274">
        <f>CN19*(1-'Input|Fee Based Mapping'!AC$6)</f>
        <v>190.84947605710406</v>
      </c>
      <c r="CP19"/>
      <c r="CQ19" s="274"/>
      <c r="CR19" s="274"/>
      <c r="CS19" s="274">
        <f t="shared" si="48"/>
        <v>2291.4514398679257</v>
      </c>
      <c r="CT19" s="274">
        <f t="shared" si="34"/>
        <v>2354.8390343480014</v>
      </c>
      <c r="CU19" s="274">
        <f t="shared" si="35"/>
        <v>2424.3935656111184</v>
      </c>
      <c r="CV19" s="274">
        <f t="shared" si="36"/>
        <v>2496.1861940906515</v>
      </c>
      <c r="CW19" s="274">
        <f t="shared" si="37"/>
        <v>2566.8782069143504</v>
      </c>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row>
    <row r="20" spans="1:205" s="1" customFormat="1" ht="13">
      <c r="A20" s="260">
        <f t="shared" si="49"/>
        <v>8</v>
      </c>
      <c r="B20" s="261" t="s">
        <v>332</v>
      </c>
      <c r="C20" s="262" t="s">
        <v>450</v>
      </c>
      <c r="D20" s="263" t="s">
        <v>187</v>
      </c>
      <c r="E20" s="263" t="s">
        <v>451</v>
      </c>
      <c r="F20" s="263" t="s">
        <v>437</v>
      </c>
      <c r="G20" s="266"/>
      <c r="H20" s="214">
        <v>0</v>
      </c>
      <c r="I20" s="274">
        <f t="shared" si="38"/>
        <v>0</v>
      </c>
      <c r="J20" s="274">
        <f t="shared" si="38"/>
        <v>0</v>
      </c>
      <c r="K20" s="274">
        <f t="shared" si="38"/>
        <v>0</v>
      </c>
      <c r="L20" s="274">
        <f t="shared" si="38"/>
        <v>0</v>
      </c>
      <c r="M20" s="274">
        <f t="shared" si="39"/>
        <v>0</v>
      </c>
      <c r="N20" s="274">
        <f t="shared" si="39"/>
        <v>0</v>
      </c>
      <c r="O20" s="274">
        <f t="shared" si="39"/>
        <v>0</v>
      </c>
      <c r="P20" s="101"/>
      <c r="Q20" s="274">
        <f>'Input|Fee Based Mapping'!J19</f>
        <v>1038.81</v>
      </c>
      <c r="R20" s="274">
        <f>'Input|Fee Based Mapping'!K19</f>
        <v>1076.7530917371773</v>
      </c>
      <c r="S20" s="274">
        <f>'Input|Fee Based Mapping'!Y19</f>
        <v>1142.3758689807787</v>
      </c>
      <c r="T20" s="274">
        <f>'Input|Fee Based Mapping'!Z19</f>
        <v>1182.9269967738373</v>
      </c>
      <c r="U20" s="274">
        <f>'Input|Fee Based Mapping'!AA19</f>
        <v>1227.2570384821747</v>
      </c>
      <c r="V20" s="274">
        <f>'Input|Fee Based Mapping'!AB19</f>
        <v>1273.5056918378202</v>
      </c>
      <c r="W20" s="274">
        <f>'Input|Fee Based Mapping'!AC19</f>
        <v>1319.8228835508926</v>
      </c>
      <c r="X20" s="101"/>
      <c r="Y20" s="274">
        <f t="shared" si="40"/>
        <v>0</v>
      </c>
      <c r="Z20" s="274">
        <f t="shared" si="12"/>
        <v>0</v>
      </c>
      <c r="AA20" s="274">
        <f t="shared" si="13"/>
        <v>0</v>
      </c>
      <c r="AB20" s="274">
        <f t="shared" si="14"/>
        <v>0</v>
      </c>
      <c r="AC20" s="274">
        <f t="shared" si="15"/>
        <v>0</v>
      </c>
      <c r="AD20" s="274">
        <f t="shared" si="16"/>
        <v>0</v>
      </c>
      <c r="AE20" s="274">
        <f t="shared" si="17"/>
        <v>0</v>
      </c>
      <c r="AF20"/>
      <c r="AG20" s="274">
        <f>Y20/('Input|Escalations'!G$17/'Input|Escalations'!$H$17)</f>
        <v>0</v>
      </c>
      <c r="AH20" s="274">
        <f>Z20/('Input|Escalations'!H$17/'Input|Escalations'!$H$17)</f>
        <v>0</v>
      </c>
      <c r="AI20" s="274">
        <f>AA20/('Input|Escalations'!I$17/'Input|Escalations'!$H$17)</f>
        <v>0</v>
      </c>
      <c r="AJ20" s="274">
        <f>AB20/('Input|Escalations'!J$17/'Input|Escalations'!$H$17)</f>
        <v>0</v>
      </c>
      <c r="AK20" s="274">
        <f>AC20/('Input|Escalations'!K$17/'Input|Escalations'!$H$17)</f>
        <v>0</v>
      </c>
      <c r="AL20" s="274">
        <f>AD20/('Input|Escalations'!L$17/'Input|Escalations'!$H$17)</f>
        <v>0</v>
      </c>
      <c r="AM20" s="274">
        <f>AE20/('Input|Escalations'!M$17/'Input|Escalations'!$H$17)</f>
        <v>0</v>
      </c>
      <c r="AN20" s="265"/>
      <c r="AO20" s="274">
        <f>SUM('Calc|Fee Based'!Z19-'Calc|Fee Based'!V19,'Calc|Fee Based'!AB19:AE19)</f>
        <v>1059.3355450424981</v>
      </c>
      <c r="AP20" s="274">
        <f>'Calc|Fee Based'!V19</f>
        <v>83.040323938280693</v>
      </c>
      <c r="AQ20" s="101">
        <f t="shared" si="41"/>
        <v>0</v>
      </c>
      <c r="AR20" s="305">
        <f t="shared" si="42"/>
        <v>0.92730910535394206</v>
      </c>
      <c r="AS20" s="305">
        <f t="shared" si="18"/>
        <v>7.2690894646057963E-2</v>
      </c>
      <c r="AT20" s="265"/>
      <c r="AU20" s="274">
        <f t="shared" si="43"/>
        <v>0</v>
      </c>
      <c r="AV20" s="274">
        <f t="shared" si="19"/>
        <v>0</v>
      </c>
      <c r="AW20" s="274">
        <f t="shared" si="19"/>
        <v>0</v>
      </c>
      <c r="AX20" s="274">
        <f t="shared" si="19"/>
        <v>0</v>
      </c>
      <c r="AY20" s="274">
        <f t="shared" si="19"/>
        <v>0</v>
      </c>
      <c r="AZ20" s="274">
        <f t="shared" si="19"/>
        <v>0</v>
      </c>
      <c r="BA20" s="274">
        <f t="shared" si="19"/>
        <v>0</v>
      </c>
      <c r="BB20" s="265"/>
      <c r="BC20" s="274">
        <f t="shared" si="44"/>
        <v>0</v>
      </c>
      <c r="BD20" s="274">
        <f t="shared" si="20"/>
        <v>0</v>
      </c>
      <c r="BE20" s="274">
        <f t="shared" si="21"/>
        <v>0</v>
      </c>
      <c r="BF20" s="274">
        <f t="shared" si="22"/>
        <v>0</v>
      </c>
      <c r="BG20" s="274">
        <f t="shared" si="23"/>
        <v>0</v>
      </c>
      <c r="BH20" s="274">
        <f t="shared" si="24"/>
        <v>0</v>
      </c>
      <c r="BI20" s="274">
        <f t="shared" si="25"/>
        <v>0</v>
      </c>
      <c r="BJ20" s="301">
        <f t="shared" si="45"/>
        <v>0</v>
      </c>
      <c r="BK20" s="274"/>
      <c r="BL20" s="274"/>
      <c r="BM20" s="274">
        <f>'Calc|Fee Based'!AB19*'Input|Escalations'!$H$20/'Input|Escalations'!$I$20</f>
        <v>138.42041708140877</v>
      </c>
      <c r="BN20" s="274">
        <f>BM20*(1-'Input|Fee Based Mapping'!Z$6)</f>
        <v>139.72894546936411</v>
      </c>
      <c r="BO20" s="274">
        <f>BN20*(1-'Input|Fee Based Mapping'!AA$6)</f>
        <v>141.36057560061289</v>
      </c>
      <c r="BP20" s="274">
        <f>BO20*(1-'Input|Fee Based Mapping'!AB$6)</f>
        <v>143.0680659892802</v>
      </c>
      <c r="BQ20" s="274">
        <f>BP20*(1-'Input|Fee Based Mapping'!AC$6)</f>
        <v>144.65505163308345</v>
      </c>
      <c r="BR20" s="301"/>
      <c r="BS20" s="274"/>
      <c r="BT20" s="274"/>
      <c r="BU20" s="274">
        <f t="shared" si="46"/>
        <v>0</v>
      </c>
      <c r="BV20" s="274">
        <f t="shared" si="26"/>
        <v>0</v>
      </c>
      <c r="BW20" s="274">
        <f t="shared" si="27"/>
        <v>0</v>
      </c>
      <c r="BX20" s="274">
        <f t="shared" si="28"/>
        <v>0</v>
      </c>
      <c r="BY20" s="274">
        <f t="shared" si="29"/>
        <v>0</v>
      </c>
      <c r="BZ20"/>
      <c r="CA20" s="274"/>
      <c r="CB20" s="274"/>
      <c r="CC20" s="274">
        <f t="shared" si="47"/>
        <v>0</v>
      </c>
      <c r="CD20" s="274">
        <f t="shared" si="30"/>
        <v>0</v>
      </c>
      <c r="CE20" s="274">
        <f t="shared" si="31"/>
        <v>0</v>
      </c>
      <c r="CF20" s="274">
        <f t="shared" si="32"/>
        <v>0</v>
      </c>
      <c r="CG20" s="274">
        <f t="shared" si="33"/>
        <v>0</v>
      </c>
      <c r="CH20"/>
      <c r="CI20" s="274"/>
      <c r="CJ20" s="274"/>
      <c r="CK20" s="274">
        <f>'Calc|Fee Based'!AC19*'Input|Escalations'!$H$20/'Input|Escalations'!$I$20</f>
        <v>265.14547327039219</v>
      </c>
      <c r="CL20" s="274">
        <f>CK20*(1-'Input|Fee Based Mapping'!Z$6)</f>
        <v>267.65197040446822</v>
      </c>
      <c r="CM20" s="274">
        <f>CL20*(1-'Input|Fee Based Mapping'!AA$6)</f>
        <v>270.77737164565764</v>
      </c>
      <c r="CN20" s="274">
        <f>CM20*(1-'Input|Fee Based Mapping'!AB$6)</f>
        <v>274.04808384804591</v>
      </c>
      <c r="CO20" s="274">
        <f>CN20*(1-'Input|Fee Based Mapping'!AC$6)</f>
        <v>277.08796819799738</v>
      </c>
      <c r="CP20"/>
      <c r="CQ20" s="274"/>
      <c r="CR20" s="274"/>
      <c r="CS20" s="274">
        <f t="shared" si="48"/>
        <v>0</v>
      </c>
      <c r="CT20" s="274">
        <f t="shared" si="34"/>
        <v>0</v>
      </c>
      <c r="CU20" s="274">
        <f t="shared" si="35"/>
        <v>0</v>
      </c>
      <c r="CV20" s="274">
        <f t="shared" si="36"/>
        <v>0</v>
      </c>
      <c r="CW20" s="274">
        <f t="shared" si="37"/>
        <v>0</v>
      </c>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row>
    <row r="21" spans="1:205" s="1" customFormat="1" ht="13">
      <c r="A21" s="260">
        <f t="shared" si="49"/>
        <v>9</v>
      </c>
      <c r="B21" s="261" t="s">
        <v>333</v>
      </c>
      <c r="C21" s="262" t="s">
        <v>452</v>
      </c>
      <c r="D21" s="263" t="s">
        <v>186</v>
      </c>
      <c r="E21" s="263" t="s">
        <v>453</v>
      </c>
      <c r="F21" s="263" t="s">
        <v>437</v>
      </c>
      <c r="G21" s="266"/>
      <c r="H21" s="214">
        <v>657</v>
      </c>
      <c r="I21" s="274">
        <f t="shared" si="38"/>
        <v>666.13229999999999</v>
      </c>
      <c r="J21" s="274">
        <f t="shared" si="38"/>
        <v>675.32492574000003</v>
      </c>
      <c r="K21" s="274">
        <f t="shared" si="38"/>
        <v>686.9691916933001</v>
      </c>
      <c r="L21" s="274">
        <f t="shared" si="38"/>
        <v>699.36130713084276</v>
      </c>
      <c r="M21" s="274">
        <f t="shared" si="39"/>
        <v>711.70755164313846</v>
      </c>
      <c r="N21" s="274">
        <f t="shared" si="39"/>
        <v>724.03744417716155</v>
      </c>
      <c r="O21" s="274">
        <f t="shared" si="39"/>
        <v>736.37394627434401</v>
      </c>
      <c r="P21" s="101"/>
      <c r="Q21" s="274">
        <f>'Input|Fee Based Mapping'!J20</f>
        <v>822.02</v>
      </c>
      <c r="R21" s="274">
        <f>'Input|Fee Based Mapping'!K20</f>
        <v>852.04472085347118</v>
      </c>
      <c r="S21" s="274">
        <f>'Input|Fee Based Mapping'!Y20</f>
        <v>1009.1801731234829</v>
      </c>
      <c r="T21" s="274">
        <f>'Input|Fee Based Mapping'!Z20</f>
        <v>1045.0032286324049</v>
      </c>
      <c r="U21" s="274">
        <f>'Input|Fee Based Mapping'!AA20</f>
        <v>1084.1645943269598</v>
      </c>
      <c r="V21" s="274">
        <f>'Input|Fee Based Mapping'!AB20</f>
        <v>1125.0208705032237</v>
      </c>
      <c r="W21" s="274">
        <f>'Input|Fee Based Mapping'!AC20</f>
        <v>1165.9376937842469</v>
      </c>
      <c r="X21" s="101"/>
      <c r="Y21" s="274">
        <f t="shared" si="40"/>
        <v>547574.07324599999</v>
      </c>
      <c r="Z21" s="274">
        <f t="shared" si="12"/>
        <v>575407.03783752944</v>
      </c>
      <c r="AA21" s="274">
        <f t="shared" si="13"/>
        <v>693275.68780354364</v>
      </c>
      <c r="AB21" s="274">
        <f t="shared" si="14"/>
        <v>730834.82393230963</v>
      </c>
      <c r="AC21" s="274">
        <f t="shared" si="15"/>
        <v>771608.129006617</v>
      </c>
      <c r="AD21" s="274">
        <f t="shared" si="16"/>
        <v>814557.23572511948</v>
      </c>
      <c r="AE21" s="274">
        <f t="shared" si="17"/>
        <v>858566.14068191359</v>
      </c>
      <c r="AF21"/>
      <c r="AG21" s="274">
        <f>Y21/('Input|Escalations'!G$17/'Input|Escalations'!$H$17)</f>
        <v>560851.03461052477</v>
      </c>
      <c r="AH21" s="274">
        <f>Z21/('Input|Escalations'!H$17/'Input|Escalations'!$H$17)</f>
        <v>575407.03783752944</v>
      </c>
      <c r="AI21" s="274">
        <f>AA21/('Input|Escalations'!I$17/'Input|Escalations'!$H$17)</f>
        <v>675707.2980541361</v>
      </c>
      <c r="AJ21" s="274">
        <f>AB21/('Input|Escalations'!J$17/'Input|Escalations'!$H$17)</f>
        <v>694399.14526114136</v>
      </c>
      <c r="AK21" s="274">
        <f>AC21/('Input|Escalations'!K$17/'Input|Escalations'!$H$17)</f>
        <v>714909.50981415657</v>
      </c>
      <c r="AL21" s="274">
        <f>AD21/('Input|Escalations'!L$17/'Input|Escalations'!$H$17)</f>
        <v>736079.84847640852</v>
      </c>
      <c r="AM21" s="274">
        <f>AE21/('Input|Escalations'!M$17/'Input|Escalations'!$H$17)</f>
        <v>756925.63562599942</v>
      </c>
      <c r="AN21" s="265"/>
      <c r="AO21" s="274">
        <f>SUM('Calc|Fee Based'!Z20-'Calc|Fee Based'!V20,'Calc|Fee Based'!AB20:AE20)</f>
        <v>794.08891501506423</v>
      </c>
      <c r="AP21" s="274">
        <f>'Calc|Fee Based'!V20</f>
        <v>215.09125810841857</v>
      </c>
      <c r="AQ21" s="101">
        <f t="shared" si="41"/>
        <v>0</v>
      </c>
      <c r="AR21" s="305">
        <f t="shared" si="42"/>
        <v>0.78686535483282816</v>
      </c>
      <c r="AS21" s="305">
        <f t="shared" si="18"/>
        <v>0.21313464516717187</v>
      </c>
      <c r="AT21" s="265"/>
      <c r="AU21" s="274">
        <f t="shared" si="43"/>
        <v>441314.24835716939</v>
      </c>
      <c r="AV21" s="274">
        <f t="shared" si="19"/>
        <v>452767.86300133419</v>
      </c>
      <c r="AW21" s="274">
        <f t="shared" si="19"/>
        <v>531690.66284649936</v>
      </c>
      <c r="AX21" s="274">
        <f t="shared" si="19"/>
        <v>546398.62983152061</v>
      </c>
      <c r="AY21" s="274">
        <f t="shared" si="19"/>
        <v>562537.52511327958</v>
      </c>
      <c r="AZ21" s="274">
        <f t="shared" si="19"/>
        <v>579195.73115668353</v>
      </c>
      <c r="BA21" s="274">
        <f t="shared" si="19"/>
        <v>595598.55885891605</v>
      </c>
      <c r="BB21" s="265"/>
      <c r="BC21" s="274">
        <f t="shared" si="44"/>
        <v>119536.78625335543</v>
      </c>
      <c r="BD21" s="274">
        <f t="shared" si="20"/>
        <v>122639.17483619528</v>
      </c>
      <c r="BE21" s="274">
        <f t="shared" si="21"/>
        <v>144016.63520763675</v>
      </c>
      <c r="BF21" s="274">
        <f t="shared" si="22"/>
        <v>148000.51542962081</v>
      </c>
      <c r="BG21" s="274">
        <f t="shared" si="23"/>
        <v>152371.98470087704</v>
      </c>
      <c r="BH21" s="274">
        <f t="shared" si="24"/>
        <v>156884.11731972496</v>
      </c>
      <c r="BI21" s="274">
        <f t="shared" si="25"/>
        <v>161327.0767670834</v>
      </c>
      <c r="BJ21" s="301">
        <f t="shared" si="45"/>
        <v>0</v>
      </c>
      <c r="BK21" s="274"/>
      <c r="BL21" s="274"/>
      <c r="BM21" s="274">
        <f>'Calc|Fee Based'!AB20*'Input|Escalations'!$H$20/'Input|Escalations'!$I$20</f>
        <v>122.2812423363533</v>
      </c>
      <c r="BN21" s="274">
        <f>BM21*(1-'Input|Fee Based Mapping'!Z$6)</f>
        <v>123.43720242002694</v>
      </c>
      <c r="BO21" s="274">
        <f>BN21*(1-'Input|Fee Based Mapping'!AA$6)</f>
        <v>124.87859209135834</v>
      </c>
      <c r="BP21" s="274">
        <f>BO21*(1-'Input|Fee Based Mapping'!AB$6)</f>
        <v>126.38699706806653</v>
      </c>
      <c r="BQ21" s="274">
        <f>BP21*(1-'Input|Fee Based Mapping'!AC$6)</f>
        <v>127.7889475908719</v>
      </c>
      <c r="BR21" s="301"/>
      <c r="BS21" s="274"/>
      <c r="BT21" s="274"/>
      <c r="BU21" s="274">
        <f t="shared" si="46"/>
        <v>17904.044700160743</v>
      </c>
      <c r="BV21" s="274">
        <f t="shared" si="26"/>
        <v>18399.317829349264</v>
      </c>
      <c r="BW21" s="274">
        <f t="shared" si="27"/>
        <v>18942.775750894987</v>
      </c>
      <c r="BX21" s="274">
        <f t="shared" si="28"/>
        <v>19503.720838831774</v>
      </c>
      <c r="BY21" s="274">
        <f t="shared" si="29"/>
        <v>20056.066367748059</v>
      </c>
      <c r="BZ21"/>
      <c r="CA21" s="274"/>
      <c r="CB21" s="274"/>
      <c r="CC21" s="274">
        <f t="shared" si="47"/>
        <v>66099.401506896436</v>
      </c>
      <c r="CD21" s="274">
        <f t="shared" si="30"/>
        <v>67927.885403695196</v>
      </c>
      <c r="CE21" s="274">
        <f t="shared" si="31"/>
        <v>69934.261279087848</v>
      </c>
      <c r="CF21" s="274">
        <f t="shared" si="32"/>
        <v>72005.197495557542</v>
      </c>
      <c r="CG21" s="274">
        <f t="shared" si="33"/>
        <v>74044.385259987597</v>
      </c>
      <c r="CH21"/>
      <c r="CI21" s="274"/>
      <c r="CJ21" s="274"/>
      <c r="CK21" s="274">
        <f>'Calc|Fee Based'!AC20*'Input|Escalations'!$H$20/'Input|Escalations'!$I$20</f>
        <v>234.23074828835027</v>
      </c>
      <c r="CL21" s="274">
        <f>CK21*(1-'Input|Fee Based Mapping'!Z$6)</f>
        <v>236.44499955221599</v>
      </c>
      <c r="CM21" s="274">
        <f>CL21*(1-'Input|Fee Based Mapping'!AA$6)</f>
        <v>239.20599359218809</v>
      </c>
      <c r="CN21" s="274">
        <f>CM21*(1-'Input|Fee Based Mapping'!AB$6)</f>
        <v>242.09535601332203</v>
      </c>
      <c r="CO21" s="274">
        <f>CN21*(1-'Input|Fee Based Mapping'!AC$6)</f>
        <v>244.78080403254222</v>
      </c>
      <c r="CP21"/>
      <c r="CQ21" s="274"/>
      <c r="CR21" s="274"/>
      <c r="CS21" s="274">
        <f t="shared" si="48"/>
        <v>160909.30782136481</v>
      </c>
      <c r="CT21" s="274">
        <f t="shared" si="34"/>
        <v>165360.48395138929</v>
      </c>
      <c r="CU21" s="274">
        <f t="shared" si="35"/>
        <v>170244.71203786044</v>
      </c>
      <c r="CV21" s="274">
        <f t="shared" si="36"/>
        <v>175286.10281504571</v>
      </c>
      <c r="CW21" s="274">
        <f t="shared" si="37"/>
        <v>180250.20663764997</v>
      </c>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row>
    <row r="22" spans="1:205" s="1" customFormat="1" ht="13">
      <c r="A22" s="260">
        <f t="shared" si="49"/>
        <v>10</v>
      </c>
      <c r="B22" s="261" t="s">
        <v>333</v>
      </c>
      <c r="C22" s="262" t="s">
        <v>454</v>
      </c>
      <c r="D22" s="263" t="s">
        <v>187</v>
      </c>
      <c r="E22" s="263" t="s">
        <v>455</v>
      </c>
      <c r="F22" s="263" t="s">
        <v>437</v>
      </c>
      <c r="G22" s="266"/>
      <c r="H22" s="214">
        <v>6</v>
      </c>
      <c r="I22" s="274">
        <f t="shared" si="38"/>
        <v>6.0834000000000001</v>
      </c>
      <c r="J22" s="274">
        <f t="shared" si="38"/>
        <v>6.1673509200000005</v>
      </c>
      <c r="K22" s="274">
        <f t="shared" si="38"/>
        <v>6.2736912483406408</v>
      </c>
      <c r="L22" s="274">
        <f t="shared" si="38"/>
        <v>6.3868612523364643</v>
      </c>
      <c r="M22" s="274">
        <f t="shared" si="39"/>
        <v>6.4996123437729549</v>
      </c>
      <c r="N22" s="274">
        <f t="shared" si="39"/>
        <v>6.6122141020745362</v>
      </c>
      <c r="O22" s="274">
        <f t="shared" si="39"/>
        <v>6.724876221683509</v>
      </c>
      <c r="P22" s="101"/>
      <c r="Q22" s="274">
        <f>'Input|Fee Based Mapping'!J21</f>
        <v>1038.81</v>
      </c>
      <c r="R22" s="274">
        <f>'Input|Fee Based Mapping'!K21</f>
        <v>1076.7530917371773</v>
      </c>
      <c r="S22" s="274">
        <f>'Input|Fee Based Mapping'!Y21</f>
        <v>1364.7234796038583</v>
      </c>
      <c r="T22" s="274">
        <f>'Input|Fee Based Mapping'!Z21</f>
        <v>1413.1673217107289</v>
      </c>
      <c r="U22" s="274">
        <f>'Input|Fee Based Mapping'!AA21</f>
        <v>1466.125590888073</v>
      </c>
      <c r="V22" s="274">
        <f>'Input|Fee Based Mapping'!AB21</f>
        <v>1521.3759028460991</v>
      </c>
      <c r="W22" s="274">
        <f>'Input|Fee Based Mapping'!AC21</f>
        <v>1576.7080932017468</v>
      </c>
      <c r="X22" s="101"/>
      <c r="Y22" s="274">
        <f t="shared" si="40"/>
        <v>6319.4967539999998</v>
      </c>
      <c r="Z22" s="274">
        <f t="shared" si="12"/>
        <v>6640.7141709381258</v>
      </c>
      <c r="AA22" s="274">
        <f t="shared" si="13"/>
        <v>8561.8537503957123</v>
      </c>
      <c r="AB22" s="274">
        <f t="shared" si="14"/>
        <v>9025.7036101023532</v>
      </c>
      <c r="AC22" s="274">
        <f t="shared" si="15"/>
        <v>9529.2479880575374</v>
      </c>
      <c r="AD22" s="274">
        <f t="shared" si="16"/>
        <v>10059.663199355356</v>
      </c>
      <c r="AE22" s="274">
        <f t="shared" si="17"/>
        <v>10603.166764508373</v>
      </c>
      <c r="AF22"/>
      <c r="AG22" s="274">
        <f>Y22/('Input|Escalations'!G$17/'Input|Escalations'!$H$17)</f>
        <v>6472.7248163673785</v>
      </c>
      <c r="AH22" s="274">
        <f>Z22/('Input|Escalations'!H$17/'Input|Escalations'!$H$17)</f>
        <v>6640.7141709381258</v>
      </c>
      <c r="AI22" s="274">
        <f>AA22/('Input|Escalations'!I$17/'Input|Escalations'!$H$17)</f>
        <v>8344.8866962921165</v>
      </c>
      <c r="AJ22" s="274">
        <f>AB22/('Input|Escalations'!J$17/'Input|Escalations'!$H$17)</f>
        <v>8575.7282863356904</v>
      </c>
      <c r="AK22" s="274">
        <f>AC22/('Input|Escalations'!K$17/'Input|Escalations'!$H$17)</f>
        <v>8829.0283006872396</v>
      </c>
      <c r="AL22" s="274">
        <f>AD22/('Input|Escalations'!L$17/'Input|Escalations'!$H$17)</f>
        <v>9090.4788991451423</v>
      </c>
      <c r="AM22" s="274">
        <f>AE22/('Input|Escalations'!M$17/'Input|Escalations'!$H$17)</f>
        <v>9347.9213337012061</v>
      </c>
      <c r="AN22" s="265"/>
      <c r="AO22" s="274">
        <f>SUM('Calc|Fee Based'!Z21-'Calc|Fee Based'!V21,'Calc|Fee Based'!AB21:AE21)</f>
        <v>1149.6322214954398</v>
      </c>
      <c r="AP22" s="274">
        <f>'Calc|Fee Based'!V21</f>
        <v>215.09125810841857</v>
      </c>
      <c r="AQ22" s="101">
        <f t="shared" si="41"/>
        <v>0</v>
      </c>
      <c r="AR22" s="305">
        <f t="shared" si="42"/>
        <v>0.84239205866755251</v>
      </c>
      <c r="AS22" s="305">
        <f t="shared" si="18"/>
        <v>0.15760794133244754</v>
      </c>
      <c r="AT22" s="265"/>
      <c r="AU22" s="274">
        <f t="shared" si="43"/>
        <v>5452.5719832482719</v>
      </c>
      <c r="AV22" s="274">
        <f t="shared" si="19"/>
        <v>5594.0848814793571</v>
      </c>
      <c r="AW22" s="274">
        <f t="shared" si="19"/>
        <v>7029.6662834369872</v>
      </c>
      <c r="AX22" s="274">
        <f t="shared" si="19"/>
        <v>7224.1254056998841</v>
      </c>
      <c r="AY22" s="274">
        <f t="shared" si="19"/>
        <v>7437.5033262500065</v>
      </c>
      <c r="AZ22" s="274">
        <f t="shared" si="19"/>
        <v>7657.7472341248231</v>
      </c>
      <c r="BA22" s="274">
        <f t="shared" si="19"/>
        <v>7874.6146965588923</v>
      </c>
      <c r="BB22" s="265"/>
      <c r="BC22" s="274">
        <f t="shared" si="44"/>
        <v>1020.1528331191071</v>
      </c>
      <c r="BD22" s="274">
        <f t="shared" si="20"/>
        <v>1046.6292894587691</v>
      </c>
      <c r="BE22" s="274">
        <f t="shared" si="21"/>
        <v>1315.22041285513</v>
      </c>
      <c r="BF22" s="274">
        <f t="shared" si="22"/>
        <v>1351.6028806358065</v>
      </c>
      <c r="BG22" s="274">
        <f t="shared" si="23"/>
        <v>1391.5249744372336</v>
      </c>
      <c r="BH22" s="274">
        <f t="shared" si="24"/>
        <v>1432.73166502032</v>
      </c>
      <c r="BI22" s="274">
        <f t="shared" si="25"/>
        <v>1473.3066371423145</v>
      </c>
      <c r="BJ22" s="301">
        <f t="shared" si="45"/>
        <v>0</v>
      </c>
      <c r="BK22" s="274"/>
      <c r="BL22" s="274"/>
      <c r="BM22" s="274">
        <f>'Calc|Fee Based'!AB21*'Input|Escalations'!$H$20/'Input|Escalations'!$I$20</f>
        <v>165.36203046384199</v>
      </c>
      <c r="BN22" s="274">
        <f>BM22*(1-'Input|Fee Based Mapping'!Z$6)</f>
        <v>166.92524574460953</v>
      </c>
      <c r="BO22" s="274">
        <f>BN22*(1-'Input|Fee Based Mapping'!AA$6)</f>
        <v>168.87445003945427</v>
      </c>
      <c r="BP22" s="274">
        <f>BO22*(1-'Input|Fee Based Mapping'!AB$6)</f>
        <v>170.91427973814288</v>
      </c>
      <c r="BQ22" s="274">
        <f>BP22*(1-'Input|Fee Based Mapping'!AC$6)</f>
        <v>172.81015011557378</v>
      </c>
      <c r="BR22" s="301"/>
      <c r="BS22" s="274"/>
      <c r="BT22" s="274"/>
      <c r="BU22" s="274">
        <f t="shared" si="46"/>
        <v>163.50725753571453</v>
      </c>
      <c r="BV22" s="274">
        <f t="shared" si="26"/>
        <v>168.03029981140878</v>
      </c>
      <c r="BW22" s="274">
        <f t="shared" si="27"/>
        <v>172.99338585292227</v>
      </c>
      <c r="BX22" s="274">
        <f t="shared" si="28"/>
        <v>178.11617204412582</v>
      </c>
      <c r="BY22" s="274">
        <f t="shared" si="29"/>
        <v>183.16042344975403</v>
      </c>
      <c r="BZ22"/>
      <c r="CA22" s="274"/>
      <c r="CB22" s="274"/>
      <c r="CC22" s="274">
        <f t="shared" si="47"/>
        <v>873.92306579312958</v>
      </c>
      <c r="CD22" s="274">
        <f t="shared" si="30"/>
        <v>898.09808427157998</v>
      </c>
      <c r="CE22" s="274">
        <f t="shared" si="31"/>
        <v>924.62507417138397</v>
      </c>
      <c r="CF22" s="274">
        <f t="shared" si="32"/>
        <v>952.00563868633481</v>
      </c>
      <c r="CG22" s="274">
        <f t="shared" si="33"/>
        <v>978.96644592802579</v>
      </c>
      <c r="CH22"/>
      <c r="CI22" s="274"/>
      <c r="CJ22" s="274"/>
      <c r="CK22" s="274">
        <f>'Calc|Fee Based'!AC21*'Input|Escalations'!$H$20/'Input|Escalations'!$I$20</f>
        <v>316.75236032919901</v>
      </c>
      <c r="CL22" s="274">
        <f>CK22*(1-'Input|Fee Based Mapping'!Z$6)</f>
        <v>319.7467123488064</v>
      </c>
      <c r="CM22" s="274">
        <f>CL22*(1-'Input|Fee Based Mapping'!AA$6)</f>
        <v>323.4804295717023</v>
      </c>
      <c r="CN22" s="274">
        <f>CM22*(1-'Input|Fee Based Mapping'!AB$6)</f>
        <v>327.38774051797481</v>
      </c>
      <c r="CO22" s="274">
        <f>CN22*(1-'Input|Fee Based Mapping'!AC$6)</f>
        <v>331.01929617343558</v>
      </c>
      <c r="CP22"/>
      <c r="CQ22" s="274"/>
      <c r="CR22" s="274"/>
      <c r="CS22" s="274">
        <f t="shared" si="48"/>
        <v>1987.206510888537</v>
      </c>
      <c r="CT22" s="274">
        <f t="shared" si="34"/>
        <v>2042.1778876625649</v>
      </c>
      <c r="CU22" s="274">
        <f t="shared" si="35"/>
        <v>2102.4973930132142</v>
      </c>
      <c r="CV22" s="274">
        <f t="shared" si="36"/>
        <v>2164.7578346992718</v>
      </c>
      <c r="CW22" s="274">
        <f t="shared" si="37"/>
        <v>2226.0637937551478</v>
      </c>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row>
    <row r="23" spans="1:205" s="1" customFormat="1" ht="13">
      <c r="A23" s="260">
        <f t="shared" si="49"/>
        <v>11</v>
      </c>
      <c r="B23" s="261" t="s">
        <v>334</v>
      </c>
      <c r="C23" s="262" t="s">
        <v>456</v>
      </c>
      <c r="D23" s="263" t="s">
        <v>186</v>
      </c>
      <c r="E23" s="263" t="s">
        <v>457</v>
      </c>
      <c r="F23" s="263" t="s">
        <v>437</v>
      </c>
      <c r="G23" s="266"/>
      <c r="H23" s="214">
        <v>51</v>
      </c>
      <c r="I23" s="274">
        <f t="shared" si="38"/>
        <v>51.7089</v>
      </c>
      <c r="J23" s="274">
        <f t="shared" si="38"/>
        <v>52.422482819999999</v>
      </c>
      <c r="K23" s="274">
        <f t="shared" si="38"/>
        <v>53.32637561089544</v>
      </c>
      <c r="L23" s="274">
        <f t="shared" si="38"/>
        <v>54.288320644859937</v>
      </c>
      <c r="M23" s="274">
        <f t="shared" si="39"/>
        <v>55.246704922070109</v>
      </c>
      <c r="N23" s="274">
        <f t="shared" si="39"/>
        <v>56.203819867633548</v>
      </c>
      <c r="O23" s="274">
        <f t="shared" si="39"/>
        <v>57.161447884309815</v>
      </c>
      <c r="P23" s="101"/>
      <c r="Q23" s="274">
        <f>'Input|Fee Based Mapping'!J22</f>
        <v>801.33</v>
      </c>
      <c r="R23" s="274">
        <f>'Input|Fee Based Mapping'!K22</f>
        <v>830.59900751990483</v>
      </c>
      <c r="S23" s="274">
        <f>'Input|Fee Based Mapping'!Y22</f>
        <v>737.27404799476915</v>
      </c>
      <c r="T23" s="274">
        <f>'Input|Fee Based Mapping'!Z22</f>
        <v>763.44520142206954</v>
      </c>
      <c r="U23" s="274">
        <f>'Input|Fee Based Mapping'!AA22</f>
        <v>792.05521515357702</v>
      </c>
      <c r="V23" s="274">
        <f>'Input|Fee Based Mapping'!AB22</f>
        <v>821.90347508246145</v>
      </c>
      <c r="W23" s="274">
        <f>'Input|Fee Based Mapping'!AC22</f>
        <v>851.79596874701474</v>
      </c>
      <c r="X23" s="101"/>
      <c r="Y23" s="274">
        <f t="shared" si="40"/>
        <v>41435.892836999999</v>
      </c>
      <c r="Z23" s="274">
        <f t="shared" si="12"/>
        <v>43542.062202021261</v>
      </c>
      <c r="AA23" s="274">
        <f t="shared" si="13"/>
        <v>39316.152811534412</v>
      </c>
      <c r="AB23" s="274">
        <f t="shared" si="14"/>
        <v>41446.157889580994</v>
      </c>
      <c r="AC23" s="274">
        <f t="shared" si="15"/>
        <v>43758.440753576426</v>
      </c>
      <c r="AD23" s="274">
        <f t="shared" si="16"/>
        <v>46194.114862116701</v>
      </c>
      <c r="AE23" s="274">
        <f t="shared" si="17"/>
        <v>48689.890875597674</v>
      </c>
      <c r="AF23"/>
      <c r="AG23" s="274">
        <f>Y23/('Input|Escalations'!G$17/'Input|Escalations'!$H$17)</f>
        <v>42440.583846273337</v>
      </c>
      <c r="AH23" s="274">
        <f>Z23/('Input|Escalations'!H$17/'Input|Escalations'!$H$17)</f>
        <v>43542.062202021261</v>
      </c>
      <c r="AI23" s="274">
        <f>AA23/('Input|Escalations'!I$17/'Input|Escalations'!$H$17)</f>
        <v>38319.837048279151</v>
      </c>
      <c r="AJ23" s="274">
        <f>AB23/('Input|Escalations'!J$17/'Input|Escalations'!$H$17)</f>
        <v>39379.86487566305</v>
      </c>
      <c r="AK23" s="274">
        <f>AC23/('Input|Escalations'!K$17/'Input|Escalations'!$H$17)</f>
        <v>40543.022103260992</v>
      </c>
      <c r="AL23" s="274">
        <f>AD23/('Input|Escalations'!L$17/'Input|Escalations'!$H$17)</f>
        <v>41743.606927682093</v>
      </c>
      <c r="AM23" s="274">
        <f>AE23/('Input|Escalations'!M$17/'Input|Escalations'!$H$17)</f>
        <v>42925.786207106466</v>
      </c>
      <c r="AN23" s="265"/>
      <c r="AO23" s="274">
        <f>SUM('Calc|Fee Based'!Z22-'Calc|Fee Based'!V22,'Calc|Fee Based'!AB22:AE22)</f>
        <v>683.66623344219545</v>
      </c>
      <c r="AP23" s="274">
        <f>'Calc|Fee Based'!V22</f>
        <v>53.607814552573586</v>
      </c>
      <c r="AQ23" s="101">
        <f t="shared" si="41"/>
        <v>0</v>
      </c>
      <c r="AR23" s="305">
        <f t="shared" si="42"/>
        <v>0.92728916106788839</v>
      </c>
      <c r="AS23" s="305">
        <f t="shared" si="18"/>
        <v>7.2710838932111624E-2</v>
      </c>
      <c r="AT23" s="265"/>
      <c r="AU23" s="274">
        <f t="shared" si="43"/>
        <v>39354.693390042179</v>
      </c>
      <c r="AV23" s="274">
        <f t="shared" si="19"/>
        <v>40376.082330478108</v>
      </c>
      <c r="AW23" s="274">
        <f t="shared" si="19"/>
        <v>35533.569548756961</v>
      </c>
      <c r="AX23" s="274">
        <f t="shared" si="19"/>
        <v>36516.521863520393</v>
      </c>
      <c r="AY23" s="274">
        <f t="shared" si="19"/>
        <v>37595.104953289738</v>
      </c>
      <c r="AZ23" s="274">
        <f t="shared" si="19"/>
        <v>38708.394247918019</v>
      </c>
      <c r="BA23" s="274">
        <f t="shared" si="19"/>
        <v>39804.616280167291</v>
      </c>
      <c r="BB23" s="265"/>
      <c r="BC23" s="274">
        <f t="shared" si="44"/>
        <v>3085.8904562311591</v>
      </c>
      <c r="BD23" s="274">
        <f t="shared" si="20"/>
        <v>3165.9798715431534</v>
      </c>
      <c r="BE23" s="274">
        <f t="shared" si="21"/>
        <v>2786.2674995221892</v>
      </c>
      <c r="BF23" s="274">
        <f t="shared" si="22"/>
        <v>2863.3430121426559</v>
      </c>
      <c r="BG23" s="274">
        <f t="shared" si="23"/>
        <v>2947.9171499712515</v>
      </c>
      <c r="BH23" s="274">
        <f t="shared" si="24"/>
        <v>3035.2126797640717</v>
      </c>
      <c r="BI23" s="274">
        <f t="shared" si="25"/>
        <v>3121.169926939177</v>
      </c>
      <c r="BJ23" s="301">
        <f t="shared" si="45"/>
        <v>0</v>
      </c>
      <c r="BK23" s="274"/>
      <c r="BL23" s="274"/>
      <c r="BM23" s="274">
        <f>'Calc|Fee Based'!AB22*'Input|Escalations'!$H$20/'Input|Escalations'!$I$20</f>
        <v>89.334678714621589</v>
      </c>
      <c r="BN23" s="274">
        <f>BM23*(1-'Input|Fee Based Mapping'!Z$6)</f>
        <v>90.179185367554169</v>
      </c>
      <c r="BO23" s="274">
        <f>BN23*(1-'Input|Fee Based Mapping'!AA$6)</f>
        <v>91.232217547557497</v>
      </c>
      <c r="BP23" s="274">
        <f>BO23*(1-'Input|Fee Based Mapping'!AB$6)</f>
        <v>92.334208919178536</v>
      </c>
      <c r="BQ23" s="274">
        <f>BP23*(1-'Input|Fee Based Mapping'!AC$6)</f>
        <v>93.358428146393393</v>
      </c>
      <c r="BR23" s="301"/>
      <c r="BS23" s="274"/>
      <c r="BT23" s="274"/>
      <c r="BU23" s="274">
        <f t="shared" si="46"/>
        <v>346.38677529250521</v>
      </c>
      <c r="BV23" s="274">
        <f t="shared" si="26"/>
        <v>355.96874768934026</v>
      </c>
      <c r="BW23" s="274">
        <f t="shared" si="27"/>
        <v>366.48294378882281</v>
      </c>
      <c r="BX23" s="274">
        <f t="shared" si="28"/>
        <v>377.33546138362357</v>
      </c>
      <c r="BY23" s="274">
        <f t="shared" si="29"/>
        <v>388.02160464413663</v>
      </c>
      <c r="BZ23"/>
      <c r="CA23" s="274"/>
      <c r="CB23" s="274"/>
      <c r="CC23" s="274">
        <f t="shared" si="47"/>
        <v>4417.5078569220714</v>
      </c>
      <c r="CD23" s="274">
        <f t="shared" si="30"/>
        <v>4539.7077830367016</v>
      </c>
      <c r="CE23" s="274">
        <f t="shared" si="31"/>
        <v>4673.7964584471929</v>
      </c>
      <c r="CF23" s="274">
        <f t="shared" si="32"/>
        <v>4812.1997843303297</v>
      </c>
      <c r="CG23" s="274">
        <f t="shared" si="33"/>
        <v>4948.4813204070124</v>
      </c>
      <c r="CH23"/>
      <c r="CI23" s="274"/>
      <c r="CJ23" s="274"/>
      <c r="CK23" s="274">
        <f>'Calc|Fee Based'!AC22*'Input|Escalations'!$H$20/'Input|Escalations'!$I$20</f>
        <v>171.1213285343303</v>
      </c>
      <c r="CL23" s="274">
        <f>CK23*(1-'Input|Fee Based Mapping'!Z$6)</f>
        <v>172.73898813175884</v>
      </c>
      <c r="CM23" s="274">
        <f>CL23*(1-'Input|Fee Based Mapping'!AA$6)</f>
        <v>174.75608013034548</v>
      </c>
      <c r="CN23" s="274">
        <f>CM23*(1-'Input|Fee Based Mapping'!AB$6)</f>
        <v>176.86695387230586</v>
      </c>
      <c r="CO23" s="274">
        <f>CN23*(1-'Input|Fee Based Mapping'!AC$6)</f>
        <v>178.82885441746029</v>
      </c>
      <c r="CP23"/>
      <c r="CQ23" s="274"/>
      <c r="CR23" s="274"/>
      <c r="CS23" s="274">
        <f t="shared" si="48"/>
        <v>9125.2802404571376</v>
      </c>
      <c r="CT23" s="274">
        <f t="shared" si="34"/>
        <v>9377.7095755655791</v>
      </c>
      <c r="CU23" s="274">
        <f t="shared" si="35"/>
        <v>9654.6975922988368</v>
      </c>
      <c r="CV23" s="274">
        <f t="shared" si="36"/>
        <v>9940.5984159761301</v>
      </c>
      <c r="CW23" s="274">
        <f t="shared" si="37"/>
        <v>10222.116241994483</v>
      </c>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row>
    <row r="24" spans="1:205" s="1" customFormat="1" ht="13">
      <c r="A24" s="260">
        <f t="shared" si="49"/>
        <v>12</v>
      </c>
      <c r="B24" s="261" t="s">
        <v>334</v>
      </c>
      <c r="C24" s="262" t="s">
        <v>458</v>
      </c>
      <c r="D24" s="263" t="s">
        <v>187</v>
      </c>
      <c r="E24" s="263" t="s">
        <v>459</v>
      </c>
      <c r="F24" s="263" t="s">
        <v>437</v>
      </c>
      <c r="G24" s="266"/>
      <c r="H24" s="214">
        <v>2</v>
      </c>
      <c r="I24" s="274">
        <f t="shared" si="38"/>
        <v>2.0278</v>
      </c>
      <c r="J24" s="274">
        <f t="shared" si="38"/>
        <v>2.05578364</v>
      </c>
      <c r="K24" s="274">
        <f t="shared" si="38"/>
        <v>2.0912304161135467</v>
      </c>
      <c r="L24" s="274">
        <f t="shared" si="38"/>
        <v>2.128953750778821</v>
      </c>
      <c r="M24" s="274">
        <f t="shared" si="39"/>
        <v>2.166537447924318</v>
      </c>
      <c r="N24" s="274">
        <f t="shared" si="39"/>
        <v>2.2040713673581784</v>
      </c>
      <c r="O24" s="274">
        <f t="shared" si="39"/>
        <v>2.2416254072278359</v>
      </c>
      <c r="P24" s="101"/>
      <c r="Q24" s="274">
        <f>'Input|Fee Based Mapping'!J23</f>
        <v>1018.1</v>
      </c>
      <c r="R24" s="274">
        <f>'Input|Fee Based Mapping'!K23</f>
        <v>1055.2866478928968</v>
      </c>
      <c r="S24" s="274">
        <f>'Input|Fee Based Mapping'!Y23</f>
        <v>1092.8173544751444</v>
      </c>
      <c r="T24" s="274">
        <f>'Input|Fee Based Mapping'!Z23</f>
        <v>1131.6092945003934</v>
      </c>
      <c r="U24" s="274">
        <f>'Input|Fee Based Mapping'!AA23</f>
        <v>1174.0162117146899</v>
      </c>
      <c r="V24" s="274">
        <f>'Input|Fee Based Mapping'!AB23</f>
        <v>1218.2585074253366</v>
      </c>
      <c r="W24" s="274">
        <f>'Input|Fee Based Mapping'!AC23</f>
        <v>1262.5663681645144</v>
      </c>
      <c r="X24" s="101"/>
      <c r="Y24" s="274">
        <f t="shared" si="40"/>
        <v>2064.5031800000002</v>
      </c>
      <c r="Z24" s="274">
        <f t="shared" si="12"/>
        <v>2169.4410262486576</v>
      </c>
      <c r="AA24" s="274">
        <f t="shared" si="13"/>
        <v>2285.3328909351612</v>
      </c>
      <c r="AB24" s="274">
        <f t="shared" si="14"/>
        <v>2409.1438519427879</v>
      </c>
      <c r="AC24" s="274">
        <f t="shared" si="15"/>
        <v>2543.5500871501199</v>
      </c>
      <c r="AD24" s="274">
        <f t="shared" si="16"/>
        <v>2685.1286942566953</v>
      </c>
      <c r="AE24" s="274">
        <f t="shared" si="17"/>
        <v>2830.2008491889492</v>
      </c>
      <c r="AF24"/>
      <c r="AG24" s="274">
        <f>Y24/('Input|Escalations'!G$17/'Input|Escalations'!$H$17)</f>
        <v>2114.560935282881</v>
      </c>
      <c r="AH24" s="274">
        <f>Z24/('Input|Escalations'!H$17/'Input|Escalations'!$H$17)</f>
        <v>2169.4410262486576</v>
      </c>
      <c r="AI24" s="274">
        <f>AA24/('Input|Escalations'!I$17/'Input|Escalations'!$H$17)</f>
        <v>2227.4199716716971</v>
      </c>
      <c r="AJ24" s="274">
        <f>AB24/('Input|Escalations'!J$17/'Input|Escalations'!$H$17)</f>
        <v>2289.0362867480862</v>
      </c>
      <c r="AK24" s="274">
        <f>AC24/('Input|Escalations'!K$17/'Input|Escalations'!$H$17)</f>
        <v>2356.6472120158983</v>
      </c>
      <c r="AL24" s="274">
        <f>AD24/('Input|Escalations'!L$17/'Input|Escalations'!$H$17)</f>
        <v>2426.4336939425389</v>
      </c>
      <c r="AM24" s="274">
        <f>AE24/('Input|Escalations'!M$17/'Input|Escalations'!$H$17)</f>
        <v>2495.1503154085622</v>
      </c>
      <c r="AN24" s="265"/>
      <c r="AO24" s="274">
        <f>SUM('Calc|Fee Based'!Z23-'Calc|Fee Based'!V23,'Calc|Fee Based'!AB23:AE23)</f>
        <v>1039.2095399225709</v>
      </c>
      <c r="AP24" s="274">
        <f>'Calc|Fee Based'!V23</f>
        <v>53.607814552573586</v>
      </c>
      <c r="AQ24" s="101">
        <f t="shared" si="41"/>
        <v>0</v>
      </c>
      <c r="AR24" s="305">
        <f t="shared" si="42"/>
        <v>0.95094531182814157</v>
      </c>
      <c r="AS24" s="305">
        <f t="shared" si="18"/>
        <v>4.905468817185852E-2</v>
      </c>
      <c r="AT24" s="265"/>
      <c r="AU24" s="274">
        <f t="shared" si="43"/>
        <v>2010.8318079821859</v>
      </c>
      <c r="AV24" s="274">
        <f t="shared" si="19"/>
        <v>2063.0197731987932</v>
      </c>
      <c r="AW24" s="274">
        <f t="shared" si="19"/>
        <v>2118.1545795335724</v>
      </c>
      <c r="AX24" s="274">
        <f t="shared" si="19"/>
        <v>2176.7483254875901</v>
      </c>
      <c r="AY24" s="274">
        <f t="shared" si="19"/>
        <v>2241.0426178993789</v>
      </c>
      <c r="AZ24" s="274">
        <f t="shared" si="19"/>
        <v>2307.4057457164972</v>
      </c>
      <c r="BA24" s="274">
        <f t="shared" si="19"/>
        <v>2372.751494744281</v>
      </c>
      <c r="BB24" s="265"/>
      <c r="BC24" s="274">
        <f t="shared" si="44"/>
        <v>103.72912730069523</v>
      </c>
      <c r="BD24" s="274">
        <f t="shared" si="20"/>
        <v>106.42125304986463</v>
      </c>
      <c r="BE24" s="274">
        <f t="shared" si="21"/>
        <v>109.26539213812504</v>
      </c>
      <c r="BF24" s="274">
        <f t="shared" si="22"/>
        <v>112.28796126049629</v>
      </c>
      <c r="BG24" s="274">
        <f t="shared" si="23"/>
        <v>115.60459411651964</v>
      </c>
      <c r="BH24" s="274">
        <f t="shared" si="24"/>
        <v>119.02794822604204</v>
      </c>
      <c r="BI24" s="274">
        <f t="shared" si="25"/>
        <v>122.39882066428144</v>
      </c>
      <c r="BJ24" s="301">
        <f t="shared" si="45"/>
        <v>0</v>
      </c>
      <c r="BK24" s="274"/>
      <c r="BL24" s="274"/>
      <c r="BM24" s="274">
        <f>'Calc|Fee Based'!AB23*'Input|Escalations'!$H$20/'Input|Escalations'!$I$20</f>
        <v>132.41546684211025</v>
      </c>
      <c r="BN24" s="274">
        <f>BM24*(1-'Input|Fee Based Mapping'!Z$6)</f>
        <v>133.66722869213672</v>
      </c>
      <c r="BO24" s="274">
        <f>BN24*(1-'Input|Fee Based Mapping'!AA$6)</f>
        <v>135.2280754956534</v>
      </c>
      <c r="BP24" s="274">
        <f>BO24*(1-'Input|Fee Based Mapping'!AB$6)</f>
        <v>136.86149158925485</v>
      </c>
      <c r="BQ24" s="274">
        <f>BP24*(1-'Input|Fee Based Mapping'!AC$6)</f>
        <v>138.37963067109524</v>
      </c>
      <c r="BR24" s="301"/>
      <c r="BS24" s="274"/>
      <c r="BT24" s="274"/>
      <c r="BU24" s="274">
        <f t="shared" si="46"/>
        <v>13.583795109510007</v>
      </c>
      <c r="BV24" s="274">
        <f t="shared" si="26"/>
        <v>13.959558732915299</v>
      </c>
      <c r="BW24" s="274">
        <f t="shared" si="27"/>
        <v>14.371880148581283</v>
      </c>
      <c r="BX24" s="274">
        <f t="shared" si="28"/>
        <v>14.797469073867591</v>
      </c>
      <c r="BY24" s="274">
        <f t="shared" si="29"/>
        <v>15.216533515456339</v>
      </c>
      <c r="BZ24"/>
      <c r="CA24" s="274"/>
      <c r="CB24" s="274"/>
      <c r="CC24" s="274">
        <f t="shared" si="47"/>
        <v>263.32745671458576</v>
      </c>
      <c r="CD24" s="274">
        <f t="shared" si="30"/>
        <v>270.61178914741959</v>
      </c>
      <c r="CE24" s="274">
        <f t="shared" si="31"/>
        <v>278.60480942348863</v>
      </c>
      <c r="CF24" s="274">
        <f t="shared" si="32"/>
        <v>286.85502583194125</v>
      </c>
      <c r="CG24" s="274">
        <f t="shared" si="33"/>
        <v>294.97876243967511</v>
      </c>
      <c r="CH24"/>
      <c r="CI24" s="274"/>
      <c r="CJ24" s="274"/>
      <c r="CK24" s="274">
        <f>'Calc|Fee Based'!AC23*'Input|Escalations'!$H$20/'Input|Escalations'!$I$20</f>
        <v>253.64294057517901</v>
      </c>
      <c r="CL24" s="274">
        <f>CK24*(1-'Input|Fee Based Mapping'!Z$6)</f>
        <v>256.04070092834922</v>
      </c>
      <c r="CM24" s="274">
        <f>CL24*(1-'Input|Fee Based Mapping'!AA$6)</f>
        <v>259.03051610985972</v>
      </c>
      <c r="CN24" s="274">
        <f>CM24*(1-'Input|Fee Based Mapping'!AB$6)</f>
        <v>262.15933837695866</v>
      </c>
      <c r="CO24" s="274">
        <f>CN24*(1-'Input|Fee Based Mapping'!AC$6)</f>
        <v>265.06734655835368</v>
      </c>
      <c r="CP24"/>
      <c r="CQ24" s="274"/>
      <c r="CR24" s="274"/>
      <c r="CS24" s="274">
        <f t="shared" si="48"/>
        <v>530.42583216329524</v>
      </c>
      <c r="CT24" s="274">
        <f t="shared" si="34"/>
        <v>545.09881059344741</v>
      </c>
      <c r="CU24" s="274">
        <f t="shared" si="35"/>
        <v>561.19931330717441</v>
      </c>
      <c r="CV24" s="274">
        <f t="shared" si="36"/>
        <v>577.81789140221861</v>
      </c>
      <c r="CW24" s="274">
        <f t="shared" si="37"/>
        <v>594.18169867167148</v>
      </c>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row>
    <row r="25" spans="1:205" s="1" customFormat="1" ht="13">
      <c r="A25" s="260">
        <f t="shared" si="49"/>
        <v>13</v>
      </c>
      <c r="B25" s="261" t="s">
        <v>335</v>
      </c>
      <c r="C25" s="262" t="s">
        <v>394</v>
      </c>
      <c r="D25" s="263" t="s">
        <v>186</v>
      </c>
      <c r="E25" s="263" t="s">
        <v>460</v>
      </c>
      <c r="F25" s="263" t="s">
        <v>437</v>
      </c>
      <c r="G25" s="266"/>
      <c r="H25" s="214">
        <v>1775</v>
      </c>
      <c r="I25" s="274">
        <f t="shared" si="38"/>
        <v>1799.6725000000001</v>
      </c>
      <c r="J25" s="274">
        <f t="shared" si="38"/>
        <v>1824.5079805000003</v>
      </c>
      <c r="K25" s="274">
        <f t="shared" si="38"/>
        <v>1855.966994300773</v>
      </c>
      <c r="L25" s="274">
        <f t="shared" si="38"/>
        <v>1889.4464538162042</v>
      </c>
      <c r="M25" s="274">
        <f t="shared" si="39"/>
        <v>1922.8019850328328</v>
      </c>
      <c r="N25" s="274">
        <f t="shared" si="39"/>
        <v>1956.113338530384</v>
      </c>
      <c r="O25" s="274">
        <f t="shared" si="39"/>
        <v>1989.4425489147052</v>
      </c>
      <c r="P25" s="101"/>
      <c r="Q25" s="274">
        <f>'Input|Fee Based Mapping'!J24</f>
        <v>58.64</v>
      </c>
      <c r="R25" s="274">
        <f>'Input|Fee Based Mapping'!K24</f>
        <v>60.781857413259473</v>
      </c>
      <c r="S25" s="274">
        <f>'Input|Fee Based Mapping'!Y24</f>
        <v>63.71469046289495</v>
      </c>
      <c r="T25" s="274">
        <f>'Input|Fee Based Mapping'!Z24</f>
        <v>65.976382630431019</v>
      </c>
      <c r="U25" s="274">
        <f>'Input|Fee Based Mapping'!AA24</f>
        <v>68.448839343101184</v>
      </c>
      <c r="V25" s="274">
        <f>'Input|Fee Based Mapping'!AB24</f>
        <v>71.028304397374185</v>
      </c>
      <c r="W25" s="274">
        <f>'Input|Fee Based Mapping'!AC24</f>
        <v>73.611592099119761</v>
      </c>
      <c r="X25" s="101"/>
      <c r="Y25" s="274">
        <f t="shared" si="40"/>
        <v>105532.7954</v>
      </c>
      <c r="Z25" s="274">
        <f t="shared" si="12"/>
        <v>110896.98392010501</v>
      </c>
      <c r="AA25" s="274">
        <f t="shared" si="13"/>
        <v>118252.36255122327</v>
      </c>
      <c r="AB25" s="274">
        <f t="shared" si="14"/>
        <v>124658.8421966889</v>
      </c>
      <c r="AC25" s="274">
        <f t="shared" si="15"/>
        <v>131613.56416210844</v>
      </c>
      <c r="AD25" s="274">
        <f t="shared" si="16"/>
        <v>138939.41364489996</v>
      </c>
      <c r="AE25" s="274">
        <f t="shared" si="17"/>
        <v>146446.03341534239</v>
      </c>
      <c r="AF25"/>
      <c r="AG25" s="274">
        <f>Y25/('Input|Escalations'!G$17/'Input|Escalations'!$H$17)</f>
        <v>108091.63614077886</v>
      </c>
      <c r="AH25" s="274">
        <f>Z25/('Input|Escalations'!H$17/'Input|Escalations'!$H$17)</f>
        <v>110896.98392010501</v>
      </c>
      <c r="AI25" s="274">
        <f>AA25/('Input|Escalations'!I$17/'Input|Escalations'!$H$17)</f>
        <v>115255.71398754705</v>
      </c>
      <c r="AJ25" s="274">
        <f>AB25/('Input|Escalations'!J$17/'Input|Escalations'!$H$17)</f>
        <v>118443.99122207372</v>
      </c>
      <c r="AK25" s="274">
        <f>AC25/('Input|Escalations'!K$17/'Input|Escalations'!$H$17)</f>
        <v>121942.45382194527</v>
      </c>
      <c r="AL25" s="274">
        <f>AD25/('Input|Escalations'!L$17/'Input|Escalations'!$H$17)</f>
        <v>125553.48851833319</v>
      </c>
      <c r="AM25" s="274">
        <f>AE25/('Input|Escalations'!M$17/'Input|Escalations'!$H$17)</f>
        <v>129109.16430943002</v>
      </c>
      <c r="AN25" s="265"/>
      <c r="AO25" s="274">
        <f>SUM('Calc|Fee Based'!Z24-'Calc|Fee Based'!V24,'Calc|Fee Based'!AB24:AE24)</f>
        <v>63.71469046289495</v>
      </c>
      <c r="AP25" s="274">
        <f>'Calc|Fee Based'!V24</f>
        <v>0</v>
      </c>
      <c r="AQ25" s="101">
        <f t="shared" si="41"/>
        <v>0</v>
      </c>
      <c r="AR25" s="305">
        <f t="shared" si="42"/>
        <v>1</v>
      </c>
      <c r="AS25" s="305">
        <f t="shared" si="18"/>
        <v>0</v>
      </c>
      <c r="AT25" s="265"/>
      <c r="AU25" s="274">
        <f t="shared" si="43"/>
        <v>108091.63614077886</v>
      </c>
      <c r="AV25" s="274">
        <f t="shared" si="19"/>
        <v>110896.98392010501</v>
      </c>
      <c r="AW25" s="274">
        <f t="shared" si="19"/>
        <v>115255.71398754705</v>
      </c>
      <c r="AX25" s="274">
        <f t="shared" si="19"/>
        <v>118443.99122207372</v>
      </c>
      <c r="AY25" s="274">
        <f t="shared" si="19"/>
        <v>121942.45382194527</v>
      </c>
      <c r="AZ25" s="274">
        <f t="shared" si="19"/>
        <v>125553.48851833319</v>
      </c>
      <c r="BA25" s="274">
        <f t="shared" si="19"/>
        <v>129109.16430943002</v>
      </c>
      <c r="BB25" s="265"/>
      <c r="BC25" s="274">
        <f t="shared" si="44"/>
        <v>0</v>
      </c>
      <c r="BD25" s="274">
        <f t="shared" si="20"/>
        <v>0</v>
      </c>
      <c r="BE25" s="274">
        <f t="shared" si="21"/>
        <v>0</v>
      </c>
      <c r="BF25" s="274">
        <f t="shared" si="22"/>
        <v>0</v>
      </c>
      <c r="BG25" s="274">
        <f t="shared" si="23"/>
        <v>0</v>
      </c>
      <c r="BH25" s="274">
        <f t="shared" si="24"/>
        <v>0</v>
      </c>
      <c r="BI25" s="274">
        <f t="shared" si="25"/>
        <v>0</v>
      </c>
      <c r="BJ25" s="301">
        <f t="shared" si="45"/>
        <v>0</v>
      </c>
      <c r="BK25" s="274"/>
      <c r="BL25" s="274"/>
      <c r="BM25" s="274">
        <f>'Calc|Fee Based'!AB24*'Input|Escalations'!$H$20/'Input|Escalations'!$I$20</f>
        <v>0</v>
      </c>
      <c r="BN25" s="274">
        <f>BM25*(1-'Input|Fee Based Mapping'!Z$6)</f>
        <v>0</v>
      </c>
      <c r="BO25" s="274">
        <f>BN25*(1-'Input|Fee Based Mapping'!AA$6)</f>
        <v>0</v>
      </c>
      <c r="BP25" s="274">
        <f>BO25*(1-'Input|Fee Based Mapping'!AB$6)</f>
        <v>0</v>
      </c>
      <c r="BQ25" s="274">
        <f>BP25*(1-'Input|Fee Based Mapping'!AC$6)</f>
        <v>0</v>
      </c>
      <c r="BR25" s="301"/>
      <c r="BS25" s="274"/>
      <c r="BT25" s="274"/>
      <c r="BU25" s="274">
        <f t="shared" si="46"/>
        <v>0</v>
      </c>
      <c r="BV25" s="274">
        <f t="shared" si="26"/>
        <v>0</v>
      </c>
      <c r="BW25" s="274">
        <f t="shared" si="27"/>
        <v>0</v>
      </c>
      <c r="BX25" s="274">
        <f t="shared" si="28"/>
        <v>0</v>
      </c>
      <c r="BY25" s="274">
        <f t="shared" si="29"/>
        <v>0</v>
      </c>
      <c r="BZ25"/>
      <c r="CA25" s="274"/>
      <c r="CB25" s="274"/>
      <c r="CC25" s="274">
        <f t="shared" si="47"/>
        <v>0</v>
      </c>
      <c r="CD25" s="274">
        <f t="shared" si="30"/>
        <v>0</v>
      </c>
      <c r="CE25" s="274">
        <f t="shared" si="31"/>
        <v>0</v>
      </c>
      <c r="CF25" s="274">
        <f t="shared" si="32"/>
        <v>0</v>
      </c>
      <c r="CG25" s="274">
        <f t="shared" si="33"/>
        <v>0</v>
      </c>
      <c r="CH25"/>
      <c r="CI25" s="274"/>
      <c r="CJ25" s="274"/>
      <c r="CK25" s="274">
        <f>'Calc|Fee Based'!AC24*'Input|Escalations'!$H$20/'Input|Escalations'!$I$20</f>
        <v>0</v>
      </c>
      <c r="CL25" s="274">
        <f>CK25*(1-'Input|Fee Based Mapping'!Z$6)</f>
        <v>0</v>
      </c>
      <c r="CM25" s="274">
        <f>CL25*(1-'Input|Fee Based Mapping'!AA$6)</f>
        <v>0</v>
      </c>
      <c r="CN25" s="274">
        <f>CM25*(1-'Input|Fee Based Mapping'!AB$6)</f>
        <v>0</v>
      </c>
      <c r="CO25" s="274">
        <f>CN25*(1-'Input|Fee Based Mapping'!AC$6)</f>
        <v>0</v>
      </c>
      <c r="CP25"/>
      <c r="CQ25" s="274"/>
      <c r="CR25" s="274"/>
      <c r="CS25" s="274">
        <f t="shared" si="48"/>
        <v>0</v>
      </c>
      <c r="CT25" s="274">
        <f t="shared" si="34"/>
        <v>0</v>
      </c>
      <c r="CU25" s="274">
        <f t="shared" si="35"/>
        <v>0</v>
      </c>
      <c r="CV25" s="274">
        <f t="shared" si="36"/>
        <v>0</v>
      </c>
      <c r="CW25" s="274">
        <f t="shared" si="37"/>
        <v>0</v>
      </c>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row>
    <row r="26" spans="1:205" s="1" customFormat="1" ht="13">
      <c r="A26" s="260">
        <f t="shared" si="49"/>
        <v>14</v>
      </c>
      <c r="B26" s="261" t="s">
        <v>335</v>
      </c>
      <c r="C26" s="262" t="s">
        <v>395</v>
      </c>
      <c r="D26" s="263" t="s">
        <v>187</v>
      </c>
      <c r="E26" s="263" t="s">
        <v>461</v>
      </c>
      <c r="F26" s="263" t="s">
        <v>437</v>
      </c>
      <c r="G26" s="266"/>
      <c r="H26" s="214">
        <v>926</v>
      </c>
      <c r="I26" s="274">
        <f t="shared" si="38"/>
        <v>938.87139999999999</v>
      </c>
      <c r="J26" s="274">
        <f t="shared" si="38"/>
        <v>951.82782531999999</v>
      </c>
      <c r="K26" s="274">
        <f t="shared" si="38"/>
        <v>968.23968266057204</v>
      </c>
      <c r="L26" s="274">
        <f t="shared" si="38"/>
        <v>985.7055866105942</v>
      </c>
      <c r="M26" s="274">
        <f t="shared" si="39"/>
        <v>1003.1068383889593</v>
      </c>
      <c r="N26" s="274">
        <f t="shared" si="39"/>
        <v>1020.4850430868366</v>
      </c>
      <c r="O26" s="274">
        <f t="shared" si="39"/>
        <v>1037.8725635464882</v>
      </c>
      <c r="P26" s="101"/>
      <c r="Q26" s="274">
        <f>'Input|Fee Based Mapping'!J25</f>
        <v>102.36</v>
      </c>
      <c r="R26" s="274">
        <f>'Input|Fee Based Mapping'!K25</f>
        <v>106.09875383392291</v>
      </c>
      <c r="S26" s="274">
        <f>'Input|Fee Based Mapping'!Y25</f>
        <v>111.22485301983839</v>
      </c>
      <c r="T26" s="274">
        <f>'Input|Fee Based Mapping'!Z25</f>
        <v>115.17302222669997</v>
      </c>
      <c r="U26" s="274">
        <f>'Input|Fee Based Mapping'!AA25</f>
        <v>119.48911687405294</v>
      </c>
      <c r="V26" s="274">
        <f>'Input|Fee Based Mapping'!AB25</f>
        <v>123.99201282233358</v>
      </c>
      <c r="W26" s="274">
        <f>'Input|Fee Based Mapping'!AC25</f>
        <v>128.50158185338671</v>
      </c>
      <c r="X26" s="101"/>
      <c r="Y26" s="274">
        <f t="shared" si="40"/>
        <v>96102.876504</v>
      </c>
      <c r="Z26" s="274">
        <f t="shared" si="12"/>
        <v>100987.74613090485</v>
      </c>
      <c r="AA26" s="274">
        <f t="shared" si="13"/>
        <v>107692.3163918971</v>
      </c>
      <c r="AB26" s="274">
        <f t="shared" si="14"/>
        <v>113526.6914356843</v>
      </c>
      <c r="AC26" s="274">
        <f t="shared" si="15"/>
        <v>119860.35024942009</v>
      </c>
      <c r="AD26" s="274">
        <f t="shared" si="16"/>
        <v>126531.99454742268</v>
      </c>
      <c r="AE26" s="274">
        <f t="shared" si="17"/>
        <v>133368.26617795337</v>
      </c>
      <c r="AF26"/>
      <c r="AG26" s="274">
        <f>Y26/('Input|Escalations'!G$17/'Input|Escalations'!$H$17)</f>
        <v>98433.071158395323</v>
      </c>
      <c r="AH26" s="274">
        <f>Z26/('Input|Escalations'!H$17/'Input|Escalations'!$H$17)</f>
        <v>100987.74613090485</v>
      </c>
      <c r="AI26" s="274">
        <f>AA26/('Input|Escalations'!I$17/'Input|Escalations'!$H$17)</f>
        <v>104963.27133713166</v>
      </c>
      <c r="AJ26" s="274">
        <f>AB26/('Input|Escalations'!J$17/'Input|Escalations'!$H$17)</f>
        <v>107866.83244388757</v>
      </c>
      <c r="AK26" s="274">
        <f>AC26/('Input|Escalations'!K$17/'Input|Escalations'!$H$17)</f>
        <v>111052.87907384294</v>
      </c>
      <c r="AL26" s="274">
        <f>AD26/('Input|Escalations'!L$17/'Input|Escalations'!$H$17)</f>
        <v>114341.44500720497</v>
      </c>
      <c r="AM26" s="274">
        <f>AE26/('Input|Escalations'!M$17/'Input|Escalations'!$H$17)</f>
        <v>117579.5956370999</v>
      </c>
      <c r="AN26" s="265"/>
      <c r="AO26" s="274">
        <f>SUM('Calc|Fee Based'!Z25-'Calc|Fee Based'!V25,'Calc|Fee Based'!AB25:AE25)</f>
        <v>111.22485301983839</v>
      </c>
      <c r="AP26" s="274">
        <f>'Calc|Fee Based'!V25</f>
        <v>0</v>
      </c>
      <c r="AQ26" s="101">
        <f t="shared" si="41"/>
        <v>0</v>
      </c>
      <c r="AR26" s="305">
        <f t="shared" si="42"/>
        <v>1</v>
      </c>
      <c r="AS26" s="305">
        <f t="shared" si="18"/>
        <v>0</v>
      </c>
      <c r="AT26" s="265"/>
      <c r="AU26" s="274">
        <f t="shared" si="43"/>
        <v>98433.071158395323</v>
      </c>
      <c r="AV26" s="274">
        <f t="shared" si="19"/>
        <v>100987.74613090485</v>
      </c>
      <c r="AW26" s="274">
        <f t="shared" si="19"/>
        <v>104963.27133713166</v>
      </c>
      <c r="AX26" s="274">
        <f t="shared" si="19"/>
        <v>107866.83244388757</v>
      </c>
      <c r="AY26" s="274">
        <f t="shared" si="19"/>
        <v>111052.87907384294</v>
      </c>
      <c r="AZ26" s="274">
        <f t="shared" si="19"/>
        <v>114341.44500720497</v>
      </c>
      <c r="BA26" s="274">
        <f t="shared" si="19"/>
        <v>117579.5956370999</v>
      </c>
      <c r="BB26" s="265"/>
      <c r="BC26" s="274">
        <f t="shared" si="44"/>
        <v>0</v>
      </c>
      <c r="BD26" s="274">
        <f t="shared" si="20"/>
        <v>0</v>
      </c>
      <c r="BE26" s="274">
        <f t="shared" si="21"/>
        <v>0</v>
      </c>
      <c r="BF26" s="274">
        <f t="shared" si="22"/>
        <v>0</v>
      </c>
      <c r="BG26" s="274">
        <f t="shared" si="23"/>
        <v>0</v>
      </c>
      <c r="BH26" s="274">
        <f t="shared" si="24"/>
        <v>0</v>
      </c>
      <c r="BI26" s="274">
        <f t="shared" si="25"/>
        <v>0</v>
      </c>
      <c r="BJ26" s="301">
        <f t="shared" si="45"/>
        <v>0</v>
      </c>
      <c r="BK26" s="274"/>
      <c r="BL26" s="274"/>
      <c r="BM26" s="274">
        <f>'Calc|Fee Based'!AB25*'Input|Escalations'!$H$20/'Input|Escalations'!$I$20</f>
        <v>0</v>
      </c>
      <c r="BN26" s="274">
        <f>BM26*(1-'Input|Fee Based Mapping'!Z$6)</f>
        <v>0</v>
      </c>
      <c r="BO26" s="274">
        <f>BN26*(1-'Input|Fee Based Mapping'!AA$6)</f>
        <v>0</v>
      </c>
      <c r="BP26" s="274">
        <f>BO26*(1-'Input|Fee Based Mapping'!AB$6)</f>
        <v>0</v>
      </c>
      <c r="BQ26" s="274">
        <f>BP26*(1-'Input|Fee Based Mapping'!AC$6)</f>
        <v>0</v>
      </c>
      <c r="BR26" s="301"/>
      <c r="BS26" s="274"/>
      <c r="BT26" s="274"/>
      <c r="BU26" s="274">
        <f t="shared" si="46"/>
        <v>0</v>
      </c>
      <c r="BV26" s="274">
        <f t="shared" si="26"/>
        <v>0</v>
      </c>
      <c r="BW26" s="274">
        <f t="shared" si="27"/>
        <v>0</v>
      </c>
      <c r="BX26" s="274">
        <f t="shared" si="28"/>
        <v>0</v>
      </c>
      <c r="BY26" s="274">
        <f t="shared" si="29"/>
        <v>0</v>
      </c>
      <c r="BZ26"/>
      <c r="CA26" s="274"/>
      <c r="CB26" s="274"/>
      <c r="CC26" s="274">
        <f t="shared" si="47"/>
        <v>0</v>
      </c>
      <c r="CD26" s="274">
        <f t="shared" si="30"/>
        <v>0</v>
      </c>
      <c r="CE26" s="274">
        <f t="shared" si="31"/>
        <v>0</v>
      </c>
      <c r="CF26" s="274">
        <f t="shared" si="32"/>
        <v>0</v>
      </c>
      <c r="CG26" s="274">
        <f t="shared" si="33"/>
        <v>0</v>
      </c>
      <c r="CH26"/>
      <c r="CI26" s="274"/>
      <c r="CJ26" s="274"/>
      <c r="CK26" s="274">
        <f>'Calc|Fee Based'!AC25*'Input|Escalations'!$H$20/'Input|Escalations'!$I$20</f>
        <v>0</v>
      </c>
      <c r="CL26" s="274">
        <f>CK26*(1-'Input|Fee Based Mapping'!Z$6)</f>
        <v>0</v>
      </c>
      <c r="CM26" s="274">
        <f>CL26*(1-'Input|Fee Based Mapping'!AA$6)</f>
        <v>0</v>
      </c>
      <c r="CN26" s="274">
        <f>CM26*(1-'Input|Fee Based Mapping'!AB$6)</f>
        <v>0</v>
      </c>
      <c r="CO26" s="274">
        <f>CN26*(1-'Input|Fee Based Mapping'!AC$6)</f>
        <v>0</v>
      </c>
      <c r="CP26"/>
      <c r="CQ26" s="274"/>
      <c r="CR26" s="274"/>
      <c r="CS26" s="274">
        <f t="shared" si="48"/>
        <v>0</v>
      </c>
      <c r="CT26" s="274">
        <f t="shared" si="34"/>
        <v>0</v>
      </c>
      <c r="CU26" s="274">
        <f t="shared" si="35"/>
        <v>0</v>
      </c>
      <c r="CV26" s="274">
        <f t="shared" si="36"/>
        <v>0</v>
      </c>
      <c r="CW26" s="274">
        <f t="shared" si="37"/>
        <v>0</v>
      </c>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row>
    <row r="27" spans="1:205" s="1" customFormat="1" ht="13">
      <c r="A27" s="260">
        <f t="shared" si="49"/>
        <v>15</v>
      </c>
      <c r="B27" s="261" t="s">
        <v>336</v>
      </c>
      <c r="C27" s="262" t="s">
        <v>396</v>
      </c>
      <c r="D27" s="263" t="s">
        <v>186</v>
      </c>
      <c r="E27" s="263" t="s">
        <v>462</v>
      </c>
      <c r="F27" s="263" t="s">
        <v>437</v>
      </c>
      <c r="G27" s="266"/>
      <c r="H27" s="214">
        <v>616</v>
      </c>
      <c r="I27" s="274">
        <f t="shared" si="38"/>
        <v>624.56240000000003</v>
      </c>
      <c r="J27" s="274">
        <f t="shared" si="38"/>
        <v>633.18136112000002</v>
      </c>
      <c r="K27" s="274">
        <f t="shared" si="38"/>
        <v>644.09896816297237</v>
      </c>
      <c r="L27" s="274">
        <f t="shared" si="38"/>
        <v>655.71775523987696</v>
      </c>
      <c r="M27" s="274">
        <f t="shared" si="39"/>
        <v>667.29353396069007</v>
      </c>
      <c r="N27" s="274">
        <f t="shared" si="39"/>
        <v>678.85398114631903</v>
      </c>
      <c r="O27" s="274">
        <f t="shared" si="39"/>
        <v>690.42062542617361</v>
      </c>
      <c r="P27" s="101"/>
      <c r="Q27" s="274">
        <f>'Input|Fee Based Mapping'!J26</f>
        <v>84.09</v>
      </c>
      <c r="R27" s="274">
        <f>'Input|Fee Based Mapping'!K26</f>
        <v>87.16143229674266</v>
      </c>
      <c r="S27" s="274">
        <f>'Input|Fee Based Mapping'!Y26</f>
        <v>91.373780896399737</v>
      </c>
      <c r="T27" s="274">
        <f>'Input|Fee Based Mapping'!Z26</f>
        <v>94.617292919610364</v>
      </c>
      <c r="U27" s="274">
        <f>'Input|Fee Based Mapping'!AA26</f>
        <v>98.163064174214867</v>
      </c>
      <c r="V27" s="274">
        <f>'Input|Fee Based Mapping'!AB26</f>
        <v>101.86229700398623</v>
      </c>
      <c r="W27" s="274">
        <f>'Input|Fee Based Mapping'!AC26</f>
        <v>105.56701192509422</v>
      </c>
      <c r="X27" s="101"/>
      <c r="Y27" s="274">
        <f t="shared" si="40"/>
        <v>52519.452216000005</v>
      </c>
      <c r="Z27" s="274">
        <f t="shared" si="12"/>
        <v>55188.994338820245</v>
      </c>
      <c r="AA27" s="274">
        <f t="shared" si="13"/>
        <v>58853.757992520586</v>
      </c>
      <c r="AB27" s="274">
        <f t="shared" si="14"/>
        <v>62042.238920120813</v>
      </c>
      <c r="AC27" s="274">
        <f t="shared" si="15"/>
        <v>65503.577997221844</v>
      </c>
      <c r="AD27" s="274">
        <f t="shared" si="16"/>
        <v>69149.625849864809</v>
      </c>
      <c r="AE27" s="274">
        <f t="shared" si="17"/>
        <v>72885.642397695876</v>
      </c>
      <c r="AF27"/>
      <c r="AG27" s="274">
        <f>Y27/('Input|Escalations'!G$17/'Input|Escalations'!$H$17)</f>
        <v>53792.884929540065</v>
      </c>
      <c r="AH27" s="274">
        <f>Z27/('Input|Escalations'!H$17/'Input|Escalations'!$H$17)</f>
        <v>55188.994338820245</v>
      </c>
      <c r="AI27" s="274">
        <f>AA27/('Input|Escalations'!I$17/'Input|Escalations'!$H$17)</f>
        <v>57362.337224678929</v>
      </c>
      <c r="AJ27" s="274">
        <f>AB27/('Input|Escalations'!J$17/'Input|Escalations'!$H$17)</f>
        <v>58949.130864362996</v>
      </c>
      <c r="AK27" s="274">
        <f>AC27/('Input|Escalations'!K$17/'Input|Escalations'!$H$17)</f>
        <v>60690.302598750422</v>
      </c>
      <c r="AL27" s="274">
        <f>AD27/('Input|Escalations'!L$17/'Input|Escalations'!$H$17)</f>
        <v>62487.501043997145</v>
      </c>
      <c r="AM27" s="274">
        <f>AE27/('Input|Escalations'!M$17/'Input|Escalations'!$H$17)</f>
        <v>64257.147569396831</v>
      </c>
      <c r="AN27" s="265"/>
      <c r="AO27" s="274">
        <f>SUM('Calc|Fee Based'!Z26-'Calc|Fee Based'!V26,'Calc|Fee Based'!AB26:AE26)</f>
        <v>91.373780896399737</v>
      </c>
      <c r="AP27" s="274">
        <f>'Calc|Fee Based'!V26</f>
        <v>0</v>
      </c>
      <c r="AQ27" s="101">
        <f t="shared" si="41"/>
        <v>0</v>
      </c>
      <c r="AR27" s="305">
        <f t="shared" si="42"/>
        <v>1</v>
      </c>
      <c r="AS27" s="305">
        <f t="shared" si="18"/>
        <v>0</v>
      </c>
      <c r="AT27" s="265"/>
      <c r="AU27" s="274">
        <f t="shared" si="43"/>
        <v>53792.884929540065</v>
      </c>
      <c r="AV27" s="274">
        <f t="shared" si="19"/>
        <v>55188.994338820245</v>
      </c>
      <c r="AW27" s="274">
        <f t="shared" si="19"/>
        <v>57362.337224678929</v>
      </c>
      <c r="AX27" s="274">
        <f t="shared" si="19"/>
        <v>58949.130864362996</v>
      </c>
      <c r="AY27" s="274">
        <f t="shared" si="19"/>
        <v>60690.302598750422</v>
      </c>
      <c r="AZ27" s="274">
        <f t="shared" si="19"/>
        <v>62487.501043997145</v>
      </c>
      <c r="BA27" s="274">
        <f t="shared" si="19"/>
        <v>64257.147569396831</v>
      </c>
      <c r="BB27" s="265"/>
      <c r="BC27" s="274">
        <f t="shared" si="44"/>
        <v>0</v>
      </c>
      <c r="BD27" s="274">
        <f t="shared" si="20"/>
        <v>0</v>
      </c>
      <c r="BE27" s="274">
        <f t="shared" si="21"/>
        <v>0</v>
      </c>
      <c r="BF27" s="274">
        <f t="shared" si="22"/>
        <v>0</v>
      </c>
      <c r="BG27" s="274">
        <f t="shared" si="23"/>
        <v>0</v>
      </c>
      <c r="BH27" s="274">
        <f t="shared" si="24"/>
        <v>0</v>
      </c>
      <c r="BI27" s="274">
        <f t="shared" si="25"/>
        <v>0</v>
      </c>
      <c r="BJ27" s="301">
        <f t="shared" si="45"/>
        <v>0</v>
      </c>
      <c r="BK27" s="274"/>
      <c r="BL27" s="274"/>
      <c r="BM27" s="274">
        <f>'Calc|Fee Based'!AB26*'Input|Escalations'!$H$20/'Input|Escalations'!$I$20</f>
        <v>0</v>
      </c>
      <c r="BN27" s="274">
        <f>BM27*(1-'Input|Fee Based Mapping'!Z$6)</f>
        <v>0</v>
      </c>
      <c r="BO27" s="274">
        <f>BN27*(1-'Input|Fee Based Mapping'!AA$6)</f>
        <v>0</v>
      </c>
      <c r="BP27" s="274">
        <f>BO27*(1-'Input|Fee Based Mapping'!AB$6)</f>
        <v>0</v>
      </c>
      <c r="BQ27" s="274">
        <f>BP27*(1-'Input|Fee Based Mapping'!AC$6)</f>
        <v>0</v>
      </c>
      <c r="BR27" s="301"/>
      <c r="BS27" s="274"/>
      <c r="BT27" s="274"/>
      <c r="BU27" s="274">
        <f t="shared" si="46"/>
        <v>0</v>
      </c>
      <c r="BV27" s="274">
        <f t="shared" si="26"/>
        <v>0</v>
      </c>
      <c r="BW27" s="274">
        <f t="shared" si="27"/>
        <v>0</v>
      </c>
      <c r="BX27" s="274">
        <f t="shared" si="28"/>
        <v>0</v>
      </c>
      <c r="BY27" s="274">
        <f t="shared" si="29"/>
        <v>0</v>
      </c>
      <c r="BZ27"/>
      <c r="CA27" s="274"/>
      <c r="CB27" s="274"/>
      <c r="CC27" s="274">
        <f t="shared" si="47"/>
        <v>0</v>
      </c>
      <c r="CD27" s="274">
        <f t="shared" si="30"/>
        <v>0</v>
      </c>
      <c r="CE27" s="274">
        <f t="shared" si="31"/>
        <v>0</v>
      </c>
      <c r="CF27" s="274">
        <f t="shared" si="32"/>
        <v>0</v>
      </c>
      <c r="CG27" s="274">
        <f t="shared" si="33"/>
        <v>0</v>
      </c>
      <c r="CH27"/>
      <c r="CI27" s="274"/>
      <c r="CJ27" s="274"/>
      <c r="CK27" s="274">
        <f>'Calc|Fee Based'!AC26*'Input|Escalations'!$H$20/'Input|Escalations'!$I$20</f>
        <v>0</v>
      </c>
      <c r="CL27" s="274">
        <f>CK27*(1-'Input|Fee Based Mapping'!Z$6)</f>
        <v>0</v>
      </c>
      <c r="CM27" s="274">
        <f>CL27*(1-'Input|Fee Based Mapping'!AA$6)</f>
        <v>0</v>
      </c>
      <c r="CN27" s="274">
        <f>CM27*(1-'Input|Fee Based Mapping'!AB$6)</f>
        <v>0</v>
      </c>
      <c r="CO27" s="274">
        <f>CN27*(1-'Input|Fee Based Mapping'!AC$6)</f>
        <v>0</v>
      </c>
      <c r="CP27"/>
      <c r="CQ27" s="274"/>
      <c r="CR27" s="274"/>
      <c r="CS27" s="274">
        <f t="shared" si="48"/>
        <v>0</v>
      </c>
      <c r="CT27" s="274">
        <f t="shared" si="34"/>
        <v>0</v>
      </c>
      <c r="CU27" s="274">
        <f t="shared" si="35"/>
        <v>0</v>
      </c>
      <c r="CV27" s="274">
        <f t="shared" si="36"/>
        <v>0</v>
      </c>
      <c r="CW27" s="274">
        <f t="shared" si="37"/>
        <v>0</v>
      </c>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row>
    <row r="28" spans="1:205" s="1" customFormat="1" ht="13">
      <c r="A28" s="260">
        <f t="shared" si="49"/>
        <v>16</v>
      </c>
      <c r="B28" s="261" t="s">
        <v>337</v>
      </c>
      <c r="C28" s="262" t="s">
        <v>397</v>
      </c>
      <c r="D28" s="263" t="s">
        <v>186</v>
      </c>
      <c r="E28" s="263" t="s">
        <v>463</v>
      </c>
      <c r="F28" s="263" t="s">
        <v>437</v>
      </c>
      <c r="G28" s="266"/>
      <c r="H28" s="214">
        <v>899</v>
      </c>
      <c r="I28" s="274">
        <f t="shared" si="38"/>
        <v>911.49610000000007</v>
      </c>
      <c r="J28" s="274">
        <f t="shared" si="38"/>
        <v>924.07474618000015</v>
      </c>
      <c r="K28" s="274">
        <f t="shared" si="38"/>
        <v>940.00807204303942</v>
      </c>
      <c r="L28" s="274">
        <f t="shared" si="38"/>
        <v>956.96471097508038</v>
      </c>
      <c r="M28" s="274">
        <f t="shared" si="39"/>
        <v>973.85858284198127</v>
      </c>
      <c r="N28" s="274">
        <f t="shared" si="39"/>
        <v>990.73007962750148</v>
      </c>
      <c r="O28" s="274">
        <f t="shared" si="39"/>
        <v>1007.6106205489126</v>
      </c>
      <c r="P28" s="101"/>
      <c r="Q28" s="274">
        <f>'Input|Fee Based Mapping'!J27</f>
        <v>434.84</v>
      </c>
      <c r="R28" s="274">
        <f>'Input|Fee Based Mapping'!K27</f>
        <v>450.72276394239003</v>
      </c>
      <c r="S28" s="274">
        <f>'Input|Fee Based Mapping'!Y27</f>
        <v>481.30903928042369</v>
      </c>
      <c r="T28" s="274">
        <f>'Input|Fee Based Mapping'!Z27</f>
        <v>498.39415538781157</v>
      </c>
      <c r="U28" s="274">
        <f>'Input|Fee Based Mapping'!AA27</f>
        <v>517.0714142176372</v>
      </c>
      <c r="V28" s="274">
        <f>'Input|Fee Based Mapping'!AB27</f>
        <v>536.55702794517435</v>
      </c>
      <c r="W28" s="274">
        <f>'Input|Fee Based Mapping'!AC27</f>
        <v>556.07151844774035</v>
      </c>
      <c r="X28" s="101"/>
      <c r="Y28" s="274">
        <f t="shared" si="40"/>
        <v>396354.96412399999</v>
      </c>
      <c r="Z28" s="274">
        <f t="shared" si="12"/>
        <v>416501.52368761221</v>
      </c>
      <c r="AA28" s="274">
        <f t="shared" si="13"/>
        <v>452434.38207087858</v>
      </c>
      <c r="AB28" s="274">
        <f t="shared" si="14"/>
        <v>476945.61886236642</v>
      </c>
      <c r="AC28" s="274">
        <f t="shared" si="15"/>
        <v>503554.43467808724</v>
      </c>
      <c r="AD28" s="274">
        <f t="shared" si="16"/>
        <v>531583.18702081812</v>
      </c>
      <c r="AE28" s="274">
        <f t="shared" si="17"/>
        <v>560303.56777270371</v>
      </c>
      <c r="AF28"/>
      <c r="AG28" s="274">
        <f>Y28/('Input|Escalations'!G$17/'Input|Escalations'!$H$17)</f>
        <v>405965.33430481714</v>
      </c>
      <c r="AH28" s="274">
        <f>Z28/('Input|Escalations'!H$17/'Input|Escalations'!$H$17)</f>
        <v>416501.52368761221</v>
      </c>
      <c r="AI28" s="274">
        <f>AA28/('Input|Escalations'!I$17/'Input|Escalations'!$H$17)</f>
        <v>440969.1833049499</v>
      </c>
      <c r="AJ28" s="274">
        <f>AB28/('Input|Escalations'!J$17/'Input|Escalations'!$H$17)</f>
        <v>453167.55473155779</v>
      </c>
      <c r="AK28" s="274">
        <f>AC28/('Input|Escalations'!K$17/'Input|Escalations'!$H$17)</f>
        <v>466552.6975770999</v>
      </c>
      <c r="AL28" s="274">
        <f>AD28/('Input|Escalations'!L$17/'Input|Escalations'!$H$17)</f>
        <v>480368.54206637252</v>
      </c>
      <c r="AM28" s="274">
        <f>AE28/('Input|Escalations'!M$17/'Input|Escalations'!$H$17)</f>
        <v>493972.58298938087</v>
      </c>
      <c r="AN28" s="265"/>
      <c r="AO28" s="274">
        <f>SUM('Calc|Fee Based'!Z27-'Calc|Fee Based'!V27,'Calc|Fee Based'!AB27:AE27)</f>
        <v>481.30903928042363</v>
      </c>
      <c r="AP28" s="274">
        <f>'Calc|Fee Based'!V27</f>
        <v>0</v>
      </c>
      <c r="AQ28" s="101">
        <f t="shared" si="41"/>
        <v>0</v>
      </c>
      <c r="AR28" s="305">
        <f t="shared" si="42"/>
        <v>1</v>
      </c>
      <c r="AS28" s="305">
        <f t="shared" si="18"/>
        <v>0</v>
      </c>
      <c r="AT28" s="265"/>
      <c r="AU28" s="274">
        <f t="shared" si="43"/>
        <v>405965.33430481714</v>
      </c>
      <c r="AV28" s="274">
        <f t="shared" si="19"/>
        <v>416501.52368761221</v>
      </c>
      <c r="AW28" s="274">
        <f t="shared" si="19"/>
        <v>440969.1833049499</v>
      </c>
      <c r="AX28" s="274">
        <f t="shared" si="19"/>
        <v>453167.55473155779</v>
      </c>
      <c r="AY28" s="274">
        <f t="shared" si="19"/>
        <v>466552.6975770999</v>
      </c>
      <c r="AZ28" s="274">
        <f t="shared" si="19"/>
        <v>480368.54206637252</v>
      </c>
      <c r="BA28" s="274">
        <f t="shared" si="19"/>
        <v>493972.58298938087</v>
      </c>
      <c r="BB28" s="265"/>
      <c r="BC28" s="274">
        <f t="shared" si="44"/>
        <v>0</v>
      </c>
      <c r="BD28" s="274">
        <f t="shared" si="20"/>
        <v>0</v>
      </c>
      <c r="BE28" s="274">
        <f t="shared" si="21"/>
        <v>0</v>
      </c>
      <c r="BF28" s="274">
        <f t="shared" si="22"/>
        <v>0</v>
      </c>
      <c r="BG28" s="274">
        <f t="shared" si="23"/>
        <v>0</v>
      </c>
      <c r="BH28" s="274">
        <f t="shared" si="24"/>
        <v>0</v>
      </c>
      <c r="BI28" s="274">
        <f t="shared" si="25"/>
        <v>0</v>
      </c>
      <c r="BJ28" s="301">
        <f t="shared" si="45"/>
        <v>0</v>
      </c>
      <c r="BK28" s="274"/>
      <c r="BL28" s="274"/>
      <c r="BM28" s="274">
        <f>'Calc|Fee Based'!AB27*'Input|Escalations'!$H$20/'Input|Escalations'!$I$20</f>
        <v>60.981652802293141</v>
      </c>
      <c r="BN28" s="274">
        <f>BM28*(1-'Input|Fee Based Mapping'!Z$6)</f>
        <v>61.558130070016631</v>
      </c>
      <c r="BO28" s="274">
        <f>BN28*(1-'Input|Fee Based Mapping'!AA$6)</f>
        <v>62.276951066684013</v>
      </c>
      <c r="BP28" s="274">
        <f>BO28*(1-'Input|Fee Based Mapping'!AB$6)</f>
        <v>63.029192594635219</v>
      </c>
      <c r="BQ28" s="274">
        <f>BP28*(1-'Input|Fee Based Mapping'!AC$6)</f>
        <v>63.728345288819888</v>
      </c>
      <c r="BR28" s="301"/>
      <c r="BS28" s="274"/>
      <c r="BT28" s="274"/>
      <c r="BU28" s="274">
        <f t="shared" si="46"/>
        <v>0</v>
      </c>
      <c r="BV28" s="274">
        <f t="shared" si="26"/>
        <v>0</v>
      </c>
      <c r="BW28" s="274">
        <f t="shared" si="27"/>
        <v>0</v>
      </c>
      <c r="BX28" s="274">
        <f t="shared" si="28"/>
        <v>0</v>
      </c>
      <c r="BY28" s="274">
        <f t="shared" si="29"/>
        <v>0</v>
      </c>
      <c r="BZ28"/>
      <c r="CA28" s="274"/>
      <c r="CB28" s="274"/>
      <c r="CC28" s="274">
        <f t="shared" si="47"/>
        <v>57323.245880681585</v>
      </c>
      <c r="CD28" s="274">
        <f t="shared" si="30"/>
        <v>58908.958150619867</v>
      </c>
      <c r="CE28" s="274">
        <f t="shared" si="31"/>
        <v>60648.943309520306</v>
      </c>
      <c r="CF28" s="274">
        <f t="shared" si="32"/>
        <v>62444.916998140077</v>
      </c>
      <c r="CG28" s="274">
        <f t="shared" si="33"/>
        <v>64213.357543023179</v>
      </c>
      <c r="CH28"/>
      <c r="CI28" s="274"/>
      <c r="CJ28" s="274"/>
      <c r="CK28" s="274">
        <f>'Calc|Fee Based'!AC27*'Input|Escalations'!$H$20/'Input|Escalations'!$I$20</f>
        <v>116.81086890213115</v>
      </c>
      <c r="CL28" s="274">
        <f>CK28*(1-'Input|Fee Based Mapping'!Z$6)</f>
        <v>117.91511595760905</v>
      </c>
      <c r="CM28" s="274">
        <f>CL28*(1-'Input|Fee Based Mapping'!AA$6)</f>
        <v>119.29202362323164</v>
      </c>
      <c r="CN28" s="274">
        <f>CM28*(1-'Input|Fee Based Mapping'!AB$6)</f>
        <v>120.73294859765187</v>
      </c>
      <c r="CO28" s="274">
        <f>CN28*(1-'Input|Fee Based Mapping'!AC$6)</f>
        <v>122.07218146442499</v>
      </c>
      <c r="CP28"/>
      <c r="CQ28" s="274"/>
      <c r="CR28" s="274"/>
      <c r="CS28" s="274">
        <f t="shared" si="48"/>
        <v>109803.15967036453</v>
      </c>
      <c r="CT28" s="274">
        <f t="shared" si="34"/>
        <v>112840.60486196644</v>
      </c>
      <c r="CU28" s="274">
        <f t="shared" si="35"/>
        <v>116173.56107007252</v>
      </c>
      <c r="CV28" s="274">
        <f t="shared" si="36"/>
        <v>119613.76377781467</v>
      </c>
      <c r="CW28" s="274">
        <f t="shared" si="37"/>
        <v>123001.22651712873</v>
      </c>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row>
    <row r="29" spans="1:205" s="1" customFormat="1" ht="13">
      <c r="A29" s="260">
        <f t="shared" si="49"/>
        <v>17</v>
      </c>
      <c r="B29" s="261" t="s">
        <v>337</v>
      </c>
      <c r="C29" s="262" t="s">
        <v>398</v>
      </c>
      <c r="D29" s="263" t="s">
        <v>187</v>
      </c>
      <c r="E29" s="263" t="s">
        <v>464</v>
      </c>
      <c r="F29" s="263" t="s">
        <v>437</v>
      </c>
      <c r="G29" s="266"/>
      <c r="H29" s="214">
        <v>49</v>
      </c>
      <c r="I29" s="274">
        <f t="shared" si="38"/>
        <v>49.681100000000001</v>
      </c>
      <c r="J29" s="274">
        <f t="shared" si="38"/>
        <v>50.366699180000005</v>
      </c>
      <c r="K29" s="274">
        <f t="shared" si="38"/>
        <v>51.2351451947819</v>
      </c>
      <c r="L29" s="274">
        <f t="shared" si="38"/>
        <v>52.159366894081124</v>
      </c>
      <c r="M29" s="274">
        <f t="shared" si="39"/>
        <v>53.080167474145803</v>
      </c>
      <c r="N29" s="274">
        <f t="shared" si="39"/>
        <v>53.999748500275381</v>
      </c>
      <c r="O29" s="274">
        <f t="shared" si="39"/>
        <v>54.919822477081993</v>
      </c>
      <c r="P29" s="101"/>
      <c r="Q29" s="274">
        <f>'Input|Fee Based Mapping'!J28</f>
        <v>615.51</v>
      </c>
      <c r="R29" s="274">
        <f>'Input|Fee Based Mapping'!K28</f>
        <v>637.99183247672818</v>
      </c>
      <c r="S29" s="274">
        <f>'Input|Fee Based Mapping'!Y28</f>
        <v>769.02092248898066</v>
      </c>
      <c r="T29" s="274">
        <f>'Input|Fee Based Mapping'!Z28</f>
        <v>796.31900059982979</v>
      </c>
      <c r="U29" s="274">
        <f>'Input|Fee Based Mapping'!AA28</f>
        <v>826.16095585658445</v>
      </c>
      <c r="V29" s="274">
        <f>'Input|Fee Based Mapping'!AB28</f>
        <v>857.29447594674843</v>
      </c>
      <c r="W29" s="274">
        <f>'Input|Fee Based Mapping'!AC28</f>
        <v>888.47413446847895</v>
      </c>
      <c r="X29" s="101"/>
      <c r="Y29" s="274">
        <f t="shared" si="40"/>
        <v>30579.213861</v>
      </c>
      <c r="Z29" s="274">
        <f t="shared" si="12"/>
        <v>32133.542705652326</v>
      </c>
      <c r="AA29" s="274">
        <f t="shared" si="13"/>
        <v>39400.89862154804</v>
      </c>
      <c r="AB29" s="274">
        <f t="shared" si="14"/>
        <v>41535.494917014526</v>
      </c>
      <c r="AC29" s="274">
        <f t="shared" si="15"/>
        <v>43852.761897467877</v>
      </c>
      <c r="AD29" s="274">
        <f t="shared" si="16"/>
        <v>46293.686091799798</v>
      </c>
      <c r="AE29" s="274">
        <f t="shared" si="17"/>
        <v>48794.841740487936</v>
      </c>
      <c r="AF29"/>
      <c r="AG29" s="274">
        <f>Y29/('Input|Escalations'!G$17/'Input|Escalations'!$H$17)</f>
        <v>31320.664307299052</v>
      </c>
      <c r="AH29" s="274">
        <f>Z29/('Input|Escalations'!H$17/'Input|Escalations'!$H$17)</f>
        <v>32133.542705652326</v>
      </c>
      <c r="AI29" s="274">
        <f>AA29/('Input|Escalations'!I$17/'Input|Escalations'!$H$17)</f>
        <v>38402.435303653059</v>
      </c>
      <c r="AJ29" s="274">
        <f>AB29/('Input|Escalations'!J$17/'Input|Escalations'!$H$17)</f>
        <v>39464.748016775884</v>
      </c>
      <c r="AK29" s="274">
        <f>AC29/('Input|Escalations'!K$17/'Input|Escalations'!$H$17)</f>
        <v>40630.412425122115</v>
      </c>
      <c r="AL29" s="274">
        <f>AD29/('Input|Escalations'!L$17/'Input|Escalations'!$H$17)</f>
        <v>41833.585105326667</v>
      </c>
      <c r="AM29" s="274">
        <f>AE29/('Input|Escalations'!M$17/'Input|Escalations'!$H$17)</f>
        <v>43018.312567455905</v>
      </c>
      <c r="AN29" s="265"/>
      <c r="AO29" s="274">
        <f>SUM('Calc|Fee Based'!Z28-'Calc|Fee Based'!V28,'Calc|Fee Based'!AB28:AE28)</f>
        <v>769.02092248898066</v>
      </c>
      <c r="AP29" s="274">
        <f>'Calc|Fee Based'!V28</f>
        <v>0</v>
      </c>
      <c r="AQ29" s="101">
        <f t="shared" si="41"/>
        <v>0</v>
      </c>
      <c r="AR29" s="305">
        <f t="shared" si="42"/>
        <v>1</v>
      </c>
      <c r="AS29" s="305">
        <f t="shared" si="18"/>
        <v>0</v>
      </c>
      <c r="AT29" s="265"/>
      <c r="AU29" s="274">
        <f t="shared" si="43"/>
        <v>31320.664307299052</v>
      </c>
      <c r="AV29" s="274">
        <f t="shared" ref="AV29:AV72" si="50">AH29*$AR29</f>
        <v>32133.542705652326</v>
      </c>
      <c r="AW29" s="274">
        <f t="shared" ref="AW29:AW72" si="51">AI29*$AR29</f>
        <v>38402.435303653059</v>
      </c>
      <c r="AX29" s="274">
        <f t="shared" ref="AX29:AX72" si="52">AJ29*$AR29</f>
        <v>39464.748016775884</v>
      </c>
      <c r="AY29" s="274">
        <f t="shared" ref="AY29:AY72" si="53">AK29*$AR29</f>
        <v>40630.412425122115</v>
      </c>
      <c r="AZ29" s="274">
        <f t="shared" ref="AZ29:AZ72" si="54">AL29*$AR29</f>
        <v>41833.585105326667</v>
      </c>
      <c r="BA29" s="274">
        <f t="shared" ref="BA29:BA72" si="55">AM29*$AR29</f>
        <v>43018.312567455905</v>
      </c>
      <c r="BB29" s="265"/>
      <c r="BC29" s="274">
        <f t="shared" si="44"/>
        <v>0</v>
      </c>
      <c r="BD29" s="274">
        <f t="shared" si="20"/>
        <v>0</v>
      </c>
      <c r="BE29" s="274">
        <f t="shared" si="21"/>
        <v>0</v>
      </c>
      <c r="BF29" s="274">
        <f t="shared" si="22"/>
        <v>0</v>
      </c>
      <c r="BG29" s="274">
        <f t="shared" si="23"/>
        <v>0</v>
      </c>
      <c r="BH29" s="274">
        <f t="shared" si="24"/>
        <v>0</v>
      </c>
      <c r="BI29" s="274">
        <f t="shared" si="25"/>
        <v>0</v>
      </c>
      <c r="BJ29" s="301">
        <f t="shared" si="45"/>
        <v>0</v>
      </c>
      <c r="BK29" s="274"/>
      <c r="BL29" s="274"/>
      <c r="BM29" s="274">
        <f>'Calc|Fee Based'!AB28*'Input|Escalations'!$H$20/'Input|Escalations'!$I$20</f>
        <v>97.434627371706654</v>
      </c>
      <c r="BN29" s="274">
        <f>BM29*(1-'Input|Fee Based Mapping'!Z$6)</f>
        <v>98.355705190817289</v>
      </c>
      <c r="BO29" s="274">
        <f>BN29*(1-'Input|Fee Based Mapping'!AA$6)</f>
        <v>99.504215484303657</v>
      </c>
      <c r="BP29" s="274">
        <f>BO29*(1-'Input|Fee Based Mapping'!AB$6)</f>
        <v>100.70612408469982</v>
      </c>
      <c r="BQ29" s="274">
        <f>BP29*(1-'Input|Fee Based Mapping'!AC$6)</f>
        <v>101.82320896356762</v>
      </c>
      <c r="BR29" s="301"/>
      <c r="BS29" s="274"/>
      <c r="BT29" s="274"/>
      <c r="BU29" s="274">
        <f t="shared" si="46"/>
        <v>0</v>
      </c>
      <c r="BV29" s="274">
        <f t="shared" si="26"/>
        <v>0</v>
      </c>
      <c r="BW29" s="274">
        <f t="shared" si="27"/>
        <v>0</v>
      </c>
      <c r="BX29" s="274">
        <f t="shared" si="28"/>
        <v>0</v>
      </c>
      <c r="BY29" s="274">
        <f t="shared" si="29"/>
        <v>0</v>
      </c>
      <c r="BZ29"/>
      <c r="CA29" s="274"/>
      <c r="CB29" s="274"/>
      <c r="CC29" s="274">
        <f t="shared" si="47"/>
        <v>4992.0772803888613</v>
      </c>
      <c r="CD29" s="274">
        <f t="shared" si="30"/>
        <v>5130.171313173918</v>
      </c>
      <c r="CE29" s="274">
        <f t="shared" si="31"/>
        <v>5281.7004222903297</v>
      </c>
      <c r="CF29" s="274">
        <f t="shared" si="32"/>
        <v>5438.1053730113154</v>
      </c>
      <c r="CG29" s="274">
        <f t="shared" si="33"/>
        <v>5592.1125603259579</v>
      </c>
      <c r="CH29"/>
      <c r="CI29" s="274"/>
      <c r="CJ29" s="274"/>
      <c r="CK29" s="274">
        <f>'Calc|Fee Based'!AC28*'Input|Escalations'!$H$20/'Input|Escalations'!$I$20</f>
        <v>186.63684832131082</v>
      </c>
      <c r="CL29" s="274">
        <f>CK29*(1-'Input|Fee Based Mapping'!Z$6)</f>
        <v>188.40118063164707</v>
      </c>
      <c r="CM29" s="274">
        <f>CL29*(1-'Input|Fee Based Mapping'!AA$6)</f>
        <v>190.60116175974366</v>
      </c>
      <c r="CN29" s="274">
        <f>CM29*(1-'Input|Fee Based Mapping'!AB$6)</f>
        <v>192.9034277938965</v>
      </c>
      <c r="CO29" s="274">
        <f>CN29*(1-'Input|Fee Based Mapping'!AC$6)</f>
        <v>195.04321327595011</v>
      </c>
      <c r="CP29"/>
      <c r="CQ29" s="274"/>
      <c r="CR29" s="274"/>
      <c r="CS29" s="274">
        <f t="shared" si="48"/>
        <v>9562.3660224388459</v>
      </c>
      <c r="CT29" s="274">
        <f t="shared" si="34"/>
        <v>9826.8863038441305</v>
      </c>
      <c r="CU29" s="274">
        <f t="shared" si="35"/>
        <v>10117.141586973949</v>
      </c>
      <c r="CV29" s="274">
        <f t="shared" si="36"/>
        <v>10416.736585711442</v>
      </c>
      <c r="CW29" s="274">
        <f t="shared" si="37"/>
        <v>10711.738648474822</v>
      </c>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row>
    <row r="30" spans="1:205" s="1" customFormat="1" ht="13">
      <c r="A30" s="260">
        <f t="shared" si="49"/>
        <v>18</v>
      </c>
      <c r="B30" s="261" t="s">
        <v>338</v>
      </c>
      <c r="C30" s="262" t="s">
        <v>399</v>
      </c>
      <c r="D30" s="263" t="s">
        <v>186</v>
      </c>
      <c r="E30" s="263" t="s">
        <v>465</v>
      </c>
      <c r="F30" s="263" t="s">
        <v>437</v>
      </c>
      <c r="G30" s="266"/>
      <c r="H30" s="214">
        <v>964</v>
      </c>
      <c r="I30" s="274">
        <f t="shared" si="38"/>
        <v>977.39960000000008</v>
      </c>
      <c r="J30" s="274">
        <f t="shared" si="38"/>
        <v>990.88771448000011</v>
      </c>
      <c r="K30" s="274">
        <f t="shared" si="38"/>
        <v>1007.9730605667296</v>
      </c>
      <c r="L30" s="274">
        <f t="shared" si="38"/>
        <v>1026.155707875392</v>
      </c>
      <c r="M30" s="274">
        <f t="shared" si="39"/>
        <v>1044.2710498995216</v>
      </c>
      <c r="N30" s="274">
        <f t="shared" si="39"/>
        <v>1062.3623990666422</v>
      </c>
      <c r="O30" s="274">
        <f t="shared" si="39"/>
        <v>1080.4634462838171</v>
      </c>
      <c r="P30" s="101"/>
      <c r="Q30" s="274">
        <f>'Input|Fee Based Mapping'!J29</f>
        <v>503.82</v>
      </c>
      <c r="R30" s="274">
        <f>'Input|Fee Based Mapping'!K29</f>
        <v>522.22229539475427</v>
      </c>
      <c r="S30" s="274">
        <f>'Input|Fee Based Mapping'!Y29</f>
        <v>557.72063982667521</v>
      </c>
      <c r="T30" s="274">
        <f>'Input|Fee Based Mapping'!Z29</f>
        <v>577.51815267033851</v>
      </c>
      <c r="U30" s="274">
        <f>'Input|Fee Based Mapping'!AA29</f>
        <v>599.16057343258342</v>
      </c>
      <c r="V30" s="274">
        <f>'Input|Fee Based Mapping'!AB29</f>
        <v>621.73968179876931</v>
      </c>
      <c r="W30" s="274">
        <f>'Input|Fee Based Mapping'!AC29</f>
        <v>644.35225135543953</v>
      </c>
      <c r="X30" s="101"/>
      <c r="Y30" s="274">
        <f t="shared" si="40"/>
        <v>492433.46647200006</v>
      </c>
      <c r="Z30" s="274">
        <f t="shared" si="12"/>
        <v>517463.65673420753</v>
      </c>
      <c r="AA30" s="274">
        <f t="shared" si="13"/>
        <v>562167.38026732847</v>
      </c>
      <c r="AB30" s="274">
        <f t="shared" si="14"/>
        <v>592623.54876431986</v>
      </c>
      <c r="AC30" s="274">
        <f t="shared" si="15"/>
        <v>625686.04107684328</v>
      </c>
      <c r="AD30" s="274">
        <f t="shared" si="16"/>
        <v>660512.85995067132</v>
      </c>
      <c r="AE30" s="274">
        <f t="shared" si="17"/>
        <v>696199.05412023456</v>
      </c>
      <c r="AF30"/>
      <c r="AG30" s="274">
        <f>Y30/('Input|Escalations'!G$17/'Input|Escalations'!$H$17)</f>
        <v>504373.44031004282</v>
      </c>
      <c r="AH30" s="274">
        <f>Z30/('Input|Escalations'!H$17/'Input|Escalations'!$H$17)</f>
        <v>517463.65673420753</v>
      </c>
      <c r="AI30" s="274">
        <f>AA30/('Input|Escalations'!I$17/'Input|Escalations'!$H$17)</f>
        <v>547921.42326250335</v>
      </c>
      <c r="AJ30" s="274">
        <f>AB30/('Input|Escalations'!J$17/'Input|Escalations'!$H$17)</f>
        <v>563078.37591724144</v>
      </c>
      <c r="AK30" s="274">
        <f>AC30/('Input|Escalations'!K$17/'Input|Escalations'!$H$17)</f>
        <v>579709.93838501966</v>
      </c>
      <c r="AL30" s="274">
        <f>AD30/('Input|Escalations'!L$17/'Input|Escalations'!$H$17)</f>
        <v>596876.66445735085</v>
      </c>
      <c r="AM30" s="274">
        <f>AE30/('Input|Escalations'!M$17/'Input|Escalations'!$H$17)</f>
        <v>613780.21633095504</v>
      </c>
      <c r="AN30" s="265"/>
      <c r="AO30" s="274">
        <f>SUM('Calc|Fee Based'!Z29-'Calc|Fee Based'!V29,'Calc|Fee Based'!AB29:AE29)</f>
        <v>557.72063982667521</v>
      </c>
      <c r="AP30" s="274">
        <f>'Calc|Fee Based'!V29</f>
        <v>0</v>
      </c>
      <c r="AQ30" s="101">
        <f t="shared" si="41"/>
        <v>0</v>
      </c>
      <c r="AR30" s="305">
        <f t="shared" si="42"/>
        <v>1</v>
      </c>
      <c r="AS30" s="305">
        <f t="shared" si="18"/>
        <v>0</v>
      </c>
      <c r="AT30" s="265"/>
      <c r="AU30" s="274">
        <f t="shared" si="43"/>
        <v>504373.44031004282</v>
      </c>
      <c r="AV30" s="274">
        <f t="shared" si="50"/>
        <v>517463.65673420753</v>
      </c>
      <c r="AW30" s="274">
        <f t="shared" si="51"/>
        <v>547921.42326250335</v>
      </c>
      <c r="AX30" s="274">
        <f t="shared" si="52"/>
        <v>563078.37591724144</v>
      </c>
      <c r="AY30" s="274">
        <f t="shared" si="53"/>
        <v>579709.93838501966</v>
      </c>
      <c r="AZ30" s="274">
        <f t="shared" si="54"/>
        <v>596876.66445735085</v>
      </c>
      <c r="BA30" s="274">
        <f t="shared" si="55"/>
        <v>613780.21633095504</v>
      </c>
      <c r="BB30" s="265"/>
      <c r="BC30" s="274">
        <f t="shared" si="44"/>
        <v>0</v>
      </c>
      <c r="BD30" s="274">
        <f t="shared" si="20"/>
        <v>0</v>
      </c>
      <c r="BE30" s="274">
        <f t="shared" si="21"/>
        <v>0</v>
      </c>
      <c r="BF30" s="274">
        <f t="shared" si="22"/>
        <v>0</v>
      </c>
      <c r="BG30" s="274">
        <f t="shared" si="23"/>
        <v>0</v>
      </c>
      <c r="BH30" s="274">
        <f t="shared" si="24"/>
        <v>0</v>
      </c>
      <c r="BI30" s="274">
        <f t="shared" si="25"/>
        <v>0</v>
      </c>
      <c r="BJ30" s="301">
        <f t="shared" si="45"/>
        <v>0</v>
      </c>
      <c r="BK30" s="274"/>
      <c r="BL30" s="274"/>
      <c r="BM30" s="274">
        <f>'Calc|Fee Based'!AB29*'Input|Escalations'!$H$20/'Input|Escalations'!$I$20</f>
        <v>70.662970447075949</v>
      </c>
      <c r="BN30" s="274">
        <f>BM30*(1-'Input|Fee Based Mapping'!Z$6)</f>
        <v>71.330968021110621</v>
      </c>
      <c r="BO30" s="274">
        <f>BN30*(1-'Input|Fee Based Mapping'!AA$6)</f>
        <v>72.163907512090361</v>
      </c>
      <c r="BP30" s="274">
        <f>BO30*(1-'Input|Fee Based Mapping'!AB$6)</f>
        <v>73.035573306899394</v>
      </c>
      <c r="BQ30" s="274">
        <f>BP30*(1-'Input|Fee Based Mapping'!AC$6)</f>
        <v>73.845721997479117</v>
      </c>
      <c r="BR30" s="301"/>
      <c r="BS30" s="274"/>
      <c r="BT30" s="274"/>
      <c r="BU30" s="274">
        <f t="shared" si="46"/>
        <v>0</v>
      </c>
      <c r="BV30" s="274">
        <f t="shared" si="26"/>
        <v>0</v>
      </c>
      <c r="BW30" s="274">
        <f t="shared" si="27"/>
        <v>0</v>
      </c>
      <c r="BX30" s="274">
        <f t="shared" si="28"/>
        <v>0</v>
      </c>
      <c r="BY30" s="274">
        <f t="shared" si="29"/>
        <v>0</v>
      </c>
      <c r="BZ30"/>
      <c r="CA30" s="274"/>
      <c r="CB30" s="274"/>
      <c r="CC30" s="274">
        <f t="shared" si="47"/>
        <v>71226.370590275503</v>
      </c>
      <c r="CD30" s="274">
        <f t="shared" si="30"/>
        <v>73196.679983139722</v>
      </c>
      <c r="CE30" s="274">
        <f t="shared" si="31"/>
        <v>75358.67946250258</v>
      </c>
      <c r="CF30" s="274">
        <f t="shared" si="32"/>
        <v>77590.246875525248</v>
      </c>
      <c r="CG30" s="274">
        <f t="shared" si="33"/>
        <v>79787.603282712967</v>
      </c>
      <c r="CH30"/>
      <c r="CI30" s="274"/>
      <c r="CJ30" s="274"/>
      <c r="CK30" s="274">
        <f>'Calc|Fee Based'!AC29*'Input|Escalations'!$H$20/'Input|Escalations'!$I$20</f>
        <v>135.35551428704744</v>
      </c>
      <c r="CL30" s="274">
        <f>CK30*(1-'Input|Fee Based Mapping'!Z$6)</f>
        <v>136.63506925910571</v>
      </c>
      <c r="CM30" s="274">
        <f>CL30*(1-'Input|Fee Based Mapping'!AA$6)</f>
        <v>138.23057186051409</v>
      </c>
      <c r="CN30" s="274">
        <f>CM30*(1-'Input|Fee Based Mapping'!AB$6)</f>
        <v>139.90025502266153</v>
      </c>
      <c r="CO30" s="274">
        <f>CN30*(1-'Input|Fee Based Mapping'!AC$6)</f>
        <v>141.45210165419431</v>
      </c>
      <c r="CP30"/>
      <c r="CQ30" s="274"/>
      <c r="CR30" s="274"/>
      <c r="CS30" s="274">
        <f t="shared" si="48"/>
        <v>136434.7120004989</v>
      </c>
      <c r="CT30" s="274">
        <f t="shared" si="34"/>
        <v>140208.85621618081</v>
      </c>
      <c r="CU30" s="274">
        <f t="shared" si="35"/>
        <v>144350.18440499032</v>
      </c>
      <c r="CV30" s="274">
        <f t="shared" si="36"/>
        <v>148624.77055590975</v>
      </c>
      <c r="CW30" s="274">
        <f t="shared" si="37"/>
        <v>152833.82523737961</v>
      </c>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row>
    <row r="31" spans="1:205" s="1" customFormat="1" ht="13">
      <c r="A31" s="260">
        <f t="shared" si="49"/>
        <v>19</v>
      </c>
      <c r="B31" s="261" t="s">
        <v>338</v>
      </c>
      <c r="C31" s="262" t="s">
        <v>400</v>
      </c>
      <c r="D31" s="263" t="s">
        <v>187</v>
      </c>
      <c r="E31" s="263" t="s">
        <v>466</v>
      </c>
      <c r="F31" s="263" t="s">
        <v>437</v>
      </c>
      <c r="G31" s="266"/>
      <c r="H31" s="214">
        <v>390</v>
      </c>
      <c r="I31" s="274">
        <f t="shared" si="38"/>
        <v>395.42099999999999</v>
      </c>
      <c r="J31" s="274">
        <f t="shared" si="38"/>
        <v>400.87780980000002</v>
      </c>
      <c r="K31" s="274">
        <f t="shared" si="38"/>
        <v>407.7899311421416</v>
      </c>
      <c r="L31" s="274">
        <f t="shared" si="38"/>
        <v>415.14598140187013</v>
      </c>
      <c r="M31" s="274">
        <f t="shared" si="39"/>
        <v>422.47480234524204</v>
      </c>
      <c r="N31" s="274">
        <f t="shared" si="39"/>
        <v>429.79391663484483</v>
      </c>
      <c r="O31" s="274">
        <f t="shared" si="39"/>
        <v>437.11695440942805</v>
      </c>
      <c r="P31" s="101"/>
      <c r="Q31" s="274">
        <f>'Input|Fee Based Mapping'!J30</f>
        <v>717.35</v>
      </c>
      <c r="R31" s="274">
        <f>'Input|Fee Based Mapping'!K30</f>
        <v>743.5515930320887</v>
      </c>
      <c r="S31" s="274">
        <f>'Input|Fee Based Mapping'!Y30</f>
        <v>897.74377452769693</v>
      </c>
      <c r="T31" s="274">
        <f>'Input|Fee Based Mapping'!Z30</f>
        <v>929.61115155726895</v>
      </c>
      <c r="U31" s="274">
        <f>'Input|Fee Based Mapping'!AA30</f>
        <v>964.44821355133899</v>
      </c>
      <c r="V31" s="274">
        <f>'Input|Fee Based Mapping'!AB30</f>
        <v>1000.7930294369927</v>
      </c>
      <c r="W31" s="274">
        <f>'Input|Fee Based Mapping'!AC30</f>
        <v>1037.1917066526753</v>
      </c>
      <c r="X31" s="101"/>
      <c r="Y31" s="274">
        <f t="shared" si="40"/>
        <v>283655.25435</v>
      </c>
      <c r="Z31" s="274">
        <f t="shared" si="12"/>
        <v>298073.33408800466</v>
      </c>
      <c r="AA31" s="274">
        <f t="shared" si="13"/>
        <v>366090.87199793581</v>
      </c>
      <c r="AB31" s="274">
        <f t="shared" si="14"/>
        <v>385924.33383536508</v>
      </c>
      <c r="AC31" s="274">
        <f t="shared" si="15"/>
        <v>407455.06839232374</v>
      </c>
      <c r="AD31" s="274">
        <f t="shared" si="16"/>
        <v>430134.75586257665</v>
      </c>
      <c r="AE31" s="274">
        <f t="shared" si="17"/>
        <v>453374.07995073433</v>
      </c>
      <c r="AF31"/>
      <c r="AG31" s="274">
        <f>Y31/('Input|Escalations'!G$17/'Input|Escalations'!$H$17)</f>
        <v>290533.00849662023</v>
      </c>
      <c r="AH31" s="274">
        <f>Z31/('Input|Escalations'!H$17/'Input|Escalations'!$H$17)</f>
        <v>298073.33408800466</v>
      </c>
      <c r="AI31" s="274">
        <f>AA31/('Input|Escalations'!I$17/'Input|Escalations'!$H$17)</f>
        <v>356813.71539759828</v>
      </c>
      <c r="AJ31" s="274">
        <f>AB31/('Input|Escalations'!J$17/'Input|Escalations'!$H$17)</f>
        <v>366684.12447676942</v>
      </c>
      <c r="AK31" s="274">
        <f>AC31/('Input|Escalations'!K$17/'Input|Escalations'!$H$17)</f>
        <v>377514.8190710051</v>
      </c>
      <c r="AL31" s="274">
        <f>AD31/('Input|Escalations'!L$17/'Input|Escalations'!$H$17)</f>
        <v>388694.01931948075</v>
      </c>
      <c r="AM31" s="274">
        <f>AE31/('Input|Escalations'!M$17/'Input|Escalations'!$H$17)</f>
        <v>399701.83703086653</v>
      </c>
      <c r="AN31" s="265"/>
      <c r="AO31" s="274">
        <f>SUM('Calc|Fee Based'!Z30-'Calc|Fee Based'!V30,'Calc|Fee Based'!AB30:AE30)</f>
        <v>897.74377452769693</v>
      </c>
      <c r="AP31" s="274">
        <f>'Calc|Fee Based'!V30</f>
        <v>0</v>
      </c>
      <c r="AQ31" s="101">
        <f t="shared" si="41"/>
        <v>0</v>
      </c>
      <c r="AR31" s="305">
        <f t="shared" si="42"/>
        <v>1</v>
      </c>
      <c r="AS31" s="305">
        <f t="shared" si="18"/>
        <v>0</v>
      </c>
      <c r="AT31" s="265"/>
      <c r="AU31" s="274">
        <f t="shared" si="43"/>
        <v>290533.00849662023</v>
      </c>
      <c r="AV31" s="274">
        <f t="shared" si="50"/>
        <v>298073.33408800466</v>
      </c>
      <c r="AW31" s="274">
        <f t="shared" si="51"/>
        <v>356813.71539759828</v>
      </c>
      <c r="AX31" s="274">
        <f t="shared" si="52"/>
        <v>366684.12447676942</v>
      </c>
      <c r="AY31" s="274">
        <f t="shared" si="53"/>
        <v>377514.8190710051</v>
      </c>
      <c r="AZ31" s="274">
        <f t="shared" si="54"/>
        <v>388694.01931948075</v>
      </c>
      <c r="BA31" s="274">
        <f t="shared" si="55"/>
        <v>399701.83703086653</v>
      </c>
      <c r="BB31" s="265"/>
      <c r="BC31" s="274">
        <f t="shared" si="44"/>
        <v>0</v>
      </c>
      <c r="BD31" s="274">
        <f t="shared" si="20"/>
        <v>0</v>
      </c>
      <c r="BE31" s="274">
        <f t="shared" si="21"/>
        <v>0</v>
      </c>
      <c r="BF31" s="274">
        <f t="shared" si="22"/>
        <v>0</v>
      </c>
      <c r="BG31" s="274">
        <f t="shared" si="23"/>
        <v>0</v>
      </c>
      <c r="BH31" s="274">
        <f t="shared" si="24"/>
        <v>0</v>
      </c>
      <c r="BI31" s="274">
        <f t="shared" si="25"/>
        <v>0</v>
      </c>
      <c r="BJ31" s="301">
        <f t="shared" si="45"/>
        <v>0</v>
      </c>
      <c r="BK31" s="274"/>
      <c r="BL31" s="274"/>
      <c r="BM31" s="274">
        <f>'Calc|Fee Based'!AB30*'Input|Escalations'!$H$20/'Input|Escalations'!$I$20</f>
        <v>113.74375857456462</v>
      </c>
      <c r="BN31" s="274">
        <f>BM31*(1-'Input|Fee Based Mapping'!Z$6)</f>
        <v>114.81901134569318</v>
      </c>
      <c r="BO31" s="274">
        <f>BN31*(1-'Input|Fee Based Mapping'!AA$6)</f>
        <v>116.15976546018626</v>
      </c>
      <c r="BP31" s="274">
        <f>BO31*(1-'Input|Fee Based Mapping'!AB$6)</f>
        <v>117.56285597697571</v>
      </c>
      <c r="BQ31" s="274">
        <f>BP31*(1-'Input|Fee Based Mapping'!AC$6)</f>
        <v>118.86692452218095</v>
      </c>
      <c r="BR31" s="301"/>
      <c r="BS31" s="274"/>
      <c r="BT31" s="274"/>
      <c r="BU31" s="274">
        <f t="shared" si="46"/>
        <v>0</v>
      </c>
      <c r="BV31" s="274">
        <f t="shared" si="26"/>
        <v>0</v>
      </c>
      <c r="BW31" s="274">
        <f t="shared" si="27"/>
        <v>0</v>
      </c>
      <c r="BX31" s="274">
        <f t="shared" si="28"/>
        <v>0</v>
      </c>
      <c r="BY31" s="274">
        <f t="shared" si="29"/>
        <v>0</v>
      </c>
      <c r="BZ31"/>
      <c r="CA31" s="274"/>
      <c r="CB31" s="274"/>
      <c r="CC31" s="274">
        <f t="shared" si="47"/>
        <v>46383.559476970084</v>
      </c>
      <c r="CD31" s="274">
        <f t="shared" si="30"/>
        <v>47666.651148700257</v>
      </c>
      <c r="CE31" s="274">
        <f t="shared" si="31"/>
        <v>49074.573953261868</v>
      </c>
      <c r="CF31" s="274">
        <f t="shared" si="32"/>
        <v>50527.800321122566</v>
      </c>
      <c r="CG31" s="274">
        <f t="shared" si="33"/>
        <v>51958.748027151094</v>
      </c>
      <c r="CH31"/>
      <c r="CI31" s="274"/>
      <c r="CJ31" s="274"/>
      <c r="CK31" s="274">
        <f>'Calc|Fee Based'!AC30*'Input|Escalations'!$H$20/'Input|Escalations'!$I$20</f>
        <v>217.87712632789615</v>
      </c>
      <c r="CL31" s="274">
        <f>CK31*(1-'Input|Fee Based Mapping'!Z$6)</f>
        <v>219.93678205569611</v>
      </c>
      <c r="CM31" s="274">
        <f>CL31*(1-'Input|Fee Based Mapping'!AA$6)</f>
        <v>222.50500784002833</v>
      </c>
      <c r="CN31" s="274">
        <f>CM31*(1-'Input|Fee Based Mapping'!AB$6)</f>
        <v>225.1926395273143</v>
      </c>
      <c r="CO31" s="274">
        <f>CN31*(1-'Input|Fee Based Mapping'!AC$6)</f>
        <v>227.69059379508766</v>
      </c>
      <c r="CP31"/>
      <c r="CQ31" s="274"/>
      <c r="CR31" s="274"/>
      <c r="CS31" s="274">
        <f t="shared" si="48"/>
        <v>88848.098342700454</v>
      </c>
      <c r="CT31" s="274">
        <f t="shared" si="34"/>
        <v>91305.871232881182</v>
      </c>
      <c r="CU31" s="274">
        <f t="shared" si="35"/>
        <v>94002.759208042495</v>
      </c>
      <c r="CV31" s="274">
        <f t="shared" si="36"/>
        <v>96786.426539783191</v>
      </c>
      <c r="CW31" s="274">
        <f t="shared" si="37"/>
        <v>99527.418907382933</v>
      </c>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row>
    <row r="32" spans="1:205" s="1" customFormat="1" ht="13">
      <c r="A32" s="260">
        <f t="shared" si="49"/>
        <v>20</v>
      </c>
      <c r="B32" s="261" t="s">
        <v>339</v>
      </c>
      <c r="C32" s="262" t="s">
        <v>401</v>
      </c>
      <c r="D32" s="263" t="s">
        <v>186</v>
      </c>
      <c r="E32" s="263" t="s">
        <v>339</v>
      </c>
      <c r="F32" s="263" t="s">
        <v>467</v>
      </c>
      <c r="G32" s="266"/>
      <c r="H32" s="214">
        <v>232</v>
      </c>
      <c r="I32" s="274">
        <f t="shared" si="38"/>
        <v>235.22480000000002</v>
      </c>
      <c r="J32" s="274">
        <f t="shared" si="38"/>
        <v>238.47090224000002</v>
      </c>
      <c r="K32" s="274">
        <f t="shared" si="38"/>
        <v>242.58272826917144</v>
      </c>
      <c r="L32" s="274">
        <f t="shared" si="38"/>
        <v>246.95863509034328</v>
      </c>
      <c r="M32" s="274">
        <f t="shared" si="39"/>
        <v>251.31834395922093</v>
      </c>
      <c r="N32" s="274">
        <f t="shared" si="39"/>
        <v>255.67227861354874</v>
      </c>
      <c r="O32" s="274">
        <f t="shared" si="39"/>
        <v>260.02854723842904</v>
      </c>
      <c r="P32" s="101"/>
      <c r="Q32" s="274">
        <f>'Input|Fee Based Mapping'!J31</f>
        <v>161.47999999999999</v>
      </c>
      <c r="R32" s="274">
        <f>'Input|Fee Based Mapping'!K31</f>
        <v>167.37814350431682</v>
      </c>
      <c r="S32" s="274">
        <f>'Input|Fee Based Mapping'!Y31</f>
        <v>177.44133250857197</v>
      </c>
      <c r="T32" s="274">
        <f>'Input|Fee Based Mapping'!Z31</f>
        <v>183.74000035135953</v>
      </c>
      <c r="U32" s="274">
        <f>'Input|Fee Based Mapping'!AA31</f>
        <v>190.625633954515</v>
      </c>
      <c r="V32" s="274">
        <f>'Input|Fee Based Mapping'!AB31</f>
        <v>197.80927893598201</v>
      </c>
      <c r="W32" s="274">
        <f>'Input|Fee Based Mapping'!AC31</f>
        <v>205.00356974584923</v>
      </c>
      <c r="X32" s="101"/>
      <c r="Y32" s="274">
        <f t="shared" si="40"/>
        <v>37984.100703999997</v>
      </c>
      <c r="Z32" s="274">
        <f t="shared" si="12"/>
        <v>39914.816896730634</v>
      </c>
      <c r="AA32" s="274">
        <f t="shared" si="13"/>
        <v>43044.202547646615</v>
      </c>
      <c r="AB32" s="274">
        <f t="shared" si="14"/>
        <v>45376.179698270942</v>
      </c>
      <c r="AC32" s="274">
        <f t="shared" si="15"/>
        <v>47907.718641625346</v>
      </c>
      <c r="AD32" s="274">
        <f t="shared" si="16"/>
        <v>50574.349076465573</v>
      </c>
      <c r="AE32" s="274">
        <f t="shared" si="17"/>
        <v>53306.780419705137</v>
      </c>
      <c r="AF32"/>
      <c r="AG32" s="274">
        <f>Y32/('Input|Escalations'!G$17/'Input|Escalations'!$H$17)</f>
        <v>38905.096532972821</v>
      </c>
      <c r="AH32" s="274">
        <f>Z32/('Input|Escalations'!H$17/'Input|Escalations'!$H$17)</f>
        <v>39914.816896730634</v>
      </c>
      <c r="AI32" s="274">
        <f>AA32/('Input|Escalations'!I$17/'Input|Escalations'!$H$17)</f>
        <v>41953.413789129256</v>
      </c>
      <c r="AJ32" s="274">
        <f>AB32/('Input|Escalations'!J$17/'Input|Escalations'!$H$17)</f>
        <v>43113.955938987514</v>
      </c>
      <c r="AK32" s="274">
        <f>AC32/('Input|Escalations'!K$17/'Input|Escalations'!$H$17)</f>
        <v>44387.406460443337</v>
      </c>
      <c r="AL32" s="274">
        <f>AD32/('Input|Escalations'!L$17/'Input|Escalations'!$H$17)</f>
        <v>45701.833551154305</v>
      </c>
      <c r="AM32" s="274">
        <f>AE32/('Input|Escalations'!M$17/'Input|Escalations'!$H$17)</f>
        <v>46996.109839963647</v>
      </c>
      <c r="AN32" s="265"/>
      <c r="AO32" s="274">
        <f>SUM('Calc|Fee Based'!Z31-'Calc|Fee Based'!V31,'Calc|Fee Based'!AB31:AE31)</f>
        <v>177.441332508572</v>
      </c>
      <c r="AP32" s="274">
        <f>'Calc|Fee Based'!V31</f>
        <v>0</v>
      </c>
      <c r="AQ32" s="101">
        <f t="shared" si="41"/>
        <v>0</v>
      </c>
      <c r="AR32" s="305">
        <f t="shared" si="42"/>
        <v>1</v>
      </c>
      <c r="AS32" s="305">
        <f t="shared" si="18"/>
        <v>0</v>
      </c>
      <c r="AT32" s="265"/>
      <c r="AU32" s="274">
        <f t="shared" si="43"/>
        <v>38905.096532972821</v>
      </c>
      <c r="AV32" s="274">
        <f t="shared" si="50"/>
        <v>39914.816896730634</v>
      </c>
      <c r="AW32" s="274">
        <f t="shared" si="51"/>
        <v>41953.413789129256</v>
      </c>
      <c r="AX32" s="274">
        <f t="shared" si="52"/>
        <v>43113.955938987514</v>
      </c>
      <c r="AY32" s="274">
        <f t="shared" si="53"/>
        <v>44387.406460443337</v>
      </c>
      <c r="AZ32" s="274">
        <f t="shared" si="54"/>
        <v>45701.833551154305</v>
      </c>
      <c r="BA32" s="274">
        <f t="shared" si="55"/>
        <v>46996.109839963647</v>
      </c>
      <c r="BB32" s="265"/>
      <c r="BC32" s="274">
        <f t="shared" si="44"/>
        <v>0</v>
      </c>
      <c r="BD32" s="274">
        <f t="shared" si="20"/>
        <v>0</v>
      </c>
      <c r="BE32" s="274">
        <f t="shared" si="21"/>
        <v>0</v>
      </c>
      <c r="BF32" s="274">
        <f t="shared" si="22"/>
        <v>0</v>
      </c>
      <c r="BG32" s="274">
        <f t="shared" si="23"/>
        <v>0</v>
      </c>
      <c r="BH32" s="274">
        <f t="shared" si="24"/>
        <v>0</v>
      </c>
      <c r="BI32" s="274">
        <f t="shared" si="25"/>
        <v>0</v>
      </c>
      <c r="BJ32" s="301">
        <f t="shared" si="45"/>
        <v>0</v>
      </c>
      <c r="BK32" s="274"/>
      <c r="BL32" s="274"/>
      <c r="BM32" s="274">
        <f>'Calc|Fee Based'!AB31*'Input|Escalations'!$H$20/'Input|Escalations'!$I$20</f>
        <v>21.500369467039864</v>
      </c>
      <c r="BN32" s="274">
        <f>BM32*(1-'Input|Fee Based Mapping'!Z$6)</f>
        <v>21.703618701454491</v>
      </c>
      <c r="BO32" s="274">
        <f>BN32*(1-'Input|Fee Based Mapping'!AA$6)</f>
        <v>21.957054223432234</v>
      </c>
      <c r="BP32" s="274">
        <f>BO32*(1-'Input|Fee Based Mapping'!AB$6)</f>
        <v>22.22227285946752</v>
      </c>
      <c r="BQ32" s="274">
        <f>BP32*(1-'Input|Fee Based Mapping'!AC$6)</f>
        <v>22.468773906062331</v>
      </c>
      <c r="BR32" s="301"/>
      <c r="BS32" s="274"/>
      <c r="BT32" s="274"/>
      <c r="BU32" s="274">
        <f t="shared" si="46"/>
        <v>0</v>
      </c>
      <c r="BV32" s="274">
        <f t="shared" si="26"/>
        <v>0</v>
      </c>
      <c r="BW32" s="274">
        <f t="shared" si="27"/>
        <v>0</v>
      </c>
      <c r="BX32" s="274">
        <f t="shared" si="28"/>
        <v>0</v>
      </c>
      <c r="BY32" s="274">
        <f t="shared" si="29"/>
        <v>0</v>
      </c>
      <c r="BZ32"/>
      <c r="CA32" s="274"/>
      <c r="CB32" s="274"/>
      <c r="CC32" s="274">
        <f t="shared" si="47"/>
        <v>5215.6182841097216</v>
      </c>
      <c r="CD32" s="274">
        <f t="shared" si="30"/>
        <v>5359.8960510324496</v>
      </c>
      <c r="CE32" s="274">
        <f t="shared" si="31"/>
        <v>5518.2105056558066</v>
      </c>
      <c r="CF32" s="274">
        <f t="shared" si="32"/>
        <v>5681.6191379520824</v>
      </c>
      <c r="CG32" s="274">
        <f t="shared" si="33"/>
        <v>5842.5226370221108</v>
      </c>
      <c r="CH32"/>
      <c r="CI32" s="274"/>
      <c r="CJ32" s="274"/>
      <c r="CK32" s="274">
        <f>'Calc|Fee Based'!AC31*'Input|Escalations'!$H$20/'Input|Escalations'!$I$20</f>
        <v>41.184138568762044</v>
      </c>
      <c r="CL32" s="274">
        <f>CK32*(1-'Input|Fee Based Mapping'!Z$6)</f>
        <v>41.573464186954752</v>
      </c>
      <c r="CM32" s="274">
        <f>CL32*(1-'Input|Fee Based Mapping'!AA$6)</f>
        <v>42.058922061126573</v>
      </c>
      <c r="CN32" s="274">
        <f>CM32*(1-'Input|Fee Based Mapping'!AB$6)</f>
        <v>42.566950589391631</v>
      </c>
      <c r="CO32" s="274">
        <f>CN32*(1-'Input|Fee Based Mapping'!AC$6)</f>
        <v>43.039125417636726</v>
      </c>
      <c r="CP32"/>
      <c r="CQ32" s="274"/>
      <c r="CR32" s="274"/>
      <c r="CS32" s="274">
        <f t="shared" si="48"/>
        <v>9990.5606954259056</v>
      </c>
      <c r="CT32" s="274">
        <f t="shared" si="34"/>
        <v>10266.925971587614</v>
      </c>
      <c r="CU32" s="274">
        <f t="shared" si="35"/>
        <v>10570.178641112274</v>
      </c>
      <c r="CV32" s="274">
        <f t="shared" si="36"/>
        <v>10883.1892508201</v>
      </c>
      <c r="CW32" s="274">
        <f t="shared" si="37"/>
        <v>11191.401256760624</v>
      </c>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row>
    <row r="33" spans="1:205" s="1" customFormat="1" ht="13">
      <c r="A33" s="260">
        <f t="shared" si="49"/>
        <v>21</v>
      </c>
      <c r="B33" s="261" t="s">
        <v>341</v>
      </c>
      <c r="C33" s="262" t="s">
        <v>403</v>
      </c>
      <c r="D33" s="263" t="s">
        <v>186</v>
      </c>
      <c r="E33" s="263" t="s">
        <v>341</v>
      </c>
      <c r="F33" s="263" t="s">
        <v>468</v>
      </c>
      <c r="G33" s="266"/>
      <c r="H33" s="214">
        <v>60697.225000000006</v>
      </c>
      <c r="I33" s="274">
        <f t="shared" si="38"/>
        <v>61540.916427500008</v>
      </c>
      <c r="J33" s="274">
        <f t="shared" si="38"/>
        <v>62390.181074199507</v>
      </c>
      <c r="K33" s="274">
        <f t="shared" si="38"/>
        <v>63465.941546843795</v>
      </c>
      <c r="L33" s="274">
        <f t="shared" ref="L33:L72" si="56">K33*(1+G$7)</f>
        <v>64610.792412808027</v>
      </c>
      <c r="M33" s="274">
        <f t="shared" si="39"/>
        <v>65751.405473794075</v>
      </c>
      <c r="N33" s="274">
        <f t="shared" si="39"/>
        <v>66890.507850298527</v>
      </c>
      <c r="O33" s="274">
        <f t="shared" si="39"/>
        <v>68030.220854112311</v>
      </c>
      <c r="P33" s="101"/>
      <c r="Q33" s="274">
        <f>'Input|Fee Based Mapping'!J32</f>
        <v>15.38</v>
      </c>
      <c r="R33" s="274">
        <f>'Input|Fee Based Mapping'!K32</f>
        <v>15.941762739016555</v>
      </c>
      <c r="S33" s="274">
        <f>'Input|Fee Based Mapping'!Y32</f>
        <v>16.162492814107278</v>
      </c>
      <c r="T33" s="274">
        <f>'Input|Fee Based Mapping'!Z32</f>
        <v>16.7362158148776</v>
      </c>
      <c r="U33" s="274">
        <f>'Input|Fee Based Mapping'!AA32</f>
        <v>17.363403415749566</v>
      </c>
      <c r="V33" s="274">
        <f>'Input|Fee Based Mapping'!AB32</f>
        <v>18.017735801280143</v>
      </c>
      <c r="W33" s="274">
        <f>'Input|Fee Based Mapping'!AC32</f>
        <v>18.673037877032197</v>
      </c>
      <c r="X33" s="101"/>
      <c r="Y33" s="274">
        <f t="shared" si="40"/>
        <v>946499.29465495015</v>
      </c>
      <c r="Z33" s="274">
        <f t="shared" si="12"/>
        <v>994609.46392916958</v>
      </c>
      <c r="AA33" s="274">
        <f t="shared" si="13"/>
        <v>1025767.8241914153</v>
      </c>
      <c r="AB33" s="274">
        <f t="shared" si="14"/>
        <v>1081340.1657910114</v>
      </c>
      <c r="AC33" s="274">
        <f t="shared" si="15"/>
        <v>1141668.1783940108</v>
      </c>
      <c r="AD33" s="274">
        <f t="shared" si="16"/>
        <v>1205215.4980601342</v>
      </c>
      <c r="AE33" s="274">
        <f t="shared" si="17"/>
        <v>1270330.8907917049</v>
      </c>
      <c r="AF33"/>
      <c r="AG33" s="274">
        <f>Y33/('Input|Escalations'!G$17/'Input|Escalations'!$H$17)</f>
        <v>969448.94691329962</v>
      </c>
      <c r="AH33" s="274">
        <f>Z33/('Input|Escalations'!H$17/'Input|Escalations'!$H$17)</f>
        <v>994609.46392916958</v>
      </c>
      <c r="AI33" s="274">
        <f>AA33/('Input|Escalations'!I$17/'Input|Escalations'!$H$17)</f>
        <v>999773.70778890385</v>
      </c>
      <c r="AJ33" s="274">
        <f>AB33/('Input|Escalations'!J$17/'Input|Escalations'!$H$17)</f>
        <v>1027430.0871729756</v>
      </c>
      <c r="AK33" s="274">
        <f>AC33/('Input|Escalations'!K$17/'Input|Escalations'!$H$17)</f>
        <v>1057777.1372585993</v>
      </c>
      <c r="AL33" s="274">
        <f>AD33/('Input|Escalations'!L$17/'Input|Escalations'!$H$17)</f>
        <v>1089100.6822912754</v>
      </c>
      <c r="AM33" s="274">
        <f>AE33/('Input|Escalations'!M$17/'Input|Escalations'!$H$17)</f>
        <v>1119944.0222556975</v>
      </c>
      <c r="AN33" s="265"/>
      <c r="AO33" s="274">
        <f>SUM('Calc|Fee Based'!Z32-'Calc|Fee Based'!V32,'Calc|Fee Based'!AB32:AE32)</f>
        <v>16.162492814107281</v>
      </c>
      <c r="AP33" s="274">
        <f>'Calc|Fee Based'!V32</f>
        <v>0</v>
      </c>
      <c r="AQ33" s="101">
        <f t="shared" si="41"/>
        <v>0</v>
      </c>
      <c r="AR33" s="305">
        <f t="shared" si="42"/>
        <v>1</v>
      </c>
      <c r="AS33" s="305">
        <f t="shared" si="18"/>
        <v>0</v>
      </c>
      <c r="AT33" s="265"/>
      <c r="AU33" s="274">
        <f t="shared" si="43"/>
        <v>969448.94691329962</v>
      </c>
      <c r="AV33" s="274">
        <f t="shared" si="50"/>
        <v>994609.46392916958</v>
      </c>
      <c r="AW33" s="274">
        <f t="shared" si="51"/>
        <v>999773.70778890385</v>
      </c>
      <c r="AX33" s="274">
        <f t="shared" si="52"/>
        <v>1027430.0871729756</v>
      </c>
      <c r="AY33" s="274">
        <f t="shared" si="53"/>
        <v>1057777.1372585993</v>
      </c>
      <c r="AZ33" s="274">
        <f t="shared" si="54"/>
        <v>1089100.6822912754</v>
      </c>
      <c r="BA33" s="274">
        <f t="shared" si="55"/>
        <v>1119944.0222556975</v>
      </c>
      <c r="BB33" s="265"/>
      <c r="BC33" s="274">
        <f t="shared" si="44"/>
        <v>0</v>
      </c>
      <c r="BD33" s="274">
        <f t="shared" si="20"/>
        <v>0</v>
      </c>
      <c r="BE33" s="274">
        <f t="shared" si="21"/>
        <v>0</v>
      </c>
      <c r="BF33" s="274">
        <f t="shared" si="22"/>
        <v>0</v>
      </c>
      <c r="BG33" s="274">
        <f t="shared" si="23"/>
        <v>0</v>
      </c>
      <c r="BH33" s="274">
        <f t="shared" si="24"/>
        <v>0</v>
      </c>
      <c r="BI33" s="274">
        <f t="shared" si="25"/>
        <v>0</v>
      </c>
      <c r="BJ33" s="301">
        <f t="shared" si="45"/>
        <v>0</v>
      </c>
      <c r="BK33" s="274"/>
      <c r="BL33" s="274"/>
      <c r="BM33" s="274">
        <f>'Calc|Fee Based'!AB32*'Input|Escalations'!$H$20/'Input|Escalations'!$I$20</f>
        <v>2.0477810403955483</v>
      </c>
      <c r="BN33" s="274">
        <f>BM33*(1-'Input|Fee Based Mapping'!Z$6)</f>
        <v>2.0671393090684305</v>
      </c>
      <c r="BO33" s="274">
        <f>BN33*(1-'Input|Fee Based Mapping'!AA$6)</f>
        <v>2.0912775201658893</v>
      </c>
      <c r="BP33" s="274">
        <f>BO33*(1-'Input|Fee Based Mapping'!AB$6)</f>
        <v>2.1165380020969193</v>
      </c>
      <c r="BQ33" s="274">
        <f>BP33*(1-'Input|Fee Based Mapping'!AC$6)</f>
        <v>2.1400157460691029</v>
      </c>
      <c r="BR33" s="301"/>
      <c r="BS33" s="274"/>
      <c r="BT33" s="274"/>
      <c r="BU33" s="274">
        <f t="shared" si="46"/>
        <v>0</v>
      </c>
      <c r="BV33" s="274">
        <f t="shared" si="26"/>
        <v>0</v>
      </c>
      <c r="BW33" s="274">
        <f t="shared" si="27"/>
        <v>0</v>
      </c>
      <c r="BX33" s="274">
        <f t="shared" si="28"/>
        <v>0</v>
      </c>
      <c r="BY33" s="274">
        <f t="shared" si="29"/>
        <v>0</v>
      </c>
      <c r="BZ33"/>
      <c r="CA33" s="274"/>
      <c r="CB33" s="274"/>
      <c r="CC33" s="274">
        <f t="shared" si="47"/>
        <v>129964.35181047884</v>
      </c>
      <c r="CD33" s="274">
        <f t="shared" si="30"/>
        <v>133559.50878657578</v>
      </c>
      <c r="CE33" s="274">
        <f t="shared" si="31"/>
        <v>137504.43618665796</v>
      </c>
      <c r="CF33" s="274">
        <f t="shared" si="32"/>
        <v>141576.30184471916</v>
      </c>
      <c r="CG33" s="274">
        <f t="shared" si="33"/>
        <v>145585.743836359</v>
      </c>
      <c r="CH33"/>
      <c r="CI33" s="274"/>
      <c r="CJ33" s="274"/>
      <c r="CK33" s="274">
        <f>'Calc|Fee Based'!AC32*'Input|Escalations'!$H$20/'Input|Escalations'!$I$20</f>
        <v>3.9225418081964354</v>
      </c>
      <c r="CL33" s="274">
        <f>CK33*(1-'Input|Fee Based Mapping'!Z$6)</f>
        <v>3.9596227346752797</v>
      </c>
      <c r="CM33" s="274">
        <f>CL33*(1-'Input|Fee Based Mapping'!AA$6)</f>
        <v>4.0058596810758411</v>
      </c>
      <c r="CN33" s="274">
        <f>CM33*(1-'Input|Fee Based Mapping'!AB$6)</f>
        <v>4.0542463466983119</v>
      </c>
      <c r="CO33" s="274">
        <f>CN33*(1-'Input|Fee Based Mapping'!AC$6)</f>
        <v>4.0992181627647568</v>
      </c>
      <c r="CP33"/>
      <c r="CQ33" s="274"/>
      <c r="CR33" s="274"/>
      <c r="CS33" s="274">
        <f t="shared" si="48"/>
        <v>248947.80911404593</v>
      </c>
      <c r="CT33" s="274">
        <f t="shared" si="34"/>
        <v>255834.36254313972</v>
      </c>
      <c r="CU33" s="274">
        <f t="shared" si="35"/>
        <v>263390.90416154102</v>
      </c>
      <c r="CV33" s="274">
        <f t="shared" si="36"/>
        <v>271190.59708086756</v>
      </c>
      <c r="CW33" s="274">
        <f t="shared" si="37"/>
        <v>278870.71694207488</v>
      </c>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row>
    <row r="34" spans="1:205" s="1" customFormat="1" ht="13">
      <c r="A34" s="260">
        <f t="shared" si="49"/>
        <v>22</v>
      </c>
      <c r="B34" s="261" t="s">
        <v>342</v>
      </c>
      <c r="C34" s="262" t="s">
        <v>469</v>
      </c>
      <c r="D34" s="263" t="s">
        <v>186</v>
      </c>
      <c r="E34" s="263" t="s">
        <v>342</v>
      </c>
      <c r="F34" s="263" t="s">
        <v>437</v>
      </c>
      <c r="G34" s="266"/>
      <c r="H34" s="214">
        <v>0</v>
      </c>
      <c r="I34" s="274">
        <f t="shared" si="38"/>
        <v>0</v>
      </c>
      <c r="J34" s="274">
        <f t="shared" si="38"/>
        <v>0</v>
      </c>
      <c r="K34" s="274">
        <f t="shared" si="38"/>
        <v>0</v>
      </c>
      <c r="L34" s="274">
        <f t="shared" si="56"/>
        <v>0</v>
      </c>
      <c r="M34" s="274">
        <f t="shared" si="39"/>
        <v>0</v>
      </c>
      <c r="N34" s="274">
        <f t="shared" si="39"/>
        <v>0</v>
      </c>
      <c r="O34" s="274">
        <f t="shared" si="39"/>
        <v>0</v>
      </c>
      <c r="P34" s="101"/>
      <c r="Q34" s="274">
        <f>'Input|Fee Based Mapping'!J33</f>
        <v>0</v>
      </c>
      <c r="R34" s="274">
        <f>'Input|Fee Based Mapping'!K33</f>
        <v>0</v>
      </c>
      <c r="S34" s="274">
        <f>'Input|Fee Based Mapping'!Y33</f>
        <v>0</v>
      </c>
      <c r="T34" s="274">
        <f>'Input|Fee Based Mapping'!Z33</f>
        <v>0</v>
      </c>
      <c r="U34" s="274">
        <f>'Input|Fee Based Mapping'!AA33</f>
        <v>0</v>
      </c>
      <c r="V34" s="274">
        <f>'Input|Fee Based Mapping'!AB33</f>
        <v>0</v>
      </c>
      <c r="W34" s="274">
        <f>'Input|Fee Based Mapping'!AC33</f>
        <v>0</v>
      </c>
      <c r="X34" s="101"/>
      <c r="Y34" s="274">
        <f t="shared" si="40"/>
        <v>0</v>
      </c>
      <c r="Z34" s="274">
        <f t="shared" si="12"/>
        <v>0</v>
      </c>
      <c r="AA34" s="274">
        <f t="shared" si="13"/>
        <v>0</v>
      </c>
      <c r="AB34" s="274">
        <f t="shared" si="14"/>
        <v>0</v>
      </c>
      <c r="AC34" s="274">
        <f t="shared" si="15"/>
        <v>0</v>
      </c>
      <c r="AD34" s="274">
        <f t="shared" si="16"/>
        <v>0</v>
      </c>
      <c r="AE34" s="274">
        <f t="shared" si="17"/>
        <v>0</v>
      </c>
      <c r="AF34"/>
      <c r="AG34" s="274">
        <f>Y34/('Input|Escalations'!G$17/'Input|Escalations'!$H$17)</f>
        <v>0</v>
      </c>
      <c r="AH34" s="274">
        <f>Z34/('Input|Escalations'!H$17/'Input|Escalations'!$H$17)</f>
        <v>0</v>
      </c>
      <c r="AI34" s="274">
        <f>AA34/('Input|Escalations'!I$17/'Input|Escalations'!$H$17)</f>
        <v>0</v>
      </c>
      <c r="AJ34" s="274">
        <f>AB34/('Input|Escalations'!J$17/'Input|Escalations'!$H$17)</f>
        <v>0</v>
      </c>
      <c r="AK34" s="274">
        <f>AC34/('Input|Escalations'!K$17/'Input|Escalations'!$H$17)</f>
        <v>0</v>
      </c>
      <c r="AL34" s="274">
        <f>AD34/('Input|Escalations'!L$17/'Input|Escalations'!$H$17)</f>
        <v>0</v>
      </c>
      <c r="AM34" s="274">
        <f>AE34/('Input|Escalations'!M$17/'Input|Escalations'!$H$17)</f>
        <v>0</v>
      </c>
      <c r="AN34" s="265"/>
      <c r="AO34" s="274">
        <f>SUM('Calc|Fee Based'!Z33-'Calc|Fee Based'!V33,'Calc|Fee Based'!AB33:AE33)</f>
        <v>0</v>
      </c>
      <c r="AP34" s="274">
        <f>'Calc|Fee Based'!V33</f>
        <v>0</v>
      </c>
      <c r="AQ34" s="101">
        <f t="shared" si="41"/>
        <v>0</v>
      </c>
      <c r="AR34" s="305">
        <f t="shared" si="42"/>
        <v>0</v>
      </c>
      <c r="AS34" s="305">
        <f t="shared" si="18"/>
        <v>0</v>
      </c>
      <c r="AT34" s="265"/>
      <c r="AU34" s="274">
        <f t="shared" si="43"/>
        <v>0</v>
      </c>
      <c r="AV34" s="274">
        <f t="shared" si="50"/>
        <v>0</v>
      </c>
      <c r="AW34" s="274">
        <f t="shared" si="51"/>
        <v>0</v>
      </c>
      <c r="AX34" s="274">
        <f t="shared" si="52"/>
        <v>0</v>
      </c>
      <c r="AY34" s="274">
        <f t="shared" si="53"/>
        <v>0</v>
      </c>
      <c r="AZ34" s="274">
        <f t="shared" si="54"/>
        <v>0</v>
      </c>
      <c r="BA34" s="274">
        <f t="shared" si="55"/>
        <v>0</v>
      </c>
      <c r="BB34" s="265"/>
      <c r="BC34" s="274">
        <f t="shared" si="44"/>
        <v>0</v>
      </c>
      <c r="BD34" s="274">
        <f t="shared" si="20"/>
        <v>0</v>
      </c>
      <c r="BE34" s="274">
        <f t="shared" si="21"/>
        <v>0</v>
      </c>
      <c r="BF34" s="274">
        <f t="shared" si="22"/>
        <v>0</v>
      </c>
      <c r="BG34" s="274">
        <f t="shared" si="23"/>
        <v>0</v>
      </c>
      <c r="BH34" s="274">
        <f t="shared" si="24"/>
        <v>0</v>
      </c>
      <c r="BI34" s="274">
        <f t="shared" si="25"/>
        <v>0</v>
      </c>
      <c r="BJ34" s="301">
        <f t="shared" si="45"/>
        <v>0</v>
      </c>
      <c r="BK34" s="274"/>
      <c r="BL34" s="274"/>
      <c r="BM34" s="274">
        <f>'Calc|Fee Based'!AB33*'Input|Escalations'!$H$20/'Input|Escalations'!$I$20</f>
        <v>0</v>
      </c>
      <c r="BN34" s="274">
        <f>BM34*(1-'Input|Fee Based Mapping'!Z$6)</f>
        <v>0</v>
      </c>
      <c r="BO34" s="274">
        <f>BN34*(1-'Input|Fee Based Mapping'!AA$6)</f>
        <v>0</v>
      </c>
      <c r="BP34" s="274">
        <f>BO34*(1-'Input|Fee Based Mapping'!AB$6)</f>
        <v>0</v>
      </c>
      <c r="BQ34" s="274">
        <f>BP34*(1-'Input|Fee Based Mapping'!AC$6)</f>
        <v>0</v>
      </c>
      <c r="BR34" s="301"/>
      <c r="BS34" s="274"/>
      <c r="BT34" s="274"/>
      <c r="BU34" s="274">
        <f t="shared" si="46"/>
        <v>0</v>
      </c>
      <c r="BV34" s="274">
        <f t="shared" si="26"/>
        <v>0</v>
      </c>
      <c r="BW34" s="274">
        <f t="shared" si="27"/>
        <v>0</v>
      </c>
      <c r="BX34" s="274">
        <f t="shared" si="28"/>
        <v>0</v>
      </c>
      <c r="BY34" s="274">
        <f t="shared" si="29"/>
        <v>0</v>
      </c>
      <c r="BZ34"/>
      <c r="CA34" s="274"/>
      <c r="CB34" s="274"/>
      <c r="CC34" s="274">
        <f t="shared" si="47"/>
        <v>0</v>
      </c>
      <c r="CD34" s="274">
        <f t="shared" si="30"/>
        <v>0</v>
      </c>
      <c r="CE34" s="274">
        <f t="shared" si="31"/>
        <v>0</v>
      </c>
      <c r="CF34" s="274">
        <f t="shared" si="32"/>
        <v>0</v>
      </c>
      <c r="CG34" s="274">
        <f t="shared" si="33"/>
        <v>0</v>
      </c>
      <c r="CH34"/>
      <c r="CI34" s="274"/>
      <c r="CJ34" s="274"/>
      <c r="CK34" s="274">
        <f>'Calc|Fee Based'!AC33*'Input|Escalations'!$H$20/'Input|Escalations'!$I$20</f>
        <v>0</v>
      </c>
      <c r="CL34" s="274">
        <f>CK34*(1-'Input|Fee Based Mapping'!Z$6)</f>
        <v>0</v>
      </c>
      <c r="CM34" s="274">
        <f>CL34*(1-'Input|Fee Based Mapping'!AA$6)</f>
        <v>0</v>
      </c>
      <c r="CN34" s="274">
        <f>CM34*(1-'Input|Fee Based Mapping'!AB$6)</f>
        <v>0</v>
      </c>
      <c r="CO34" s="274">
        <f>CN34*(1-'Input|Fee Based Mapping'!AC$6)</f>
        <v>0</v>
      </c>
      <c r="CP34"/>
      <c r="CQ34" s="274"/>
      <c r="CR34" s="274"/>
      <c r="CS34" s="274">
        <f t="shared" si="48"/>
        <v>0</v>
      </c>
      <c r="CT34" s="274">
        <f t="shared" si="34"/>
        <v>0</v>
      </c>
      <c r="CU34" s="274">
        <f t="shared" si="35"/>
        <v>0</v>
      </c>
      <c r="CV34" s="274">
        <f t="shared" si="36"/>
        <v>0</v>
      </c>
      <c r="CW34" s="274">
        <f t="shared" si="37"/>
        <v>0</v>
      </c>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row>
    <row r="35" spans="1:205" s="1" customFormat="1" ht="13">
      <c r="A35" s="260">
        <f t="shared" si="49"/>
        <v>23</v>
      </c>
      <c r="B35" s="261" t="s">
        <v>343</v>
      </c>
      <c r="C35" s="262" t="s">
        <v>406</v>
      </c>
      <c r="D35" s="263" t="s">
        <v>186</v>
      </c>
      <c r="E35" s="263" t="s">
        <v>343</v>
      </c>
      <c r="F35" s="263" t="s">
        <v>437</v>
      </c>
      <c r="G35" s="266"/>
      <c r="H35" s="214">
        <v>0</v>
      </c>
      <c r="I35" s="274">
        <f t="shared" si="38"/>
        <v>0</v>
      </c>
      <c r="J35" s="274">
        <f t="shared" si="38"/>
        <v>0</v>
      </c>
      <c r="K35" s="274">
        <f t="shared" si="38"/>
        <v>0</v>
      </c>
      <c r="L35" s="274">
        <f t="shared" si="56"/>
        <v>0</v>
      </c>
      <c r="M35" s="274">
        <f t="shared" si="39"/>
        <v>0</v>
      </c>
      <c r="N35" s="274">
        <f t="shared" si="39"/>
        <v>0</v>
      </c>
      <c r="O35" s="274">
        <f t="shared" si="39"/>
        <v>0</v>
      </c>
      <c r="P35" s="101"/>
      <c r="Q35" s="274">
        <f>'Input|Fee Based Mapping'!J34</f>
        <v>0</v>
      </c>
      <c r="R35" s="274">
        <f>'Input|Fee Based Mapping'!K34</f>
        <v>0</v>
      </c>
      <c r="S35" s="274">
        <f>'Input|Fee Based Mapping'!Y34</f>
        <v>0</v>
      </c>
      <c r="T35" s="274">
        <f>'Input|Fee Based Mapping'!Z34</f>
        <v>0</v>
      </c>
      <c r="U35" s="274">
        <f>'Input|Fee Based Mapping'!AA34</f>
        <v>0</v>
      </c>
      <c r="V35" s="274">
        <f>'Input|Fee Based Mapping'!AB34</f>
        <v>0</v>
      </c>
      <c r="W35" s="274">
        <f>'Input|Fee Based Mapping'!AC34</f>
        <v>0</v>
      </c>
      <c r="X35" s="101"/>
      <c r="Y35" s="274">
        <f t="shared" si="40"/>
        <v>0</v>
      </c>
      <c r="Z35" s="274">
        <f t="shared" si="12"/>
        <v>0</v>
      </c>
      <c r="AA35" s="274">
        <f t="shared" si="13"/>
        <v>0</v>
      </c>
      <c r="AB35" s="274">
        <f t="shared" si="14"/>
        <v>0</v>
      </c>
      <c r="AC35" s="274">
        <f t="shared" si="15"/>
        <v>0</v>
      </c>
      <c r="AD35" s="274">
        <f t="shared" si="16"/>
        <v>0</v>
      </c>
      <c r="AE35" s="274">
        <f t="shared" si="17"/>
        <v>0</v>
      </c>
      <c r="AF35"/>
      <c r="AG35" s="274">
        <f>Y35/('Input|Escalations'!G$17/'Input|Escalations'!$H$17)</f>
        <v>0</v>
      </c>
      <c r="AH35" s="274">
        <f>Z35/('Input|Escalations'!H$17/'Input|Escalations'!$H$17)</f>
        <v>0</v>
      </c>
      <c r="AI35" s="274">
        <f>AA35/('Input|Escalations'!I$17/'Input|Escalations'!$H$17)</f>
        <v>0</v>
      </c>
      <c r="AJ35" s="274">
        <f>AB35/('Input|Escalations'!J$17/'Input|Escalations'!$H$17)</f>
        <v>0</v>
      </c>
      <c r="AK35" s="274">
        <f>AC35/('Input|Escalations'!K$17/'Input|Escalations'!$H$17)</f>
        <v>0</v>
      </c>
      <c r="AL35" s="274">
        <f>AD35/('Input|Escalations'!L$17/'Input|Escalations'!$H$17)</f>
        <v>0</v>
      </c>
      <c r="AM35" s="274">
        <f>AE35/('Input|Escalations'!M$17/'Input|Escalations'!$H$17)</f>
        <v>0</v>
      </c>
      <c r="AN35" s="265"/>
      <c r="AO35" s="274">
        <f>SUM('Calc|Fee Based'!Z34-'Calc|Fee Based'!V34,'Calc|Fee Based'!AB34:AE34)</f>
        <v>0</v>
      </c>
      <c r="AP35" s="274">
        <f>'Calc|Fee Based'!V34</f>
        <v>0</v>
      </c>
      <c r="AQ35" s="101">
        <f t="shared" si="41"/>
        <v>0</v>
      </c>
      <c r="AR35" s="305">
        <f t="shared" si="42"/>
        <v>0</v>
      </c>
      <c r="AS35" s="305">
        <f t="shared" si="18"/>
        <v>0</v>
      </c>
      <c r="AT35" s="265"/>
      <c r="AU35" s="274">
        <f t="shared" si="43"/>
        <v>0</v>
      </c>
      <c r="AV35" s="274">
        <f t="shared" si="50"/>
        <v>0</v>
      </c>
      <c r="AW35" s="274">
        <f t="shared" si="51"/>
        <v>0</v>
      </c>
      <c r="AX35" s="274">
        <f t="shared" si="52"/>
        <v>0</v>
      </c>
      <c r="AY35" s="274">
        <f t="shared" si="53"/>
        <v>0</v>
      </c>
      <c r="AZ35" s="274">
        <f t="shared" si="54"/>
        <v>0</v>
      </c>
      <c r="BA35" s="274">
        <f t="shared" si="55"/>
        <v>0</v>
      </c>
      <c r="BB35" s="265"/>
      <c r="BC35" s="274">
        <f t="shared" si="44"/>
        <v>0</v>
      </c>
      <c r="BD35" s="274">
        <f t="shared" si="20"/>
        <v>0</v>
      </c>
      <c r="BE35" s="274">
        <f t="shared" si="21"/>
        <v>0</v>
      </c>
      <c r="BF35" s="274">
        <f t="shared" si="22"/>
        <v>0</v>
      </c>
      <c r="BG35" s="274">
        <f t="shared" si="23"/>
        <v>0</v>
      </c>
      <c r="BH35" s="274">
        <f t="shared" si="24"/>
        <v>0</v>
      </c>
      <c r="BI35" s="274">
        <f t="shared" si="25"/>
        <v>0</v>
      </c>
      <c r="BJ35" s="301">
        <f t="shared" si="45"/>
        <v>0</v>
      </c>
      <c r="BK35" s="274"/>
      <c r="BL35" s="274"/>
      <c r="BM35" s="274">
        <f>'Calc|Fee Based'!AB34*'Input|Escalations'!$H$20/'Input|Escalations'!$I$20</f>
        <v>0</v>
      </c>
      <c r="BN35" s="274">
        <f>BM35*(1-'Input|Fee Based Mapping'!Z$6)</f>
        <v>0</v>
      </c>
      <c r="BO35" s="274">
        <f>BN35*(1-'Input|Fee Based Mapping'!AA$6)</f>
        <v>0</v>
      </c>
      <c r="BP35" s="274">
        <f>BO35*(1-'Input|Fee Based Mapping'!AB$6)</f>
        <v>0</v>
      </c>
      <c r="BQ35" s="274">
        <f>BP35*(1-'Input|Fee Based Mapping'!AC$6)</f>
        <v>0</v>
      </c>
      <c r="BR35" s="301"/>
      <c r="BS35" s="274"/>
      <c r="BT35" s="274"/>
      <c r="BU35" s="274">
        <f t="shared" si="46"/>
        <v>0</v>
      </c>
      <c r="BV35" s="274">
        <f t="shared" si="26"/>
        <v>0</v>
      </c>
      <c r="BW35" s="274">
        <f t="shared" si="27"/>
        <v>0</v>
      </c>
      <c r="BX35" s="274">
        <f t="shared" si="28"/>
        <v>0</v>
      </c>
      <c r="BY35" s="274">
        <f t="shared" si="29"/>
        <v>0</v>
      </c>
      <c r="BZ35"/>
      <c r="CA35" s="274"/>
      <c r="CB35" s="274"/>
      <c r="CC35" s="274">
        <f t="shared" si="47"/>
        <v>0</v>
      </c>
      <c r="CD35" s="274">
        <f t="shared" si="30"/>
        <v>0</v>
      </c>
      <c r="CE35" s="274">
        <f t="shared" si="31"/>
        <v>0</v>
      </c>
      <c r="CF35" s="274">
        <f t="shared" si="32"/>
        <v>0</v>
      </c>
      <c r="CG35" s="274">
        <f t="shared" si="33"/>
        <v>0</v>
      </c>
      <c r="CH35"/>
      <c r="CI35" s="274"/>
      <c r="CJ35" s="274"/>
      <c r="CK35" s="274">
        <f>'Calc|Fee Based'!AC34*'Input|Escalations'!$H$20/'Input|Escalations'!$I$20</f>
        <v>0</v>
      </c>
      <c r="CL35" s="274">
        <f>CK35*(1-'Input|Fee Based Mapping'!Z$6)</f>
        <v>0</v>
      </c>
      <c r="CM35" s="274">
        <f>CL35*(1-'Input|Fee Based Mapping'!AA$6)</f>
        <v>0</v>
      </c>
      <c r="CN35" s="274">
        <f>CM35*(1-'Input|Fee Based Mapping'!AB$6)</f>
        <v>0</v>
      </c>
      <c r="CO35" s="274">
        <f>CN35*(1-'Input|Fee Based Mapping'!AC$6)</f>
        <v>0</v>
      </c>
      <c r="CP35"/>
      <c r="CQ35" s="274"/>
      <c r="CR35" s="274"/>
      <c r="CS35" s="274">
        <f t="shared" si="48"/>
        <v>0</v>
      </c>
      <c r="CT35" s="274">
        <f t="shared" si="34"/>
        <v>0</v>
      </c>
      <c r="CU35" s="274">
        <f t="shared" si="35"/>
        <v>0</v>
      </c>
      <c r="CV35" s="274">
        <f t="shared" si="36"/>
        <v>0</v>
      </c>
      <c r="CW35" s="274">
        <f t="shared" si="37"/>
        <v>0</v>
      </c>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row>
    <row r="36" spans="1:205" s="1" customFormat="1" ht="13">
      <c r="A36" s="260">
        <f t="shared" si="49"/>
        <v>24</v>
      </c>
      <c r="B36" s="261" t="s">
        <v>344</v>
      </c>
      <c r="C36" s="262" t="s">
        <v>407</v>
      </c>
      <c r="D36" s="263" t="s">
        <v>186</v>
      </c>
      <c r="E36" s="263" t="s">
        <v>470</v>
      </c>
      <c r="F36" s="263" t="s">
        <v>437</v>
      </c>
      <c r="G36" s="266"/>
      <c r="H36" s="214">
        <v>949</v>
      </c>
      <c r="I36" s="274">
        <f t="shared" si="38"/>
        <v>962.19110000000001</v>
      </c>
      <c r="J36" s="274">
        <f t="shared" si="38"/>
        <v>975.46933718000003</v>
      </c>
      <c r="K36" s="274">
        <f t="shared" si="38"/>
        <v>992.28883244587792</v>
      </c>
      <c r="L36" s="274">
        <f t="shared" si="56"/>
        <v>1010.1885547445506</v>
      </c>
      <c r="M36" s="274">
        <f t="shared" si="39"/>
        <v>1028.0220190400889</v>
      </c>
      <c r="N36" s="274">
        <f t="shared" si="39"/>
        <v>1045.8318638114556</v>
      </c>
      <c r="O36" s="274">
        <f t="shared" si="39"/>
        <v>1063.6512557296082</v>
      </c>
      <c r="P36" s="101"/>
      <c r="Q36" s="274">
        <f>'Input|Fee Based Mapping'!J35</f>
        <v>559.26</v>
      </c>
      <c r="R36" s="274">
        <f>'Input|Fee Based Mapping'!K35</f>
        <v>579.68727109378392</v>
      </c>
      <c r="S36" s="274">
        <f>'Input|Fee Based Mapping'!Y35</f>
        <v>618.76587610271554</v>
      </c>
      <c r="T36" s="274">
        <f>'Input|Fee Based Mapping'!Z35</f>
        <v>640.73032300425223</v>
      </c>
      <c r="U36" s="274">
        <f>'Input|Fee Based Mapping'!AA35</f>
        <v>664.74161196801697</v>
      </c>
      <c r="V36" s="274">
        <f>'Input|Fee Based Mapping'!AB35</f>
        <v>689.79211354917231</v>
      </c>
      <c r="W36" s="274">
        <f>'Input|Fee Based Mapping'!AC35</f>
        <v>714.87973881083542</v>
      </c>
      <c r="X36" s="101"/>
      <c r="Y36" s="274">
        <f t="shared" si="40"/>
        <v>538114.99458599999</v>
      </c>
      <c r="Z36" s="274">
        <f t="shared" si="12"/>
        <v>565467.15810553636</v>
      </c>
      <c r="AA36" s="274">
        <f t="shared" si="13"/>
        <v>613994.46875531436</v>
      </c>
      <c r="AB36" s="274">
        <f t="shared" si="14"/>
        <v>647258.43897667469</v>
      </c>
      <c r="AC36" s="274">
        <f t="shared" si="15"/>
        <v>683369.01407532417</v>
      </c>
      <c r="AD36" s="274">
        <f t="shared" si="16"/>
        <v>721406.57175557408</v>
      </c>
      <c r="AE36" s="274">
        <f t="shared" si="17"/>
        <v>760382.73188179941</v>
      </c>
      <c r="AF36"/>
      <c r="AG36" s="274">
        <f>Y36/('Input|Escalations'!G$17/'Input|Escalations'!$H$17)</f>
        <v>551162.60283092153</v>
      </c>
      <c r="AH36" s="274">
        <f>Z36/('Input|Escalations'!H$17/'Input|Escalations'!$H$17)</f>
        <v>565467.15810553636</v>
      </c>
      <c r="AI36" s="274">
        <f>AA36/('Input|Escalations'!I$17/'Input|Escalations'!$H$17)</f>
        <v>598435.15473227517</v>
      </c>
      <c r="AJ36" s="274">
        <f>AB36/('Input|Escalations'!J$17/'Input|Escalations'!$H$17)</f>
        <v>614989.45051651285</v>
      </c>
      <c r="AK36" s="274">
        <f>AC36/('Input|Escalations'!K$17/'Input|Escalations'!$H$17)</f>
        <v>633154.30269473465</v>
      </c>
      <c r="AL36" s="274">
        <f>AD36/('Input|Escalations'!L$17/'Input|Escalations'!$H$17)</f>
        <v>651903.65604575386</v>
      </c>
      <c r="AM36" s="274">
        <f>AE36/('Input|Escalations'!M$17/'Input|Escalations'!$H$17)</f>
        <v>670365.57275777671</v>
      </c>
      <c r="AN36" s="265"/>
      <c r="AO36" s="274">
        <f>SUM('Calc|Fee Based'!Z35-'Calc|Fee Based'!V35,'Calc|Fee Based'!AB35:AE35)</f>
        <v>618.76587610271554</v>
      </c>
      <c r="AP36" s="274">
        <f>'Calc|Fee Based'!V35</f>
        <v>0</v>
      </c>
      <c r="AQ36" s="101">
        <f t="shared" si="41"/>
        <v>0</v>
      </c>
      <c r="AR36" s="305">
        <f t="shared" si="42"/>
        <v>1</v>
      </c>
      <c r="AS36" s="305">
        <f t="shared" si="18"/>
        <v>0</v>
      </c>
      <c r="AT36" s="265"/>
      <c r="AU36" s="274">
        <f t="shared" si="43"/>
        <v>551162.60283092153</v>
      </c>
      <c r="AV36" s="274">
        <f t="shared" si="50"/>
        <v>565467.15810553636</v>
      </c>
      <c r="AW36" s="274">
        <f t="shared" si="51"/>
        <v>598435.15473227517</v>
      </c>
      <c r="AX36" s="274">
        <f t="shared" si="52"/>
        <v>614989.45051651285</v>
      </c>
      <c r="AY36" s="274">
        <f t="shared" si="53"/>
        <v>633154.30269473465</v>
      </c>
      <c r="AZ36" s="274">
        <f t="shared" si="54"/>
        <v>651903.65604575386</v>
      </c>
      <c r="BA36" s="274">
        <f t="shared" si="55"/>
        <v>670365.57275777671</v>
      </c>
      <c r="BB36" s="265"/>
      <c r="BC36" s="274">
        <f t="shared" si="44"/>
        <v>0</v>
      </c>
      <c r="BD36" s="274">
        <f t="shared" si="20"/>
        <v>0</v>
      </c>
      <c r="BE36" s="274">
        <f t="shared" si="21"/>
        <v>0</v>
      </c>
      <c r="BF36" s="274">
        <f t="shared" si="22"/>
        <v>0</v>
      </c>
      <c r="BG36" s="274">
        <f t="shared" si="23"/>
        <v>0</v>
      </c>
      <c r="BH36" s="274">
        <f t="shared" si="24"/>
        <v>0</v>
      </c>
      <c r="BI36" s="274">
        <f t="shared" si="25"/>
        <v>0</v>
      </c>
      <c r="BJ36" s="301">
        <f t="shared" si="45"/>
        <v>0</v>
      </c>
      <c r="BK36" s="274"/>
      <c r="BL36" s="274"/>
      <c r="BM36" s="274">
        <f>'Calc|Fee Based'!AB35*'Input|Escalations'!$H$20/'Input|Escalations'!$I$20</f>
        <v>78.397376203063686</v>
      </c>
      <c r="BN36" s="274">
        <f>BM36*(1-'Input|Fee Based Mapping'!Z$6)</f>
        <v>79.138489360110384</v>
      </c>
      <c r="BO36" s="274">
        <f>BN36*(1-'Input|Fee Based Mapping'!AA$6)</f>
        <v>80.062598129039571</v>
      </c>
      <c r="BP36" s="274">
        <f>BO36*(1-'Input|Fee Based Mapping'!AB$6)</f>
        <v>81.029671984081759</v>
      </c>
      <c r="BQ36" s="274">
        <f>BP36*(1-'Input|Fee Based Mapping'!AC$6)</f>
        <v>81.928495388673383</v>
      </c>
      <c r="BR36" s="301"/>
      <c r="BS36" s="274"/>
      <c r="BT36" s="274"/>
      <c r="BU36" s="274">
        <f t="shared" si="46"/>
        <v>0</v>
      </c>
      <c r="BV36" s="274">
        <f t="shared" si="26"/>
        <v>0</v>
      </c>
      <c r="BW36" s="274">
        <f t="shared" si="27"/>
        <v>0</v>
      </c>
      <c r="BX36" s="274">
        <f t="shared" si="28"/>
        <v>0</v>
      </c>
      <c r="BY36" s="274">
        <f t="shared" si="29"/>
        <v>0</v>
      </c>
      <c r="BZ36"/>
      <c r="CA36" s="274"/>
      <c r="CB36" s="274"/>
      <c r="CC36" s="274">
        <f t="shared" si="47"/>
        <v>77792.840899358314</v>
      </c>
      <c r="CD36" s="274">
        <f t="shared" si="30"/>
        <v>79944.796191356902</v>
      </c>
      <c r="CE36" s="274">
        <f t="shared" si="31"/>
        <v>82306.113778210507</v>
      </c>
      <c r="CF36" s="274">
        <f t="shared" si="32"/>
        <v>84743.412875143113</v>
      </c>
      <c r="CG36" s="274">
        <f t="shared" si="33"/>
        <v>87143.347000199865</v>
      </c>
      <c r="CH36"/>
      <c r="CI36" s="274"/>
      <c r="CJ36" s="274"/>
      <c r="CK36" s="274">
        <f>'Calc|Fee Based'!AC35*'Input|Escalations'!$H$20/'Input|Escalations'!$I$20</f>
        <v>150.17083357213903</v>
      </c>
      <c r="CL36" s="274">
        <f>CK36*(1-'Input|Fee Based Mapping'!Z$6)</f>
        <v>151.59044205848315</v>
      </c>
      <c r="CM36" s="274">
        <f>CL36*(1-'Input|Fee Based Mapping'!AA$6)</f>
        <v>153.36058017869229</v>
      </c>
      <c r="CN36" s="274">
        <f>CM36*(1-'Input|Fee Based Mapping'!AB$6)</f>
        <v>155.21301828276029</v>
      </c>
      <c r="CO36" s="274">
        <f>CN36*(1-'Input|Fee Based Mapping'!AC$6)</f>
        <v>156.93472207488793</v>
      </c>
      <c r="CP36"/>
      <c r="CQ36" s="274"/>
      <c r="CR36" s="274"/>
      <c r="CS36" s="274">
        <f t="shared" si="48"/>
        <v>149012.84111272209</v>
      </c>
      <c r="CT36" s="274">
        <f t="shared" si="34"/>
        <v>153134.92957614662</v>
      </c>
      <c r="CU36" s="274">
        <f t="shared" si="35"/>
        <v>157658.0532764587</v>
      </c>
      <c r="CV36" s="274">
        <f t="shared" si="36"/>
        <v>162326.72019846074</v>
      </c>
      <c r="CW36" s="274">
        <f t="shared" si="37"/>
        <v>166923.81420253162</v>
      </c>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row>
    <row r="37" spans="1:205" s="1" customFormat="1" ht="13">
      <c r="A37" s="260">
        <f t="shared" si="49"/>
        <v>25</v>
      </c>
      <c r="B37" s="261" t="s">
        <v>344</v>
      </c>
      <c r="C37" s="262" t="s">
        <v>408</v>
      </c>
      <c r="D37" s="263" t="s">
        <v>187</v>
      </c>
      <c r="E37" s="263" t="s">
        <v>471</v>
      </c>
      <c r="F37" s="263" t="s">
        <v>437</v>
      </c>
      <c r="G37" s="266"/>
      <c r="H37" s="214">
        <v>15</v>
      </c>
      <c r="I37" s="274">
        <f t="shared" si="38"/>
        <v>15.208500000000001</v>
      </c>
      <c r="J37" s="274">
        <f t="shared" si="38"/>
        <v>15.418377300000001</v>
      </c>
      <c r="K37" s="274">
        <f t="shared" si="38"/>
        <v>15.684228120851602</v>
      </c>
      <c r="L37" s="274">
        <f t="shared" si="56"/>
        <v>15.96715313084116</v>
      </c>
      <c r="M37" s="274">
        <f t="shared" si="39"/>
        <v>16.249030859432388</v>
      </c>
      <c r="N37" s="274">
        <f t="shared" si="39"/>
        <v>16.53053525518634</v>
      </c>
      <c r="O37" s="274">
        <f t="shared" si="39"/>
        <v>16.812190554208772</v>
      </c>
      <c r="P37" s="101"/>
      <c r="Q37" s="274">
        <f>'Input|Fee Based Mapping'!J36</f>
        <v>772.78</v>
      </c>
      <c r="R37" s="274">
        <f>'Input|Fee Based Mapping'!K36</f>
        <v>801.00620347576159</v>
      </c>
      <c r="S37" s="274">
        <f>'Input|Fee Based Mapping'!Y36</f>
        <v>958.78901080373726</v>
      </c>
      <c r="T37" s="274">
        <f>'Input|Fee Based Mapping'!Z36</f>
        <v>992.82332189118267</v>
      </c>
      <c r="U37" s="274">
        <f>'Input|Fee Based Mapping'!AA36</f>
        <v>1030.0292520867727</v>
      </c>
      <c r="V37" s="274">
        <f>'Input|Fee Based Mapping'!AB36</f>
        <v>1068.845461187396</v>
      </c>
      <c r="W37" s="274">
        <f>'Input|Fee Based Mapping'!AC36</f>
        <v>1107.7191941080716</v>
      </c>
      <c r="X37" s="101"/>
      <c r="Y37" s="274">
        <f t="shared" si="40"/>
        <v>11752.824630000001</v>
      </c>
      <c r="Z37" s="274">
        <f t="shared" si="12"/>
        <v>12350.215864829865</v>
      </c>
      <c r="AA37" s="274">
        <f t="shared" si="13"/>
        <v>15037.865565211467</v>
      </c>
      <c r="AB37" s="274">
        <f t="shared" si="14"/>
        <v>15852.562012506918</v>
      </c>
      <c r="AC37" s="274">
        <f t="shared" si="15"/>
        <v>16736.977103276033</v>
      </c>
      <c r="AD37" s="274">
        <f t="shared" si="16"/>
        <v>17668.587578504153</v>
      </c>
      <c r="AE37" s="274">
        <f t="shared" si="17"/>
        <v>18623.186171899477</v>
      </c>
      <c r="AF37"/>
      <c r="AG37" s="274">
        <f>Y37/('Input|Escalations'!G$17/'Input|Escalations'!$H$17)</f>
        <v>12037.793926686263</v>
      </c>
      <c r="AH37" s="274">
        <f>Z37/('Input|Escalations'!H$17/'Input|Escalations'!$H$17)</f>
        <v>12350.215864829865</v>
      </c>
      <c r="AI37" s="274">
        <f>AA37/('Input|Escalations'!I$17/'Input|Escalations'!$H$17)</f>
        <v>14656.78904991371</v>
      </c>
      <c r="AJ37" s="274">
        <f>AB37/('Input|Escalations'!J$17/'Input|Escalations'!$H$17)</f>
        <v>15062.234517581786</v>
      </c>
      <c r="AK37" s="274">
        <f>AC37/('Input|Escalations'!K$17/'Input|Escalations'!$H$17)</f>
        <v>15507.125504339028</v>
      </c>
      <c r="AL37" s="274">
        <f>AD37/('Input|Escalations'!L$17/'Input|Escalations'!$H$17)</f>
        <v>15966.332011034183</v>
      </c>
      <c r="AM37" s="274">
        <f>AE37/('Input|Escalations'!M$17/'Input|Escalations'!$H$17)</f>
        <v>16418.498660278328</v>
      </c>
      <c r="AN37" s="265"/>
      <c r="AO37" s="274">
        <f>SUM('Calc|Fee Based'!Z36-'Calc|Fee Based'!V36,'Calc|Fee Based'!AB36:AE36)</f>
        <v>958.78901080373726</v>
      </c>
      <c r="AP37" s="274">
        <f>'Calc|Fee Based'!V36</f>
        <v>0</v>
      </c>
      <c r="AQ37" s="101">
        <f t="shared" si="41"/>
        <v>0</v>
      </c>
      <c r="AR37" s="305">
        <f t="shared" si="42"/>
        <v>1</v>
      </c>
      <c r="AS37" s="305">
        <f t="shared" si="18"/>
        <v>0</v>
      </c>
      <c r="AT37" s="265"/>
      <c r="AU37" s="274">
        <f t="shared" si="43"/>
        <v>12037.793926686263</v>
      </c>
      <c r="AV37" s="274">
        <f t="shared" si="50"/>
        <v>12350.215864829865</v>
      </c>
      <c r="AW37" s="274">
        <f t="shared" si="51"/>
        <v>14656.78904991371</v>
      </c>
      <c r="AX37" s="274">
        <f t="shared" si="52"/>
        <v>15062.234517581786</v>
      </c>
      <c r="AY37" s="274">
        <f t="shared" si="53"/>
        <v>15507.125504339028</v>
      </c>
      <c r="AZ37" s="274">
        <f t="shared" si="54"/>
        <v>15966.332011034183</v>
      </c>
      <c r="BA37" s="274">
        <f t="shared" si="55"/>
        <v>16418.498660278328</v>
      </c>
      <c r="BB37" s="265"/>
      <c r="BC37" s="274">
        <f t="shared" si="44"/>
        <v>0</v>
      </c>
      <c r="BD37" s="274">
        <f t="shared" si="20"/>
        <v>0</v>
      </c>
      <c r="BE37" s="274">
        <f t="shared" si="21"/>
        <v>0</v>
      </c>
      <c r="BF37" s="274">
        <f t="shared" si="22"/>
        <v>0</v>
      </c>
      <c r="BG37" s="274">
        <f t="shared" si="23"/>
        <v>0</v>
      </c>
      <c r="BH37" s="274">
        <f t="shared" si="24"/>
        <v>0</v>
      </c>
      <c r="BI37" s="274">
        <f t="shared" si="25"/>
        <v>0</v>
      </c>
      <c r="BJ37" s="301">
        <f t="shared" si="45"/>
        <v>0</v>
      </c>
      <c r="BK37" s="274"/>
      <c r="BL37" s="274"/>
      <c r="BM37" s="274">
        <f>'Calc|Fee Based'!AB36*'Input|Escalations'!$H$20/'Input|Escalations'!$I$20</f>
        <v>121.47816433055236</v>
      </c>
      <c r="BN37" s="274">
        <f>BM37*(1-'Input|Fee Based Mapping'!Z$6)</f>
        <v>122.62653268469295</v>
      </c>
      <c r="BO37" s="274">
        <f>BN37*(1-'Input|Fee Based Mapping'!AA$6)</f>
        <v>124.05845607713547</v>
      </c>
      <c r="BP37" s="274">
        <f>BO37*(1-'Input|Fee Based Mapping'!AB$6)</f>
        <v>125.55695465415808</v>
      </c>
      <c r="BQ37" s="274">
        <f>BP37*(1-'Input|Fee Based Mapping'!AC$6)</f>
        <v>126.94969791337522</v>
      </c>
      <c r="BR37" s="301"/>
      <c r="BS37" s="274"/>
      <c r="BT37" s="274"/>
      <c r="BU37" s="274">
        <f t="shared" si="46"/>
        <v>0</v>
      </c>
      <c r="BV37" s="274">
        <f t="shared" si="26"/>
        <v>0</v>
      </c>
      <c r="BW37" s="274">
        <f t="shared" si="27"/>
        <v>0</v>
      </c>
      <c r="BX37" s="274">
        <f t="shared" si="28"/>
        <v>0</v>
      </c>
      <c r="BY37" s="274">
        <f t="shared" si="29"/>
        <v>0</v>
      </c>
      <c r="BZ37"/>
      <c r="CA37" s="274"/>
      <c r="CB37" s="274"/>
      <c r="CC37" s="274">
        <f t="shared" si="47"/>
        <v>1905.2912410626814</v>
      </c>
      <c r="CD37" s="274">
        <f t="shared" si="30"/>
        <v>1957.9966252805907</v>
      </c>
      <c r="CE37" s="274">
        <f t="shared" si="31"/>
        <v>2015.8296811709117</v>
      </c>
      <c r="CF37" s="274">
        <f t="shared" si="32"/>
        <v>2075.5236654443929</v>
      </c>
      <c r="CG37" s="274">
        <f t="shared" si="33"/>
        <v>2134.3025121189039</v>
      </c>
      <c r="CH37"/>
      <c r="CI37" s="274"/>
      <c r="CJ37" s="274"/>
      <c r="CK37" s="274">
        <f>'Calc|Fee Based'!AC36*'Input|Escalations'!$H$20/'Input|Escalations'!$I$20</f>
        <v>232.69244561298774</v>
      </c>
      <c r="CL37" s="274">
        <f>CK37*(1-'Input|Fee Based Mapping'!Z$6)</f>
        <v>234.89215485507356</v>
      </c>
      <c r="CM37" s="274">
        <f>CL37*(1-'Input|Fee Based Mapping'!AA$6)</f>
        <v>237.63501615820653</v>
      </c>
      <c r="CN37" s="274">
        <f>CM37*(1-'Input|Fee Based Mapping'!AB$6)</f>
        <v>240.50540278741306</v>
      </c>
      <c r="CO37" s="274">
        <f>CN37*(1-'Input|Fee Based Mapping'!AC$6)</f>
        <v>243.17321421578129</v>
      </c>
      <c r="CP37"/>
      <c r="CQ37" s="274"/>
      <c r="CR37" s="274"/>
      <c r="CS37" s="274">
        <f t="shared" si="48"/>
        <v>3649.6013989929543</v>
      </c>
      <c r="CT37" s="274">
        <f t="shared" si="34"/>
        <v>3750.5590058042144</v>
      </c>
      <c r="CU37" s="274">
        <f t="shared" si="35"/>
        <v>3861.3387108364118</v>
      </c>
      <c r="CV37" s="274">
        <f t="shared" si="36"/>
        <v>3975.6830398401225</v>
      </c>
      <c r="CW37" s="274">
        <f t="shared" si="37"/>
        <v>4088.2744150751446</v>
      </c>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row>
    <row r="38" spans="1:205" s="1" customFormat="1" ht="13">
      <c r="A38" s="260">
        <f t="shared" si="49"/>
        <v>26</v>
      </c>
      <c r="B38" s="261" t="s">
        <v>345</v>
      </c>
      <c r="C38" s="262" t="s">
        <v>409</v>
      </c>
      <c r="D38" s="263" t="s">
        <v>186</v>
      </c>
      <c r="E38" s="263" t="s">
        <v>345</v>
      </c>
      <c r="F38" s="263" t="s">
        <v>437</v>
      </c>
      <c r="G38" s="266"/>
      <c r="H38" s="214">
        <v>0</v>
      </c>
      <c r="I38" s="274">
        <f t="shared" si="38"/>
        <v>0</v>
      </c>
      <c r="J38" s="274">
        <f t="shared" si="38"/>
        <v>0</v>
      </c>
      <c r="K38" s="274">
        <f t="shared" si="38"/>
        <v>0</v>
      </c>
      <c r="L38" s="274">
        <f t="shared" si="56"/>
        <v>0</v>
      </c>
      <c r="M38" s="274">
        <f t="shared" si="39"/>
        <v>0</v>
      </c>
      <c r="N38" s="274">
        <f t="shared" si="39"/>
        <v>0</v>
      </c>
      <c r="O38" s="274">
        <f t="shared" si="39"/>
        <v>0</v>
      </c>
      <c r="P38" s="101"/>
      <c r="Q38" s="274">
        <f>'Input|Fee Based Mapping'!J37</f>
        <v>0</v>
      </c>
      <c r="R38" s="274">
        <f>'Input|Fee Based Mapping'!K37</f>
        <v>0</v>
      </c>
      <c r="S38" s="274">
        <f>'Input|Fee Based Mapping'!Y37</f>
        <v>0</v>
      </c>
      <c r="T38" s="274">
        <f>'Input|Fee Based Mapping'!Z37</f>
        <v>0</v>
      </c>
      <c r="U38" s="274">
        <f>'Input|Fee Based Mapping'!AA37</f>
        <v>0</v>
      </c>
      <c r="V38" s="274">
        <f>'Input|Fee Based Mapping'!AB37</f>
        <v>0</v>
      </c>
      <c r="W38" s="274">
        <f>'Input|Fee Based Mapping'!AC37</f>
        <v>0</v>
      </c>
      <c r="X38" s="101"/>
      <c r="Y38" s="274">
        <f t="shared" si="40"/>
        <v>0</v>
      </c>
      <c r="Z38" s="274">
        <f t="shared" si="12"/>
        <v>0</v>
      </c>
      <c r="AA38" s="274">
        <f t="shared" si="13"/>
        <v>0</v>
      </c>
      <c r="AB38" s="274">
        <f t="shared" si="14"/>
        <v>0</v>
      </c>
      <c r="AC38" s="274">
        <f t="shared" si="15"/>
        <v>0</v>
      </c>
      <c r="AD38" s="274">
        <f t="shared" si="16"/>
        <v>0</v>
      </c>
      <c r="AE38" s="274">
        <f t="shared" si="17"/>
        <v>0</v>
      </c>
      <c r="AF38"/>
      <c r="AG38" s="274">
        <f>Y38/('Input|Escalations'!G$17/'Input|Escalations'!$H$17)</f>
        <v>0</v>
      </c>
      <c r="AH38" s="274">
        <f>Z38/('Input|Escalations'!H$17/'Input|Escalations'!$H$17)</f>
        <v>0</v>
      </c>
      <c r="AI38" s="274">
        <f>AA38/('Input|Escalations'!I$17/'Input|Escalations'!$H$17)</f>
        <v>0</v>
      </c>
      <c r="AJ38" s="274">
        <f>AB38/('Input|Escalations'!J$17/'Input|Escalations'!$H$17)</f>
        <v>0</v>
      </c>
      <c r="AK38" s="274">
        <f>AC38/('Input|Escalations'!K$17/'Input|Escalations'!$H$17)</f>
        <v>0</v>
      </c>
      <c r="AL38" s="274">
        <f>AD38/('Input|Escalations'!L$17/'Input|Escalations'!$H$17)</f>
        <v>0</v>
      </c>
      <c r="AM38" s="274">
        <f>AE38/('Input|Escalations'!M$17/'Input|Escalations'!$H$17)</f>
        <v>0</v>
      </c>
      <c r="AN38" s="265"/>
      <c r="AO38" s="274">
        <f>SUM('Calc|Fee Based'!Z37-'Calc|Fee Based'!V37,'Calc|Fee Based'!AB37:AE37)</f>
        <v>0</v>
      </c>
      <c r="AP38" s="274">
        <f>'Calc|Fee Based'!V37</f>
        <v>0</v>
      </c>
      <c r="AQ38" s="101">
        <f t="shared" si="41"/>
        <v>0</v>
      </c>
      <c r="AR38" s="305">
        <f t="shared" si="42"/>
        <v>0</v>
      </c>
      <c r="AS38" s="305">
        <f t="shared" si="18"/>
        <v>0</v>
      </c>
      <c r="AT38" s="265"/>
      <c r="AU38" s="274">
        <f t="shared" si="43"/>
        <v>0</v>
      </c>
      <c r="AV38" s="274">
        <f t="shared" si="50"/>
        <v>0</v>
      </c>
      <c r="AW38" s="274">
        <f t="shared" si="51"/>
        <v>0</v>
      </c>
      <c r="AX38" s="274">
        <f t="shared" si="52"/>
        <v>0</v>
      </c>
      <c r="AY38" s="274">
        <f t="shared" si="53"/>
        <v>0</v>
      </c>
      <c r="AZ38" s="274">
        <f t="shared" si="54"/>
        <v>0</v>
      </c>
      <c r="BA38" s="274">
        <f t="shared" si="55"/>
        <v>0</v>
      </c>
      <c r="BB38" s="265"/>
      <c r="BC38" s="274">
        <f t="shared" si="44"/>
        <v>0</v>
      </c>
      <c r="BD38" s="274">
        <f t="shared" si="20"/>
        <v>0</v>
      </c>
      <c r="BE38" s="274">
        <f t="shared" si="21"/>
        <v>0</v>
      </c>
      <c r="BF38" s="274">
        <f t="shared" si="22"/>
        <v>0</v>
      </c>
      <c r="BG38" s="274">
        <f t="shared" si="23"/>
        <v>0</v>
      </c>
      <c r="BH38" s="274">
        <f t="shared" si="24"/>
        <v>0</v>
      </c>
      <c r="BI38" s="274">
        <f t="shared" si="25"/>
        <v>0</v>
      </c>
      <c r="BJ38" s="301">
        <f t="shared" si="45"/>
        <v>0</v>
      </c>
      <c r="BK38" s="274"/>
      <c r="BL38" s="274"/>
      <c r="BM38" s="274">
        <f>'Calc|Fee Based'!AB37*'Input|Escalations'!$H$20/'Input|Escalations'!$I$20</f>
        <v>0</v>
      </c>
      <c r="BN38" s="274">
        <f>BM38*(1-'Input|Fee Based Mapping'!Z$6)</f>
        <v>0</v>
      </c>
      <c r="BO38" s="274">
        <f>BN38*(1-'Input|Fee Based Mapping'!AA$6)</f>
        <v>0</v>
      </c>
      <c r="BP38" s="274">
        <f>BO38*(1-'Input|Fee Based Mapping'!AB$6)</f>
        <v>0</v>
      </c>
      <c r="BQ38" s="274">
        <f>BP38*(1-'Input|Fee Based Mapping'!AC$6)</f>
        <v>0</v>
      </c>
      <c r="BR38" s="301"/>
      <c r="BS38" s="274"/>
      <c r="BT38" s="274"/>
      <c r="BU38" s="274">
        <f t="shared" si="46"/>
        <v>0</v>
      </c>
      <c r="BV38" s="274">
        <f t="shared" si="26"/>
        <v>0</v>
      </c>
      <c r="BW38" s="274">
        <f t="shared" si="27"/>
        <v>0</v>
      </c>
      <c r="BX38" s="274">
        <f t="shared" si="28"/>
        <v>0</v>
      </c>
      <c r="BY38" s="274">
        <f t="shared" si="29"/>
        <v>0</v>
      </c>
      <c r="BZ38"/>
      <c r="CA38" s="274"/>
      <c r="CB38" s="274"/>
      <c r="CC38" s="274">
        <f t="shared" si="47"/>
        <v>0</v>
      </c>
      <c r="CD38" s="274">
        <f t="shared" si="30"/>
        <v>0</v>
      </c>
      <c r="CE38" s="274">
        <f t="shared" si="31"/>
        <v>0</v>
      </c>
      <c r="CF38" s="274">
        <f t="shared" si="32"/>
        <v>0</v>
      </c>
      <c r="CG38" s="274">
        <f t="shared" si="33"/>
        <v>0</v>
      </c>
      <c r="CH38"/>
      <c r="CI38" s="274"/>
      <c r="CJ38" s="274"/>
      <c r="CK38" s="274">
        <f>'Calc|Fee Based'!AC37*'Input|Escalations'!$H$20/'Input|Escalations'!$I$20</f>
        <v>0</v>
      </c>
      <c r="CL38" s="274">
        <f>CK38*(1-'Input|Fee Based Mapping'!Z$6)</f>
        <v>0</v>
      </c>
      <c r="CM38" s="274">
        <f>CL38*(1-'Input|Fee Based Mapping'!AA$6)</f>
        <v>0</v>
      </c>
      <c r="CN38" s="274">
        <f>CM38*(1-'Input|Fee Based Mapping'!AB$6)</f>
        <v>0</v>
      </c>
      <c r="CO38" s="274">
        <f>CN38*(1-'Input|Fee Based Mapping'!AC$6)</f>
        <v>0</v>
      </c>
      <c r="CP38"/>
      <c r="CQ38" s="274"/>
      <c r="CR38" s="274"/>
      <c r="CS38" s="274">
        <f t="shared" si="48"/>
        <v>0</v>
      </c>
      <c r="CT38" s="274">
        <f t="shared" si="34"/>
        <v>0</v>
      </c>
      <c r="CU38" s="274">
        <f t="shared" si="35"/>
        <v>0</v>
      </c>
      <c r="CV38" s="274">
        <f t="shared" si="36"/>
        <v>0</v>
      </c>
      <c r="CW38" s="274">
        <f t="shared" si="37"/>
        <v>0</v>
      </c>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row>
    <row r="39" spans="1:205" s="1" customFormat="1" ht="13">
      <c r="A39" s="260">
        <f t="shared" si="49"/>
        <v>27</v>
      </c>
      <c r="B39" s="261" t="s">
        <v>346</v>
      </c>
      <c r="C39" s="262" t="s">
        <v>410</v>
      </c>
      <c r="D39" s="263" t="s">
        <v>186</v>
      </c>
      <c r="E39" s="263" t="s">
        <v>346</v>
      </c>
      <c r="F39" s="263" t="s">
        <v>437</v>
      </c>
      <c r="G39" s="266"/>
      <c r="H39" s="214">
        <v>5973</v>
      </c>
      <c r="I39" s="274">
        <f t="shared" si="38"/>
        <v>6056.0246999999999</v>
      </c>
      <c r="J39" s="274">
        <f t="shared" si="38"/>
        <v>6139.5978408600004</v>
      </c>
      <c r="K39" s="274">
        <f t="shared" si="38"/>
        <v>6245.4596377231073</v>
      </c>
      <c r="L39" s="274">
        <f t="shared" si="56"/>
        <v>6358.1203767009501</v>
      </c>
      <c r="M39" s="274">
        <f t="shared" si="39"/>
        <v>6470.364088225977</v>
      </c>
      <c r="N39" s="274">
        <f t="shared" si="39"/>
        <v>6582.4591386152006</v>
      </c>
      <c r="O39" s="274">
        <f t="shared" si="39"/>
        <v>6694.6142786859327</v>
      </c>
      <c r="P39" s="101"/>
      <c r="Q39" s="274">
        <f>'Input|Fee Based Mapping'!J38</f>
        <v>59.13</v>
      </c>
      <c r="R39" s="274">
        <f>'Input|Fee Based Mapping'!K38</f>
        <v>61.289754925750906</v>
      </c>
      <c r="S39" s="274">
        <f>'Input|Fee Based Mapping'!Y38</f>
        <v>65.114918694443048</v>
      </c>
      <c r="T39" s="274">
        <f>'Input|Fee Based Mapping'!Z38</f>
        <v>67.426315022841337</v>
      </c>
      <c r="U39" s="274">
        <f>'Input|Fee Based Mapping'!AA38</f>
        <v>69.953107771129183</v>
      </c>
      <c r="V39" s="274">
        <f>'Input|Fee Based Mapping'!AB38</f>
        <v>72.589260533763394</v>
      </c>
      <c r="W39" s="274">
        <f>'Input|Fee Based Mapping'!AC38</f>
        <v>75.229319952422529</v>
      </c>
      <c r="X39" s="101"/>
      <c r="Y39" s="274">
        <f t="shared" si="40"/>
        <v>358092.74051100004</v>
      </c>
      <c r="Z39" s="274">
        <f t="shared" si="12"/>
        <v>376294.44700897881</v>
      </c>
      <c r="AA39" s="274">
        <f t="shared" si="13"/>
        <v>406672.59651976585</v>
      </c>
      <c r="AB39" s="274">
        <f t="shared" si="14"/>
        <v>428704.62747258489</v>
      </c>
      <c r="AC39" s="274">
        <f t="shared" si="15"/>
        <v>452622.07638211577</v>
      </c>
      <c r="AD39" s="274">
        <f t="shared" si="16"/>
        <v>477815.84136579058</v>
      </c>
      <c r="AE39" s="274">
        <f t="shared" si="17"/>
        <v>503631.27952932037</v>
      </c>
      <c r="AF39"/>
      <c r="AG39" s="274">
        <f>Y39/('Input|Escalations'!G$17/'Input|Escalations'!$H$17)</f>
        <v>366775.3712507966</v>
      </c>
      <c r="AH39" s="274">
        <f>Z39/('Input|Escalations'!H$17/'Input|Escalations'!$H$17)</f>
        <v>376294.44700897881</v>
      </c>
      <c r="AI39" s="274">
        <f>AA39/('Input|Escalations'!I$17/'Input|Escalations'!$H$17)</f>
        <v>396367.05313817336</v>
      </c>
      <c r="AJ39" s="274">
        <f>AB39/('Input|Escalations'!J$17/'Input|Escalations'!$H$17)</f>
        <v>407331.61192936171</v>
      </c>
      <c r="AK39" s="274">
        <f>AC39/('Input|Escalations'!K$17/'Input|Escalations'!$H$17)</f>
        <v>419362.9053312231</v>
      </c>
      <c r="AL39" s="274">
        <f>AD39/('Input|Escalations'!L$17/'Input|Escalations'!$H$17)</f>
        <v>431781.33676397306</v>
      </c>
      <c r="AM39" s="274">
        <f>AE39/('Input|Escalations'!M$17/'Input|Escalations'!$H$17)</f>
        <v>444009.38764728152</v>
      </c>
      <c r="AN39" s="265"/>
      <c r="AO39" s="274">
        <f>SUM('Calc|Fee Based'!Z38-'Calc|Fee Based'!V38,'Calc|Fee Based'!AB38:AE38)</f>
        <v>65.114918694443048</v>
      </c>
      <c r="AP39" s="274">
        <f>'Calc|Fee Based'!V38</f>
        <v>0</v>
      </c>
      <c r="AQ39" s="101">
        <f t="shared" si="41"/>
        <v>0</v>
      </c>
      <c r="AR39" s="305">
        <f t="shared" si="42"/>
        <v>1</v>
      </c>
      <c r="AS39" s="305">
        <f t="shared" si="18"/>
        <v>0</v>
      </c>
      <c r="AT39" s="265"/>
      <c r="AU39" s="274">
        <f t="shared" si="43"/>
        <v>366775.3712507966</v>
      </c>
      <c r="AV39" s="274">
        <f t="shared" si="50"/>
        <v>376294.44700897881</v>
      </c>
      <c r="AW39" s="274">
        <f t="shared" si="51"/>
        <v>396367.05313817336</v>
      </c>
      <c r="AX39" s="274">
        <f t="shared" si="52"/>
        <v>407331.61192936171</v>
      </c>
      <c r="AY39" s="274">
        <f t="shared" si="53"/>
        <v>419362.9053312231</v>
      </c>
      <c r="AZ39" s="274">
        <f t="shared" si="54"/>
        <v>431781.33676397306</v>
      </c>
      <c r="BA39" s="274">
        <f t="shared" si="55"/>
        <v>444009.38764728152</v>
      </c>
      <c r="BB39" s="265"/>
      <c r="BC39" s="274">
        <f t="shared" si="44"/>
        <v>0</v>
      </c>
      <c r="BD39" s="274">
        <f t="shared" si="20"/>
        <v>0</v>
      </c>
      <c r="BE39" s="274">
        <f t="shared" si="21"/>
        <v>0</v>
      </c>
      <c r="BF39" s="274">
        <f t="shared" si="22"/>
        <v>0</v>
      </c>
      <c r="BG39" s="274">
        <f t="shared" si="23"/>
        <v>0</v>
      </c>
      <c r="BH39" s="274">
        <f t="shared" si="24"/>
        <v>0</v>
      </c>
      <c r="BI39" s="274">
        <f t="shared" si="25"/>
        <v>0</v>
      </c>
      <c r="BJ39" s="301">
        <f t="shared" si="45"/>
        <v>0</v>
      </c>
      <c r="BK39" s="274"/>
      <c r="BL39" s="274"/>
      <c r="BM39" s="274">
        <f>'Calc|Fee Based'!AB38*'Input|Escalations'!$H$20/'Input|Escalations'!$I$20</f>
        <v>8.2500328063869333</v>
      </c>
      <c r="BN39" s="274">
        <f>BM39*(1-'Input|Fee Based Mapping'!Z$6)</f>
        <v>8.3280227615997617</v>
      </c>
      <c r="BO39" s="274">
        <f>BN39*(1-'Input|Fee Based Mapping'!AA$6)</f>
        <v>8.4252699914125078</v>
      </c>
      <c r="BP39" s="274">
        <f>BO39*(1-'Input|Fee Based Mapping'!AB$6)</f>
        <v>8.5270385889945448</v>
      </c>
      <c r="BQ39" s="274">
        <f>BP39*(1-'Input|Fee Based Mapping'!AC$6)</f>
        <v>8.621624950607238</v>
      </c>
      <c r="BR39" s="301"/>
      <c r="BS39" s="274"/>
      <c r="BT39" s="274"/>
      <c r="BU39" s="274">
        <f t="shared" si="46"/>
        <v>0</v>
      </c>
      <c r="BV39" s="274">
        <f t="shared" si="26"/>
        <v>0</v>
      </c>
      <c r="BW39" s="274">
        <f t="shared" si="27"/>
        <v>0</v>
      </c>
      <c r="BX39" s="274">
        <f t="shared" si="28"/>
        <v>0</v>
      </c>
      <c r="BY39" s="274">
        <f t="shared" si="29"/>
        <v>0</v>
      </c>
      <c r="BZ39"/>
      <c r="CA39" s="274"/>
      <c r="CB39" s="274"/>
      <c r="CC39" s="274">
        <f t="shared" si="47"/>
        <v>51525.24690218109</v>
      </c>
      <c r="CD39" s="274">
        <f t="shared" si="30"/>
        <v>52950.571218156765</v>
      </c>
      <c r="CE39" s="274">
        <f t="shared" si="31"/>
        <v>54514.564386043472</v>
      </c>
      <c r="CF39" s="274">
        <f t="shared" si="32"/>
        <v>56128.883085451605</v>
      </c>
      <c r="CG39" s="274">
        <f t="shared" si="33"/>
        <v>57718.453499810115</v>
      </c>
      <c r="CH39"/>
      <c r="CI39" s="274"/>
      <c r="CJ39" s="274"/>
      <c r="CK39" s="274">
        <f>'Calc|Fee Based'!AC38*'Input|Escalations'!$H$20/'Input|Escalations'!$I$20</f>
        <v>15.803007237431038</v>
      </c>
      <c r="CL39" s="274">
        <f>CK39*(1-'Input|Fee Based Mapping'!Z$6)</f>
        <v>15.952397652669278</v>
      </c>
      <c r="CM39" s="274">
        <f>CL39*(1-'Input|Fee Based Mapping'!AA$6)</f>
        <v>16.138675539390068</v>
      </c>
      <c r="CN39" s="274">
        <f>CM39*(1-'Input|Fee Based Mapping'!AB$6)</f>
        <v>16.333614144105322</v>
      </c>
      <c r="CO39" s="274">
        <f>CN39*(1-'Input|Fee Based Mapping'!AC$6)</f>
        <v>16.514795115406486</v>
      </c>
      <c r="CP39"/>
      <c r="CQ39" s="274"/>
      <c r="CR39" s="274"/>
      <c r="CS39" s="274">
        <f t="shared" si="48"/>
        <v>98697.043856021686</v>
      </c>
      <c r="CT39" s="274">
        <f t="shared" si="34"/>
        <v>101427.26457267294</v>
      </c>
      <c r="CU39" s="274">
        <f t="shared" si="35"/>
        <v>104423.10664160049</v>
      </c>
      <c r="CV39" s="274">
        <f t="shared" si="36"/>
        <v>107515.34768948058</v>
      </c>
      <c r="CW39" s="274">
        <f t="shared" si="37"/>
        <v>110560.18318917295</v>
      </c>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row>
    <row r="40" spans="1:205" s="1" customFormat="1" ht="13">
      <c r="A40" s="260">
        <f t="shared" si="49"/>
        <v>28</v>
      </c>
      <c r="B40" s="261" t="s">
        <v>347</v>
      </c>
      <c r="C40" s="262" t="s">
        <v>411</v>
      </c>
      <c r="D40" s="263" t="s">
        <v>186</v>
      </c>
      <c r="E40" s="263" t="s">
        <v>472</v>
      </c>
      <c r="F40" s="263" t="s">
        <v>437</v>
      </c>
      <c r="G40" s="266"/>
      <c r="H40" s="214">
        <v>329</v>
      </c>
      <c r="I40" s="274">
        <f t="shared" si="38"/>
        <v>333.57310000000001</v>
      </c>
      <c r="J40" s="274">
        <f t="shared" si="38"/>
        <v>338.17640878000003</v>
      </c>
      <c r="K40" s="274">
        <f t="shared" si="38"/>
        <v>344.00740345067845</v>
      </c>
      <c r="L40" s="274">
        <f t="shared" si="56"/>
        <v>350.21289200311611</v>
      </c>
      <c r="M40" s="274">
        <f t="shared" si="39"/>
        <v>356.39541018355038</v>
      </c>
      <c r="N40" s="274">
        <f t="shared" si="39"/>
        <v>362.56973993042044</v>
      </c>
      <c r="O40" s="274">
        <f t="shared" si="39"/>
        <v>368.74737948897911</v>
      </c>
      <c r="P40" s="101"/>
      <c r="Q40" s="274">
        <f>'Input|Fee Based Mapping'!J39</f>
        <v>56.51</v>
      </c>
      <c r="R40" s="274">
        <f>'Input|Fee Based Mapping'!K39</f>
        <v>58.574058022225323</v>
      </c>
      <c r="S40" s="274">
        <f>'Input|Fee Based Mapping'!Y39</f>
        <v>61.402760411462175</v>
      </c>
      <c r="T40" s="274">
        <f>'Input|Fee Based Mapping'!Z39</f>
        <v>63.582385569785316</v>
      </c>
      <c r="U40" s="274">
        <f>'Input|Fee Based Mapping'!AA39</f>
        <v>65.965127541108387</v>
      </c>
      <c r="V40" s="274">
        <f>'Input|Fee Based Mapping'!AB39</f>
        <v>68.450994984967394</v>
      </c>
      <c r="W40" s="274">
        <f>'Input|Fee Based Mapping'!AC39</f>
        <v>70.94054636898511</v>
      </c>
      <c r="X40" s="101"/>
      <c r="Y40" s="274">
        <f t="shared" si="40"/>
        <v>18850.215881</v>
      </c>
      <c r="Z40" s="274">
        <f t="shared" si="12"/>
        <v>19808.364589627512</v>
      </c>
      <c r="AA40" s="274">
        <f t="shared" si="13"/>
        <v>21123.004173851215</v>
      </c>
      <c r="AB40" s="274">
        <f t="shared" si="14"/>
        <v>22267.371130851712</v>
      </c>
      <c r="AC40" s="274">
        <f t="shared" si="15"/>
        <v>23509.668687823541</v>
      </c>
      <c r="AD40" s="274">
        <f t="shared" si="16"/>
        <v>24818.259449678142</v>
      </c>
      <c r="AE40" s="274">
        <f t="shared" si="17"/>
        <v>26159.140573079672</v>
      </c>
      <c r="AF40"/>
      <c r="AG40" s="274">
        <f>Y40/('Input|Escalations'!G$17/'Input|Escalations'!$H$17)</f>
        <v>19307.274752471716</v>
      </c>
      <c r="AH40" s="274">
        <f>Z40/('Input|Escalations'!H$17/'Input|Escalations'!$H$17)</f>
        <v>19808.364589627512</v>
      </c>
      <c r="AI40" s="274">
        <f>AA40/('Input|Escalations'!I$17/'Input|Escalations'!$H$17)</f>
        <v>20587.723366326722</v>
      </c>
      <c r="AJ40" s="274">
        <f>AB40/('Input|Escalations'!J$17/'Input|Escalations'!$H$17)</f>
        <v>21157.234130250181</v>
      </c>
      <c r="AK40" s="274">
        <f>AC40/('Input|Escalations'!K$17/'Input|Escalations'!$H$17)</f>
        <v>21782.152216492552</v>
      </c>
      <c r="AL40" s="274">
        <f>AD40/('Input|Escalations'!L$17/'Input|Escalations'!$H$17)</f>
        <v>22427.178660938291</v>
      </c>
      <c r="AM40" s="274">
        <f>AE40/('Input|Escalations'!M$17/'Input|Escalations'!$H$17)</f>
        <v>23062.316538574065</v>
      </c>
      <c r="AN40" s="265"/>
      <c r="AO40" s="274">
        <f>SUM('Calc|Fee Based'!Z39-'Calc|Fee Based'!V39,'Calc|Fee Based'!AB39:AE39)</f>
        <v>61.402760411462175</v>
      </c>
      <c r="AP40" s="274">
        <f>'Calc|Fee Based'!V39</f>
        <v>0</v>
      </c>
      <c r="AQ40" s="101">
        <f t="shared" si="41"/>
        <v>0</v>
      </c>
      <c r="AR40" s="305">
        <f t="shared" si="42"/>
        <v>1</v>
      </c>
      <c r="AS40" s="305">
        <f t="shared" si="18"/>
        <v>0</v>
      </c>
      <c r="AT40" s="265"/>
      <c r="AU40" s="274">
        <f t="shared" si="43"/>
        <v>19307.274752471716</v>
      </c>
      <c r="AV40" s="274">
        <f t="shared" si="50"/>
        <v>19808.364589627512</v>
      </c>
      <c r="AW40" s="274">
        <f t="shared" si="51"/>
        <v>20587.723366326722</v>
      </c>
      <c r="AX40" s="274">
        <f t="shared" si="52"/>
        <v>21157.234130250181</v>
      </c>
      <c r="AY40" s="274">
        <f t="shared" si="53"/>
        <v>21782.152216492552</v>
      </c>
      <c r="AZ40" s="274">
        <f t="shared" si="54"/>
        <v>22427.178660938291</v>
      </c>
      <c r="BA40" s="274">
        <f t="shared" si="55"/>
        <v>23062.316538574065</v>
      </c>
      <c r="BB40" s="265"/>
      <c r="BC40" s="274">
        <f t="shared" si="44"/>
        <v>0</v>
      </c>
      <c r="BD40" s="274">
        <f t="shared" si="20"/>
        <v>0</v>
      </c>
      <c r="BE40" s="274">
        <f t="shared" si="21"/>
        <v>0</v>
      </c>
      <c r="BF40" s="274">
        <f t="shared" si="22"/>
        <v>0</v>
      </c>
      <c r="BG40" s="274">
        <f t="shared" si="23"/>
        <v>0</v>
      </c>
      <c r="BH40" s="274">
        <f t="shared" si="24"/>
        <v>0</v>
      </c>
      <c r="BI40" s="274">
        <f t="shared" si="25"/>
        <v>0</v>
      </c>
      <c r="BJ40" s="301">
        <f t="shared" si="45"/>
        <v>0</v>
      </c>
      <c r="BK40" s="274"/>
      <c r="BL40" s="274"/>
      <c r="BM40" s="274">
        <f>'Calc|Fee Based'!AB39*'Input|Escalations'!$H$20/'Input|Escalations'!$I$20</f>
        <v>0</v>
      </c>
      <c r="BN40" s="274">
        <f>BM40*(1-'Input|Fee Based Mapping'!Z$6)</f>
        <v>0</v>
      </c>
      <c r="BO40" s="274">
        <f>BN40*(1-'Input|Fee Based Mapping'!AA$6)</f>
        <v>0</v>
      </c>
      <c r="BP40" s="274">
        <f>BO40*(1-'Input|Fee Based Mapping'!AB$6)</f>
        <v>0</v>
      </c>
      <c r="BQ40" s="274">
        <f>BP40*(1-'Input|Fee Based Mapping'!AC$6)</f>
        <v>0</v>
      </c>
      <c r="BR40" s="301"/>
      <c r="BS40" s="274"/>
      <c r="BT40" s="274"/>
      <c r="BU40" s="274">
        <f t="shared" si="46"/>
        <v>0</v>
      </c>
      <c r="BV40" s="274">
        <f t="shared" si="26"/>
        <v>0</v>
      </c>
      <c r="BW40" s="274">
        <f t="shared" si="27"/>
        <v>0</v>
      </c>
      <c r="BX40" s="274">
        <f t="shared" si="28"/>
        <v>0</v>
      </c>
      <c r="BY40" s="274">
        <f t="shared" si="29"/>
        <v>0</v>
      </c>
      <c r="BZ40"/>
      <c r="CA40" s="274"/>
      <c r="CB40" s="274"/>
      <c r="CC40" s="274">
        <f t="shared" si="47"/>
        <v>0</v>
      </c>
      <c r="CD40" s="274">
        <f t="shared" si="30"/>
        <v>0</v>
      </c>
      <c r="CE40" s="274">
        <f t="shared" si="31"/>
        <v>0</v>
      </c>
      <c r="CF40" s="274">
        <f t="shared" si="32"/>
        <v>0</v>
      </c>
      <c r="CG40" s="274">
        <f t="shared" si="33"/>
        <v>0</v>
      </c>
      <c r="CH40"/>
      <c r="CI40" s="274"/>
      <c r="CJ40" s="274"/>
      <c r="CK40" s="274">
        <f>'Calc|Fee Based'!AC39*'Input|Escalations'!$H$20/'Input|Escalations'!$I$20</f>
        <v>0</v>
      </c>
      <c r="CL40" s="274">
        <f>CK40*(1-'Input|Fee Based Mapping'!Z$6)</f>
        <v>0</v>
      </c>
      <c r="CM40" s="274">
        <f>CL40*(1-'Input|Fee Based Mapping'!AA$6)</f>
        <v>0</v>
      </c>
      <c r="CN40" s="274">
        <f>CM40*(1-'Input|Fee Based Mapping'!AB$6)</f>
        <v>0</v>
      </c>
      <c r="CO40" s="274">
        <f>CN40*(1-'Input|Fee Based Mapping'!AC$6)</f>
        <v>0</v>
      </c>
      <c r="CP40"/>
      <c r="CQ40" s="274"/>
      <c r="CR40" s="274"/>
      <c r="CS40" s="274">
        <f t="shared" si="48"/>
        <v>0</v>
      </c>
      <c r="CT40" s="274">
        <f t="shared" si="34"/>
        <v>0</v>
      </c>
      <c r="CU40" s="274">
        <f t="shared" si="35"/>
        <v>0</v>
      </c>
      <c r="CV40" s="274">
        <f t="shared" si="36"/>
        <v>0</v>
      </c>
      <c r="CW40" s="274">
        <f t="shared" si="37"/>
        <v>0</v>
      </c>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row>
    <row r="41" spans="1:205" s="1" customFormat="1" ht="13">
      <c r="A41" s="260">
        <f t="shared" si="49"/>
        <v>29</v>
      </c>
      <c r="B41" s="261" t="s">
        <v>348</v>
      </c>
      <c r="C41" s="262" t="s">
        <v>412</v>
      </c>
      <c r="D41" s="263" t="s">
        <v>186</v>
      </c>
      <c r="E41" s="263" t="s">
        <v>473</v>
      </c>
      <c r="F41" s="263" t="s">
        <v>437</v>
      </c>
      <c r="G41" s="266"/>
      <c r="H41" s="214">
        <v>87</v>
      </c>
      <c r="I41" s="274">
        <f t="shared" si="38"/>
        <v>88.209299999999999</v>
      </c>
      <c r="J41" s="274">
        <f t="shared" si="38"/>
        <v>89.426588339999995</v>
      </c>
      <c r="K41" s="274">
        <f t="shared" si="38"/>
        <v>90.968523100939279</v>
      </c>
      <c r="L41" s="274">
        <f t="shared" si="56"/>
        <v>92.609488158878719</v>
      </c>
      <c r="M41" s="274">
        <f t="shared" si="39"/>
        <v>94.244378984707836</v>
      </c>
      <c r="N41" s="274">
        <f t="shared" si="39"/>
        <v>95.87710448008076</v>
      </c>
      <c r="O41" s="274">
        <f t="shared" si="39"/>
        <v>97.510705214410862</v>
      </c>
      <c r="P41" s="101"/>
      <c r="Q41" s="274">
        <f>'Input|Fee Based Mapping'!J40</f>
        <v>609.13</v>
      </c>
      <c r="R41" s="274">
        <f>'Input|Fee Based Mapping'!K40</f>
        <v>631.37879955898279</v>
      </c>
      <c r="S41" s="274">
        <f>'Input|Fee Based Mapping'!Y40</f>
        <v>661.87404740631905</v>
      </c>
      <c r="T41" s="274">
        <f>'Input|Fee Based Mapping'!Z40</f>
        <v>685.36871304839792</v>
      </c>
      <c r="U41" s="274">
        <f>'Input|Fee Based Mapping'!AA40</f>
        <v>711.0528201132347</v>
      </c>
      <c r="V41" s="274">
        <f>'Input|Fee Based Mapping'!AB40</f>
        <v>737.84853964371086</v>
      </c>
      <c r="W41" s="274">
        <f>'Input|Fee Based Mapping'!AC40</f>
        <v>764.68396918668327</v>
      </c>
      <c r="X41" s="101"/>
      <c r="Y41" s="274">
        <f t="shared" si="40"/>
        <v>53730.930909000002</v>
      </c>
      <c r="Z41" s="274">
        <f t="shared" si="12"/>
        <v>56462.051994764523</v>
      </c>
      <c r="AA41" s="274">
        <f t="shared" si="13"/>
        <v>60209.704571393915</v>
      </c>
      <c r="AB41" s="274">
        <f t="shared" si="14"/>
        <v>63471.645715521554</v>
      </c>
      <c r="AC41" s="274">
        <f t="shared" si="15"/>
        <v>67012.731456896974</v>
      </c>
      <c r="AD41" s="274">
        <f t="shared" si="16"/>
        <v>70742.781525895072</v>
      </c>
      <c r="AE41" s="274">
        <f t="shared" si="17"/>
        <v>74564.873101548306</v>
      </c>
      <c r="AF41"/>
      <c r="AG41" s="274">
        <f>Y41/('Input|Escalations'!G$17/'Input|Escalations'!$H$17)</f>
        <v>55033.73819775608</v>
      </c>
      <c r="AH41" s="274">
        <f>Z41/('Input|Escalations'!H$17/'Input|Escalations'!$H$17)</f>
        <v>56462.051994764523</v>
      </c>
      <c r="AI41" s="274">
        <f>AA41/('Input|Escalations'!I$17/'Input|Escalations'!$H$17)</f>
        <v>58683.922584204593</v>
      </c>
      <c r="AJ41" s="274">
        <f>AB41/('Input|Escalations'!J$17/'Input|Escalations'!$H$17)</f>
        <v>60307.274762892761</v>
      </c>
      <c r="AK41" s="274">
        <f>AC41/('Input|Escalations'!K$17/'Input|Escalations'!$H$17)</f>
        <v>62088.561792156914</v>
      </c>
      <c r="AL41" s="274">
        <f>AD41/('Input|Escalations'!L$17/'Input|Escalations'!$H$17)</f>
        <v>63927.166345807098</v>
      </c>
      <c r="AM41" s="274">
        <f>AE41/('Input|Escalations'!M$17/'Input|Escalations'!$H$17)</f>
        <v>65737.584203977676</v>
      </c>
      <c r="AN41" s="265"/>
      <c r="AO41" s="274">
        <f>SUM('Calc|Fee Based'!Z40-'Calc|Fee Based'!V40,'Calc|Fee Based'!AB40:AE40)</f>
        <v>661.87404740631905</v>
      </c>
      <c r="AP41" s="274">
        <f>'Calc|Fee Based'!V40</f>
        <v>0</v>
      </c>
      <c r="AQ41" s="101">
        <f t="shared" si="41"/>
        <v>0</v>
      </c>
      <c r="AR41" s="305">
        <f t="shared" si="42"/>
        <v>1</v>
      </c>
      <c r="AS41" s="305">
        <f t="shared" si="18"/>
        <v>0</v>
      </c>
      <c r="AT41" s="265"/>
      <c r="AU41" s="274">
        <f t="shared" si="43"/>
        <v>55033.73819775608</v>
      </c>
      <c r="AV41" s="274">
        <f t="shared" si="50"/>
        <v>56462.051994764523</v>
      </c>
      <c r="AW41" s="274">
        <f t="shared" si="51"/>
        <v>58683.922584204593</v>
      </c>
      <c r="AX41" s="274">
        <f t="shared" si="52"/>
        <v>60307.274762892761</v>
      </c>
      <c r="AY41" s="274">
        <f t="shared" si="53"/>
        <v>62088.561792156914</v>
      </c>
      <c r="AZ41" s="274">
        <f t="shared" si="54"/>
        <v>63927.166345807098</v>
      </c>
      <c r="BA41" s="274">
        <f t="shared" si="55"/>
        <v>65737.584203977676</v>
      </c>
      <c r="BB41" s="265"/>
      <c r="BC41" s="274">
        <f t="shared" si="44"/>
        <v>0</v>
      </c>
      <c r="BD41" s="274">
        <f t="shared" si="20"/>
        <v>0</v>
      </c>
      <c r="BE41" s="274">
        <f t="shared" si="21"/>
        <v>0</v>
      </c>
      <c r="BF41" s="274">
        <f t="shared" si="22"/>
        <v>0</v>
      </c>
      <c r="BG41" s="274">
        <f t="shared" si="23"/>
        <v>0</v>
      </c>
      <c r="BH41" s="274">
        <f t="shared" si="24"/>
        <v>0</v>
      </c>
      <c r="BI41" s="274">
        <f t="shared" si="25"/>
        <v>0</v>
      </c>
      <c r="BJ41" s="301">
        <f t="shared" si="45"/>
        <v>0</v>
      </c>
      <c r="BK41" s="274"/>
      <c r="BL41" s="274"/>
      <c r="BM41" s="274">
        <f>'Calc|Fee Based'!AB40*'Input|Escalations'!$H$20/'Input|Escalations'!$I$20</f>
        <v>0</v>
      </c>
      <c r="BN41" s="274">
        <f>BM41*(1-'Input|Fee Based Mapping'!Z$6)</f>
        <v>0</v>
      </c>
      <c r="BO41" s="274">
        <f>BN41*(1-'Input|Fee Based Mapping'!AA$6)</f>
        <v>0</v>
      </c>
      <c r="BP41" s="274">
        <f>BO41*(1-'Input|Fee Based Mapping'!AB$6)</f>
        <v>0</v>
      </c>
      <c r="BQ41" s="274">
        <f>BP41*(1-'Input|Fee Based Mapping'!AC$6)</f>
        <v>0</v>
      </c>
      <c r="BR41" s="301"/>
      <c r="BS41" s="274"/>
      <c r="BT41" s="274"/>
      <c r="BU41" s="274">
        <f t="shared" si="46"/>
        <v>0</v>
      </c>
      <c r="BV41" s="274">
        <f t="shared" si="26"/>
        <v>0</v>
      </c>
      <c r="BW41" s="274">
        <f t="shared" si="27"/>
        <v>0</v>
      </c>
      <c r="BX41" s="274">
        <f t="shared" si="28"/>
        <v>0</v>
      </c>
      <c r="BY41" s="274">
        <f t="shared" si="29"/>
        <v>0</v>
      </c>
      <c r="BZ41"/>
      <c r="CA41" s="274"/>
      <c r="CB41" s="274"/>
      <c r="CC41" s="274">
        <f t="shared" si="47"/>
        <v>0</v>
      </c>
      <c r="CD41" s="274">
        <f t="shared" si="30"/>
        <v>0</v>
      </c>
      <c r="CE41" s="274">
        <f t="shared" si="31"/>
        <v>0</v>
      </c>
      <c r="CF41" s="274">
        <f t="shared" si="32"/>
        <v>0</v>
      </c>
      <c r="CG41" s="274">
        <f t="shared" si="33"/>
        <v>0</v>
      </c>
      <c r="CH41"/>
      <c r="CI41" s="274"/>
      <c r="CJ41" s="274"/>
      <c r="CK41" s="274">
        <f>'Calc|Fee Based'!AC40*'Input|Escalations'!$H$20/'Input|Escalations'!$I$20</f>
        <v>0</v>
      </c>
      <c r="CL41" s="274">
        <f>CK41*(1-'Input|Fee Based Mapping'!Z$6)</f>
        <v>0</v>
      </c>
      <c r="CM41" s="274">
        <f>CL41*(1-'Input|Fee Based Mapping'!AA$6)</f>
        <v>0</v>
      </c>
      <c r="CN41" s="274">
        <f>CM41*(1-'Input|Fee Based Mapping'!AB$6)</f>
        <v>0</v>
      </c>
      <c r="CO41" s="274">
        <f>CN41*(1-'Input|Fee Based Mapping'!AC$6)</f>
        <v>0</v>
      </c>
      <c r="CP41"/>
      <c r="CQ41" s="274"/>
      <c r="CR41" s="274"/>
      <c r="CS41" s="274">
        <f t="shared" si="48"/>
        <v>0</v>
      </c>
      <c r="CT41" s="274">
        <f t="shared" si="34"/>
        <v>0</v>
      </c>
      <c r="CU41" s="274">
        <f t="shared" si="35"/>
        <v>0</v>
      </c>
      <c r="CV41" s="274">
        <f t="shared" si="36"/>
        <v>0</v>
      </c>
      <c r="CW41" s="274">
        <f t="shared" si="37"/>
        <v>0</v>
      </c>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row>
    <row r="42" spans="1:205" s="1" customFormat="1" ht="13">
      <c r="A42" s="260">
        <f t="shared" si="49"/>
        <v>30</v>
      </c>
      <c r="B42" s="261" t="s">
        <v>348</v>
      </c>
      <c r="C42" s="262" t="s">
        <v>413</v>
      </c>
      <c r="D42" s="263" t="s">
        <v>187</v>
      </c>
      <c r="E42" s="263" t="s">
        <v>474</v>
      </c>
      <c r="F42" s="263" t="s">
        <v>437</v>
      </c>
      <c r="G42" s="266"/>
      <c r="H42" s="214">
        <v>0</v>
      </c>
      <c r="I42" s="274">
        <f t="shared" si="38"/>
        <v>0</v>
      </c>
      <c r="J42" s="274">
        <f t="shared" si="38"/>
        <v>0</v>
      </c>
      <c r="K42" s="274">
        <f t="shared" si="38"/>
        <v>0</v>
      </c>
      <c r="L42" s="274">
        <f t="shared" si="56"/>
        <v>0</v>
      </c>
      <c r="M42" s="274">
        <f t="shared" si="39"/>
        <v>0</v>
      </c>
      <c r="N42" s="274">
        <f t="shared" si="39"/>
        <v>0</v>
      </c>
      <c r="O42" s="274">
        <f t="shared" si="39"/>
        <v>0</v>
      </c>
      <c r="P42" s="101"/>
      <c r="Q42" s="274">
        <f>'Input|Fee Based Mapping'!J41</f>
        <v>826.97</v>
      </c>
      <c r="R42" s="274">
        <f>'Input|Fee Based Mapping'!K41</f>
        <v>857.17552225517045</v>
      </c>
      <c r="S42" s="274">
        <f>'Input|Fee Based Mapping'!Y41</f>
        <v>898.58415835415167</v>
      </c>
      <c r="T42" s="274">
        <f>'Input|Fee Based Mapping'!Z41</f>
        <v>930.48136664405331</v>
      </c>
      <c r="U42" s="274">
        <f>'Input|Fee Based Mapping'!AA41</f>
        <v>965.35103983999602</v>
      </c>
      <c r="V42" s="274">
        <f>'Input|Fee Based Mapping'!AB41</f>
        <v>1001.7298783458143</v>
      </c>
      <c r="W42" s="274">
        <f>'Input|Fee Based Mapping'!AC41</f>
        <v>1038.1626286016053</v>
      </c>
      <c r="X42" s="101"/>
      <c r="Y42" s="274">
        <f t="shared" si="40"/>
        <v>0</v>
      </c>
      <c r="Z42" s="274">
        <f t="shared" si="12"/>
        <v>0</v>
      </c>
      <c r="AA42" s="274">
        <f t="shared" si="13"/>
        <v>0</v>
      </c>
      <c r="AB42" s="274">
        <f t="shared" si="14"/>
        <v>0</v>
      </c>
      <c r="AC42" s="274">
        <f t="shared" si="15"/>
        <v>0</v>
      </c>
      <c r="AD42" s="274">
        <f t="shared" si="16"/>
        <v>0</v>
      </c>
      <c r="AE42" s="274">
        <f t="shared" si="17"/>
        <v>0</v>
      </c>
      <c r="AF42"/>
      <c r="AG42" s="274">
        <f>Y42/('Input|Escalations'!G$17/'Input|Escalations'!$H$17)</f>
        <v>0</v>
      </c>
      <c r="AH42" s="274">
        <f>Z42/('Input|Escalations'!H$17/'Input|Escalations'!$H$17)</f>
        <v>0</v>
      </c>
      <c r="AI42" s="274">
        <f>AA42/('Input|Escalations'!I$17/'Input|Escalations'!$H$17)</f>
        <v>0</v>
      </c>
      <c r="AJ42" s="274">
        <f>AB42/('Input|Escalations'!J$17/'Input|Escalations'!$H$17)</f>
        <v>0</v>
      </c>
      <c r="AK42" s="274">
        <f>AC42/('Input|Escalations'!K$17/'Input|Escalations'!$H$17)</f>
        <v>0</v>
      </c>
      <c r="AL42" s="274">
        <f>AD42/('Input|Escalations'!L$17/'Input|Escalations'!$H$17)</f>
        <v>0</v>
      </c>
      <c r="AM42" s="274">
        <f>AE42/('Input|Escalations'!M$17/'Input|Escalations'!$H$17)</f>
        <v>0</v>
      </c>
      <c r="AN42" s="265"/>
      <c r="AO42" s="274">
        <f>SUM('Calc|Fee Based'!Z41-'Calc|Fee Based'!V41,'Calc|Fee Based'!AB41:AE41)</f>
        <v>898.58415835415167</v>
      </c>
      <c r="AP42" s="274">
        <f>'Calc|Fee Based'!V41</f>
        <v>0</v>
      </c>
      <c r="AQ42" s="101">
        <f t="shared" si="41"/>
        <v>0</v>
      </c>
      <c r="AR42" s="305">
        <f t="shared" si="42"/>
        <v>1</v>
      </c>
      <c r="AS42" s="305">
        <f t="shared" si="18"/>
        <v>0</v>
      </c>
      <c r="AT42" s="265"/>
      <c r="AU42" s="274">
        <f t="shared" si="43"/>
        <v>0</v>
      </c>
      <c r="AV42" s="274">
        <f t="shared" si="50"/>
        <v>0</v>
      </c>
      <c r="AW42" s="274">
        <f t="shared" si="51"/>
        <v>0</v>
      </c>
      <c r="AX42" s="274">
        <f t="shared" si="52"/>
        <v>0</v>
      </c>
      <c r="AY42" s="274">
        <f t="shared" si="53"/>
        <v>0</v>
      </c>
      <c r="AZ42" s="274">
        <f t="shared" si="54"/>
        <v>0</v>
      </c>
      <c r="BA42" s="274">
        <f t="shared" si="55"/>
        <v>0</v>
      </c>
      <c r="BB42" s="265"/>
      <c r="BC42" s="274">
        <f t="shared" si="44"/>
        <v>0</v>
      </c>
      <c r="BD42" s="274">
        <f t="shared" si="20"/>
        <v>0</v>
      </c>
      <c r="BE42" s="274">
        <f t="shared" si="21"/>
        <v>0</v>
      </c>
      <c r="BF42" s="274">
        <f t="shared" si="22"/>
        <v>0</v>
      </c>
      <c r="BG42" s="274">
        <f t="shared" si="23"/>
        <v>0</v>
      </c>
      <c r="BH42" s="274">
        <f t="shared" si="24"/>
        <v>0</v>
      </c>
      <c r="BI42" s="274">
        <f t="shared" si="25"/>
        <v>0</v>
      </c>
      <c r="BJ42" s="301">
        <f t="shared" si="45"/>
        <v>0</v>
      </c>
      <c r="BK42" s="274"/>
      <c r="BL42" s="274"/>
      <c r="BM42" s="274">
        <f>'Calc|Fee Based'!AB41*'Input|Escalations'!$H$20/'Input|Escalations'!$I$20</f>
        <v>0</v>
      </c>
      <c r="BN42" s="274">
        <f>BM42*(1-'Input|Fee Based Mapping'!Z$6)</f>
        <v>0</v>
      </c>
      <c r="BO42" s="274">
        <f>BN42*(1-'Input|Fee Based Mapping'!AA$6)</f>
        <v>0</v>
      </c>
      <c r="BP42" s="274">
        <f>BO42*(1-'Input|Fee Based Mapping'!AB$6)</f>
        <v>0</v>
      </c>
      <c r="BQ42" s="274">
        <f>BP42*(1-'Input|Fee Based Mapping'!AC$6)</f>
        <v>0</v>
      </c>
      <c r="BR42" s="301"/>
      <c r="BS42" s="274"/>
      <c r="BT42" s="274"/>
      <c r="BU42" s="274">
        <f t="shared" si="46"/>
        <v>0</v>
      </c>
      <c r="BV42" s="274">
        <f t="shared" si="26"/>
        <v>0</v>
      </c>
      <c r="BW42" s="274">
        <f t="shared" si="27"/>
        <v>0</v>
      </c>
      <c r="BX42" s="274">
        <f t="shared" si="28"/>
        <v>0</v>
      </c>
      <c r="BY42" s="274">
        <f t="shared" si="29"/>
        <v>0</v>
      </c>
      <c r="BZ42"/>
      <c r="CA42" s="274"/>
      <c r="CB42" s="274"/>
      <c r="CC42" s="274">
        <f t="shared" si="47"/>
        <v>0</v>
      </c>
      <c r="CD42" s="274">
        <f t="shared" si="30"/>
        <v>0</v>
      </c>
      <c r="CE42" s="274">
        <f t="shared" si="31"/>
        <v>0</v>
      </c>
      <c r="CF42" s="274">
        <f t="shared" si="32"/>
        <v>0</v>
      </c>
      <c r="CG42" s="274">
        <f t="shared" si="33"/>
        <v>0</v>
      </c>
      <c r="CH42"/>
      <c r="CI42" s="274"/>
      <c r="CJ42" s="274"/>
      <c r="CK42" s="274">
        <f>'Calc|Fee Based'!AC41*'Input|Escalations'!$H$20/'Input|Escalations'!$I$20</f>
        <v>0</v>
      </c>
      <c r="CL42" s="274">
        <f>CK42*(1-'Input|Fee Based Mapping'!Z$6)</f>
        <v>0</v>
      </c>
      <c r="CM42" s="274">
        <f>CL42*(1-'Input|Fee Based Mapping'!AA$6)</f>
        <v>0</v>
      </c>
      <c r="CN42" s="274">
        <f>CM42*(1-'Input|Fee Based Mapping'!AB$6)</f>
        <v>0</v>
      </c>
      <c r="CO42" s="274">
        <f>CN42*(1-'Input|Fee Based Mapping'!AC$6)</f>
        <v>0</v>
      </c>
      <c r="CP42"/>
      <c r="CQ42" s="274"/>
      <c r="CR42" s="274"/>
      <c r="CS42" s="274">
        <f t="shared" si="48"/>
        <v>0</v>
      </c>
      <c r="CT42" s="274">
        <f t="shared" si="34"/>
        <v>0</v>
      </c>
      <c r="CU42" s="274">
        <f t="shared" si="35"/>
        <v>0</v>
      </c>
      <c r="CV42" s="274">
        <f t="shared" si="36"/>
        <v>0</v>
      </c>
      <c r="CW42" s="274">
        <f t="shared" si="37"/>
        <v>0</v>
      </c>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row>
    <row r="43" spans="1:205" s="1" customFormat="1" ht="13">
      <c r="A43" s="260">
        <f t="shared" si="49"/>
        <v>31</v>
      </c>
      <c r="B43" s="261" t="s">
        <v>349</v>
      </c>
      <c r="C43" s="262" t="s">
        <v>414</v>
      </c>
      <c r="D43" s="263" t="s">
        <v>186</v>
      </c>
      <c r="E43" s="263" t="s">
        <v>349</v>
      </c>
      <c r="F43" s="263" t="s">
        <v>437</v>
      </c>
      <c r="G43" s="266"/>
      <c r="H43" s="214">
        <v>0</v>
      </c>
      <c r="I43" s="274">
        <f t="shared" si="38"/>
        <v>0</v>
      </c>
      <c r="J43" s="274">
        <f t="shared" si="38"/>
        <v>0</v>
      </c>
      <c r="K43" s="274">
        <f t="shared" si="38"/>
        <v>0</v>
      </c>
      <c r="L43" s="274">
        <f t="shared" si="56"/>
        <v>0</v>
      </c>
      <c r="M43" s="274">
        <f t="shared" si="39"/>
        <v>0</v>
      </c>
      <c r="N43" s="274">
        <f t="shared" si="39"/>
        <v>0</v>
      </c>
      <c r="O43" s="274">
        <f t="shared" si="39"/>
        <v>0</v>
      </c>
      <c r="P43" s="101"/>
      <c r="Q43" s="274">
        <f>'Input|Fee Based Mapping'!J42</f>
        <v>1.71</v>
      </c>
      <c r="R43" s="274">
        <f>'Input|Fee Based Mapping'!K42</f>
        <v>1.7724586660415025</v>
      </c>
      <c r="S43" s="274">
        <f>'Input|Fee Based Mapping'!Y42</f>
        <v>0</v>
      </c>
      <c r="T43" s="274">
        <f>'Input|Fee Based Mapping'!Z42</f>
        <v>0</v>
      </c>
      <c r="U43" s="274">
        <f>'Input|Fee Based Mapping'!AA42</f>
        <v>0</v>
      </c>
      <c r="V43" s="274">
        <f>'Input|Fee Based Mapping'!AB42</f>
        <v>0</v>
      </c>
      <c r="W43" s="274">
        <f>'Input|Fee Based Mapping'!AC42</f>
        <v>0</v>
      </c>
      <c r="X43" s="101"/>
      <c r="Y43" s="274">
        <f t="shared" si="40"/>
        <v>0</v>
      </c>
      <c r="Z43" s="274">
        <f t="shared" si="12"/>
        <v>0</v>
      </c>
      <c r="AA43" s="274">
        <f t="shared" si="13"/>
        <v>0</v>
      </c>
      <c r="AB43" s="274">
        <f t="shared" si="14"/>
        <v>0</v>
      </c>
      <c r="AC43" s="274">
        <f t="shared" si="15"/>
        <v>0</v>
      </c>
      <c r="AD43" s="274">
        <f t="shared" si="16"/>
        <v>0</v>
      </c>
      <c r="AE43" s="274">
        <f t="shared" si="17"/>
        <v>0</v>
      </c>
      <c r="AF43"/>
      <c r="AG43" s="274">
        <f>Y43/('Input|Escalations'!G$17/'Input|Escalations'!$H$17)</f>
        <v>0</v>
      </c>
      <c r="AH43" s="274">
        <f>Z43/('Input|Escalations'!H$17/'Input|Escalations'!$H$17)</f>
        <v>0</v>
      </c>
      <c r="AI43" s="274">
        <f>AA43/('Input|Escalations'!I$17/'Input|Escalations'!$H$17)</f>
        <v>0</v>
      </c>
      <c r="AJ43" s="274">
        <f>AB43/('Input|Escalations'!J$17/'Input|Escalations'!$H$17)</f>
        <v>0</v>
      </c>
      <c r="AK43" s="274">
        <f>AC43/('Input|Escalations'!K$17/'Input|Escalations'!$H$17)</f>
        <v>0</v>
      </c>
      <c r="AL43" s="274">
        <f>AD43/('Input|Escalations'!L$17/'Input|Escalations'!$H$17)</f>
        <v>0</v>
      </c>
      <c r="AM43" s="274">
        <f>AE43/('Input|Escalations'!M$17/'Input|Escalations'!$H$17)</f>
        <v>0</v>
      </c>
      <c r="AN43" s="265"/>
      <c r="AO43" s="274">
        <f>SUM('Calc|Fee Based'!Z42-'Calc|Fee Based'!V42,'Calc|Fee Based'!AB42:AE42)</f>
        <v>0</v>
      </c>
      <c r="AP43" s="274">
        <f>'Calc|Fee Based'!V42</f>
        <v>0</v>
      </c>
      <c r="AQ43" s="101">
        <f t="shared" si="41"/>
        <v>0</v>
      </c>
      <c r="AR43" s="305">
        <f t="shared" si="42"/>
        <v>0</v>
      </c>
      <c r="AS43" s="305">
        <f t="shared" si="18"/>
        <v>0</v>
      </c>
      <c r="AT43" s="265"/>
      <c r="AU43" s="274">
        <f t="shared" si="43"/>
        <v>0</v>
      </c>
      <c r="AV43" s="274">
        <f t="shared" si="50"/>
        <v>0</v>
      </c>
      <c r="AW43" s="274">
        <f t="shared" si="51"/>
        <v>0</v>
      </c>
      <c r="AX43" s="274">
        <f t="shared" si="52"/>
        <v>0</v>
      </c>
      <c r="AY43" s="274">
        <f t="shared" si="53"/>
        <v>0</v>
      </c>
      <c r="AZ43" s="274">
        <f t="shared" si="54"/>
        <v>0</v>
      </c>
      <c r="BA43" s="274">
        <f t="shared" si="55"/>
        <v>0</v>
      </c>
      <c r="BB43" s="265"/>
      <c r="BC43" s="274">
        <f t="shared" si="44"/>
        <v>0</v>
      </c>
      <c r="BD43" s="274">
        <f t="shared" si="20"/>
        <v>0</v>
      </c>
      <c r="BE43" s="274">
        <f t="shared" si="21"/>
        <v>0</v>
      </c>
      <c r="BF43" s="274">
        <f t="shared" si="22"/>
        <v>0</v>
      </c>
      <c r="BG43" s="274">
        <f t="shared" si="23"/>
        <v>0</v>
      </c>
      <c r="BH43" s="274">
        <f t="shared" si="24"/>
        <v>0</v>
      </c>
      <c r="BI43" s="274">
        <f t="shared" si="25"/>
        <v>0</v>
      </c>
      <c r="BJ43" s="301">
        <f t="shared" si="45"/>
        <v>0</v>
      </c>
      <c r="BK43" s="274"/>
      <c r="BL43" s="274"/>
      <c r="BM43" s="274">
        <f>'Calc|Fee Based'!AB42*'Input|Escalations'!$H$20/'Input|Escalations'!$I$20</f>
        <v>0</v>
      </c>
      <c r="BN43" s="274">
        <f>BM43*(1-'Input|Fee Based Mapping'!Z$6)</f>
        <v>0</v>
      </c>
      <c r="BO43" s="274">
        <f>BN43*(1-'Input|Fee Based Mapping'!AA$6)</f>
        <v>0</v>
      </c>
      <c r="BP43" s="274">
        <f>BO43*(1-'Input|Fee Based Mapping'!AB$6)</f>
        <v>0</v>
      </c>
      <c r="BQ43" s="274">
        <f>BP43*(1-'Input|Fee Based Mapping'!AC$6)</f>
        <v>0</v>
      </c>
      <c r="BR43" s="301"/>
      <c r="BS43" s="274"/>
      <c r="BT43" s="274"/>
      <c r="BU43" s="274">
        <f t="shared" si="46"/>
        <v>0</v>
      </c>
      <c r="BV43" s="274">
        <f t="shared" si="26"/>
        <v>0</v>
      </c>
      <c r="BW43" s="274">
        <f t="shared" si="27"/>
        <v>0</v>
      </c>
      <c r="BX43" s="274">
        <f t="shared" si="28"/>
        <v>0</v>
      </c>
      <c r="BY43" s="274">
        <f t="shared" si="29"/>
        <v>0</v>
      </c>
      <c r="BZ43"/>
      <c r="CA43" s="274"/>
      <c r="CB43" s="274"/>
      <c r="CC43" s="274">
        <f t="shared" si="47"/>
        <v>0</v>
      </c>
      <c r="CD43" s="274">
        <f t="shared" si="30"/>
        <v>0</v>
      </c>
      <c r="CE43" s="274">
        <f t="shared" si="31"/>
        <v>0</v>
      </c>
      <c r="CF43" s="274">
        <f t="shared" si="32"/>
        <v>0</v>
      </c>
      <c r="CG43" s="274">
        <f t="shared" si="33"/>
        <v>0</v>
      </c>
      <c r="CH43"/>
      <c r="CI43" s="274"/>
      <c r="CJ43" s="274"/>
      <c r="CK43" s="274">
        <f>'Calc|Fee Based'!AC42*'Input|Escalations'!$H$20/'Input|Escalations'!$I$20</f>
        <v>0</v>
      </c>
      <c r="CL43" s="274">
        <f>CK43*(1-'Input|Fee Based Mapping'!Z$6)</f>
        <v>0</v>
      </c>
      <c r="CM43" s="274">
        <f>CL43*(1-'Input|Fee Based Mapping'!AA$6)</f>
        <v>0</v>
      </c>
      <c r="CN43" s="274">
        <f>CM43*(1-'Input|Fee Based Mapping'!AB$6)</f>
        <v>0</v>
      </c>
      <c r="CO43" s="274">
        <f>CN43*(1-'Input|Fee Based Mapping'!AC$6)</f>
        <v>0</v>
      </c>
      <c r="CP43"/>
      <c r="CQ43" s="274"/>
      <c r="CR43" s="274"/>
      <c r="CS43" s="274">
        <f t="shared" si="48"/>
        <v>0</v>
      </c>
      <c r="CT43" s="274">
        <f t="shared" si="34"/>
        <v>0</v>
      </c>
      <c r="CU43" s="274">
        <f t="shared" si="35"/>
        <v>0</v>
      </c>
      <c r="CV43" s="274">
        <f t="shared" si="36"/>
        <v>0</v>
      </c>
      <c r="CW43" s="274">
        <f t="shared" si="37"/>
        <v>0</v>
      </c>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row>
    <row r="44" spans="1:205" s="1" customFormat="1" ht="13">
      <c r="A44" s="260">
        <f t="shared" si="49"/>
        <v>32</v>
      </c>
      <c r="B44" s="261" t="s">
        <v>350</v>
      </c>
      <c r="C44" s="262" t="s">
        <v>415</v>
      </c>
      <c r="D44" s="263" t="s">
        <v>186</v>
      </c>
      <c r="E44" s="263" t="s">
        <v>350</v>
      </c>
      <c r="F44" s="268" t="s">
        <v>475</v>
      </c>
      <c r="G44" s="266"/>
      <c r="H44" s="214">
        <v>0</v>
      </c>
      <c r="I44" s="274">
        <f t="shared" si="38"/>
        <v>0</v>
      </c>
      <c r="J44" s="274">
        <f t="shared" si="38"/>
        <v>0</v>
      </c>
      <c r="K44" s="274">
        <f t="shared" si="38"/>
        <v>0</v>
      </c>
      <c r="L44" s="274">
        <f t="shared" si="56"/>
        <v>0</v>
      </c>
      <c r="M44" s="274">
        <f t="shared" si="39"/>
        <v>0</v>
      </c>
      <c r="N44" s="274">
        <f t="shared" si="39"/>
        <v>0</v>
      </c>
      <c r="O44" s="274">
        <f t="shared" si="39"/>
        <v>0</v>
      </c>
      <c r="P44" s="101"/>
      <c r="Q44" s="274">
        <f>'Input|Fee Based Mapping'!J43</f>
        <v>19.64</v>
      </c>
      <c r="R44" s="274">
        <f>'Input|Fee Based Mapping'!K43</f>
        <v>20.357361521084858</v>
      </c>
      <c r="S44" s="274">
        <f>'Input|Fee Based Mapping'!Y43</f>
        <v>0</v>
      </c>
      <c r="T44" s="274">
        <f>'Input|Fee Based Mapping'!Z43</f>
        <v>0</v>
      </c>
      <c r="U44" s="274">
        <f>'Input|Fee Based Mapping'!AA43</f>
        <v>0</v>
      </c>
      <c r="V44" s="274">
        <f>'Input|Fee Based Mapping'!AB43</f>
        <v>0</v>
      </c>
      <c r="W44" s="274">
        <f>'Input|Fee Based Mapping'!AC43</f>
        <v>0</v>
      </c>
      <c r="X44" s="101"/>
      <c r="Y44" s="274">
        <f t="shared" si="40"/>
        <v>0</v>
      </c>
      <c r="Z44" s="274">
        <f t="shared" si="12"/>
        <v>0</v>
      </c>
      <c r="AA44" s="274">
        <f t="shared" si="13"/>
        <v>0</v>
      </c>
      <c r="AB44" s="274">
        <f t="shared" si="14"/>
        <v>0</v>
      </c>
      <c r="AC44" s="274">
        <f t="shared" si="15"/>
        <v>0</v>
      </c>
      <c r="AD44" s="274">
        <f t="shared" si="16"/>
        <v>0</v>
      </c>
      <c r="AE44" s="274">
        <f t="shared" si="17"/>
        <v>0</v>
      </c>
      <c r="AF44"/>
      <c r="AG44" s="274">
        <f>Y44/('Input|Escalations'!G$17/'Input|Escalations'!$H$17)</f>
        <v>0</v>
      </c>
      <c r="AH44" s="274">
        <f>Z44/('Input|Escalations'!H$17/'Input|Escalations'!$H$17)</f>
        <v>0</v>
      </c>
      <c r="AI44" s="274">
        <f>AA44/('Input|Escalations'!I$17/'Input|Escalations'!$H$17)</f>
        <v>0</v>
      </c>
      <c r="AJ44" s="274">
        <f>AB44/('Input|Escalations'!J$17/'Input|Escalations'!$H$17)</f>
        <v>0</v>
      </c>
      <c r="AK44" s="274">
        <f>AC44/('Input|Escalations'!K$17/'Input|Escalations'!$H$17)</f>
        <v>0</v>
      </c>
      <c r="AL44" s="274">
        <f>AD44/('Input|Escalations'!L$17/'Input|Escalations'!$H$17)</f>
        <v>0</v>
      </c>
      <c r="AM44" s="274">
        <f>AE44/('Input|Escalations'!M$17/'Input|Escalations'!$H$17)</f>
        <v>0</v>
      </c>
      <c r="AN44" s="265"/>
      <c r="AO44" s="274">
        <f>SUM('Calc|Fee Based'!Z43-'Calc|Fee Based'!V43,'Calc|Fee Based'!AB43:AE43)</f>
        <v>0</v>
      </c>
      <c r="AP44" s="274">
        <f>'Calc|Fee Based'!V43</f>
        <v>0</v>
      </c>
      <c r="AQ44" s="101">
        <f t="shared" si="41"/>
        <v>0</v>
      </c>
      <c r="AR44" s="305">
        <f t="shared" si="42"/>
        <v>0</v>
      </c>
      <c r="AS44" s="305">
        <f t="shared" si="18"/>
        <v>0</v>
      </c>
      <c r="AT44" s="265"/>
      <c r="AU44" s="274">
        <f t="shared" si="43"/>
        <v>0</v>
      </c>
      <c r="AV44" s="274">
        <f t="shared" si="50"/>
        <v>0</v>
      </c>
      <c r="AW44" s="274">
        <f t="shared" si="51"/>
        <v>0</v>
      </c>
      <c r="AX44" s="274">
        <f t="shared" si="52"/>
        <v>0</v>
      </c>
      <c r="AY44" s="274">
        <f t="shared" si="53"/>
        <v>0</v>
      </c>
      <c r="AZ44" s="274">
        <f t="shared" si="54"/>
        <v>0</v>
      </c>
      <c r="BA44" s="274">
        <f t="shared" si="55"/>
        <v>0</v>
      </c>
      <c r="BB44" s="265"/>
      <c r="BC44" s="274">
        <f t="shared" si="44"/>
        <v>0</v>
      </c>
      <c r="BD44" s="274">
        <f t="shared" si="20"/>
        <v>0</v>
      </c>
      <c r="BE44" s="274">
        <f t="shared" si="21"/>
        <v>0</v>
      </c>
      <c r="BF44" s="274">
        <f t="shared" si="22"/>
        <v>0</v>
      </c>
      <c r="BG44" s="274">
        <f t="shared" si="23"/>
        <v>0</v>
      </c>
      <c r="BH44" s="274">
        <f t="shared" si="24"/>
        <v>0</v>
      </c>
      <c r="BI44" s="274">
        <f t="shared" si="25"/>
        <v>0</v>
      </c>
      <c r="BJ44" s="301">
        <f t="shared" si="45"/>
        <v>0</v>
      </c>
      <c r="BK44" s="274"/>
      <c r="BL44" s="274"/>
      <c r="BM44" s="274">
        <f>'Calc|Fee Based'!AB43*'Input|Escalations'!$H$20/'Input|Escalations'!$I$20</f>
        <v>0</v>
      </c>
      <c r="BN44" s="274">
        <f>BM44*(1-'Input|Fee Based Mapping'!Z$6)</f>
        <v>0</v>
      </c>
      <c r="BO44" s="274">
        <f>BN44*(1-'Input|Fee Based Mapping'!AA$6)</f>
        <v>0</v>
      </c>
      <c r="BP44" s="274">
        <f>BO44*(1-'Input|Fee Based Mapping'!AB$6)</f>
        <v>0</v>
      </c>
      <c r="BQ44" s="274">
        <f>BP44*(1-'Input|Fee Based Mapping'!AC$6)</f>
        <v>0</v>
      </c>
      <c r="BR44" s="301"/>
      <c r="BS44" s="274"/>
      <c r="BT44" s="274"/>
      <c r="BU44" s="274">
        <f t="shared" si="46"/>
        <v>0</v>
      </c>
      <c r="BV44" s="274">
        <f t="shared" si="26"/>
        <v>0</v>
      </c>
      <c r="BW44" s="274">
        <f t="shared" si="27"/>
        <v>0</v>
      </c>
      <c r="BX44" s="274">
        <f t="shared" si="28"/>
        <v>0</v>
      </c>
      <c r="BY44" s="274">
        <f t="shared" si="29"/>
        <v>0</v>
      </c>
      <c r="BZ44"/>
      <c r="CA44" s="274"/>
      <c r="CB44" s="274"/>
      <c r="CC44" s="274">
        <f t="shared" si="47"/>
        <v>0</v>
      </c>
      <c r="CD44" s="274">
        <f t="shared" si="30"/>
        <v>0</v>
      </c>
      <c r="CE44" s="274">
        <f t="shared" si="31"/>
        <v>0</v>
      </c>
      <c r="CF44" s="274">
        <f t="shared" si="32"/>
        <v>0</v>
      </c>
      <c r="CG44" s="274">
        <f t="shared" si="33"/>
        <v>0</v>
      </c>
      <c r="CH44"/>
      <c r="CI44" s="274"/>
      <c r="CJ44" s="274"/>
      <c r="CK44" s="274">
        <f>'Calc|Fee Based'!AC43*'Input|Escalations'!$H$20/'Input|Escalations'!$I$20</f>
        <v>0</v>
      </c>
      <c r="CL44" s="274">
        <f>CK44*(1-'Input|Fee Based Mapping'!Z$6)</f>
        <v>0</v>
      </c>
      <c r="CM44" s="274">
        <f>CL44*(1-'Input|Fee Based Mapping'!AA$6)</f>
        <v>0</v>
      </c>
      <c r="CN44" s="274">
        <f>CM44*(1-'Input|Fee Based Mapping'!AB$6)</f>
        <v>0</v>
      </c>
      <c r="CO44" s="274">
        <f>CN44*(1-'Input|Fee Based Mapping'!AC$6)</f>
        <v>0</v>
      </c>
      <c r="CP44"/>
      <c r="CQ44" s="274"/>
      <c r="CR44" s="274"/>
      <c r="CS44" s="274">
        <f t="shared" si="48"/>
        <v>0</v>
      </c>
      <c r="CT44" s="274">
        <f t="shared" si="34"/>
        <v>0</v>
      </c>
      <c r="CU44" s="274">
        <f t="shared" si="35"/>
        <v>0</v>
      </c>
      <c r="CV44" s="274">
        <f t="shared" si="36"/>
        <v>0</v>
      </c>
      <c r="CW44" s="274">
        <f t="shared" si="37"/>
        <v>0</v>
      </c>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row>
    <row r="45" spans="1:205" s="1" customFormat="1" ht="13">
      <c r="A45" s="260">
        <f t="shared" si="49"/>
        <v>33</v>
      </c>
      <c r="B45" s="261" t="s">
        <v>351</v>
      </c>
      <c r="C45" s="262" t="s">
        <v>476</v>
      </c>
      <c r="D45" s="263" t="s">
        <v>186</v>
      </c>
      <c r="E45" s="263" t="s">
        <v>477</v>
      </c>
      <c r="F45" s="263" t="s">
        <v>437</v>
      </c>
      <c r="G45" s="266"/>
      <c r="H45" s="214">
        <v>1073</v>
      </c>
      <c r="I45" s="274">
        <f t="shared" si="38"/>
        <v>1087.9147</v>
      </c>
      <c r="J45" s="274">
        <f t="shared" si="38"/>
        <v>1102.9279228600001</v>
      </c>
      <c r="K45" s="274">
        <f t="shared" si="38"/>
        <v>1121.9451182449179</v>
      </c>
      <c r="L45" s="274">
        <f t="shared" si="56"/>
        <v>1142.1836872928377</v>
      </c>
      <c r="M45" s="274">
        <f t="shared" si="39"/>
        <v>1162.3473408113969</v>
      </c>
      <c r="N45" s="274">
        <f t="shared" si="39"/>
        <v>1182.4842885876631</v>
      </c>
      <c r="O45" s="274">
        <f t="shared" si="39"/>
        <v>1202.6320309777343</v>
      </c>
      <c r="P45" s="101"/>
      <c r="Q45" s="274">
        <f>'Input|Fee Based Mapping'!J44</f>
        <v>559.26</v>
      </c>
      <c r="R45" s="274">
        <f>'Input|Fee Based Mapping'!K44</f>
        <v>579.68727109378392</v>
      </c>
      <c r="S45" s="274">
        <f>'Input|Fee Based Mapping'!Y44</f>
        <v>618.76587610271554</v>
      </c>
      <c r="T45" s="274">
        <f>'Input|Fee Based Mapping'!Z44</f>
        <v>640.73032300425223</v>
      </c>
      <c r="U45" s="274">
        <f>'Input|Fee Based Mapping'!AA44</f>
        <v>664.74161196801697</v>
      </c>
      <c r="V45" s="274">
        <f>'Input|Fee Based Mapping'!AB44</f>
        <v>689.79211354917231</v>
      </c>
      <c r="W45" s="274">
        <f>'Input|Fee Based Mapping'!AC44</f>
        <v>714.87973881083542</v>
      </c>
      <c r="X45" s="101"/>
      <c r="Y45" s="274">
        <f t="shared" si="40"/>
        <v>608427.17512200004</v>
      </c>
      <c r="Z45" s="274">
        <f t="shared" si="12"/>
        <v>639353.27781584882</v>
      </c>
      <c r="AA45" s="274">
        <f t="shared" si="13"/>
        <v>694221.35402998142</v>
      </c>
      <c r="AB45" s="274">
        <f t="shared" si="14"/>
        <v>731831.72288932768</v>
      </c>
      <c r="AC45" s="274">
        <f t="shared" si="15"/>
        <v>772660.64499770594</v>
      </c>
      <c r="AD45" s="274">
        <f t="shared" si="16"/>
        <v>815668.33666357351</v>
      </c>
      <c r="AE45" s="274">
        <f t="shared" si="17"/>
        <v>859737.27219090727</v>
      </c>
      <c r="AF45"/>
      <c r="AG45" s="274">
        <f>Y45/('Input|Escalations'!G$17/'Input|Escalations'!$H$17)</f>
        <v>623179.63418079959</v>
      </c>
      <c r="AH45" s="274">
        <f>Z45/('Input|Escalations'!H$17/'Input|Escalations'!$H$17)</f>
        <v>639353.27781584882</v>
      </c>
      <c r="AI45" s="274">
        <f>AA45/('Input|Escalations'!I$17/'Input|Escalations'!$H$17)</f>
        <v>676629.00002922164</v>
      </c>
      <c r="AJ45" s="274">
        <f>AB45/('Input|Escalations'!J$17/'Input|Escalations'!$H$17)</f>
        <v>695346.34394543548</v>
      </c>
      <c r="AK45" s="274">
        <f>AC45/('Input|Escalations'!K$17/'Input|Escalations'!$H$17)</f>
        <v>715884.6857654904</v>
      </c>
      <c r="AL45" s="274">
        <f>AD45/('Input|Escalations'!L$17/'Input|Escalations'!$H$17)</f>
        <v>737083.90193582105</v>
      </c>
      <c r="AM45" s="274">
        <f>AE45/('Input|Escalations'!M$17/'Input|Escalations'!$H$17)</f>
        <v>757958.1238873495</v>
      </c>
      <c r="AN45" s="265"/>
      <c r="AO45" s="274">
        <f>SUM('Calc|Fee Based'!Z44-'Calc|Fee Based'!V44,'Calc|Fee Based'!AB44:AE44)</f>
        <v>618.76587610271554</v>
      </c>
      <c r="AP45" s="274">
        <f>'Calc|Fee Based'!V44</f>
        <v>0</v>
      </c>
      <c r="AQ45" s="101">
        <f t="shared" si="41"/>
        <v>0</v>
      </c>
      <c r="AR45" s="305">
        <f t="shared" si="42"/>
        <v>1</v>
      </c>
      <c r="AS45" s="305">
        <f t="shared" si="18"/>
        <v>0</v>
      </c>
      <c r="AT45" s="265"/>
      <c r="AU45" s="274">
        <f t="shared" si="43"/>
        <v>623179.63418079959</v>
      </c>
      <c r="AV45" s="274">
        <f t="shared" si="50"/>
        <v>639353.27781584882</v>
      </c>
      <c r="AW45" s="274">
        <f t="shared" si="51"/>
        <v>676629.00002922164</v>
      </c>
      <c r="AX45" s="274">
        <f t="shared" si="52"/>
        <v>695346.34394543548</v>
      </c>
      <c r="AY45" s="274">
        <f t="shared" si="53"/>
        <v>715884.6857654904</v>
      </c>
      <c r="AZ45" s="274">
        <f t="shared" si="54"/>
        <v>737083.90193582105</v>
      </c>
      <c r="BA45" s="274">
        <f t="shared" si="55"/>
        <v>757958.1238873495</v>
      </c>
      <c r="BB45" s="265"/>
      <c r="BC45" s="274">
        <f t="shared" si="44"/>
        <v>0</v>
      </c>
      <c r="BD45" s="274">
        <f t="shared" si="20"/>
        <v>0</v>
      </c>
      <c r="BE45" s="274">
        <f t="shared" si="21"/>
        <v>0</v>
      </c>
      <c r="BF45" s="274">
        <f t="shared" si="22"/>
        <v>0</v>
      </c>
      <c r="BG45" s="274">
        <f t="shared" si="23"/>
        <v>0</v>
      </c>
      <c r="BH45" s="274">
        <f t="shared" si="24"/>
        <v>0</v>
      </c>
      <c r="BI45" s="274">
        <f t="shared" si="25"/>
        <v>0</v>
      </c>
      <c r="BJ45" s="301">
        <f t="shared" si="45"/>
        <v>0</v>
      </c>
      <c r="BK45" s="274"/>
      <c r="BL45" s="274"/>
      <c r="BM45" s="274">
        <f>'Calc|Fee Based'!AB44*'Input|Escalations'!$H$20/'Input|Escalations'!$I$20</f>
        <v>78.397376203063686</v>
      </c>
      <c r="BN45" s="274">
        <f>BM45*(1-'Input|Fee Based Mapping'!Z$6)</f>
        <v>79.138489360110384</v>
      </c>
      <c r="BO45" s="274">
        <f>BN45*(1-'Input|Fee Based Mapping'!AA$6)</f>
        <v>80.062598129039571</v>
      </c>
      <c r="BP45" s="274">
        <f>BO45*(1-'Input|Fee Based Mapping'!AB$6)</f>
        <v>81.029671984081759</v>
      </c>
      <c r="BQ45" s="274">
        <f>BP45*(1-'Input|Fee Based Mapping'!AC$6)</f>
        <v>81.928495388673383</v>
      </c>
      <c r="BR45" s="301"/>
      <c r="BS45" s="274"/>
      <c r="BT45" s="274"/>
      <c r="BU45" s="274">
        <f t="shared" si="46"/>
        <v>0</v>
      </c>
      <c r="BV45" s="274">
        <f t="shared" si="26"/>
        <v>0</v>
      </c>
      <c r="BW45" s="274">
        <f t="shared" si="27"/>
        <v>0</v>
      </c>
      <c r="BX45" s="274">
        <f t="shared" si="28"/>
        <v>0</v>
      </c>
      <c r="BY45" s="274">
        <f t="shared" si="29"/>
        <v>0</v>
      </c>
      <c r="BZ45"/>
      <c r="CA45" s="274"/>
      <c r="CB45" s="274"/>
      <c r="CC45" s="274">
        <f t="shared" si="47"/>
        <v>87957.553514237603</v>
      </c>
      <c r="CD45" s="274">
        <f t="shared" si="30"/>
        <v>90390.691584115877</v>
      </c>
      <c r="CE45" s="274">
        <f t="shared" si="31"/>
        <v>93060.548033740663</v>
      </c>
      <c r="CF45" s="274">
        <f t="shared" si="32"/>
        <v>95816.314030588605</v>
      </c>
      <c r="CG45" s="274">
        <f t="shared" si="33"/>
        <v>98529.832804230216</v>
      </c>
      <c r="CH45"/>
      <c r="CI45" s="274"/>
      <c r="CJ45" s="274"/>
      <c r="CK45" s="274">
        <f>'Calc|Fee Based'!AC44*'Input|Escalations'!$H$20/'Input|Escalations'!$I$20</f>
        <v>150.17083357213903</v>
      </c>
      <c r="CL45" s="274">
        <f>CK45*(1-'Input|Fee Based Mapping'!Z$6)</f>
        <v>151.59044205848315</v>
      </c>
      <c r="CM45" s="274">
        <f>CL45*(1-'Input|Fee Based Mapping'!AA$6)</f>
        <v>153.36058017869229</v>
      </c>
      <c r="CN45" s="274">
        <f>CM45*(1-'Input|Fee Based Mapping'!AB$6)</f>
        <v>155.21301828276029</v>
      </c>
      <c r="CO45" s="274">
        <f>CN45*(1-'Input|Fee Based Mapping'!AC$6)</f>
        <v>156.93472207488793</v>
      </c>
      <c r="CP45"/>
      <c r="CQ45" s="274"/>
      <c r="CR45" s="274"/>
      <c r="CS45" s="274">
        <f t="shared" si="48"/>
        <v>168483.43362903141</v>
      </c>
      <c r="CT45" s="274">
        <f t="shared" si="34"/>
        <v>173144.13006870955</v>
      </c>
      <c r="CU45" s="274">
        <f t="shared" si="35"/>
        <v>178258.26255599599</v>
      </c>
      <c r="CV45" s="274">
        <f t="shared" si="36"/>
        <v>183536.95550363374</v>
      </c>
      <c r="CW45" s="274">
        <f t="shared" si="37"/>
        <v>188734.72353984875</v>
      </c>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row>
    <row r="46" spans="1:205" s="1" customFormat="1" ht="13">
      <c r="A46" s="260">
        <f t="shared" si="49"/>
        <v>34</v>
      </c>
      <c r="B46" s="261" t="s">
        <v>351</v>
      </c>
      <c r="C46" s="262" t="s">
        <v>478</v>
      </c>
      <c r="D46" s="263" t="s">
        <v>187</v>
      </c>
      <c r="E46" s="263" t="s">
        <v>479</v>
      </c>
      <c r="F46" s="263" t="s">
        <v>437</v>
      </c>
      <c r="G46" s="266"/>
      <c r="H46" s="214">
        <v>0</v>
      </c>
      <c r="I46" s="274">
        <f t="shared" si="38"/>
        <v>0</v>
      </c>
      <c r="J46" s="274">
        <f t="shared" si="38"/>
        <v>0</v>
      </c>
      <c r="K46" s="274">
        <f t="shared" si="38"/>
        <v>0</v>
      </c>
      <c r="L46" s="274">
        <f t="shared" si="56"/>
        <v>0</v>
      </c>
      <c r="M46" s="274">
        <f t="shared" si="39"/>
        <v>0</v>
      </c>
      <c r="N46" s="274">
        <f t="shared" si="39"/>
        <v>0</v>
      </c>
      <c r="O46" s="274">
        <f t="shared" si="39"/>
        <v>0</v>
      </c>
      <c r="P46" s="101"/>
      <c r="Q46" s="274">
        <f>'Input|Fee Based Mapping'!J45</f>
        <v>772.78</v>
      </c>
      <c r="R46" s="274">
        <f>'Input|Fee Based Mapping'!K45</f>
        <v>801.00620347576159</v>
      </c>
      <c r="S46" s="274">
        <f>'Input|Fee Based Mapping'!Y45</f>
        <v>958.78901080373726</v>
      </c>
      <c r="T46" s="274">
        <f>'Input|Fee Based Mapping'!Z45</f>
        <v>992.82332189118267</v>
      </c>
      <c r="U46" s="274">
        <f>'Input|Fee Based Mapping'!AA45</f>
        <v>1030.0292520867727</v>
      </c>
      <c r="V46" s="274">
        <f>'Input|Fee Based Mapping'!AB45</f>
        <v>1068.845461187396</v>
      </c>
      <c r="W46" s="274">
        <f>'Input|Fee Based Mapping'!AC45</f>
        <v>1107.7191941080716</v>
      </c>
      <c r="X46" s="101"/>
      <c r="Y46" s="274">
        <f t="shared" si="40"/>
        <v>0</v>
      </c>
      <c r="Z46" s="274">
        <f t="shared" si="12"/>
        <v>0</v>
      </c>
      <c r="AA46" s="274">
        <f t="shared" si="13"/>
        <v>0</v>
      </c>
      <c r="AB46" s="274">
        <f t="shared" si="14"/>
        <v>0</v>
      </c>
      <c r="AC46" s="274">
        <f t="shared" si="15"/>
        <v>0</v>
      </c>
      <c r="AD46" s="274">
        <f t="shared" si="16"/>
        <v>0</v>
      </c>
      <c r="AE46" s="274">
        <f t="shared" si="17"/>
        <v>0</v>
      </c>
      <c r="AF46"/>
      <c r="AG46" s="274">
        <f>Y46/('Input|Escalations'!G$17/'Input|Escalations'!$H$17)</f>
        <v>0</v>
      </c>
      <c r="AH46" s="274">
        <f>Z46/('Input|Escalations'!H$17/'Input|Escalations'!$H$17)</f>
        <v>0</v>
      </c>
      <c r="AI46" s="274">
        <f>AA46/('Input|Escalations'!I$17/'Input|Escalations'!$H$17)</f>
        <v>0</v>
      </c>
      <c r="AJ46" s="274">
        <f>AB46/('Input|Escalations'!J$17/'Input|Escalations'!$H$17)</f>
        <v>0</v>
      </c>
      <c r="AK46" s="274">
        <f>AC46/('Input|Escalations'!K$17/'Input|Escalations'!$H$17)</f>
        <v>0</v>
      </c>
      <c r="AL46" s="274">
        <f>AD46/('Input|Escalations'!L$17/'Input|Escalations'!$H$17)</f>
        <v>0</v>
      </c>
      <c r="AM46" s="274">
        <f>AE46/('Input|Escalations'!M$17/'Input|Escalations'!$H$17)</f>
        <v>0</v>
      </c>
      <c r="AN46" s="265"/>
      <c r="AO46" s="274">
        <f>SUM('Calc|Fee Based'!Z45-'Calc|Fee Based'!V45,'Calc|Fee Based'!AB45:AE45)</f>
        <v>958.78901080373726</v>
      </c>
      <c r="AP46" s="274">
        <f>'Calc|Fee Based'!V45</f>
        <v>0</v>
      </c>
      <c r="AQ46" s="101">
        <f t="shared" si="41"/>
        <v>0</v>
      </c>
      <c r="AR46" s="305">
        <f t="shared" si="42"/>
        <v>1</v>
      </c>
      <c r="AS46" s="305">
        <f t="shared" si="18"/>
        <v>0</v>
      </c>
      <c r="AT46" s="265"/>
      <c r="AU46" s="274">
        <f t="shared" si="43"/>
        <v>0</v>
      </c>
      <c r="AV46" s="274">
        <f t="shared" si="50"/>
        <v>0</v>
      </c>
      <c r="AW46" s="274">
        <f t="shared" si="51"/>
        <v>0</v>
      </c>
      <c r="AX46" s="274">
        <f t="shared" si="52"/>
        <v>0</v>
      </c>
      <c r="AY46" s="274">
        <f t="shared" si="53"/>
        <v>0</v>
      </c>
      <c r="AZ46" s="274">
        <f t="shared" si="54"/>
        <v>0</v>
      </c>
      <c r="BA46" s="274">
        <f t="shared" si="55"/>
        <v>0</v>
      </c>
      <c r="BB46" s="265"/>
      <c r="BC46" s="274">
        <f t="shared" si="44"/>
        <v>0</v>
      </c>
      <c r="BD46" s="274">
        <f t="shared" si="20"/>
        <v>0</v>
      </c>
      <c r="BE46" s="274">
        <f t="shared" si="21"/>
        <v>0</v>
      </c>
      <c r="BF46" s="274">
        <f t="shared" si="22"/>
        <v>0</v>
      </c>
      <c r="BG46" s="274">
        <f t="shared" si="23"/>
        <v>0</v>
      </c>
      <c r="BH46" s="274">
        <f t="shared" si="24"/>
        <v>0</v>
      </c>
      <c r="BI46" s="274">
        <f t="shared" si="25"/>
        <v>0</v>
      </c>
      <c r="BJ46" s="301">
        <f t="shared" si="45"/>
        <v>0</v>
      </c>
      <c r="BK46" s="274"/>
      <c r="BL46" s="274"/>
      <c r="BM46" s="274">
        <f>'Calc|Fee Based'!AB45*'Input|Escalations'!$H$20/'Input|Escalations'!$I$20</f>
        <v>121.47816433055236</v>
      </c>
      <c r="BN46" s="274">
        <f>BM46*(1-'Input|Fee Based Mapping'!Z$6)</f>
        <v>122.62653268469295</v>
      </c>
      <c r="BO46" s="274">
        <f>BN46*(1-'Input|Fee Based Mapping'!AA$6)</f>
        <v>124.05845607713547</v>
      </c>
      <c r="BP46" s="274">
        <f>BO46*(1-'Input|Fee Based Mapping'!AB$6)</f>
        <v>125.55695465415808</v>
      </c>
      <c r="BQ46" s="274">
        <f>BP46*(1-'Input|Fee Based Mapping'!AC$6)</f>
        <v>126.94969791337522</v>
      </c>
      <c r="BR46" s="301"/>
      <c r="BS46" s="274"/>
      <c r="BT46" s="274"/>
      <c r="BU46" s="274">
        <f t="shared" si="46"/>
        <v>0</v>
      </c>
      <c r="BV46" s="274">
        <f t="shared" si="26"/>
        <v>0</v>
      </c>
      <c r="BW46" s="274">
        <f t="shared" si="27"/>
        <v>0</v>
      </c>
      <c r="BX46" s="274">
        <f t="shared" si="28"/>
        <v>0</v>
      </c>
      <c r="BY46" s="274">
        <f t="shared" si="29"/>
        <v>0</v>
      </c>
      <c r="BZ46"/>
      <c r="CA46" s="274"/>
      <c r="CB46" s="274"/>
      <c r="CC46" s="274">
        <f t="shared" si="47"/>
        <v>0</v>
      </c>
      <c r="CD46" s="274">
        <f t="shared" si="30"/>
        <v>0</v>
      </c>
      <c r="CE46" s="274">
        <f t="shared" si="31"/>
        <v>0</v>
      </c>
      <c r="CF46" s="274">
        <f t="shared" si="32"/>
        <v>0</v>
      </c>
      <c r="CG46" s="274">
        <f t="shared" si="33"/>
        <v>0</v>
      </c>
      <c r="CH46"/>
      <c r="CI46" s="274"/>
      <c r="CJ46" s="274"/>
      <c r="CK46" s="274">
        <f>'Calc|Fee Based'!AC45*'Input|Escalations'!$H$20/'Input|Escalations'!$I$20</f>
        <v>232.69244561298774</v>
      </c>
      <c r="CL46" s="274">
        <f>CK46*(1-'Input|Fee Based Mapping'!Z$6)</f>
        <v>234.89215485507356</v>
      </c>
      <c r="CM46" s="274">
        <f>CL46*(1-'Input|Fee Based Mapping'!AA$6)</f>
        <v>237.63501615820653</v>
      </c>
      <c r="CN46" s="274">
        <f>CM46*(1-'Input|Fee Based Mapping'!AB$6)</f>
        <v>240.50540278741306</v>
      </c>
      <c r="CO46" s="274">
        <f>CN46*(1-'Input|Fee Based Mapping'!AC$6)</f>
        <v>243.17321421578129</v>
      </c>
      <c r="CP46"/>
      <c r="CQ46" s="274"/>
      <c r="CR46" s="274"/>
      <c r="CS46" s="274">
        <f t="shared" si="48"/>
        <v>0</v>
      </c>
      <c r="CT46" s="274">
        <f t="shared" si="34"/>
        <v>0</v>
      </c>
      <c r="CU46" s="274">
        <f t="shared" si="35"/>
        <v>0</v>
      </c>
      <c r="CV46" s="274">
        <f t="shared" si="36"/>
        <v>0</v>
      </c>
      <c r="CW46" s="274">
        <f t="shared" si="37"/>
        <v>0</v>
      </c>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row>
    <row r="47" spans="1:205" s="1" customFormat="1" ht="13">
      <c r="A47" s="260">
        <f t="shared" si="49"/>
        <v>35</v>
      </c>
      <c r="B47" s="261" t="s">
        <v>352</v>
      </c>
      <c r="C47" s="262" t="s">
        <v>480</v>
      </c>
      <c r="D47" s="263" t="s">
        <v>186</v>
      </c>
      <c r="E47" s="263" t="s">
        <v>481</v>
      </c>
      <c r="F47" s="263" t="s">
        <v>437</v>
      </c>
      <c r="G47" s="266"/>
      <c r="H47" s="214">
        <v>101</v>
      </c>
      <c r="I47" s="274">
        <f t="shared" si="38"/>
        <v>102.40390000000001</v>
      </c>
      <c r="J47" s="274">
        <f t="shared" si="38"/>
        <v>103.81707382</v>
      </c>
      <c r="K47" s="274">
        <f t="shared" si="38"/>
        <v>105.60713601373411</v>
      </c>
      <c r="L47" s="274">
        <f t="shared" si="56"/>
        <v>107.51216441433047</v>
      </c>
      <c r="M47" s="274">
        <f t="shared" si="39"/>
        <v>109.41014112017807</v>
      </c>
      <c r="N47" s="274">
        <f t="shared" si="39"/>
        <v>111.30560405158802</v>
      </c>
      <c r="O47" s="274">
        <f t="shared" si="39"/>
        <v>113.20208306500572</v>
      </c>
      <c r="P47" s="101"/>
      <c r="Q47" s="274">
        <f>'Input|Fee Based Mapping'!J46</f>
        <v>889.37</v>
      </c>
      <c r="R47" s="274">
        <f>'Input|Fee Based Mapping'!K46</f>
        <v>921.85471568264973</v>
      </c>
      <c r="S47" s="274">
        <f>'Input|Fee Based Mapping'!Y46</f>
        <v>791.11947589460794</v>
      </c>
      <c r="T47" s="274">
        <f>'Input|Fee Based Mapping'!Z46</f>
        <v>819.20199044842298</v>
      </c>
      <c r="U47" s="274">
        <f>'Input|Fee Based Mapping'!AA46</f>
        <v>849.90148289653962</v>
      </c>
      <c r="V47" s="274">
        <f>'Input|Fee Based Mapping'!AB46</f>
        <v>881.92965453167176</v>
      </c>
      <c r="W47" s="274">
        <f>'Input|Fee Based Mapping'!AC46</f>
        <v>914.0052904304307</v>
      </c>
      <c r="X47" s="101"/>
      <c r="Y47" s="274">
        <f t="shared" si="40"/>
        <v>91074.956543000008</v>
      </c>
      <c r="Z47" s="274">
        <f t="shared" si="12"/>
        <v>95704.259069340769</v>
      </c>
      <c r="AA47" s="274">
        <f t="shared" si="13"/>
        <v>83547.862093915901</v>
      </c>
      <c r="AB47" s="274">
        <f t="shared" si="14"/>
        <v>88074.179085637632</v>
      </c>
      <c r="AC47" s="274">
        <f t="shared" si="15"/>
        <v>92987.841181959011</v>
      </c>
      <c r="AD47" s="274">
        <f t="shared" si="16"/>
        <v>98163.712928656067</v>
      </c>
      <c r="AE47" s="274">
        <f t="shared" si="17"/>
        <v>103467.3028091603</v>
      </c>
      <c r="AF47"/>
      <c r="AG47" s="274">
        <f>Y47/('Input|Escalations'!G$17/'Input|Escalations'!$H$17)</f>
        <v>93283.23983904632</v>
      </c>
      <c r="AH47" s="274">
        <f>Z47/('Input|Escalations'!H$17/'Input|Escalations'!$H$17)</f>
        <v>95704.259069340769</v>
      </c>
      <c r="AI47" s="274">
        <f>AA47/('Input|Escalations'!I$17/'Input|Escalations'!$H$17)</f>
        <v>81430.664808884889</v>
      </c>
      <c r="AJ47" s="274">
        <f>AB47/('Input|Escalations'!J$17/'Input|Escalations'!$H$17)</f>
        <v>83683.251911252679</v>
      </c>
      <c r="AK47" s="274">
        <f>AC47/('Input|Escalations'!K$17/'Input|Escalations'!$H$17)</f>
        <v>86154.991710177885</v>
      </c>
      <c r="AL47" s="274">
        <f>AD47/('Input|Escalations'!L$17/'Input|Escalations'!$H$17)</f>
        <v>88706.266139891552</v>
      </c>
      <c r="AM47" s="274">
        <f>AE47/('Input|Escalations'!M$17/'Input|Escalations'!$H$17)</f>
        <v>91218.428300850923</v>
      </c>
      <c r="AN47" s="265"/>
      <c r="AO47" s="274">
        <f>SUM('Calc|Fee Based'!Z46-'Calc|Fee Based'!V46,'Calc|Fee Based'!AB46:AE46)</f>
        <v>705.53317938291013</v>
      </c>
      <c r="AP47" s="274">
        <f>'Calc|Fee Based'!V46</f>
        <v>85.586296511697768</v>
      </c>
      <c r="AQ47" s="101">
        <f t="shared" si="41"/>
        <v>0</v>
      </c>
      <c r="AR47" s="305">
        <f t="shared" si="42"/>
        <v>0.89181621851122328</v>
      </c>
      <c r="AS47" s="305">
        <f t="shared" si="18"/>
        <v>0.10818378148877665</v>
      </c>
      <c r="AT47" s="265"/>
      <c r="AU47" s="274">
        <f t="shared" si="43"/>
        <v>83191.506203733778</v>
      </c>
      <c r="AV47" s="274">
        <f t="shared" si="50"/>
        <v>85350.610418637923</v>
      </c>
      <c r="AW47" s="274">
        <f t="shared" si="51"/>
        <v>72621.187560714665</v>
      </c>
      <c r="AX47" s="274">
        <f t="shared" si="52"/>
        <v>74630.081272215466</v>
      </c>
      <c r="AY47" s="274">
        <f t="shared" si="53"/>
        <v>76834.418912836627</v>
      </c>
      <c r="AZ47" s="274">
        <f t="shared" si="54"/>
        <v>79109.686827128244</v>
      </c>
      <c r="BA47" s="274">
        <f t="shared" si="55"/>
        <v>81350.073785802015</v>
      </c>
      <c r="BB47" s="265"/>
      <c r="BC47" s="274">
        <f t="shared" si="44"/>
        <v>10091.733635312532</v>
      </c>
      <c r="BD47" s="274">
        <f t="shared" si="20"/>
        <v>10353.648650702833</v>
      </c>
      <c r="BE47" s="274">
        <f t="shared" si="21"/>
        <v>8809.4772481702166</v>
      </c>
      <c r="BF47" s="274">
        <f t="shared" si="22"/>
        <v>9053.170639037211</v>
      </c>
      <c r="BG47" s="274">
        <f t="shared" si="23"/>
        <v>9320.5727973412486</v>
      </c>
      <c r="BH47" s="274">
        <f t="shared" si="24"/>
        <v>9596.5793127632951</v>
      </c>
      <c r="BI47" s="274">
        <f t="shared" si="25"/>
        <v>9868.3545150488953</v>
      </c>
      <c r="BJ47" s="301">
        <f t="shared" si="45"/>
        <v>0</v>
      </c>
      <c r="BK47" s="274"/>
      <c r="BL47" s="274"/>
      <c r="BM47" s="274">
        <f>'Calc|Fee Based'!AB46*'Input|Escalations'!$H$20/'Input|Escalations'!$I$20</f>
        <v>95.859069495453113</v>
      </c>
      <c r="BN47" s="274">
        <f>BM47*(1-'Input|Fee Based Mapping'!Z$6)</f>
        <v>96.765253108554148</v>
      </c>
      <c r="BO47" s="274">
        <f>BN47*(1-'Input|Fee Based Mapping'!AA$6)</f>
        <v>97.895191519664891</v>
      </c>
      <c r="BP47" s="274">
        <f>BO47*(1-'Input|Fee Based Mapping'!AB$6)</f>
        <v>99.077664765167498</v>
      </c>
      <c r="BQ47" s="274">
        <f>BP47*(1-'Input|Fee Based Mapping'!AC$6)</f>
        <v>100.17668592349959</v>
      </c>
      <c r="BR47" s="301"/>
      <c r="BS47" s="274"/>
      <c r="BT47" s="274"/>
      <c r="BU47" s="274">
        <f t="shared" si="46"/>
        <v>1095.1878872109971</v>
      </c>
      <c r="BV47" s="274">
        <f t="shared" si="26"/>
        <v>1125.4836746172634</v>
      </c>
      <c r="BW47" s="274">
        <f t="shared" si="27"/>
        <v>1158.7269189708925</v>
      </c>
      <c r="BX47" s="274">
        <f t="shared" si="28"/>
        <v>1193.0398508244061</v>
      </c>
      <c r="BY47" s="274">
        <f t="shared" si="29"/>
        <v>1226.826748866436</v>
      </c>
      <c r="BZ47"/>
      <c r="CA47" s="274"/>
      <c r="CB47" s="274"/>
      <c r="CC47" s="274">
        <f t="shared" si="47"/>
        <v>9028.2139031453098</v>
      </c>
      <c r="CD47" s="274">
        <f t="shared" si="30"/>
        <v>9277.9581271839124</v>
      </c>
      <c r="CE47" s="274">
        <f t="shared" si="31"/>
        <v>9551.9998001825024</v>
      </c>
      <c r="CF47" s="274">
        <f t="shared" si="32"/>
        <v>9834.8594738832999</v>
      </c>
      <c r="CG47" s="274">
        <f t="shared" si="33"/>
        <v>10113.382772222554</v>
      </c>
      <c r="CH47"/>
      <c r="CI47" s="274"/>
      <c r="CJ47" s="274"/>
      <c r="CK47" s="274">
        <f>'Calc|Fee Based'!AC46*'Input|Escalations'!$H$20/'Input|Escalations'!$I$20</f>
        <v>183.61885395622781</v>
      </c>
      <c r="CL47" s="274">
        <f>CK47*(1-'Input|Fee Based Mapping'!Z$6)</f>
        <v>185.3546562896671</v>
      </c>
      <c r="CM47" s="274">
        <f>CL47*(1-'Input|Fee Based Mapping'!AA$6)</f>
        <v>187.5190628208521</v>
      </c>
      <c r="CN47" s="274">
        <f>CM47*(1-'Input|Fee Based Mapping'!AB$6)</f>
        <v>189.78410026922197</v>
      </c>
      <c r="CO47" s="274">
        <f>CN47*(1-'Input|Fee Based Mapping'!AC$6)</f>
        <v>191.88928454264283</v>
      </c>
      <c r="CP47"/>
      <c r="CQ47" s="274"/>
      <c r="CR47" s="274"/>
      <c r="CS47" s="274">
        <f t="shared" si="48"/>
        <v>19391.461284441328</v>
      </c>
      <c r="CT47" s="274">
        <f t="shared" si="34"/>
        <v>19927.880281976402</v>
      </c>
      <c r="CU47" s="274">
        <f t="shared" si="35"/>
        <v>20516.487125952965</v>
      </c>
      <c r="CV47" s="274">
        <f t="shared" si="36"/>
        <v>21124.0339198529</v>
      </c>
      <c r="CW47" s="274">
        <f t="shared" si="37"/>
        <v>21722.266728080773</v>
      </c>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row>
    <row r="48" spans="1:205" s="1" customFormat="1" ht="13">
      <c r="A48" s="260">
        <f t="shared" si="49"/>
        <v>36</v>
      </c>
      <c r="B48" s="261" t="s">
        <v>352</v>
      </c>
      <c r="C48" s="262" t="s">
        <v>482</v>
      </c>
      <c r="D48" s="263" t="s">
        <v>187</v>
      </c>
      <c r="E48" s="263" t="s">
        <v>483</v>
      </c>
      <c r="F48" s="263" t="s">
        <v>437</v>
      </c>
      <c r="G48" s="266"/>
      <c r="H48" s="214">
        <v>0</v>
      </c>
      <c r="I48" s="274">
        <f t="shared" si="38"/>
        <v>0</v>
      </c>
      <c r="J48" s="274">
        <f t="shared" si="38"/>
        <v>0</v>
      </c>
      <c r="K48" s="274">
        <f t="shared" si="38"/>
        <v>0</v>
      </c>
      <c r="L48" s="274">
        <f t="shared" si="56"/>
        <v>0</v>
      </c>
      <c r="M48" s="274">
        <f t="shared" si="39"/>
        <v>0</v>
      </c>
      <c r="N48" s="274">
        <f t="shared" si="39"/>
        <v>0</v>
      </c>
      <c r="O48" s="274">
        <f t="shared" si="39"/>
        <v>0</v>
      </c>
      <c r="P48" s="101"/>
      <c r="Q48" s="274">
        <f>'Input|Fee Based Mapping'!J47</f>
        <v>1106.1600000000001</v>
      </c>
      <c r="R48" s="274">
        <f>'Input|Fee Based Mapping'!K47</f>
        <v>1146.5630865663559</v>
      </c>
      <c r="S48" s="274">
        <f>'Input|Fee Based Mapping'!Y47</f>
        <v>1146.6627823749832</v>
      </c>
      <c r="T48" s="274">
        <f>'Input|Fee Based Mapping'!Z47</f>
        <v>1187.3660835267465</v>
      </c>
      <c r="U48" s="274">
        <f>'Input|Fee Based Mapping'!AA47</f>
        <v>1231.8624794576522</v>
      </c>
      <c r="V48" s="274">
        <f>'Input|Fee Based Mapping'!AB47</f>
        <v>1278.2846868745464</v>
      </c>
      <c r="W48" s="274">
        <f>'Input|Fee Based Mapping'!AC47</f>
        <v>1324.7756898479299</v>
      </c>
      <c r="X48" s="101"/>
      <c r="Y48" s="274">
        <f t="shared" si="40"/>
        <v>0</v>
      </c>
      <c r="Z48" s="274">
        <f t="shared" si="12"/>
        <v>0</v>
      </c>
      <c r="AA48" s="274">
        <f t="shared" si="13"/>
        <v>0</v>
      </c>
      <c r="AB48" s="274">
        <f t="shared" si="14"/>
        <v>0</v>
      </c>
      <c r="AC48" s="274">
        <f t="shared" si="15"/>
        <v>0</v>
      </c>
      <c r="AD48" s="274">
        <f t="shared" si="16"/>
        <v>0</v>
      </c>
      <c r="AE48" s="274">
        <f t="shared" si="17"/>
        <v>0</v>
      </c>
      <c r="AF48"/>
      <c r="AG48" s="274">
        <f>Y48/('Input|Escalations'!G$17/'Input|Escalations'!$H$17)</f>
        <v>0</v>
      </c>
      <c r="AH48" s="274">
        <f>Z48/('Input|Escalations'!H$17/'Input|Escalations'!$H$17)</f>
        <v>0</v>
      </c>
      <c r="AI48" s="274">
        <f>AA48/('Input|Escalations'!I$17/'Input|Escalations'!$H$17)</f>
        <v>0</v>
      </c>
      <c r="AJ48" s="274">
        <f>AB48/('Input|Escalations'!J$17/'Input|Escalations'!$H$17)</f>
        <v>0</v>
      </c>
      <c r="AK48" s="274">
        <f>AC48/('Input|Escalations'!K$17/'Input|Escalations'!$H$17)</f>
        <v>0</v>
      </c>
      <c r="AL48" s="274">
        <f>AD48/('Input|Escalations'!L$17/'Input|Escalations'!$H$17)</f>
        <v>0</v>
      </c>
      <c r="AM48" s="274">
        <f>AE48/('Input|Escalations'!M$17/'Input|Escalations'!$H$17)</f>
        <v>0</v>
      </c>
      <c r="AN48" s="265"/>
      <c r="AO48" s="274">
        <f>SUM('Calc|Fee Based'!Z47-'Calc|Fee Based'!V47,'Calc|Fee Based'!AB47:AE47)</f>
        <v>1061.0764858632854</v>
      </c>
      <c r="AP48" s="274">
        <f>'Calc|Fee Based'!V47</f>
        <v>85.586296511697768</v>
      </c>
      <c r="AQ48" s="101">
        <f t="shared" si="41"/>
        <v>0</v>
      </c>
      <c r="AR48" s="305">
        <f t="shared" si="42"/>
        <v>0.9253605350873686</v>
      </c>
      <c r="AS48" s="305">
        <f t="shared" si="18"/>
        <v>7.463946491263132E-2</v>
      </c>
      <c r="AT48" s="265"/>
      <c r="AU48" s="274">
        <f t="shared" si="43"/>
        <v>0</v>
      </c>
      <c r="AV48" s="274">
        <f t="shared" si="50"/>
        <v>0</v>
      </c>
      <c r="AW48" s="274">
        <f t="shared" si="51"/>
        <v>0</v>
      </c>
      <c r="AX48" s="274">
        <f t="shared" si="52"/>
        <v>0</v>
      </c>
      <c r="AY48" s="274">
        <f t="shared" si="53"/>
        <v>0</v>
      </c>
      <c r="AZ48" s="274">
        <f t="shared" si="54"/>
        <v>0</v>
      </c>
      <c r="BA48" s="274">
        <f t="shared" si="55"/>
        <v>0</v>
      </c>
      <c r="BB48" s="265"/>
      <c r="BC48" s="274">
        <f t="shared" si="44"/>
        <v>0</v>
      </c>
      <c r="BD48" s="274">
        <f t="shared" si="20"/>
        <v>0</v>
      </c>
      <c r="BE48" s="274">
        <f t="shared" si="21"/>
        <v>0</v>
      </c>
      <c r="BF48" s="274">
        <f t="shared" si="22"/>
        <v>0</v>
      </c>
      <c r="BG48" s="274">
        <f t="shared" si="23"/>
        <v>0</v>
      </c>
      <c r="BH48" s="274">
        <f t="shared" si="24"/>
        <v>0</v>
      </c>
      <c r="BI48" s="274">
        <f t="shared" si="25"/>
        <v>0</v>
      </c>
      <c r="BJ48" s="301">
        <f t="shared" si="45"/>
        <v>0</v>
      </c>
      <c r="BK48" s="274"/>
      <c r="BL48" s="274"/>
      <c r="BM48" s="274">
        <f>'Calc|Fee Based'!AB47*'Input|Escalations'!$H$20/'Input|Escalations'!$I$20</f>
        <v>138.93985762294182</v>
      </c>
      <c r="BN48" s="274">
        <f>BM48*(1-'Input|Fee Based Mapping'!Z$6)</f>
        <v>140.25329643313674</v>
      </c>
      <c r="BO48" s="274">
        <f>BN48*(1-'Input|Fee Based Mapping'!AA$6)</f>
        <v>141.89104946776081</v>
      </c>
      <c r="BP48" s="274">
        <f>BO48*(1-'Input|Fee Based Mapping'!AB$6)</f>
        <v>143.60494743524382</v>
      </c>
      <c r="BQ48" s="274">
        <f>BP48*(1-'Input|Fee Based Mapping'!AC$6)</f>
        <v>145.19788844820144</v>
      </c>
      <c r="BR48" s="301"/>
      <c r="BS48" s="274"/>
      <c r="BT48" s="274"/>
      <c r="BU48" s="274">
        <f t="shared" si="46"/>
        <v>0</v>
      </c>
      <c r="BV48" s="274">
        <f t="shared" si="26"/>
        <v>0</v>
      </c>
      <c r="BW48" s="274">
        <f t="shared" si="27"/>
        <v>0</v>
      </c>
      <c r="BX48" s="274">
        <f t="shared" si="28"/>
        <v>0</v>
      </c>
      <c r="BY48" s="274">
        <f t="shared" si="29"/>
        <v>0</v>
      </c>
      <c r="BZ48"/>
      <c r="CA48" s="274"/>
      <c r="CB48" s="274"/>
      <c r="CC48" s="274">
        <f t="shared" si="47"/>
        <v>0</v>
      </c>
      <c r="CD48" s="274">
        <f t="shared" si="30"/>
        <v>0</v>
      </c>
      <c r="CE48" s="274">
        <f t="shared" si="31"/>
        <v>0</v>
      </c>
      <c r="CF48" s="274">
        <f t="shared" si="32"/>
        <v>0</v>
      </c>
      <c r="CG48" s="274">
        <f t="shared" si="33"/>
        <v>0</v>
      </c>
      <c r="CH48"/>
      <c r="CI48" s="274"/>
      <c r="CJ48" s="274"/>
      <c r="CK48" s="274">
        <f>'Calc|Fee Based'!AC47*'Input|Escalations'!$H$20/'Input|Escalations'!$I$20</f>
        <v>266.14046599707649</v>
      </c>
      <c r="CL48" s="274">
        <f>CK48*(1-'Input|Fee Based Mapping'!Z$6)</f>
        <v>268.65636908625748</v>
      </c>
      <c r="CM48" s="274">
        <f>CL48*(1-'Input|Fee Based Mapping'!AA$6)</f>
        <v>271.79349880036631</v>
      </c>
      <c r="CN48" s="274">
        <f>CM48*(1-'Input|Fee Based Mapping'!AB$6)</f>
        <v>275.07648477387471</v>
      </c>
      <c r="CO48" s="274">
        <f>CN48*(1-'Input|Fee Based Mapping'!AC$6)</f>
        <v>278.12777668353613</v>
      </c>
      <c r="CP48"/>
      <c r="CQ48" s="274"/>
      <c r="CR48" s="274"/>
      <c r="CS48" s="274">
        <f t="shared" si="48"/>
        <v>0</v>
      </c>
      <c r="CT48" s="274">
        <f t="shared" si="34"/>
        <v>0</v>
      </c>
      <c r="CU48" s="274">
        <f t="shared" si="35"/>
        <v>0</v>
      </c>
      <c r="CV48" s="274">
        <f t="shared" si="36"/>
        <v>0</v>
      </c>
      <c r="CW48" s="274">
        <f t="shared" si="37"/>
        <v>0</v>
      </c>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row>
    <row r="49" spans="1:205" s="1" customFormat="1" ht="13">
      <c r="A49" s="260">
        <f t="shared" si="49"/>
        <v>37</v>
      </c>
      <c r="B49" s="261"/>
      <c r="C49" s="262"/>
      <c r="D49" s="263"/>
      <c r="E49" s="263"/>
      <c r="F49" s="263"/>
      <c r="G49" s="266"/>
      <c r="H49" s="214"/>
      <c r="I49" s="274">
        <f t="shared" si="38"/>
        <v>0</v>
      </c>
      <c r="J49" s="274">
        <f t="shared" si="38"/>
        <v>0</v>
      </c>
      <c r="K49" s="274">
        <f t="shared" si="38"/>
        <v>0</v>
      </c>
      <c r="L49" s="274">
        <f t="shared" si="56"/>
        <v>0</v>
      </c>
      <c r="M49" s="274">
        <f t="shared" si="39"/>
        <v>0</v>
      </c>
      <c r="N49" s="274">
        <f t="shared" si="39"/>
        <v>0</v>
      </c>
      <c r="O49" s="274">
        <f t="shared" si="39"/>
        <v>0</v>
      </c>
      <c r="P49" s="101"/>
      <c r="Q49" s="274">
        <f>'Input|Fee Based Mapping'!J48</f>
        <v>0</v>
      </c>
      <c r="R49" s="274">
        <f>'Input|Fee Based Mapping'!K48</f>
        <v>0</v>
      </c>
      <c r="S49" s="274">
        <f>'Input|Fee Based Mapping'!Y48</f>
        <v>0</v>
      </c>
      <c r="T49" s="274">
        <f>'Input|Fee Based Mapping'!Z48</f>
        <v>0</v>
      </c>
      <c r="U49" s="274">
        <f>'Input|Fee Based Mapping'!AA48</f>
        <v>0</v>
      </c>
      <c r="V49" s="274">
        <f>'Input|Fee Based Mapping'!AB48</f>
        <v>0</v>
      </c>
      <c r="W49" s="274">
        <f>'Input|Fee Based Mapping'!AC48</f>
        <v>0</v>
      </c>
      <c r="X49" s="101"/>
      <c r="Y49" s="274">
        <f t="shared" si="40"/>
        <v>0</v>
      </c>
      <c r="Z49" s="274">
        <f t="shared" si="12"/>
        <v>0</v>
      </c>
      <c r="AA49" s="274">
        <f t="shared" si="13"/>
        <v>0</v>
      </c>
      <c r="AB49" s="274">
        <f t="shared" si="14"/>
        <v>0</v>
      </c>
      <c r="AC49" s="274">
        <f t="shared" si="15"/>
        <v>0</v>
      </c>
      <c r="AD49" s="274">
        <f t="shared" si="16"/>
        <v>0</v>
      </c>
      <c r="AE49" s="274">
        <f t="shared" si="17"/>
        <v>0</v>
      </c>
      <c r="AF49"/>
      <c r="AG49" s="274">
        <f>Y49/('Input|Escalations'!G$17/'Input|Escalations'!$H$17)</f>
        <v>0</v>
      </c>
      <c r="AH49" s="274">
        <f>Z49/('Input|Escalations'!H$17/'Input|Escalations'!$H$17)</f>
        <v>0</v>
      </c>
      <c r="AI49" s="274">
        <f>AA49/('Input|Escalations'!I$17/'Input|Escalations'!$H$17)</f>
        <v>0</v>
      </c>
      <c r="AJ49" s="274">
        <f>AB49/('Input|Escalations'!J$17/'Input|Escalations'!$H$17)</f>
        <v>0</v>
      </c>
      <c r="AK49" s="274">
        <f>AC49/('Input|Escalations'!K$17/'Input|Escalations'!$H$17)</f>
        <v>0</v>
      </c>
      <c r="AL49" s="274">
        <f>AD49/('Input|Escalations'!L$17/'Input|Escalations'!$H$17)</f>
        <v>0</v>
      </c>
      <c r="AM49" s="274">
        <f>AE49/('Input|Escalations'!M$17/'Input|Escalations'!$H$17)</f>
        <v>0</v>
      </c>
      <c r="AN49" s="265"/>
      <c r="AO49" s="274">
        <f>SUM('Calc|Fee Based'!Z48-'Calc|Fee Based'!V48,'Calc|Fee Based'!AB48:AE48)</f>
        <v>0</v>
      </c>
      <c r="AP49" s="274">
        <f>'Calc|Fee Based'!V48</f>
        <v>0</v>
      </c>
      <c r="AQ49" s="101">
        <f t="shared" si="41"/>
        <v>0</v>
      </c>
      <c r="AR49" s="305">
        <f t="shared" si="42"/>
        <v>0</v>
      </c>
      <c r="AS49" s="305">
        <f t="shared" si="18"/>
        <v>0</v>
      </c>
      <c r="AT49" s="265"/>
      <c r="AU49" s="274">
        <f t="shared" si="43"/>
        <v>0</v>
      </c>
      <c r="AV49" s="274">
        <f t="shared" si="50"/>
        <v>0</v>
      </c>
      <c r="AW49" s="274">
        <f t="shared" si="51"/>
        <v>0</v>
      </c>
      <c r="AX49" s="274">
        <f t="shared" si="52"/>
        <v>0</v>
      </c>
      <c r="AY49" s="274">
        <f t="shared" si="53"/>
        <v>0</v>
      </c>
      <c r="AZ49" s="274">
        <f t="shared" si="54"/>
        <v>0</v>
      </c>
      <c r="BA49" s="274">
        <f t="shared" si="55"/>
        <v>0</v>
      </c>
      <c r="BB49" s="265"/>
      <c r="BC49" s="274">
        <f t="shared" si="44"/>
        <v>0</v>
      </c>
      <c r="BD49" s="274">
        <f t="shared" si="20"/>
        <v>0</v>
      </c>
      <c r="BE49" s="274">
        <f t="shared" si="21"/>
        <v>0</v>
      </c>
      <c r="BF49" s="274">
        <f t="shared" si="22"/>
        <v>0</v>
      </c>
      <c r="BG49" s="274">
        <f t="shared" si="23"/>
        <v>0</v>
      </c>
      <c r="BH49" s="274">
        <f t="shared" si="24"/>
        <v>0</v>
      </c>
      <c r="BI49" s="274">
        <f t="shared" si="25"/>
        <v>0</v>
      </c>
      <c r="BJ49" s="301">
        <f t="shared" si="45"/>
        <v>0</v>
      </c>
      <c r="BK49" s="274"/>
      <c r="BL49" s="274"/>
      <c r="BM49" s="274"/>
      <c r="BN49" s="274"/>
      <c r="BO49" s="274"/>
      <c r="BP49" s="274"/>
      <c r="BQ49" s="274"/>
      <c r="BR49" s="301"/>
      <c r="BS49" s="274"/>
      <c r="BT49" s="274"/>
      <c r="BU49" s="274"/>
      <c r="BV49" s="274"/>
      <c r="BW49" s="274"/>
      <c r="BX49" s="274"/>
      <c r="BY49" s="274"/>
      <c r="BZ49"/>
      <c r="CA49" s="274"/>
      <c r="CB49" s="274"/>
      <c r="CC49" s="274"/>
      <c r="CD49" s="274"/>
      <c r="CE49" s="274"/>
      <c r="CF49" s="274"/>
      <c r="CG49" s="274"/>
      <c r="CH49"/>
      <c r="CI49" s="274"/>
      <c r="CJ49" s="274"/>
      <c r="CK49" s="274"/>
      <c r="CL49" s="274"/>
      <c r="CM49" s="274"/>
      <c r="CN49" s="274"/>
      <c r="CO49" s="274"/>
      <c r="CP49"/>
      <c r="CQ49" s="274"/>
      <c r="CR49" s="274"/>
      <c r="CS49" s="274"/>
      <c r="CT49" s="274"/>
      <c r="CU49" s="274"/>
      <c r="CV49" s="274"/>
      <c r="CW49" s="274"/>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row>
    <row r="50" spans="1:205" s="1" customFormat="1" ht="13">
      <c r="A50" s="260">
        <f t="shared" si="49"/>
        <v>38</v>
      </c>
      <c r="B50" s="261"/>
      <c r="C50" s="262"/>
      <c r="D50" s="263"/>
      <c r="E50" s="263"/>
      <c r="F50" s="263"/>
      <c r="G50" s="266"/>
      <c r="H50" s="214"/>
      <c r="I50" s="274">
        <f t="shared" si="38"/>
        <v>0</v>
      </c>
      <c r="J50" s="274">
        <f t="shared" si="38"/>
        <v>0</v>
      </c>
      <c r="K50" s="274">
        <f t="shared" si="38"/>
        <v>0</v>
      </c>
      <c r="L50" s="274">
        <f t="shared" si="56"/>
        <v>0</v>
      </c>
      <c r="M50" s="274">
        <f t="shared" si="39"/>
        <v>0</v>
      </c>
      <c r="N50" s="274">
        <f t="shared" si="39"/>
        <v>0</v>
      </c>
      <c r="O50" s="274">
        <f t="shared" si="39"/>
        <v>0</v>
      </c>
      <c r="P50" s="101"/>
      <c r="Q50" s="274">
        <f>'Input|Fee Based Mapping'!J49</f>
        <v>0</v>
      </c>
      <c r="R50" s="274">
        <f>'Input|Fee Based Mapping'!K49</f>
        <v>0</v>
      </c>
      <c r="S50" s="274">
        <f>'Input|Fee Based Mapping'!Y49</f>
        <v>0</v>
      </c>
      <c r="T50" s="274">
        <f>'Input|Fee Based Mapping'!Z49</f>
        <v>0</v>
      </c>
      <c r="U50" s="274">
        <f>'Input|Fee Based Mapping'!AA49</f>
        <v>0</v>
      </c>
      <c r="V50" s="274">
        <f>'Input|Fee Based Mapping'!AB49</f>
        <v>0</v>
      </c>
      <c r="W50" s="274">
        <f>'Input|Fee Based Mapping'!AC49</f>
        <v>0</v>
      </c>
      <c r="X50" s="101"/>
      <c r="Y50" s="274">
        <f t="shared" si="40"/>
        <v>0</v>
      </c>
      <c r="Z50" s="274">
        <f t="shared" si="12"/>
        <v>0</v>
      </c>
      <c r="AA50" s="274">
        <f t="shared" si="13"/>
        <v>0</v>
      </c>
      <c r="AB50" s="274">
        <f t="shared" si="14"/>
        <v>0</v>
      </c>
      <c r="AC50" s="274">
        <f t="shared" si="15"/>
        <v>0</v>
      </c>
      <c r="AD50" s="274">
        <f t="shared" si="16"/>
        <v>0</v>
      </c>
      <c r="AE50" s="274">
        <f t="shared" si="17"/>
        <v>0</v>
      </c>
      <c r="AF50"/>
      <c r="AG50" s="274">
        <f>Y50/('Input|Escalations'!G$17/'Input|Escalations'!$H$17)</f>
        <v>0</v>
      </c>
      <c r="AH50" s="274">
        <f>Z50/('Input|Escalations'!H$17/'Input|Escalations'!$H$17)</f>
        <v>0</v>
      </c>
      <c r="AI50" s="274">
        <f>AA50/('Input|Escalations'!I$17/'Input|Escalations'!$H$17)</f>
        <v>0</v>
      </c>
      <c r="AJ50" s="274">
        <f>AB50/('Input|Escalations'!J$17/'Input|Escalations'!$H$17)</f>
        <v>0</v>
      </c>
      <c r="AK50" s="274">
        <f>AC50/('Input|Escalations'!K$17/'Input|Escalations'!$H$17)</f>
        <v>0</v>
      </c>
      <c r="AL50" s="274">
        <f>AD50/('Input|Escalations'!L$17/'Input|Escalations'!$H$17)</f>
        <v>0</v>
      </c>
      <c r="AM50" s="274">
        <f>AE50/('Input|Escalations'!M$17/'Input|Escalations'!$H$17)</f>
        <v>0</v>
      </c>
      <c r="AN50" s="265"/>
      <c r="AO50" s="274">
        <f>SUM('Calc|Fee Based'!Z49-'Calc|Fee Based'!V49,'Calc|Fee Based'!AB49:AE49)</f>
        <v>0</v>
      </c>
      <c r="AP50" s="274">
        <f>'Calc|Fee Based'!V49</f>
        <v>0</v>
      </c>
      <c r="AQ50" s="101">
        <f t="shared" si="41"/>
        <v>0</v>
      </c>
      <c r="AR50" s="305">
        <f t="shared" si="42"/>
        <v>0</v>
      </c>
      <c r="AS50" s="305">
        <f t="shared" si="18"/>
        <v>0</v>
      </c>
      <c r="AT50" s="265"/>
      <c r="AU50" s="274">
        <f t="shared" si="43"/>
        <v>0</v>
      </c>
      <c r="AV50" s="274">
        <f t="shared" si="50"/>
        <v>0</v>
      </c>
      <c r="AW50" s="274">
        <f t="shared" si="51"/>
        <v>0</v>
      </c>
      <c r="AX50" s="274">
        <f t="shared" si="52"/>
        <v>0</v>
      </c>
      <c r="AY50" s="274">
        <f t="shared" si="53"/>
        <v>0</v>
      </c>
      <c r="AZ50" s="274">
        <f t="shared" si="54"/>
        <v>0</v>
      </c>
      <c r="BA50" s="274">
        <f t="shared" si="55"/>
        <v>0</v>
      </c>
      <c r="BB50" s="265"/>
      <c r="BC50" s="274">
        <f t="shared" si="44"/>
        <v>0</v>
      </c>
      <c r="BD50" s="274">
        <f t="shared" si="20"/>
        <v>0</v>
      </c>
      <c r="BE50" s="274">
        <f t="shared" si="21"/>
        <v>0</v>
      </c>
      <c r="BF50" s="274">
        <f t="shared" si="22"/>
        <v>0</v>
      </c>
      <c r="BG50" s="274">
        <f t="shared" si="23"/>
        <v>0</v>
      </c>
      <c r="BH50" s="274">
        <f t="shared" si="24"/>
        <v>0</v>
      </c>
      <c r="BI50" s="274">
        <f t="shared" si="25"/>
        <v>0</v>
      </c>
      <c r="BJ50" s="301">
        <f t="shared" si="45"/>
        <v>0</v>
      </c>
      <c r="BK50" s="274"/>
      <c r="BL50" s="274"/>
      <c r="BM50" s="274"/>
      <c r="BN50" s="274"/>
      <c r="BO50" s="274"/>
      <c r="BP50" s="274"/>
      <c r="BQ50" s="274"/>
      <c r="BR50" s="301"/>
      <c r="BS50" s="274"/>
      <c r="BT50" s="274"/>
      <c r="BU50" s="274"/>
      <c r="BV50" s="274"/>
      <c r="BW50" s="274"/>
      <c r="BX50" s="274"/>
      <c r="BY50" s="274"/>
      <c r="BZ50"/>
      <c r="CA50" s="274"/>
      <c r="CB50" s="274"/>
      <c r="CC50" s="274"/>
      <c r="CD50" s="274"/>
      <c r="CE50" s="274"/>
      <c r="CF50" s="274"/>
      <c r="CG50" s="274"/>
      <c r="CH50"/>
      <c r="CI50" s="274"/>
      <c r="CJ50" s="274"/>
      <c r="CK50" s="274"/>
      <c r="CL50" s="274"/>
      <c r="CM50" s="274"/>
      <c r="CN50" s="274"/>
      <c r="CO50" s="274"/>
      <c r="CP50"/>
      <c r="CQ50" s="274"/>
      <c r="CR50" s="274"/>
      <c r="CS50" s="274"/>
      <c r="CT50" s="274"/>
      <c r="CU50" s="274"/>
      <c r="CV50" s="274"/>
      <c r="CW50" s="274"/>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row>
    <row r="51" spans="1:205" s="1" customFormat="1" ht="13">
      <c r="A51" s="260">
        <f t="shared" si="49"/>
        <v>39</v>
      </c>
      <c r="B51" s="261"/>
      <c r="C51" s="262"/>
      <c r="D51" s="263"/>
      <c r="E51" s="263"/>
      <c r="F51" s="263"/>
      <c r="G51" s="266"/>
      <c r="H51" s="214"/>
      <c r="I51" s="274">
        <f t="shared" si="38"/>
        <v>0</v>
      </c>
      <c r="J51" s="274">
        <f t="shared" si="38"/>
        <v>0</v>
      </c>
      <c r="K51" s="274">
        <f t="shared" si="38"/>
        <v>0</v>
      </c>
      <c r="L51" s="274">
        <f t="shared" si="56"/>
        <v>0</v>
      </c>
      <c r="M51" s="274">
        <f t="shared" si="39"/>
        <v>0</v>
      </c>
      <c r="N51" s="274">
        <f t="shared" si="39"/>
        <v>0</v>
      </c>
      <c r="O51" s="274">
        <f t="shared" si="39"/>
        <v>0</v>
      </c>
      <c r="P51" s="101"/>
      <c r="Q51" s="274">
        <f>'Input|Fee Based Mapping'!J50</f>
        <v>0</v>
      </c>
      <c r="R51" s="274">
        <f>'Input|Fee Based Mapping'!K50</f>
        <v>0</v>
      </c>
      <c r="S51" s="274">
        <f>'Input|Fee Based Mapping'!Y50</f>
        <v>0</v>
      </c>
      <c r="T51" s="274">
        <f>'Input|Fee Based Mapping'!Z50</f>
        <v>0</v>
      </c>
      <c r="U51" s="274">
        <f>'Input|Fee Based Mapping'!AA50</f>
        <v>0</v>
      </c>
      <c r="V51" s="274">
        <f>'Input|Fee Based Mapping'!AB50</f>
        <v>0</v>
      </c>
      <c r="W51" s="274">
        <f>'Input|Fee Based Mapping'!AC50</f>
        <v>0</v>
      </c>
      <c r="X51" s="101"/>
      <c r="Y51" s="274">
        <f t="shared" si="40"/>
        <v>0</v>
      </c>
      <c r="Z51" s="274">
        <f t="shared" si="12"/>
        <v>0</v>
      </c>
      <c r="AA51" s="274">
        <f t="shared" si="13"/>
        <v>0</v>
      </c>
      <c r="AB51" s="274">
        <f t="shared" si="14"/>
        <v>0</v>
      </c>
      <c r="AC51" s="274">
        <f t="shared" si="15"/>
        <v>0</v>
      </c>
      <c r="AD51" s="274">
        <f t="shared" si="16"/>
        <v>0</v>
      </c>
      <c r="AE51" s="274">
        <f t="shared" si="17"/>
        <v>0</v>
      </c>
      <c r="AF51"/>
      <c r="AG51" s="274">
        <f>Y51/('Input|Escalations'!G$17/'Input|Escalations'!$H$17)</f>
        <v>0</v>
      </c>
      <c r="AH51" s="274">
        <f>Z51/('Input|Escalations'!H$17/'Input|Escalations'!$H$17)</f>
        <v>0</v>
      </c>
      <c r="AI51" s="274">
        <f>AA51/('Input|Escalations'!I$17/'Input|Escalations'!$H$17)</f>
        <v>0</v>
      </c>
      <c r="AJ51" s="274">
        <f>AB51/('Input|Escalations'!J$17/'Input|Escalations'!$H$17)</f>
        <v>0</v>
      </c>
      <c r="AK51" s="274">
        <f>AC51/('Input|Escalations'!K$17/'Input|Escalations'!$H$17)</f>
        <v>0</v>
      </c>
      <c r="AL51" s="274">
        <f>AD51/('Input|Escalations'!L$17/'Input|Escalations'!$H$17)</f>
        <v>0</v>
      </c>
      <c r="AM51" s="274">
        <f>AE51/('Input|Escalations'!M$17/'Input|Escalations'!$H$17)</f>
        <v>0</v>
      </c>
      <c r="AN51" s="265"/>
      <c r="AO51" s="274">
        <f>SUM('Calc|Fee Based'!Z50-'Calc|Fee Based'!V50,'Calc|Fee Based'!AB50:AE50)</f>
        <v>0</v>
      </c>
      <c r="AP51" s="274">
        <f>'Calc|Fee Based'!V50</f>
        <v>0</v>
      </c>
      <c r="AQ51" s="101">
        <f t="shared" si="41"/>
        <v>0</v>
      </c>
      <c r="AR51" s="305">
        <f t="shared" si="42"/>
        <v>0</v>
      </c>
      <c r="AS51" s="305">
        <f t="shared" si="18"/>
        <v>0</v>
      </c>
      <c r="AT51" s="265"/>
      <c r="AU51" s="274">
        <f t="shared" si="43"/>
        <v>0</v>
      </c>
      <c r="AV51" s="274">
        <f t="shared" si="50"/>
        <v>0</v>
      </c>
      <c r="AW51" s="274">
        <f t="shared" si="51"/>
        <v>0</v>
      </c>
      <c r="AX51" s="274">
        <f t="shared" si="52"/>
        <v>0</v>
      </c>
      <c r="AY51" s="274">
        <f t="shared" si="53"/>
        <v>0</v>
      </c>
      <c r="AZ51" s="274">
        <f t="shared" si="54"/>
        <v>0</v>
      </c>
      <c r="BA51" s="274">
        <f t="shared" si="55"/>
        <v>0</v>
      </c>
      <c r="BB51" s="265"/>
      <c r="BC51" s="274">
        <f t="shared" si="44"/>
        <v>0</v>
      </c>
      <c r="BD51" s="274">
        <f t="shared" si="20"/>
        <v>0</v>
      </c>
      <c r="BE51" s="274">
        <f t="shared" si="21"/>
        <v>0</v>
      </c>
      <c r="BF51" s="274">
        <f t="shared" si="22"/>
        <v>0</v>
      </c>
      <c r="BG51" s="274">
        <f t="shared" si="23"/>
        <v>0</v>
      </c>
      <c r="BH51" s="274">
        <f t="shared" si="24"/>
        <v>0</v>
      </c>
      <c r="BI51" s="274">
        <f t="shared" si="25"/>
        <v>0</v>
      </c>
      <c r="BJ51" s="301">
        <f t="shared" si="45"/>
        <v>0</v>
      </c>
      <c r="BK51" s="274"/>
      <c r="BL51" s="274"/>
      <c r="BM51" s="274"/>
      <c r="BN51" s="274"/>
      <c r="BO51" s="274"/>
      <c r="BP51" s="274"/>
      <c r="BQ51" s="274"/>
      <c r="BR51" s="301"/>
      <c r="BS51" s="274"/>
      <c r="BT51" s="274"/>
      <c r="BU51" s="274"/>
      <c r="BV51" s="274"/>
      <c r="BW51" s="274"/>
      <c r="BX51" s="274"/>
      <c r="BY51" s="274"/>
      <c r="BZ51"/>
      <c r="CA51" s="274"/>
      <c r="CB51" s="274"/>
      <c r="CC51" s="274"/>
      <c r="CD51" s="274"/>
      <c r="CE51" s="274"/>
      <c r="CF51" s="274"/>
      <c r="CG51" s="274"/>
      <c r="CH51"/>
      <c r="CI51" s="274"/>
      <c r="CJ51" s="274"/>
      <c r="CK51" s="274"/>
      <c r="CL51" s="274"/>
      <c r="CM51" s="274"/>
      <c r="CN51" s="274"/>
      <c r="CO51" s="274"/>
      <c r="CP51"/>
      <c r="CQ51" s="274"/>
      <c r="CR51" s="274"/>
      <c r="CS51" s="274"/>
      <c r="CT51" s="274"/>
      <c r="CU51" s="274"/>
      <c r="CV51" s="274"/>
      <c r="CW51" s="274"/>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row>
    <row r="52" spans="1:205" s="1" customFormat="1" ht="13">
      <c r="A52" s="260">
        <f t="shared" si="49"/>
        <v>40</v>
      </c>
      <c r="B52" s="261"/>
      <c r="C52" s="261"/>
      <c r="D52" s="263"/>
      <c r="E52" s="263"/>
      <c r="F52" s="263"/>
      <c r="G52" s="266"/>
      <c r="H52" s="214"/>
      <c r="I52" s="274">
        <f t="shared" si="38"/>
        <v>0</v>
      </c>
      <c r="J52" s="274">
        <f t="shared" si="38"/>
        <v>0</v>
      </c>
      <c r="K52" s="274">
        <f t="shared" si="38"/>
        <v>0</v>
      </c>
      <c r="L52" s="274">
        <f t="shared" si="56"/>
        <v>0</v>
      </c>
      <c r="M52" s="274">
        <f t="shared" si="39"/>
        <v>0</v>
      </c>
      <c r="N52" s="274">
        <f t="shared" si="39"/>
        <v>0</v>
      </c>
      <c r="O52" s="274">
        <f t="shared" si="39"/>
        <v>0</v>
      </c>
      <c r="P52" s="101"/>
      <c r="Q52" s="274">
        <f>'Input|Fee Based Mapping'!J51</f>
        <v>0</v>
      </c>
      <c r="R52" s="274">
        <f>'Input|Fee Based Mapping'!K51</f>
        <v>0</v>
      </c>
      <c r="S52" s="274">
        <f>'Input|Fee Based Mapping'!Y51</f>
        <v>0</v>
      </c>
      <c r="T52" s="274">
        <f>'Input|Fee Based Mapping'!Z51</f>
        <v>0</v>
      </c>
      <c r="U52" s="274">
        <f>'Input|Fee Based Mapping'!AA51</f>
        <v>0</v>
      </c>
      <c r="V52" s="274">
        <f>'Input|Fee Based Mapping'!AB51</f>
        <v>0</v>
      </c>
      <c r="W52" s="274">
        <f>'Input|Fee Based Mapping'!AC51</f>
        <v>0</v>
      </c>
      <c r="X52" s="101"/>
      <c r="Y52" s="274">
        <f t="shared" si="40"/>
        <v>0</v>
      </c>
      <c r="Z52" s="274">
        <f t="shared" si="12"/>
        <v>0</v>
      </c>
      <c r="AA52" s="274">
        <f t="shared" si="13"/>
        <v>0</v>
      </c>
      <c r="AB52" s="274">
        <f t="shared" si="14"/>
        <v>0</v>
      </c>
      <c r="AC52" s="274">
        <f t="shared" si="15"/>
        <v>0</v>
      </c>
      <c r="AD52" s="274">
        <f t="shared" si="16"/>
        <v>0</v>
      </c>
      <c r="AE52" s="274">
        <f t="shared" si="17"/>
        <v>0</v>
      </c>
      <c r="AF52"/>
      <c r="AG52" s="274">
        <f>Y52/('Input|Escalations'!G$17/'Input|Escalations'!$H$17)</f>
        <v>0</v>
      </c>
      <c r="AH52" s="274">
        <f>Z52/('Input|Escalations'!H$17/'Input|Escalations'!$H$17)</f>
        <v>0</v>
      </c>
      <c r="AI52" s="274">
        <f>AA52/('Input|Escalations'!I$17/'Input|Escalations'!$H$17)</f>
        <v>0</v>
      </c>
      <c r="AJ52" s="274">
        <f>AB52/('Input|Escalations'!J$17/'Input|Escalations'!$H$17)</f>
        <v>0</v>
      </c>
      <c r="AK52" s="274">
        <f>AC52/('Input|Escalations'!K$17/'Input|Escalations'!$H$17)</f>
        <v>0</v>
      </c>
      <c r="AL52" s="274">
        <f>AD52/('Input|Escalations'!L$17/'Input|Escalations'!$H$17)</f>
        <v>0</v>
      </c>
      <c r="AM52" s="274">
        <f>AE52/('Input|Escalations'!M$17/'Input|Escalations'!$H$17)</f>
        <v>0</v>
      </c>
      <c r="AN52" s="265"/>
      <c r="AO52" s="274">
        <f>SUM('Calc|Fee Based'!Z51-'Calc|Fee Based'!V51,'Calc|Fee Based'!AB51:AE51)</f>
        <v>0</v>
      </c>
      <c r="AP52" s="274">
        <f>'Calc|Fee Based'!V51</f>
        <v>0</v>
      </c>
      <c r="AQ52" s="101">
        <f t="shared" si="41"/>
        <v>0</v>
      </c>
      <c r="AR52" s="305">
        <f t="shared" si="42"/>
        <v>0</v>
      </c>
      <c r="AS52" s="305">
        <f t="shared" si="18"/>
        <v>0</v>
      </c>
      <c r="AT52" s="265"/>
      <c r="AU52" s="274">
        <f t="shared" si="43"/>
        <v>0</v>
      </c>
      <c r="AV52" s="274">
        <f t="shared" si="50"/>
        <v>0</v>
      </c>
      <c r="AW52" s="274">
        <f t="shared" si="51"/>
        <v>0</v>
      </c>
      <c r="AX52" s="274">
        <f t="shared" si="52"/>
        <v>0</v>
      </c>
      <c r="AY52" s="274">
        <f t="shared" si="53"/>
        <v>0</v>
      </c>
      <c r="AZ52" s="274">
        <f t="shared" si="54"/>
        <v>0</v>
      </c>
      <c r="BA52" s="274">
        <f t="shared" si="55"/>
        <v>0</v>
      </c>
      <c r="BB52" s="265"/>
      <c r="BC52" s="274">
        <f t="shared" si="44"/>
        <v>0</v>
      </c>
      <c r="BD52" s="274">
        <f t="shared" si="20"/>
        <v>0</v>
      </c>
      <c r="BE52" s="274">
        <f t="shared" si="21"/>
        <v>0</v>
      </c>
      <c r="BF52" s="274">
        <f t="shared" si="22"/>
        <v>0</v>
      </c>
      <c r="BG52" s="274">
        <f t="shared" si="23"/>
        <v>0</v>
      </c>
      <c r="BH52" s="274">
        <f t="shared" si="24"/>
        <v>0</v>
      </c>
      <c r="BI52" s="274">
        <f t="shared" si="25"/>
        <v>0</v>
      </c>
      <c r="BJ52" s="301">
        <f t="shared" si="45"/>
        <v>0</v>
      </c>
      <c r="BK52" s="274"/>
      <c r="BL52" s="274"/>
      <c r="BM52" s="274"/>
      <c r="BN52" s="274"/>
      <c r="BO52" s="274"/>
      <c r="BP52" s="274"/>
      <c r="BQ52" s="274"/>
      <c r="BR52" s="301"/>
      <c r="BS52" s="274"/>
      <c r="BT52" s="274"/>
      <c r="BU52" s="274"/>
      <c r="BV52" s="274"/>
      <c r="BW52" s="274"/>
      <c r="BX52" s="274"/>
      <c r="BY52" s="274"/>
      <c r="BZ52"/>
      <c r="CA52" s="274"/>
      <c r="CB52" s="274"/>
      <c r="CC52" s="274"/>
      <c r="CD52" s="274"/>
      <c r="CE52" s="274"/>
      <c r="CF52" s="274"/>
      <c r="CG52" s="274"/>
      <c r="CH52"/>
      <c r="CI52" s="274"/>
      <c r="CJ52" s="274"/>
      <c r="CK52" s="274"/>
      <c r="CL52" s="274"/>
      <c r="CM52" s="274"/>
      <c r="CN52" s="274"/>
      <c r="CO52" s="274"/>
      <c r="CP52"/>
      <c r="CQ52" s="274"/>
      <c r="CR52" s="274"/>
      <c r="CS52" s="274"/>
      <c r="CT52" s="274"/>
      <c r="CU52" s="274"/>
      <c r="CV52" s="274"/>
      <c r="CW52" s="274"/>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row>
    <row r="53" spans="1:205" s="1" customFormat="1" ht="13">
      <c r="A53" s="260">
        <f t="shared" si="49"/>
        <v>41</v>
      </c>
      <c r="B53" s="261"/>
      <c r="C53" s="261"/>
      <c r="D53" s="263"/>
      <c r="E53" s="263"/>
      <c r="F53" s="263"/>
      <c r="G53" s="266"/>
      <c r="H53" s="214"/>
      <c r="I53" s="274">
        <f t="shared" si="38"/>
        <v>0</v>
      </c>
      <c r="J53" s="274">
        <f t="shared" si="38"/>
        <v>0</v>
      </c>
      <c r="K53" s="274">
        <f t="shared" si="38"/>
        <v>0</v>
      </c>
      <c r="L53" s="274">
        <f t="shared" si="56"/>
        <v>0</v>
      </c>
      <c r="M53" s="274">
        <f t="shared" si="39"/>
        <v>0</v>
      </c>
      <c r="N53" s="274">
        <f t="shared" si="39"/>
        <v>0</v>
      </c>
      <c r="O53" s="274">
        <f t="shared" si="39"/>
        <v>0</v>
      </c>
      <c r="P53" s="101"/>
      <c r="Q53" s="274">
        <f>'Input|Fee Based Mapping'!J52</f>
        <v>0</v>
      </c>
      <c r="R53" s="274">
        <f>'Input|Fee Based Mapping'!K52</f>
        <v>0</v>
      </c>
      <c r="S53" s="274">
        <f>'Input|Fee Based Mapping'!Y52</f>
        <v>0</v>
      </c>
      <c r="T53" s="274">
        <f>'Input|Fee Based Mapping'!Z52</f>
        <v>0</v>
      </c>
      <c r="U53" s="274">
        <f>'Input|Fee Based Mapping'!AA52</f>
        <v>0</v>
      </c>
      <c r="V53" s="274">
        <f>'Input|Fee Based Mapping'!AB52</f>
        <v>0</v>
      </c>
      <c r="W53" s="274">
        <f>'Input|Fee Based Mapping'!AC52</f>
        <v>0</v>
      </c>
      <c r="X53" s="101"/>
      <c r="Y53" s="274">
        <f t="shared" si="40"/>
        <v>0</v>
      </c>
      <c r="Z53" s="274">
        <f t="shared" si="12"/>
        <v>0</v>
      </c>
      <c r="AA53" s="274">
        <f t="shared" si="13"/>
        <v>0</v>
      </c>
      <c r="AB53" s="274">
        <f t="shared" si="14"/>
        <v>0</v>
      </c>
      <c r="AC53" s="274">
        <f t="shared" si="15"/>
        <v>0</v>
      </c>
      <c r="AD53" s="274">
        <f t="shared" si="16"/>
        <v>0</v>
      </c>
      <c r="AE53" s="274">
        <f t="shared" si="17"/>
        <v>0</v>
      </c>
      <c r="AF53"/>
      <c r="AG53" s="274">
        <f>Y53/('Input|Escalations'!G$17/'Input|Escalations'!$H$17)</f>
        <v>0</v>
      </c>
      <c r="AH53" s="274">
        <f>Z53/('Input|Escalations'!H$17/'Input|Escalations'!$H$17)</f>
        <v>0</v>
      </c>
      <c r="AI53" s="274">
        <f>AA53/('Input|Escalations'!I$17/'Input|Escalations'!$H$17)</f>
        <v>0</v>
      </c>
      <c r="AJ53" s="274">
        <f>AB53/('Input|Escalations'!J$17/'Input|Escalations'!$H$17)</f>
        <v>0</v>
      </c>
      <c r="AK53" s="274">
        <f>AC53/('Input|Escalations'!K$17/'Input|Escalations'!$H$17)</f>
        <v>0</v>
      </c>
      <c r="AL53" s="274">
        <f>AD53/('Input|Escalations'!L$17/'Input|Escalations'!$H$17)</f>
        <v>0</v>
      </c>
      <c r="AM53" s="274">
        <f>AE53/('Input|Escalations'!M$17/'Input|Escalations'!$H$17)</f>
        <v>0</v>
      </c>
      <c r="AN53" s="265"/>
      <c r="AO53" s="274">
        <f>SUM('Calc|Fee Based'!Z52-'Calc|Fee Based'!V52,'Calc|Fee Based'!AB52:AE52)</f>
        <v>0</v>
      </c>
      <c r="AP53" s="274">
        <f>'Calc|Fee Based'!V52</f>
        <v>0</v>
      </c>
      <c r="AQ53" s="101">
        <f t="shared" si="41"/>
        <v>0</v>
      </c>
      <c r="AR53" s="305">
        <f t="shared" si="42"/>
        <v>0</v>
      </c>
      <c r="AS53" s="305">
        <f t="shared" si="18"/>
        <v>0</v>
      </c>
      <c r="AT53" s="265"/>
      <c r="AU53" s="274">
        <f t="shared" si="43"/>
        <v>0</v>
      </c>
      <c r="AV53" s="274">
        <f t="shared" si="50"/>
        <v>0</v>
      </c>
      <c r="AW53" s="274">
        <f t="shared" si="51"/>
        <v>0</v>
      </c>
      <c r="AX53" s="274">
        <f t="shared" si="52"/>
        <v>0</v>
      </c>
      <c r="AY53" s="274">
        <f t="shared" si="53"/>
        <v>0</v>
      </c>
      <c r="AZ53" s="274">
        <f t="shared" si="54"/>
        <v>0</v>
      </c>
      <c r="BA53" s="274">
        <f t="shared" si="55"/>
        <v>0</v>
      </c>
      <c r="BB53" s="265"/>
      <c r="BC53" s="274">
        <f t="shared" si="44"/>
        <v>0</v>
      </c>
      <c r="BD53" s="274">
        <f t="shared" si="20"/>
        <v>0</v>
      </c>
      <c r="BE53" s="274">
        <f t="shared" si="21"/>
        <v>0</v>
      </c>
      <c r="BF53" s="274">
        <f t="shared" si="22"/>
        <v>0</v>
      </c>
      <c r="BG53" s="274">
        <f t="shared" si="23"/>
        <v>0</v>
      </c>
      <c r="BH53" s="274">
        <f t="shared" si="24"/>
        <v>0</v>
      </c>
      <c r="BI53" s="274">
        <f t="shared" si="25"/>
        <v>0</v>
      </c>
      <c r="BJ53" s="301">
        <f t="shared" si="45"/>
        <v>0</v>
      </c>
      <c r="BK53" s="274"/>
      <c r="BL53" s="274"/>
      <c r="BM53" s="274"/>
      <c r="BN53" s="274"/>
      <c r="BO53" s="274"/>
      <c r="BP53" s="274"/>
      <c r="BQ53" s="274"/>
      <c r="BR53" s="301"/>
      <c r="BS53" s="274"/>
      <c r="BT53" s="274"/>
      <c r="BU53" s="274"/>
      <c r="BV53" s="274"/>
      <c r="BW53" s="274"/>
      <c r="BX53" s="274"/>
      <c r="BY53" s="274"/>
      <c r="BZ53"/>
      <c r="CA53" s="274"/>
      <c r="CB53" s="274"/>
      <c r="CC53" s="274"/>
      <c r="CD53" s="274"/>
      <c r="CE53" s="274"/>
      <c r="CF53" s="274"/>
      <c r="CG53" s="274"/>
      <c r="CH53"/>
      <c r="CI53" s="274"/>
      <c r="CJ53" s="274"/>
      <c r="CK53" s="274"/>
      <c r="CL53" s="274"/>
      <c r="CM53" s="274"/>
      <c r="CN53" s="274"/>
      <c r="CO53" s="274"/>
      <c r="CP53"/>
      <c r="CQ53" s="274"/>
      <c r="CR53" s="274"/>
      <c r="CS53" s="274"/>
      <c r="CT53" s="274"/>
      <c r="CU53" s="274"/>
      <c r="CV53" s="274"/>
      <c r="CW53" s="274"/>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row>
    <row r="54" spans="1:205" s="1" customFormat="1" ht="13">
      <c r="A54" s="260">
        <f t="shared" si="49"/>
        <v>42</v>
      </c>
      <c r="B54" s="261"/>
      <c r="C54" s="261"/>
      <c r="D54" s="263"/>
      <c r="E54" s="263"/>
      <c r="F54" s="263"/>
      <c r="G54" s="266"/>
      <c r="H54" s="214"/>
      <c r="I54" s="274">
        <f t="shared" si="38"/>
        <v>0</v>
      </c>
      <c r="J54" s="274">
        <f t="shared" si="38"/>
        <v>0</v>
      </c>
      <c r="K54" s="274">
        <f t="shared" si="38"/>
        <v>0</v>
      </c>
      <c r="L54" s="274">
        <f t="shared" si="56"/>
        <v>0</v>
      </c>
      <c r="M54" s="274">
        <f t="shared" si="39"/>
        <v>0</v>
      </c>
      <c r="N54" s="274">
        <f t="shared" si="39"/>
        <v>0</v>
      </c>
      <c r="O54" s="274">
        <f t="shared" si="39"/>
        <v>0</v>
      </c>
      <c r="P54" s="101"/>
      <c r="Q54" s="274">
        <f>'Input|Fee Based Mapping'!J53</f>
        <v>0</v>
      </c>
      <c r="R54" s="274">
        <f>'Input|Fee Based Mapping'!K53</f>
        <v>0</v>
      </c>
      <c r="S54" s="274">
        <f>'Input|Fee Based Mapping'!Y53</f>
        <v>0</v>
      </c>
      <c r="T54" s="274">
        <f>'Input|Fee Based Mapping'!Z53</f>
        <v>0</v>
      </c>
      <c r="U54" s="274">
        <f>'Input|Fee Based Mapping'!AA53</f>
        <v>0</v>
      </c>
      <c r="V54" s="274">
        <f>'Input|Fee Based Mapping'!AB53</f>
        <v>0</v>
      </c>
      <c r="W54" s="274">
        <f>'Input|Fee Based Mapping'!AC53</f>
        <v>0</v>
      </c>
      <c r="X54" s="101"/>
      <c r="Y54" s="274">
        <f t="shared" si="40"/>
        <v>0</v>
      </c>
      <c r="Z54" s="274">
        <f t="shared" si="12"/>
        <v>0</v>
      </c>
      <c r="AA54" s="274">
        <f t="shared" si="13"/>
        <v>0</v>
      </c>
      <c r="AB54" s="274">
        <f t="shared" si="14"/>
        <v>0</v>
      </c>
      <c r="AC54" s="274">
        <f t="shared" si="15"/>
        <v>0</v>
      </c>
      <c r="AD54" s="274">
        <f t="shared" si="16"/>
        <v>0</v>
      </c>
      <c r="AE54" s="274">
        <f t="shared" si="17"/>
        <v>0</v>
      </c>
      <c r="AF54"/>
      <c r="AG54" s="274">
        <f>Y54/('Input|Escalations'!G$17/'Input|Escalations'!$H$17)</f>
        <v>0</v>
      </c>
      <c r="AH54" s="274">
        <f>Z54/('Input|Escalations'!H$17/'Input|Escalations'!$H$17)</f>
        <v>0</v>
      </c>
      <c r="AI54" s="274">
        <f>AA54/('Input|Escalations'!I$17/'Input|Escalations'!$H$17)</f>
        <v>0</v>
      </c>
      <c r="AJ54" s="274">
        <f>AB54/('Input|Escalations'!J$17/'Input|Escalations'!$H$17)</f>
        <v>0</v>
      </c>
      <c r="AK54" s="274">
        <f>AC54/('Input|Escalations'!K$17/'Input|Escalations'!$H$17)</f>
        <v>0</v>
      </c>
      <c r="AL54" s="274">
        <f>AD54/('Input|Escalations'!L$17/'Input|Escalations'!$H$17)</f>
        <v>0</v>
      </c>
      <c r="AM54" s="274">
        <f>AE54/('Input|Escalations'!M$17/'Input|Escalations'!$H$17)</f>
        <v>0</v>
      </c>
      <c r="AN54" s="265"/>
      <c r="AO54" s="274">
        <f>SUM('Calc|Fee Based'!Z53-'Calc|Fee Based'!V53,'Calc|Fee Based'!AB53:AE53)</f>
        <v>0</v>
      </c>
      <c r="AP54" s="274">
        <f>'Calc|Fee Based'!V53</f>
        <v>0</v>
      </c>
      <c r="AQ54" s="101">
        <f t="shared" si="41"/>
        <v>0</v>
      </c>
      <c r="AR54" s="305">
        <f t="shared" si="42"/>
        <v>0</v>
      </c>
      <c r="AS54" s="305">
        <f t="shared" si="18"/>
        <v>0</v>
      </c>
      <c r="AT54" s="265"/>
      <c r="AU54" s="274">
        <f t="shared" si="43"/>
        <v>0</v>
      </c>
      <c r="AV54" s="274">
        <f t="shared" si="50"/>
        <v>0</v>
      </c>
      <c r="AW54" s="274">
        <f t="shared" si="51"/>
        <v>0</v>
      </c>
      <c r="AX54" s="274">
        <f t="shared" si="52"/>
        <v>0</v>
      </c>
      <c r="AY54" s="274">
        <f t="shared" si="53"/>
        <v>0</v>
      </c>
      <c r="AZ54" s="274">
        <f t="shared" si="54"/>
        <v>0</v>
      </c>
      <c r="BA54" s="274">
        <f t="shared" si="55"/>
        <v>0</v>
      </c>
      <c r="BB54" s="265"/>
      <c r="BC54" s="274">
        <f t="shared" si="44"/>
        <v>0</v>
      </c>
      <c r="BD54" s="274">
        <f t="shared" si="20"/>
        <v>0</v>
      </c>
      <c r="BE54" s="274">
        <f t="shared" si="21"/>
        <v>0</v>
      </c>
      <c r="BF54" s="274">
        <f t="shared" si="22"/>
        <v>0</v>
      </c>
      <c r="BG54" s="274">
        <f t="shared" si="23"/>
        <v>0</v>
      </c>
      <c r="BH54" s="274">
        <f t="shared" si="24"/>
        <v>0</v>
      </c>
      <c r="BI54" s="274">
        <f t="shared" si="25"/>
        <v>0</v>
      </c>
      <c r="BJ54" s="301">
        <f t="shared" si="45"/>
        <v>0</v>
      </c>
      <c r="BK54" s="274"/>
      <c r="BL54" s="274"/>
      <c r="BM54" s="274"/>
      <c r="BN54" s="274"/>
      <c r="BO54" s="274"/>
      <c r="BP54" s="274"/>
      <c r="BQ54" s="274"/>
      <c r="BR54" s="301"/>
      <c r="BS54" s="274"/>
      <c r="BT54" s="274"/>
      <c r="BU54" s="274"/>
      <c r="BV54" s="274"/>
      <c r="BW54" s="274"/>
      <c r="BX54" s="274"/>
      <c r="BY54" s="274"/>
      <c r="BZ54"/>
      <c r="CA54" s="274"/>
      <c r="CB54" s="274"/>
      <c r="CC54" s="274"/>
      <c r="CD54" s="274"/>
      <c r="CE54" s="274"/>
      <c r="CF54" s="274"/>
      <c r="CG54" s="274"/>
      <c r="CH54"/>
      <c r="CI54" s="274"/>
      <c r="CJ54" s="274"/>
      <c r="CK54" s="274"/>
      <c r="CL54" s="274"/>
      <c r="CM54" s="274"/>
      <c r="CN54" s="274"/>
      <c r="CO54" s="274"/>
      <c r="CP54"/>
      <c r="CQ54" s="274"/>
      <c r="CR54" s="274"/>
      <c r="CS54" s="274"/>
      <c r="CT54" s="274"/>
      <c r="CU54" s="274"/>
      <c r="CV54" s="274"/>
      <c r="CW54" s="27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row>
    <row r="55" spans="1:205" s="1" customFormat="1" ht="13">
      <c r="A55" s="260">
        <f t="shared" si="49"/>
        <v>43</v>
      </c>
      <c r="B55" s="261"/>
      <c r="C55" s="261"/>
      <c r="D55" s="263"/>
      <c r="E55" s="263"/>
      <c r="F55" s="263"/>
      <c r="G55" s="266"/>
      <c r="H55" s="214"/>
      <c r="I55" s="274">
        <f t="shared" si="38"/>
        <v>0</v>
      </c>
      <c r="J55" s="274">
        <f t="shared" si="38"/>
        <v>0</v>
      </c>
      <c r="K55" s="274">
        <f t="shared" si="38"/>
        <v>0</v>
      </c>
      <c r="L55" s="274">
        <f t="shared" si="56"/>
        <v>0</v>
      </c>
      <c r="M55" s="274">
        <f t="shared" si="39"/>
        <v>0</v>
      </c>
      <c r="N55" s="274">
        <f t="shared" si="39"/>
        <v>0</v>
      </c>
      <c r="O55" s="274">
        <f t="shared" si="39"/>
        <v>0</v>
      </c>
      <c r="P55" s="101"/>
      <c r="Q55" s="274">
        <f>'Input|Fee Based Mapping'!J54</f>
        <v>0</v>
      </c>
      <c r="R55" s="274">
        <f>'Input|Fee Based Mapping'!K54</f>
        <v>0</v>
      </c>
      <c r="S55" s="274">
        <f>'Input|Fee Based Mapping'!Y54</f>
        <v>0</v>
      </c>
      <c r="T55" s="274">
        <f>'Input|Fee Based Mapping'!Z54</f>
        <v>0</v>
      </c>
      <c r="U55" s="274">
        <f>'Input|Fee Based Mapping'!AA54</f>
        <v>0</v>
      </c>
      <c r="V55" s="274">
        <f>'Input|Fee Based Mapping'!AB54</f>
        <v>0</v>
      </c>
      <c r="W55" s="274">
        <f>'Input|Fee Based Mapping'!AC54</f>
        <v>0</v>
      </c>
      <c r="X55" s="101"/>
      <c r="Y55" s="274">
        <f t="shared" si="40"/>
        <v>0</v>
      </c>
      <c r="Z55" s="274">
        <f t="shared" si="12"/>
        <v>0</v>
      </c>
      <c r="AA55" s="274">
        <f t="shared" si="13"/>
        <v>0</v>
      </c>
      <c r="AB55" s="274">
        <f t="shared" si="14"/>
        <v>0</v>
      </c>
      <c r="AC55" s="274">
        <f t="shared" si="15"/>
        <v>0</v>
      </c>
      <c r="AD55" s="274">
        <f t="shared" si="16"/>
        <v>0</v>
      </c>
      <c r="AE55" s="274">
        <f t="shared" si="17"/>
        <v>0</v>
      </c>
      <c r="AF55"/>
      <c r="AG55" s="274">
        <f>Y55/('Input|Escalations'!G$17/'Input|Escalations'!$H$17)</f>
        <v>0</v>
      </c>
      <c r="AH55" s="274">
        <f>Z55/('Input|Escalations'!H$17/'Input|Escalations'!$H$17)</f>
        <v>0</v>
      </c>
      <c r="AI55" s="274">
        <f>AA55/('Input|Escalations'!I$17/'Input|Escalations'!$H$17)</f>
        <v>0</v>
      </c>
      <c r="AJ55" s="274">
        <f>AB55/('Input|Escalations'!J$17/'Input|Escalations'!$H$17)</f>
        <v>0</v>
      </c>
      <c r="AK55" s="274">
        <f>AC55/('Input|Escalations'!K$17/'Input|Escalations'!$H$17)</f>
        <v>0</v>
      </c>
      <c r="AL55" s="274">
        <f>AD55/('Input|Escalations'!L$17/'Input|Escalations'!$H$17)</f>
        <v>0</v>
      </c>
      <c r="AM55" s="274">
        <f>AE55/('Input|Escalations'!M$17/'Input|Escalations'!$H$17)</f>
        <v>0</v>
      </c>
      <c r="AN55" s="265"/>
      <c r="AO55" s="274">
        <f>SUM('Calc|Fee Based'!Z54-'Calc|Fee Based'!V54,'Calc|Fee Based'!AB54:AE54)</f>
        <v>0</v>
      </c>
      <c r="AP55" s="274">
        <f>'Calc|Fee Based'!V54</f>
        <v>0</v>
      </c>
      <c r="AQ55" s="101">
        <f t="shared" si="41"/>
        <v>0</v>
      </c>
      <c r="AR55" s="305">
        <f t="shared" si="42"/>
        <v>0</v>
      </c>
      <c r="AS55" s="305">
        <f t="shared" si="18"/>
        <v>0</v>
      </c>
      <c r="AT55" s="265"/>
      <c r="AU55" s="274">
        <f t="shared" si="43"/>
        <v>0</v>
      </c>
      <c r="AV55" s="274">
        <f t="shared" si="50"/>
        <v>0</v>
      </c>
      <c r="AW55" s="274">
        <f t="shared" si="51"/>
        <v>0</v>
      </c>
      <c r="AX55" s="274">
        <f t="shared" si="52"/>
        <v>0</v>
      </c>
      <c r="AY55" s="274">
        <f t="shared" si="53"/>
        <v>0</v>
      </c>
      <c r="AZ55" s="274">
        <f t="shared" si="54"/>
        <v>0</v>
      </c>
      <c r="BA55" s="274">
        <f t="shared" si="55"/>
        <v>0</v>
      </c>
      <c r="BB55" s="265"/>
      <c r="BC55" s="274">
        <f t="shared" si="44"/>
        <v>0</v>
      </c>
      <c r="BD55" s="274">
        <f t="shared" si="20"/>
        <v>0</v>
      </c>
      <c r="BE55" s="274">
        <f t="shared" si="21"/>
        <v>0</v>
      </c>
      <c r="BF55" s="274">
        <f t="shared" si="22"/>
        <v>0</v>
      </c>
      <c r="BG55" s="274">
        <f t="shared" si="23"/>
        <v>0</v>
      </c>
      <c r="BH55" s="274">
        <f t="shared" si="24"/>
        <v>0</v>
      </c>
      <c r="BI55" s="274">
        <f t="shared" si="25"/>
        <v>0</v>
      </c>
      <c r="BJ55" s="301">
        <f t="shared" si="45"/>
        <v>0</v>
      </c>
      <c r="BK55" s="274"/>
      <c r="BL55" s="274"/>
      <c r="BM55" s="274"/>
      <c r="BN55" s="274"/>
      <c r="BO55" s="274"/>
      <c r="BP55" s="274"/>
      <c r="BQ55" s="274"/>
      <c r="BR55" s="301"/>
      <c r="BS55" s="274"/>
      <c r="BT55" s="274"/>
      <c r="BU55" s="274"/>
      <c r="BV55" s="274"/>
      <c r="BW55" s="274"/>
      <c r="BX55" s="274"/>
      <c r="BY55" s="274"/>
      <c r="BZ55"/>
      <c r="CA55" s="274"/>
      <c r="CB55" s="274"/>
      <c r="CC55" s="274"/>
      <c r="CD55" s="274"/>
      <c r="CE55" s="274"/>
      <c r="CF55" s="274"/>
      <c r="CG55" s="274"/>
      <c r="CH55"/>
      <c r="CI55" s="274"/>
      <c r="CJ55" s="274"/>
      <c r="CK55" s="274"/>
      <c r="CL55" s="274"/>
      <c r="CM55" s="274"/>
      <c r="CN55" s="274"/>
      <c r="CO55" s="274"/>
      <c r="CP55"/>
      <c r="CQ55" s="274"/>
      <c r="CR55" s="274"/>
      <c r="CS55" s="274"/>
      <c r="CT55" s="274"/>
      <c r="CU55" s="274"/>
      <c r="CV55" s="274"/>
      <c r="CW55" s="274"/>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row>
    <row r="56" spans="1:205" s="1" customFormat="1" ht="13">
      <c r="A56" s="260">
        <f t="shared" si="49"/>
        <v>44</v>
      </c>
      <c r="B56" s="261"/>
      <c r="C56" s="261"/>
      <c r="D56" s="263"/>
      <c r="E56" s="263"/>
      <c r="F56" s="263"/>
      <c r="G56" s="266"/>
      <c r="H56" s="214"/>
      <c r="I56" s="274">
        <f t="shared" si="38"/>
        <v>0</v>
      </c>
      <c r="J56" s="274">
        <f t="shared" si="38"/>
        <v>0</v>
      </c>
      <c r="K56" s="274">
        <f t="shared" si="38"/>
        <v>0</v>
      </c>
      <c r="L56" s="274">
        <f t="shared" si="56"/>
        <v>0</v>
      </c>
      <c r="M56" s="274">
        <f t="shared" si="39"/>
        <v>0</v>
      </c>
      <c r="N56" s="274">
        <f t="shared" si="39"/>
        <v>0</v>
      </c>
      <c r="O56" s="274">
        <f t="shared" si="39"/>
        <v>0</v>
      </c>
      <c r="P56" s="101"/>
      <c r="Q56" s="274">
        <f>'Input|Fee Based Mapping'!J55</f>
        <v>0</v>
      </c>
      <c r="R56" s="274">
        <f>'Input|Fee Based Mapping'!K55</f>
        <v>0</v>
      </c>
      <c r="S56" s="274">
        <f>'Input|Fee Based Mapping'!Y55</f>
        <v>0</v>
      </c>
      <c r="T56" s="274">
        <f>'Input|Fee Based Mapping'!Z55</f>
        <v>0</v>
      </c>
      <c r="U56" s="274">
        <f>'Input|Fee Based Mapping'!AA55</f>
        <v>0</v>
      </c>
      <c r="V56" s="274">
        <f>'Input|Fee Based Mapping'!AB55</f>
        <v>0</v>
      </c>
      <c r="W56" s="274">
        <f>'Input|Fee Based Mapping'!AC55</f>
        <v>0</v>
      </c>
      <c r="X56" s="101"/>
      <c r="Y56" s="274">
        <f t="shared" si="40"/>
        <v>0</v>
      </c>
      <c r="Z56" s="274">
        <f t="shared" si="12"/>
        <v>0</v>
      </c>
      <c r="AA56" s="274">
        <f t="shared" si="13"/>
        <v>0</v>
      </c>
      <c r="AB56" s="274">
        <f t="shared" si="14"/>
        <v>0</v>
      </c>
      <c r="AC56" s="274">
        <f t="shared" si="15"/>
        <v>0</v>
      </c>
      <c r="AD56" s="274">
        <f t="shared" si="16"/>
        <v>0</v>
      </c>
      <c r="AE56" s="274">
        <f t="shared" si="17"/>
        <v>0</v>
      </c>
      <c r="AF56"/>
      <c r="AG56" s="274">
        <f>Y56/('Input|Escalations'!G$17/'Input|Escalations'!$H$17)</f>
        <v>0</v>
      </c>
      <c r="AH56" s="274">
        <f>Z56/('Input|Escalations'!H$17/'Input|Escalations'!$H$17)</f>
        <v>0</v>
      </c>
      <c r="AI56" s="274">
        <f>AA56/('Input|Escalations'!I$17/'Input|Escalations'!$H$17)</f>
        <v>0</v>
      </c>
      <c r="AJ56" s="274">
        <f>AB56/('Input|Escalations'!J$17/'Input|Escalations'!$H$17)</f>
        <v>0</v>
      </c>
      <c r="AK56" s="274">
        <f>AC56/('Input|Escalations'!K$17/'Input|Escalations'!$H$17)</f>
        <v>0</v>
      </c>
      <c r="AL56" s="274">
        <f>AD56/('Input|Escalations'!L$17/'Input|Escalations'!$H$17)</f>
        <v>0</v>
      </c>
      <c r="AM56" s="274">
        <f>AE56/('Input|Escalations'!M$17/'Input|Escalations'!$H$17)</f>
        <v>0</v>
      </c>
      <c r="AN56" s="265"/>
      <c r="AO56" s="274">
        <f>SUM('Calc|Fee Based'!Z55-'Calc|Fee Based'!V55,'Calc|Fee Based'!AB55:AE55)</f>
        <v>0</v>
      </c>
      <c r="AP56" s="274">
        <f>'Calc|Fee Based'!V55</f>
        <v>0</v>
      </c>
      <c r="AQ56" s="101">
        <f t="shared" si="41"/>
        <v>0</v>
      </c>
      <c r="AR56" s="305">
        <f t="shared" si="42"/>
        <v>0</v>
      </c>
      <c r="AS56" s="305">
        <f t="shared" si="18"/>
        <v>0</v>
      </c>
      <c r="AT56" s="265"/>
      <c r="AU56" s="274">
        <f t="shared" si="43"/>
        <v>0</v>
      </c>
      <c r="AV56" s="274">
        <f t="shared" si="50"/>
        <v>0</v>
      </c>
      <c r="AW56" s="274">
        <f t="shared" si="51"/>
        <v>0</v>
      </c>
      <c r="AX56" s="274">
        <f t="shared" si="52"/>
        <v>0</v>
      </c>
      <c r="AY56" s="274">
        <f t="shared" si="53"/>
        <v>0</v>
      </c>
      <c r="AZ56" s="274">
        <f t="shared" si="54"/>
        <v>0</v>
      </c>
      <c r="BA56" s="274">
        <f t="shared" si="55"/>
        <v>0</v>
      </c>
      <c r="BB56" s="265"/>
      <c r="BC56" s="274">
        <f t="shared" si="44"/>
        <v>0</v>
      </c>
      <c r="BD56" s="274">
        <f t="shared" si="20"/>
        <v>0</v>
      </c>
      <c r="BE56" s="274">
        <f t="shared" si="21"/>
        <v>0</v>
      </c>
      <c r="BF56" s="274">
        <f t="shared" si="22"/>
        <v>0</v>
      </c>
      <c r="BG56" s="274">
        <f t="shared" si="23"/>
        <v>0</v>
      </c>
      <c r="BH56" s="274">
        <f t="shared" si="24"/>
        <v>0</v>
      </c>
      <c r="BI56" s="274">
        <f t="shared" si="25"/>
        <v>0</v>
      </c>
      <c r="BJ56" s="301">
        <f t="shared" si="45"/>
        <v>0</v>
      </c>
      <c r="BK56" s="274"/>
      <c r="BL56" s="274"/>
      <c r="BM56" s="274"/>
      <c r="BN56" s="274"/>
      <c r="BO56" s="274"/>
      <c r="BP56" s="274"/>
      <c r="BQ56" s="274"/>
      <c r="BR56" s="301"/>
      <c r="BS56" s="274"/>
      <c r="BT56" s="274"/>
      <c r="BU56" s="274"/>
      <c r="BV56" s="274"/>
      <c r="BW56" s="274"/>
      <c r="BX56" s="274"/>
      <c r="BY56" s="274"/>
      <c r="BZ56"/>
      <c r="CA56" s="274"/>
      <c r="CB56" s="274"/>
      <c r="CC56" s="274"/>
      <c r="CD56" s="274"/>
      <c r="CE56" s="274"/>
      <c r="CF56" s="274"/>
      <c r="CG56" s="274"/>
      <c r="CH56"/>
      <c r="CI56" s="274"/>
      <c r="CJ56" s="274"/>
      <c r="CK56" s="274"/>
      <c r="CL56" s="274"/>
      <c r="CM56" s="274"/>
      <c r="CN56" s="274"/>
      <c r="CO56" s="274"/>
      <c r="CP56"/>
      <c r="CQ56" s="274"/>
      <c r="CR56" s="274"/>
      <c r="CS56" s="274"/>
      <c r="CT56" s="274"/>
      <c r="CU56" s="274"/>
      <c r="CV56" s="274"/>
      <c r="CW56" s="274"/>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row>
    <row r="57" spans="1:205" s="1" customFormat="1" ht="13">
      <c r="A57" s="260">
        <f t="shared" si="49"/>
        <v>45</v>
      </c>
      <c r="B57" s="261"/>
      <c r="C57" s="261"/>
      <c r="D57" s="263"/>
      <c r="E57" s="263"/>
      <c r="F57" s="263"/>
      <c r="G57" s="266"/>
      <c r="H57" s="214"/>
      <c r="I57" s="274">
        <f t="shared" si="38"/>
        <v>0</v>
      </c>
      <c r="J57" s="274">
        <f t="shared" si="38"/>
        <v>0</v>
      </c>
      <c r="K57" s="274">
        <f t="shared" si="38"/>
        <v>0</v>
      </c>
      <c r="L57" s="274">
        <f t="shared" si="56"/>
        <v>0</v>
      </c>
      <c r="M57" s="274">
        <f t="shared" si="39"/>
        <v>0</v>
      </c>
      <c r="N57" s="274">
        <f t="shared" si="39"/>
        <v>0</v>
      </c>
      <c r="O57" s="274">
        <f t="shared" si="39"/>
        <v>0</v>
      </c>
      <c r="P57" s="101"/>
      <c r="Q57" s="274">
        <f>'Input|Fee Based Mapping'!J56</f>
        <v>0</v>
      </c>
      <c r="R57" s="274">
        <f>'Input|Fee Based Mapping'!K56</f>
        <v>0</v>
      </c>
      <c r="S57" s="274">
        <f>'Input|Fee Based Mapping'!Y56</f>
        <v>0</v>
      </c>
      <c r="T57" s="274">
        <f>'Input|Fee Based Mapping'!Z56</f>
        <v>0</v>
      </c>
      <c r="U57" s="274">
        <f>'Input|Fee Based Mapping'!AA56</f>
        <v>0</v>
      </c>
      <c r="V57" s="274">
        <f>'Input|Fee Based Mapping'!AB56</f>
        <v>0</v>
      </c>
      <c r="W57" s="274">
        <f>'Input|Fee Based Mapping'!AC56</f>
        <v>0</v>
      </c>
      <c r="X57" s="101"/>
      <c r="Y57" s="274">
        <f t="shared" si="40"/>
        <v>0</v>
      </c>
      <c r="Z57" s="274">
        <f t="shared" si="12"/>
        <v>0</v>
      </c>
      <c r="AA57" s="274">
        <f t="shared" si="13"/>
        <v>0</v>
      </c>
      <c r="AB57" s="274">
        <f t="shared" si="14"/>
        <v>0</v>
      </c>
      <c r="AC57" s="274">
        <f t="shared" si="15"/>
        <v>0</v>
      </c>
      <c r="AD57" s="274">
        <f t="shared" si="16"/>
        <v>0</v>
      </c>
      <c r="AE57" s="274">
        <f t="shared" si="17"/>
        <v>0</v>
      </c>
      <c r="AF57"/>
      <c r="AG57" s="274">
        <f>Y57/('Input|Escalations'!G$17/'Input|Escalations'!$H$17)</f>
        <v>0</v>
      </c>
      <c r="AH57" s="274">
        <f>Z57/('Input|Escalations'!H$17/'Input|Escalations'!$H$17)</f>
        <v>0</v>
      </c>
      <c r="AI57" s="274">
        <f>AA57/('Input|Escalations'!I$17/'Input|Escalations'!$H$17)</f>
        <v>0</v>
      </c>
      <c r="AJ57" s="274">
        <f>AB57/('Input|Escalations'!J$17/'Input|Escalations'!$H$17)</f>
        <v>0</v>
      </c>
      <c r="AK57" s="274">
        <f>AC57/('Input|Escalations'!K$17/'Input|Escalations'!$H$17)</f>
        <v>0</v>
      </c>
      <c r="AL57" s="274">
        <f>AD57/('Input|Escalations'!L$17/'Input|Escalations'!$H$17)</f>
        <v>0</v>
      </c>
      <c r="AM57" s="274">
        <f>AE57/('Input|Escalations'!M$17/'Input|Escalations'!$H$17)</f>
        <v>0</v>
      </c>
      <c r="AN57" s="265"/>
      <c r="AO57" s="274">
        <f>SUM('Calc|Fee Based'!Z56-'Calc|Fee Based'!V56,'Calc|Fee Based'!AB56:AE56)</f>
        <v>0</v>
      </c>
      <c r="AP57" s="274">
        <f>'Calc|Fee Based'!V56</f>
        <v>0</v>
      </c>
      <c r="AQ57" s="101">
        <f t="shared" si="41"/>
        <v>0</v>
      </c>
      <c r="AR57" s="305">
        <f t="shared" si="42"/>
        <v>0</v>
      </c>
      <c r="AS57" s="305">
        <f t="shared" si="18"/>
        <v>0</v>
      </c>
      <c r="AT57" s="265"/>
      <c r="AU57" s="274">
        <f t="shared" si="43"/>
        <v>0</v>
      </c>
      <c r="AV57" s="274">
        <f t="shared" si="50"/>
        <v>0</v>
      </c>
      <c r="AW57" s="274">
        <f t="shared" si="51"/>
        <v>0</v>
      </c>
      <c r="AX57" s="274">
        <f t="shared" si="52"/>
        <v>0</v>
      </c>
      <c r="AY57" s="274">
        <f t="shared" si="53"/>
        <v>0</v>
      </c>
      <c r="AZ57" s="274">
        <f t="shared" si="54"/>
        <v>0</v>
      </c>
      <c r="BA57" s="274">
        <f t="shared" si="55"/>
        <v>0</v>
      </c>
      <c r="BB57" s="265"/>
      <c r="BC57" s="274">
        <f t="shared" si="44"/>
        <v>0</v>
      </c>
      <c r="BD57" s="274">
        <f t="shared" si="20"/>
        <v>0</v>
      </c>
      <c r="BE57" s="274">
        <f t="shared" si="21"/>
        <v>0</v>
      </c>
      <c r="BF57" s="274">
        <f t="shared" si="22"/>
        <v>0</v>
      </c>
      <c r="BG57" s="274">
        <f t="shared" si="23"/>
        <v>0</v>
      </c>
      <c r="BH57" s="274">
        <f t="shared" si="24"/>
        <v>0</v>
      </c>
      <c r="BI57" s="274">
        <f t="shared" si="25"/>
        <v>0</v>
      </c>
      <c r="BJ57" s="301">
        <f t="shared" si="45"/>
        <v>0</v>
      </c>
      <c r="BK57" s="274"/>
      <c r="BL57" s="274"/>
      <c r="BM57" s="274"/>
      <c r="BN57" s="274"/>
      <c r="BO57" s="274"/>
      <c r="BP57" s="274"/>
      <c r="BQ57" s="274"/>
      <c r="BR57" s="301"/>
      <c r="BS57" s="274"/>
      <c r="BT57" s="274"/>
      <c r="BU57" s="274"/>
      <c r="BV57" s="274"/>
      <c r="BW57" s="274"/>
      <c r="BX57" s="274"/>
      <c r="BY57" s="274"/>
      <c r="BZ57"/>
      <c r="CA57" s="274"/>
      <c r="CB57" s="274"/>
      <c r="CC57" s="274"/>
      <c r="CD57" s="274"/>
      <c r="CE57" s="274"/>
      <c r="CF57" s="274"/>
      <c r="CG57" s="274"/>
      <c r="CH57"/>
      <c r="CI57" s="274"/>
      <c r="CJ57" s="274"/>
      <c r="CK57" s="274"/>
      <c r="CL57" s="274"/>
      <c r="CM57" s="274"/>
      <c r="CN57" s="274"/>
      <c r="CO57" s="274"/>
      <c r="CP57"/>
      <c r="CQ57" s="274"/>
      <c r="CR57" s="274"/>
      <c r="CS57" s="274"/>
      <c r="CT57" s="274"/>
      <c r="CU57" s="274"/>
      <c r="CV57" s="274"/>
      <c r="CW57" s="274"/>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row>
    <row r="58" spans="1:205" s="1" customFormat="1" ht="13">
      <c r="A58" s="260">
        <f t="shared" si="49"/>
        <v>46</v>
      </c>
      <c r="B58" s="262"/>
      <c r="C58" s="262"/>
      <c r="D58" s="263"/>
      <c r="E58" s="263"/>
      <c r="F58" s="263"/>
      <c r="G58" s="266"/>
      <c r="H58" s="214"/>
      <c r="I58" s="274">
        <f t="shared" si="38"/>
        <v>0</v>
      </c>
      <c r="J58" s="274">
        <f t="shared" si="38"/>
        <v>0</v>
      </c>
      <c r="K58" s="274">
        <f t="shared" si="38"/>
        <v>0</v>
      </c>
      <c r="L58" s="274">
        <f t="shared" si="56"/>
        <v>0</v>
      </c>
      <c r="M58" s="274">
        <f t="shared" si="39"/>
        <v>0</v>
      </c>
      <c r="N58" s="274">
        <f t="shared" si="39"/>
        <v>0</v>
      </c>
      <c r="O58" s="274">
        <f t="shared" si="39"/>
        <v>0</v>
      </c>
      <c r="P58" s="101"/>
      <c r="Q58" s="274">
        <f>'Input|Fee Based Mapping'!J57</f>
        <v>0</v>
      </c>
      <c r="R58" s="274">
        <f>'Input|Fee Based Mapping'!K57</f>
        <v>0</v>
      </c>
      <c r="S58" s="274">
        <f>'Input|Fee Based Mapping'!Y57</f>
        <v>0</v>
      </c>
      <c r="T58" s="274">
        <f>'Input|Fee Based Mapping'!Z57</f>
        <v>0</v>
      </c>
      <c r="U58" s="274">
        <f>'Input|Fee Based Mapping'!AA57</f>
        <v>0</v>
      </c>
      <c r="V58" s="274">
        <f>'Input|Fee Based Mapping'!AB57</f>
        <v>0</v>
      </c>
      <c r="W58" s="274">
        <f>'Input|Fee Based Mapping'!AC57</f>
        <v>0</v>
      </c>
      <c r="X58" s="101"/>
      <c r="Y58" s="274">
        <f t="shared" si="40"/>
        <v>0</v>
      </c>
      <c r="Z58" s="274">
        <f t="shared" si="12"/>
        <v>0</v>
      </c>
      <c r="AA58" s="274">
        <f t="shared" si="13"/>
        <v>0</v>
      </c>
      <c r="AB58" s="274">
        <f t="shared" si="14"/>
        <v>0</v>
      </c>
      <c r="AC58" s="274">
        <f t="shared" si="15"/>
        <v>0</v>
      </c>
      <c r="AD58" s="274">
        <f t="shared" si="16"/>
        <v>0</v>
      </c>
      <c r="AE58" s="274">
        <f t="shared" si="17"/>
        <v>0</v>
      </c>
      <c r="AF58"/>
      <c r="AG58" s="274">
        <f>Y58/('Input|Escalations'!G$17/'Input|Escalations'!$H$17)</f>
        <v>0</v>
      </c>
      <c r="AH58" s="274">
        <f>Z58/('Input|Escalations'!H$17/'Input|Escalations'!$H$17)</f>
        <v>0</v>
      </c>
      <c r="AI58" s="274">
        <f>AA58/('Input|Escalations'!I$17/'Input|Escalations'!$H$17)</f>
        <v>0</v>
      </c>
      <c r="AJ58" s="274">
        <f>AB58/('Input|Escalations'!J$17/'Input|Escalations'!$H$17)</f>
        <v>0</v>
      </c>
      <c r="AK58" s="274">
        <f>AC58/('Input|Escalations'!K$17/'Input|Escalations'!$H$17)</f>
        <v>0</v>
      </c>
      <c r="AL58" s="274">
        <f>AD58/('Input|Escalations'!L$17/'Input|Escalations'!$H$17)</f>
        <v>0</v>
      </c>
      <c r="AM58" s="274">
        <f>AE58/('Input|Escalations'!M$17/'Input|Escalations'!$H$17)</f>
        <v>0</v>
      </c>
      <c r="AN58" s="265"/>
      <c r="AO58" s="274">
        <f>SUM('Calc|Fee Based'!Z57-'Calc|Fee Based'!V57,'Calc|Fee Based'!AB57:AE57)</f>
        <v>0</v>
      </c>
      <c r="AP58" s="274">
        <f>'Calc|Fee Based'!V57</f>
        <v>0</v>
      </c>
      <c r="AQ58" s="101">
        <f t="shared" si="41"/>
        <v>0</v>
      </c>
      <c r="AR58" s="305">
        <f t="shared" si="42"/>
        <v>0</v>
      </c>
      <c r="AS58" s="305">
        <f t="shared" si="18"/>
        <v>0</v>
      </c>
      <c r="AT58" s="265"/>
      <c r="AU58" s="274">
        <f t="shared" si="43"/>
        <v>0</v>
      </c>
      <c r="AV58" s="274">
        <f t="shared" si="50"/>
        <v>0</v>
      </c>
      <c r="AW58" s="274">
        <f t="shared" si="51"/>
        <v>0</v>
      </c>
      <c r="AX58" s="274">
        <f t="shared" si="52"/>
        <v>0</v>
      </c>
      <c r="AY58" s="274">
        <f t="shared" si="53"/>
        <v>0</v>
      </c>
      <c r="AZ58" s="274">
        <f t="shared" si="54"/>
        <v>0</v>
      </c>
      <c r="BA58" s="274">
        <f t="shared" si="55"/>
        <v>0</v>
      </c>
      <c r="BB58" s="265"/>
      <c r="BC58" s="274">
        <f t="shared" si="44"/>
        <v>0</v>
      </c>
      <c r="BD58" s="274">
        <f t="shared" si="20"/>
        <v>0</v>
      </c>
      <c r="BE58" s="274">
        <f t="shared" si="21"/>
        <v>0</v>
      </c>
      <c r="BF58" s="274">
        <f t="shared" si="22"/>
        <v>0</v>
      </c>
      <c r="BG58" s="274">
        <f t="shared" si="23"/>
        <v>0</v>
      </c>
      <c r="BH58" s="274">
        <f t="shared" si="24"/>
        <v>0</v>
      </c>
      <c r="BI58" s="274">
        <f t="shared" si="25"/>
        <v>0</v>
      </c>
      <c r="BJ58" s="301">
        <f t="shared" si="45"/>
        <v>0</v>
      </c>
      <c r="BK58" s="274"/>
      <c r="BL58" s="274"/>
      <c r="BM58" s="274"/>
      <c r="BN58" s="274"/>
      <c r="BO58" s="274"/>
      <c r="BP58" s="274"/>
      <c r="BQ58" s="274"/>
      <c r="BR58" s="301"/>
      <c r="BS58" s="274"/>
      <c r="BT58" s="274"/>
      <c r="BU58" s="274"/>
      <c r="BV58" s="274"/>
      <c r="BW58" s="274"/>
      <c r="BX58" s="274"/>
      <c r="BY58" s="274"/>
      <c r="BZ58"/>
      <c r="CA58" s="274"/>
      <c r="CB58" s="274"/>
      <c r="CC58" s="274"/>
      <c r="CD58" s="274"/>
      <c r="CE58" s="274"/>
      <c r="CF58" s="274"/>
      <c r="CG58" s="274"/>
      <c r="CH58"/>
      <c r="CI58" s="274"/>
      <c r="CJ58" s="274"/>
      <c r="CK58" s="274"/>
      <c r="CL58" s="274"/>
      <c r="CM58" s="274"/>
      <c r="CN58" s="274"/>
      <c r="CO58" s="274"/>
      <c r="CP58"/>
      <c r="CQ58" s="274"/>
      <c r="CR58" s="274"/>
      <c r="CS58" s="274"/>
      <c r="CT58" s="274"/>
      <c r="CU58" s="274"/>
      <c r="CV58" s="274"/>
      <c r="CW58" s="274"/>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row>
    <row r="59" spans="1:205" s="1" customFormat="1" ht="13">
      <c r="A59" s="260">
        <f t="shared" si="49"/>
        <v>47</v>
      </c>
      <c r="B59" s="262"/>
      <c r="C59" s="262"/>
      <c r="D59" s="263"/>
      <c r="E59" s="263"/>
      <c r="F59" s="263"/>
      <c r="G59" s="266"/>
      <c r="H59" s="214"/>
      <c r="I59" s="274">
        <f t="shared" si="38"/>
        <v>0</v>
      </c>
      <c r="J59" s="274">
        <f t="shared" si="38"/>
        <v>0</v>
      </c>
      <c r="K59" s="274">
        <f t="shared" si="38"/>
        <v>0</v>
      </c>
      <c r="L59" s="274">
        <f t="shared" si="56"/>
        <v>0</v>
      </c>
      <c r="M59" s="274">
        <f t="shared" si="39"/>
        <v>0</v>
      </c>
      <c r="N59" s="274">
        <f t="shared" si="39"/>
        <v>0</v>
      </c>
      <c r="O59" s="274">
        <f t="shared" si="39"/>
        <v>0</v>
      </c>
      <c r="P59" s="101"/>
      <c r="Q59" s="274">
        <f>'Input|Fee Based Mapping'!J58</f>
        <v>0</v>
      </c>
      <c r="R59" s="274">
        <f>'Input|Fee Based Mapping'!K58</f>
        <v>0</v>
      </c>
      <c r="S59" s="274">
        <f>'Input|Fee Based Mapping'!Y58</f>
        <v>0</v>
      </c>
      <c r="T59" s="274">
        <f>'Input|Fee Based Mapping'!Z58</f>
        <v>0</v>
      </c>
      <c r="U59" s="274">
        <f>'Input|Fee Based Mapping'!AA58</f>
        <v>0</v>
      </c>
      <c r="V59" s="274">
        <f>'Input|Fee Based Mapping'!AB58</f>
        <v>0</v>
      </c>
      <c r="W59" s="274">
        <f>'Input|Fee Based Mapping'!AC58</f>
        <v>0</v>
      </c>
      <c r="X59" s="101"/>
      <c r="Y59" s="274">
        <f t="shared" si="40"/>
        <v>0</v>
      </c>
      <c r="Z59" s="274">
        <f t="shared" si="12"/>
        <v>0</v>
      </c>
      <c r="AA59" s="274">
        <f t="shared" si="13"/>
        <v>0</v>
      </c>
      <c r="AB59" s="274">
        <f t="shared" si="14"/>
        <v>0</v>
      </c>
      <c r="AC59" s="274">
        <f t="shared" si="15"/>
        <v>0</v>
      </c>
      <c r="AD59" s="274">
        <f t="shared" si="16"/>
        <v>0</v>
      </c>
      <c r="AE59" s="274">
        <f t="shared" si="17"/>
        <v>0</v>
      </c>
      <c r="AF59"/>
      <c r="AG59" s="274">
        <f>Y59/('Input|Escalations'!G$17/'Input|Escalations'!$H$17)</f>
        <v>0</v>
      </c>
      <c r="AH59" s="274">
        <f>Z59/('Input|Escalations'!H$17/'Input|Escalations'!$H$17)</f>
        <v>0</v>
      </c>
      <c r="AI59" s="274">
        <f>AA59/('Input|Escalations'!I$17/'Input|Escalations'!$H$17)</f>
        <v>0</v>
      </c>
      <c r="AJ59" s="274">
        <f>AB59/('Input|Escalations'!J$17/'Input|Escalations'!$H$17)</f>
        <v>0</v>
      </c>
      <c r="AK59" s="274">
        <f>AC59/('Input|Escalations'!K$17/'Input|Escalations'!$H$17)</f>
        <v>0</v>
      </c>
      <c r="AL59" s="274">
        <f>AD59/('Input|Escalations'!L$17/'Input|Escalations'!$H$17)</f>
        <v>0</v>
      </c>
      <c r="AM59" s="274">
        <f>AE59/('Input|Escalations'!M$17/'Input|Escalations'!$H$17)</f>
        <v>0</v>
      </c>
      <c r="AN59" s="265"/>
      <c r="AO59" s="274">
        <f>SUM('Calc|Fee Based'!Z58-'Calc|Fee Based'!V58,'Calc|Fee Based'!AB58:AE58)</f>
        <v>0</v>
      </c>
      <c r="AP59" s="274">
        <f>'Calc|Fee Based'!V58</f>
        <v>0</v>
      </c>
      <c r="AQ59" s="101">
        <f t="shared" si="41"/>
        <v>0</v>
      </c>
      <c r="AR59" s="305">
        <f t="shared" si="42"/>
        <v>0</v>
      </c>
      <c r="AS59" s="305">
        <f t="shared" si="18"/>
        <v>0</v>
      </c>
      <c r="AT59" s="265"/>
      <c r="AU59" s="274">
        <f t="shared" si="43"/>
        <v>0</v>
      </c>
      <c r="AV59" s="274">
        <f t="shared" si="50"/>
        <v>0</v>
      </c>
      <c r="AW59" s="274">
        <f t="shared" si="51"/>
        <v>0</v>
      </c>
      <c r="AX59" s="274">
        <f t="shared" si="52"/>
        <v>0</v>
      </c>
      <c r="AY59" s="274">
        <f t="shared" si="53"/>
        <v>0</v>
      </c>
      <c r="AZ59" s="274">
        <f t="shared" si="54"/>
        <v>0</v>
      </c>
      <c r="BA59" s="274">
        <f t="shared" si="55"/>
        <v>0</v>
      </c>
      <c r="BB59" s="265"/>
      <c r="BC59" s="274">
        <f t="shared" si="44"/>
        <v>0</v>
      </c>
      <c r="BD59" s="274">
        <f t="shared" si="20"/>
        <v>0</v>
      </c>
      <c r="BE59" s="274">
        <f t="shared" si="21"/>
        <v>0</v>
      </c>
      <c r="BF59" s="274">
        <f t="shared" si="22"/>
        <v>0</v>
      </c>
      <c r="BG59" s="274">
        <f t="shared" si="23"/>
        <v>0</v>
      </c>
      <c r="BH59" s="274">
        <f t="shared" si="24"/>
        <v>0</v>
      </c>
      <c r="BI59" s="274">
        <f t="shared" si="25"/>
        <v>0</v>
      </c>
      <c r="BJ59" s="301">
        <f t="shared" si="45"/>
        <v>0</v>
      </c>
      <c r="BK59" s="274"/>
      <c r="BL59" s="274"/>
      <c r="BM59" s="274"/>
      <c r="BN59" s="274"/>
      <c r="BO59" s="274"/>
      <c r="BP59" s="274"/>
      <c r="BQ59" s="274"/>
      <c r="BR59" s="301"/>
      <c r="BS59" s="274"/>
      <c r="BT59" s="274"/>
      <c r="BU59" s="274"/>
      <c r="BV59" s="274"/>
      <c r="BW59" s="274"/>
      <c r="BX59" s="274"/>
      <c r="BY59" s="274"/>
      <c r="BZ59"/>
      <c r="CA59" s="274"/>
      <c r="CB59" s="274"/>
      <c r="CC59" s="274"/>
      <c r="CD59" s="274"/>
      <c r="CE59" s="274"/>
      <c r="CF59" s="274"/>
      <c r="CG59" s="274"/>
      <c r="CH59"/>
      <c r="CI59" s="274"/>
      <c r="CJ59" s="274"/>
      <c r="CK59" s="274"/>
      <c r="CL59" s="274"/>
      <c r="CM59" s="274"/>
      <c r="CN59" s="274"/>
      <c r="CO59" s="274"/>
      <c r="CP59"/>
      <c r="CQ59" s="274"/>
      <c r="CR59" s="274"/>
      <c r="CS59" s="274"/>
      <c r="CT59" s="274"/>
      <c r="CU59" s="274"/>
      <c r="CV59" s="274"/>
      <c r="CW59" s="274"/>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row>
    <row r="60" spans="1:205" s="1" customFormat="1" ht="13">
      <c r="A60" s="260">
        <f t="shared" si="49"/>
        <v>48</v>
      </c>
      <c r="B60" s="262"/>
      <c r="C60" s="262"/>
      <c r="D60" s="263"/>
      <c r="E60" s="263"/>
      <c r="F60" s="263"/>
      <c r="G60" s="266"/>
      <c r="H60" s="214"/>
      <c r="I60" s="274">
        <f t="shared" si="38"/>
        <v>0</v>
      </c>
      <c r="J60" s="274">
        <f t="shared" si="38"/>
        <v>0</v>
      </c>
      <c r="K60" s="274">
        <f t="shared" si="38"/>
        <v>0</v>
      </c>
      <c r="L60" s="274">
        <f t="shared" si="56"/>
        <v>0</v>
      </c>
      <c r="M60" s="274">
        <f t="shared" si="39"/>
        <v>0</v>
      </c>
      <c r="N60" s="274">
        <f t="shared" si="39"/>
        <v>0</v>
      </c>
      <c r="O60" s="274">
        <f t="shared" si="39"/>
        <v>0</v>
      </c>
      <c r="P60" s="101"/>
      <c r="Q60" s="274">
        <f>'Input|Fee Based Mapping'!J59</f>
        <v>0</v>
      </c>
      <c r="R60" s="274">
        <f>'Input|Fee Based Mapping'!K59</f>
        <v>0</v>
      </c>
      <c r="S60" s="274">
        <f>'Input|Fee Based Mapping'!Y59</f>
        <v>0</v>
      </c>
      <c r="T60" s="274">
        <f>'Input|Fee Based Mapping'!Z59</f>
        <v>0</v>
      </c>
      <c r="U60" s="274">
        <f>'Input|Fee Based Mapping'!AA59</f>
        <v>0</v>
      </c>
      <c r="V60" s="274">
        <f>'Input|Fee Based Mapping'!AB59</f>
        <v>0</v>
      </c>
      <c r="W60" s="274">
        <f>'Input|Fee Based Mapping'!AC59</f>
        <v>0</v>
      </c>
      <c r="X60" s="101"/>
      <c r="Y60" s="274">
        <f t="shared" si="40"/>
        <v>0</v>
      </c>
      <c r="Z60" s="274">
        <f t="shared" si="12"/>
        <v>0</v>
      </c>
      <c r="AA60" s="274">
        <f t="shared" si="13"/>
        <v>0</v>
      </c>
      <c r="AB60" s="274">
        <f t="shared" si="14"/>
        <v>0</v>
      </c>
      <c r="AC60" s="274">
        <f t="shared" si="15"/>
        <v>0</v>
      </c>
      <c r="AD60" s="274">
        <f t="shared" si="16"/>
        <v>0</v>
      </c>
      <c r="AE60" s="274">
        <f t="shared" si="17"/>
        <v>0</v>
      </c>
      <c r="AF60"/>
      <c r="AG60" s="274">
        <f>Y60/('Input|Escalations'!G$17/'Input|Escalations'!$H$17)</f>
        <v>0</v>
      </c>
      <c r="AH60" s="274">
        <f>Z60/('Input|Escalations'!H$17/'Input|Escalations'!$H$17)</f>
        <v>0</v>
      </c>
      <c r="AI60" s="274">
        <f>AA60/('Input|Escalations'!I$17/'Input|Escalations'!$H$17)</f>
        <v>0</v>
      </c>
      <c r="AJ60" s="274">
        <f>AB60/('Input|Escalations'!J$17/'Input|Escalations'!$H$17)</f>
        <v>0</v>
      </c>
      <c r="AK60" s="274">
        <f>AC60/('Input|Escalations'!K$17/'Input|Escalations'!$H$17)</f>
        <v>0</v>
      </c>
      <c r="AL60" s="274">
        <f>AD60/('Input|Escalations'!L$17/'Input|Escalations'!$H$17)</f>
        <v>0</v>
      </c>
      <c r="AM60" s="274">
        <f>AE60/('Input|Escalations'!M$17/'Input|Escalations'!$H$17)</f>
        <v>0</v>
      </c>
      <c r="AN60" s="265"/>
      <c r="AO60" s="274">
        <f>SUM('Calc|Fee Based'!Z59-'Calc|Fee Based'!V59,'Calc|Fee Based'!AB59:AE59)</f>
        <v>0</v>
      </c>
      <c r="AP60" s="274">
        <f>'Calc|Fee Based'!V59</f>
        <v>0</v>
      </c>
      <c r="AQ60" s="101">
        <f t="shared" si="41"/>
        <v>0</v>
      </c>
      <c r="AR60" s="305">
        <f t="shared" si="42"/>
        <v>0</v>
      </c>
      <c r="AS60" s="305">
        <f t="shared" si="18"/>
        <v>0</v>
      </c>
      <c r="AT60" s="265"/>
      <c r="AU60" s="274">
        <f t="shared" si="43"/>
        <v>0</v>
      </c>
      <c r="AV60" s="274">
        <f t="shared" si="50"/>
        <v>0</v>
      </c>
      <c r="AW60" s="274">
        <f t="shared" si="51"/>
        <v>0</v>
      </c>
      <c r="AX60" s="274">
        <f t="shared" si="52"/>
        <v>0</v>
      </c>
      <c r="AY60" s="274">
        <f t="shared" si="53"/>
        <v>0</v>
      </c>
      <c r="AZ60" s="274">
        <f t="shared" si="54"/>
        <v>0</v>
      </c>
      <c r="BA60" s="274">
        <f t="shared" si="55"/>
        <v>0</v>
      </c>
      <c r="BB60" s="265"/>
      <c r="BC60" s="274">
        <f t="shared" si="44"/>
        <v>0</v>
      </c>
      <c r="BD60" s="274">
        <f t="shared" si="20"/>
        <v>0</v>
      </c>
      <c r="BE60" s="274">
        <f t="shared" si="21"/>
        <v>0</v>
      </c>
      <c r="BF60" s="274">
        <f t="shared" si="22"/>
        <v>0</v>
      </c>
      <c r="BG60" s="274">
        <f t="shared" si="23"/>
        <v>0</v>
      </c>
      <c r="BH60" s="274">
        <f t="shared" si="24"/>
        <v>0</v>
      </c>
      <c r="BI60" s="274">
        <f t="shared" si="25"/>
        <v>0</v>
      </c>
      <c r="BJ60" s="301">
        <f t="shared" si="45"/>
        <v>0</v>
      </c>
      <c r="BK60" s="274"/>
      <c r="BL60" s="274"/>
      <c r="BM60" s="274"/>
      <c r="BN60" s="274"/>
      <c r="BO60" s="274"/>
      <c r="BP60" s="274"/>
      <c r="BQ60" s="274"/>
      <c r="BR60" s="301"/>
      <c r="BS60" s="274"/>
      <c r="BT60" s="274"/>
      <c r="BU60" s="274"/>
      <c r="BV60" s="274"/>
      <c r="BW60" s="274"/>
      <c r="BX60" s="274"/>
      <c r="BY60" s="274"/>
      <c r="BZ60"/>
      <c r="CA60" s="274"/>
      <c r="CB60" s="274"/>
      <c r="CC60" s="274"/>
      <c r="CD60" s="274"/>
      <c r="CE60" s="274"/>
      <c r="CF60" s="274"/>
      <c r="CG60" s="274"/>
      <c r="CH60"/>
      <c r="CI60" s="274"/>
      <c r="CJ60" s="274"/>
      <c r="CK60" s="274"/>
      <c r="CL60" s="274"/>
      <c r="CM60" s="274"/>
      <c r="CN60" s="274"/>
      <c r="CO60" s="274"/>
      <c r="CP60"/>
      <c r="CQ60" s="274"/>
      <c r="CR60" s="274"/>
      <c r="CS60" s="274"/>
      <c r="CT60" s="274"/>
      <c r="CU60" s="274"/>
      <c r="CV60" s="274"/>
      <c r="CW60" s="274"/>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row>
    <row r="61" spans="1:205" s="1" customFormat="1" ht="13">
      <c r="A61" s="260">
        <f t="shared" si="49"/>
        <v>49</v>
      </c>
      <c r="B61" s="262"/>
      <c r="C61" s="262"/>
      <c r="D61" s="263"/>
      <c r="E61" s="263"/>
      <c r="F61" s="263"/>
      <c r="G61" s="266"/>
      <c r="H61" s="214"/>
      <c r="I61" s="274">
        <f t="shared" si="38"/>
        <v>0</v>
      </c>
      <c r="J61" s="274">
        <f t="shared" si="38"/>
        <v>0</v>
      </c>
      <c r="K61" s="274">
        <f t="shared" si="38"/>
        <v>0</v>
      </c>
      <c r="L61" s="274">
        <f t="shared" si="56"/>
        <v>0</v>
      </c>
      <c r="M61" s="274">
        <f t="shared" si="39"/>
        <v>0</v>
      </c>
      <c r="N61" s="274">
        <f t="shared" si="39"/>
        <v>0</v>
      </c>
      <c r="O61" s="274">
        <f t="shared" si="39"/>
        <v>0</v>
      </c>
      <c r="P61" s="101"/>
      <c r="Q61" s="274">
        <f>'Input|Fee Based Mapping'!J60</f>
        <v>0</v>
      </c>
      <c r="R61" s="274">
        <f>'Input|Fee Based Mapping'!K60</f>
        <v>0</v>
      </c>
      <c r="S61" s="274">
        <f>'Input|Fee Based Mapping'!Y60</f>
        <v>0</v>
      </c>
      <c r="T61" s="274">
        <f>'Input|Fee Based Mapping'!Z60</f>
        <v>0</v>
      </c>
      <c r="U61" s="274">
        <f>'Input|Fee Based Mapping'!AA60</f>
        <v>0</v>
      </c>
      <c r="V61" s="274">
        <f>'Input|Fee Based Mapping'!AB60</f>
        <v>0</v>
      </c>
      <c r="W61" s="274">
        <f>'Input|Fee Based Mapping'!AC60</f>
        <v>0</v>
      </c>
      <c r="X61" s="101"/>
      <c r="Y61" s="274">
        <f t="shared" si="40"/>
        <v>0</v>
      </c>
      <c r="Z61" s="274">
        <f t="shared" si="12"/>
        <v>0</v>
      </c>
      <c r="AA61" s="274">
        <f t="shared" si="13"/>
        <v>0</v>
      </c>
      <c r="AB61" s="274">
        <f t="shared" si="14"/>
        <v>0</v>
      </c>
      <c r="AC61" s="274">
        <f t="shared" si="15"/>
        <v>0</v>
      </c>
      <c r="AD61" s="274">
        <f t="shared" si="16"/>
        <v>0</v>
      </c>
      <c r="AE61" s="274">
        <f t="shared" si="17"/>
        <v>0</v>
      </c>
      <c r="AF61"/>
      <c r="AG61" s="274">
        <f>Y61/('Input|Escalations'!G$17/'Input|Escalations'!$H$17)</f>
        <v>0</v>
      </c>
      <c r="AH61" s="274">
        <f>Z61/('Input|Escalations'!H$17/'Input|Escalations'!$H$17)</f>
        <v>0</v>
      </c>
      <c r="AI61" s="274">
        <f>AA61/('Input|Escalations'!I$17/'Input|Escalations'!$H$17)</f>
        <v>0</v>
      </c>
      <c r="AJ61" s="274">
        <f>AB61/('Input|Escalations'!J$17/'Input|Escalations'!$H$17)</f>
        <v>0</v>
      </c>
      <c r="AK61" s="274">
        <f>AC61/('Input|Escalations'!K$17/'Input|Escalations'!$H$17)</f>
        <v>0</v>
      </c>
      <c r="AL61" s="274">
        <f>AD61/('Input|Escalations'!L$17/'Input|Escalations'!$H$17)</f>
        <v>0</v>
      </c>
      <c r="AM61" s="274">
        <f>AE61/('Input|Escalations'!M$17/'Input|Escalations'!$H$17)</f>
        <v>0</v>
      </c>
      <c r="AN61" s="265"/>
      <c r="AO61" s="274">
        <f>SUM('Calc|Fee Based'!Z60-'Calc|Fee Based'!V60,'Calc|Fee Based'!AB60:AE60)</f>
        <v>0</v>
      </c>
      <c r="AP61" s="274">
        <f>'Calc|Fee Based'!V60</f>
        <v>0</v>
      </c>
      <c r="AQ61" s="101">
        <f t="shared" si="41"/>
        <v>0</v>
      </c>
      <c r="AR61" s="305">
        <f t="shared" si="42"/>
        <v>0</v>
      </c>
      <c r="AS61" s="305">
        <f t="shared" si="18"/>
        <v>0</v>
      </c>
      <c r="AT61" s="265"/>
      <c r="AU61" s="274">
        <f t="shared" si="43"/>
        <v>0</v>
      </c>
      <c r="AV61" s="274">
        <f t="shared" si="50"/>
        <v>0</v>
      </c>
      <c r="AW61" s="274">
        <f t="shared" si="51"/>
        <v>0</v>
      </c>
      <c r="AX61" s="274">
        <f t="shared" si="52"/>
        <v>0</v>
      </c>
      <c r="AY61" s="274">
        <f t="shared" si="53"/>
        <v>0</v>
      </c>
      <c r="AZ61" s="274">
        <f t="shared" si="54"/>
        <v>0</v>
      </c>
      <c r="BA61" s="274">
        <f t="shared" si="55"/>
        <v>0</v>
      </c>
      <c r="BB61" s="265"/>
      <c r="BC61" s="274">
        <f t="shared" si="44"/>
        <v>0</v>
      </c>
      <c r="BD61" s="274">
        <f t="shared" si="20"/>
        <v>0</v>
      </c>
      <c r="BE61" s="274">
        <f t="shared" si="21"/>
        <v>0</v>
      </c>
      <c r="BF61" s="274">
        <f t="shared" si="22"/>
        <v>0</v>
      </c>
      <c r="BG61" s="274">
        <f t="shared" si="23"/>
        <v>0</v>
      </c>
      <c r="BH61" s="274">
        <f t="shared" si="24"/>
        <v>0</v>
      </c>
      <c r="BI61" s="274">
        <f t="shared" si="25"/>
        <v>0</v>
      </c>
      <c r="BJ61" s="301">
        <f t="shared" si="45"/>
        <v>0</v>
      </c>
      <c r="BK61" s="274"/>
      <c r="BL61" s="274"/>
      <c r="BM61" s="274"/>
      <c r="BN61" s="274"/>
      <c r="BO61" s="274"/>
      <c r="BP61" s="274"/>
      <c r="BQ61" s="274"/>
      <c r="BR61" s="301"/>
      <c r="BS61" s="274"/>
      <c r="BT61" s="274"/>
      <c r="BU61" s="274"/>
      <c r="BV61" s="274"/>
      <c r="BW61" s="274"/>
      <c r="BX61" s="274"/>
      <c r="BY61" s="274"/>
      <c r="BZ61"/>
      <c r="CA61" s="274"/>
      <c r="CB61" s="274"/>
      <c r="CC61" s="274"/>
      <c r="CD61" s="274"/>
      <c r="CE61" s="274"/>
      <c r="CF61" s="274"/>
      <c r="CG61" s="274"/>
      <c r="CH61"/>
      <c r="CI61" s="274"/>
      <c r="CJ61" s="274"/>
      <c r="CK61" s="274"/>
      <c r="CL61" s="274"/>
      <c r="CM61" s="274"/>
      <c r="CN61" s="274"/>
      <c r="CO61" s="274"/>
      <c r="CP61"/>
      <c r="CQ61" s="274"/>
      <c r="CR61" s="274"/>
      <c r="CS61" s="274"/>
      <c r="CT61" s="274"/>
      <c r="CU61" s="274"/>
      <c r="CV61" s="274"/>
      <c r="CW61" s="274"/>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row>
    <row r="62" spans="1:205" s="1" customFormat="1" ht="13">
      <c r="A62" s="260">
        <f t="shared" si="49"/>
        <v>50</v>
      </c>
      <c r="B62" s="262"/>
      <c r="C62" s="263"/>
      <c r="D62" s="263"/>
      <c r="E62" s="263"/>
      <c r="F62" s="263"/>
      <c r="G62" s="266"/>
      <c r="H62" s="214"/>
      <c r="I62" s="274">
        <f t="shared" si="38"/>
        <v>0</v>
      </c>
      <c r="J62" s="274">
        <f t="shared" si="38"/>
        <v>0</v>
      </c>
      <c r="K62" s="274">
        <f t="shared" si="38"/>
        <v>0</v>
      </c>
      <c r="L62" s="274">
        <f t="shared" si="56"/>
        <v>0</v>
      </c>
      <c r="M62" s="274">
        <f t="shared" si="39"/>
        <v>0</v>
      </c>
      <c r="N62" s="274">
        <f t="shared" si="39"/>
        <v>0</v>
      </c>
      <c r="O62" s="274">
        <f t="shared" si="39"/>
        <v>0</v>
      </c>
      <c r="P62" s="101"/>
      <c r="Q62" s="274">
        <f>'Input|Fee Based Mapping'!J61</f>
        <v>0</v>
      </c>
      <c r="R62" s="274">
        <f>'Input|Fee Based Mapping'!K61</f>
        <v>0</v>
      </c>
      <c r="S62" s="274">
        <f>'Input|Fee Based Mapping'!Y61</f>
        <v>0</v>
      </c>
      <c r="T62" s="274">
        <f>'Input|Fee Based Mapping'!Z61</f>
        <v>0</v>
      </c>
      <c r="U62" s="274">
        <f>'Input|Fee Based Mapping'!AA61</f>
        <v>0</v>
      </c>
      <c r="V62" s="274">
        <f>'Input|Fee Based Mapping'!AB61</f>
        <v>0</v>
      </c>
      <c r="W62" s="274">
        <f>'Input|Fee Based Mapping'!AC61</f>
        <v>0</v>
      </c>
      <c r="X62" s="101"/>
      <c r="Y62" s="274">
        <f t="shared" si="40"/>
        <v>0</v>
      </c>
      <c r="Z62" s="274">
        <f t="shared" si="12"/>
        <v>0</v>
      </c>
      <c r="AA62" s="274">
        <f t="shared" si="13"/>
        <v>0</v>
      </c>
      <c r="AB62" s="274">
        <f t="shared" si="14"/>
        <v>0</v>
      </c>
      <c r="AC62" s="274">
        <f t="shared" si="15"/>
        <v>0</v>
      </c>
      <c r="AD62" s="274">
        <f t="shared" si="16"/>
        <v>0</v>
      </c>
      <c r="AE62" s="274">
        <f t="shared" si="17"/>
        <v>0</v>
      </c>
      <c r="AF62"/>
      <c r="AG62" s="274">
        <f>Y62/('Input|Escalations'!G$17/'Input|Escalations'!$H$17)</f>
        <v>0</v>
      </c>
      <c r="AH62" s="274">
        <f>Z62/('Input|Escalations'!H$17/'Input|Escalations'!$H$17)</f>
        <v>0</v>
      </c>
      <c r="AI62" s="274">
        <f>AA62/('Input|Escalations'!I$17/'Input|Escalations'!$H$17)</f>
        <v>0</v>
      </c>
      <c r="AJ62" s="274">
        <f>AB62/('Input|Escalations'!J$17/'Input|Escalations'!$H$17)</f>
        <v>0</v>
      </c>
      <c r="AK62" s="274">
        <f>AC62/('Input|Escalations'!K$17/'Input|Escalations'!$H$17)</f>
        <v>0</v>
      </c>
      <c r="AL62" s="274">
        <f>AD62/('Input|Escalations'!L$17/'Input|Escalations'!$H$17)</f>
        <v>0</v>
      </c>
      <c r="AM62" s="274">
        <f>AE62/('Input|Escalations'!M$17/'Input|Escalations'!$H$17)</f>
        <v>0</v>
      </c>
      <c r="AO62" s="274">
        <f>SUM('Calc|Fee Based'!Z61-'Calc|Fee Based'!V61,'Calc|Fee Based'!AB61:AE61)</f>
        <v>0</v>
      </c>
      <c r="AP62" s="274">
        <f>'Calc|Fee Based'!V61</f>
        <v>0</v>
      </c>
      <c r="AQ62" s="101">
        <f t="shared" si="41"/>
        <v>0</v>
      </c>
      <c r="AR62" s="305">
        <f t="shared" si="42"/>
        <v>0</v>
      </c>
      <c r="AS62" s="305">
        <f t="shared" si="18"/>
        <v>0</v>
      </c>
      <c r="AU62" s="274">
        <f t="shared" si="43"/>
        <v>0</v>
      </c>
      <c r="AV62" s="274">
        <f t="shared" si="50"/>
        <v>0</v>
      </c>
      <c r="AW62" s="274">
        <f t="shared" si="51"/>
        <v>0</v>
      </c>
      <c r="AX62" s="274">
        <f t="shared" si="52"/>
        <v>0</v>
      </c>
      <c r="AY62" s="274">
        <f t="shared" si="53"/>
        <v>0</v>
      </c>
      <c r="AZ62" s="274">
        <f t="shared" si="54"/>
        <v>0</v>
      </c>
      <c r="BA62" s="274">
        <f t="shared" si="55"/>
        <v>0</v>
      </c>
      <c r="BC62" s="274">
        <f t="shared" si="44"/>
        <v>0</v>
      </c>
      <c r="BD62" s="274">
        <f t="shared" si="20"/>
        <v>0</v>
      </c>
      <c r="BE62" s="274">
        <f t="shared" si="21"/>
        <v>0</v>
      </c>
      <c r="BF62" s="274">
        <f t="shared" si="22"/>
        <v>0</v>
      </c>
      <c r="BG62" s="274">
        <f t="shared" si="23"/>
        <v>0</v>
      </c>
      <c r="BH62" s="274">
        <f t="shared" si="24"/>
        <v>0</v>
      </c>
      <c r="BI62" s="274">
        <f t="shared" si="25"/>
        <v>0</v>
      </c>
      <c r="BJ62" s="301">
        <f t="shared" si="45"/>
        <v>0</v>
      </c>
      <c r="BK62" s="274"/>
      <c r="BL62" s="274"/>
      <c r="BM62" s="274"/>
      <c r="BN62" s="274"/>
      <c r="BO62" s="274"/>
      <c r="BP62" s="274"/>
      <c r="BQ62" s="274"/>
      <c r="BR62" s="301"/>
      <c r="BS62" s="274"/>
      <c r="BT62" s="274"/>
      <c r="BU62" s="274"/>
      <c r="BV62" s="274"/>
      <c r="BW62" s="274"/>
      <c r="BX62" s="274"/>
      <c r="BY62" s="274"/>
      <c r="BZ62"/>
      <c r="CA62" s="274"/>
      <c r="CB62" s="274"/>
      <c r="CC62" s="274"/>
      <c r="CD62" s="274"/>
      <c r="CE62" s="274"/>
      <c r="CF62" s="274"/>
      <c r="CG62" s="274"/>
      <c r="CH62"/>
      <c r="CI62" s="274"/>
      <c r="CJ62" s="274"/>
      <c r="CK62" s="274"/>
      <c r="CL62" s="274"/>
      <c r="CM62" s="274"/>
      <c r="CN62" s="274"/>
      <c r="CO62" s="274"/>
      <c r="CP62"/>
      <c r="CQ62" s="274"/>
      <c r="CR62" s="274"/>
      <c r="CS62" s="274"/>
      <c r="CT62" s="274"/>
      <c r="CU62" s="274"/>
      <c r="CV62" s="274"/>
      <c r="CW62" s="274"/>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row>
    <row r="63" spans="1:205" s="1" customFormat="1" ht="13">
      <c r="A63" s="260">
        <f t="shared" si="49"/>
        <v>51</v>
      </c>
      <c r="B63" s="262"/>
      <c r="C63" s="263"/>
      <c r="D63" s="263"/>
      <c r="E63" s="263"/>
      <c r="F63" s="263"/>
      <c r="G63" s="266"/>
      <c r="H63" s="214"/>
      <c r="I63" s="274">
        <f t="shared" si="38"/>
        <v>0</v>
      </c>
      <c r="J63" s="274">
        <f t="shared" si="38"/>
        <v>0</v>
      </c>
      <c r="K63" s="274">
        <f t="shared" si="38"/>
        <v>0</v>
      </c>
      <c r="L63" s="274">
        <f t="shared" si="56"/>
        <v>0</v>
      </c>
      <c r="M63" s="274">
        <f t="shared" si="39"/>
        <v>0</v>
      </c>
      <c r="N63" s="274">
        <f t="shared" si="39"/>
        <v>0</v>
      </c>
      <c r="O63" s="274">
        <f t="shared" si="39"/>
        <v>0</v>
      </c>
      <c r="P63" s="101"/>
      <c r="Q63" s="274">
        <f>'Input|Fee Based Mapping'!J62</f>
        <v>0</v>
      </c>
      <c r="R63" s="274">
        <f>'Input|Fee Based Mapping'!K62</f>
        <v>0</v>
      </c>
      <c r="S63" s="274">
        <f>'Input|Fee Based Mapping'!Y62</f>
        <v>0</v>
      </c>
      <c r="T63" s="274">
        <f>'Input|Fee Based Mapping'!Z62</f>
        <v>0</v>
      </c>
      <c r="U63" s="274">
        <f>'Input|Fee Based Mapping'!AA62</f>
        <v>0</v>
      </c>
      <c r="V63" s="274">
        <f>'Input|Fee Based Mapping'!AB62</f>
        <v>0</v>
      </c>
      <c r="W63" s="274">
        <f>'Input|Fee Based Mapping'!AC62</f>
        <v>0</v>
      </c>
      <c r="X63" s="101"/>
      <c r="Y63" s="274">
        <f t="shared" si="40"/>
        <v>0</v>
      </c>
      <c r="Z63" s="274">
        <f t="shared" si="12"/>
        <v>0</v>
      </c>
      <c r="AA63" s="274">
        <f t="shared" si="13"/>
        <v>0</v>
      </c>
      <c r="AB63" s="274">
        <f t="shared" si="14"/>
        <v>0</v>
      </c>
      <c r="AC63" s="274">
        <f t="shared" si="15"/>
        <v>0</v>
      </c>
      <c r="AD63" s="274">
        <f t="shared" si="16"/>
        <v>0</v>
      </c>
      <c r="AE63" s="274">
        <f t="shared" si="17"/>
        <v>0</v>
      </c>
      <c r="AF63"/>
      <c r="AG63" s="274">
        <f>Y63/('Input|Escalations'!G$17/'Input|Escalations'!$H$17)</f>
        <v>0</v>
      </c>
      <c r="AH63" s="274">
        <f>Z63/('Input|Escalations'!H$17/'Input|Escalations'!$H$17)</f>
        <v>0</v>
      </c>
      <c r="AI63" s="274">
        <f>AA63/('Input|Escalations'!I$17/'Input|Escalations'!$H$17)</f>
        <v>0</v>
      </c>
      <c r="AJ63" s="274">
        <f>AB63/('Input|Escalations'!J$17/'Input|Escalations'!$H$17)</f>
        <v>0</v>
      </c>
      <c r="AK63" s="274">
        <f>AC63/('Input|Escalations'!K$17/'Input|Escalations'!$H$17)</f>
        <v>0</v>
      </c>
      <c r="AL63" s="274">
        <f>AD63/('Input|Escalations'!L$17/'Input|Escalations'!$H$17)</f>
        <v>0</v>
      </c>
      <c r="AM63" s="274">
        <f>AE63/('Input|Escalations'!M$17/'Input|Escalations'!$H$17)</f>
        <v>0</v>
      </c>
      <c r="AO63" s="274">
        <f>SUM('Calc|Fee Based'!Z62-'Calc|Fee Based'!V62,'Calc|Fee Based'!AB62:AE62)</f>
        <v>0</v>
      </c>
      <c r="AP63" s="274">
        <f>'Calc|Fee Based'!V62</f>
        <v>0</v>
      </c>
      <c r="AQ63" s="101">
        <f t="shared" si="41"/>
        <v>0</v>
      </c>
      <c r="AR63" s="305">
        <f t="shared" si="42"/>
        <v>0</v>
      </c>
      <c r="AS63" s="305">
        <f t="shared" si="18"/>
        <v>0</v>
      </c>
      <c r="AU63" s="274">
        <f t="shared" si="43"/>
        <v>0</v>
      </c>
      <c r="AV63" s="274">
        <f t="shared" si="50"/>
        <v>0</v>
      </c>
      <c r="AW63" s="274">
        <f t="shared" si="51"/>
        <v>0</v>
      </c>
      <c r="AX63" s="274">
        <f t="shared" si="52"/>
        <v>0</v>
      </c>
      <c r="AY63" s="274">
        <f t="shared" si="53"/>
        <v>0</v>
      </c>
      <c r="AZ63" s="274">
        <f t="shared" si="54"/>
        <v>0</v>
      </c>
      <c r="BA63" s="274">
        <f t="shared" si="55"/>
        <v>0</v>
      </c>
      <c r="BC63" s="274">
        <f t="shared" si="44"/>
        <v>0</v>
      </c>
      <c r="BD63" s="274">
        <f t="shared" si="20"/>
        <v>0</v>
      </c>
      <c r="BE63" s="274">
        <f t="shared" si="21"/>
        <v>0</v>
      </c>
      <c r="BF63" s="274">
        <f t="shared" si="22"/>
        <v>0</v>
      </c>
      <c r="BG63" s="274">
        <f t="shared" si="23"/>
        <v>0</v>
      </c>
      <c r="BH63" s="274">
        <f t="shared" si="24"/>
        <v>0</v>
      </c>
      <c r="BI63" s="274">
        <f t="shared" si="25"/>
        <v>0</v>
      </c>
      <c r="BJ63" s="301">
        <f t="shared" si="45"/>
        <v>0</v>
      </c>
      <c r="BK63" s="274"/>
      <c r="BL63" s="274"/>
      <c r="BM63" s="274"/>
      <c r="BN63" s="274"/>
      <c r="BO63" s="274"/>
      <c r="BP63" s="274"/>
      <c r="BQ63" s="274"/>
      <c r="BR63" s="301"/>
      <c r="BS63" s="274"/>
      <c r="BT63" s="274"/>
      <c r="BU63" s="274"/>
      <c r="BV63" s="274"/>
      <c r="BW63" s="274"/>
      <c r="BX63" s="274"/>
      <c r="BY63" s="274"/>
      <c r="BZ63"/>
      <c r="CA63" s="274"/>
      <c r="CB63" s="274"/>
      <c r="CC63" s="274"/>
      <c r="CD63" s="274"/>
      <c r="CE63" s="274"/>
      <c r="CF63" s="274"/>
      <c r="CG63" s="274"/>
      <c r="CH63"/>
      <c r="CI63" s="274"/>
      <c r="CJ63" s="274"/>
      <c r="CK63" s="274"/>
      <c r="CL63" s="274"/>
      <c r="CM63" s="274"/>
      <c r="CN63" s="274"/>
      <c r="CO63" s="274"/>
      <c r="CP63"/>
      <c r="CQ63" s="274"/>
      <c r="CR63" s="274"/>
      <c r="CS63" s="274"/>
      <c r="CT63" s="274"/>
      <c r="CU63" s="274"/>
      <c r="CV63" s="274"/>
      <c r="CW63" s="274"/>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row>
    <row r="64" spans="1:205" s="1" customFormat="1" ht="13">
      <c r="A64" s="260">
        <f t="shared" si="49"/>
        <v>52</v>
      </c>
      <c r="B64" s="262"/>
      <c r="C64" s="263"/>
      <c r="D64" s="263"/>
      <c r="E64" s="263"/>
      <c r="F64" s="263"/>
      <c r="G64" s="266"/>
      <c r="H64" s="214"/>
      <c r="I64" s="274">
        <f t="shared" si="38"/>
        <v>0</v>
      </c>
      <c r="J64" s="274">
        <f t="shared" si="38"/>
        <v>0</v>
      </c>
      <c r="K64" s="274">
        <f t="shared" si="38"/>
        <v>0</v>
      </c>
      <c r="L64" s="274">
        <f t="shared" si="56"/>
        <v>0</v>
      </c>
      <c r="M64" s="274">
        <f t="shared" si="39"/>
        <v>0</v>
      </c>
      <c r="N64" s="274">
        <f t="shared" si="39"/>
        <v>0</v>
      </c>
      <c r="O64" s="274">
        <f t="shared" si="39"/>
        <v>0</v>
      </c>
      <c r="P64" s="101"/>
      <c r="Q64" s="274">
        <f>'Input|Fee Based Mapping'!J63</f>
        <v>0</v>
      </c>
      <c r="R64" s="274">
        <f>'Input|Fee Based Mapping'!K63</f>
        <v>0</v>
      </c>
      <c r="S64" s="274">
        <f>'Input|Fee Based Mapping'!Y63</f>
        <v>0</v>
      </c>
      <c r="T64" s="274">
        <f>'Input|Fee Based Mapping'!Z63</f>
        <v>0</v>
      </c>
      <c r="U64" s="274">
        <f>'Input|Fee Based Mapping'!AA63</f>
        <v>0</v>
      </c>
      <c r="V64" s="274">
        <f>'Input|Fee Based Mapping'!AB63</f>
        <v>0</v>
      </c>
      <c r="W64" s="274">
        <f>'Input|Fee Based Mapping'!AC63</f>
        <v>0</v>
      </c>
      <c r="X64" s="101"/>
      <c r="Y64" s="274">
        <f t="shared" si="40"/>
        <v>0</v>
      </c>
      <c r="Z64" s="274">
        <f t="shared" si="12"/>
        <v>0</v>
      </c>
      <c r="AA64" s="274">
        <f t="shared" si="13"/>
        <v>0</v>
      </c>
      <c r="AB64" s="274">
        <f t="shared" si="14"/>
        <v>0</v>
      </c>
      <c r="AC64" s="274">
        <f t="shared" si="15"/>
        <v>0</v>
      </c>
      <c r="AD64" s="274">
        <f t="shared" si="16"/>
        <v>0</v>
      </c>
      <c r="AE64" s="274">
        <f t="shared" si="17"/>
        <v>0</v>
      </c>
      <c r="AF64"/>
      <c r="AG64" s="274">
        <f>Y64/('Input|Escalations'!G$17/'Input|Escalations'!$H$17)</f>
        <v>0</v>
      </c>
      <c r="AH64" s="274">
        <f>Z64/('Input|Escalations'!H$17/'Input|Escalations'!$H$17)</f>
        <v>0</v>
      </c>
      <c r="AI64" s="274">
        <f>AA64/('Input|Escalations'!I$17/'Input|Escalations'!$H$17)</f>
        <v>0</v>
      </c>
      <c r="AJ64" s="274">
        <f>AB64/('Input|Escalations'!J$17/'Input|Escalations'!$H$17)</f>
        <v>0</v>
      </c>
      <c r="AK64" s="274">
        <f>AC64/('Input|Escalations'!K$17/'Input|Escalations'!$H$17)</f>
        <v>0</v>
      </c>
      <c r="AL64" s="274">
        <f>AD64/('Input|Escalations'!L$17/'Input|Escalations'!$H$17)</f>
        <v>0</v>
      </c>
      <c r="AM64" s="274">
        <f>AE64/('Input|Escalations'!M$17/'Input|Escalations'!$H$17)</f>
        <v>0</v>
      </c>
      <c r="AO64" s="274">
        <f>SUM('Calc|Fee Based'!Z63-'Calc|Fee Based'!V63,'Calc|Fee Based'!AB63:AE63)</f>
        <v>0</v>
      </c>
      <c r="AP64" s="274">
        <f>'Calc|Fee Based'!V63</f>
        <v>0</v>
      </c>
      <c r="AQ64" s="101">
        <f t="shared" si="41"/>
        <v>0</v>
      </c>
      <c r="AR64" s="305">
        <f t="shared" si="42"/>
        <v>0</v>
      </c>
      <c r="AS64" s="305">
        <f t="shared" si="18"/>
        <v>0</v>
      </c>
      <c r="AU64" s="274">
        <f t="shared" si="43"/>
        <v>0</v>
      </c>
      <c r="AV64" s="274">
        <f t="shared" si="50"/>
        <v>0</v>
      </c>
      <c r="AW64" s="274">
        <f t="shared" si="51"/>
        <v>0</v>
      </c>
      <c r="AX64" s="274">
        <f t="shared" si="52"/>
        <v>0</v>
      </c>
      <c r="AY64" s="274">
        <f t="shared" si="53"/>
        <v>0</v>
      </c>
      <c r="AZ64" s="274">
        <f t="shared" si="54"/>
        <v>0</v>
      </c>
      <c r="BA64" s="274">
        <f t="shared" si="55"/>
        <v>0</v>
      </c>
      <c r="BC64" s="274">
        <f t="shared" si="44"/>
        <v>0</v>
      </c>
      <c r="BD64" s="274">
        <f t="shared" si="20"/>
        <v>0</v>
      </c>
      <c r="BE64" s="274">
        <f t="shared" si="21"/>
        <v>0</v>
      </c>
      <c r="BF64" s="274">
        <f t="shared" si="22"/>
        <v>0</v>
      </c>
      <c r="BG64" s="274">
        <f t="shared" si="23"/>
        <v>0</v>
      </c>
      <c r="BH64" s="274">
        <f t="shared" si="24"/>
        <v>0</v>
      </c>
      <c r="BI64" s="274">
        <f t="shared" si="25"/>
        <v>0</v>
      </c>
      <c r="BJ64" s="301">
        <f t="shared" si="45"/>
        <v>0</v>
      </c>
      <c r="BK64" s="274"/>
      <c r="BL64" s="274"/>
      <c r="BM64" s="274"/>
      <c r="BN64" s="274"/>
      <c r="BO64" s="274"/>
      <c r="BP64" s="274"/>
      <c r="BQ64" s="274"/>
      <c r="BR64" s="301"/>
      <c r="BS64" s="274"/>
      <c r="BT64" s="274"/>
      <c r="BU64" s="274"/>
      <c r="BV64" s="274"/>
      <c r="BW64" s="274"/>
      <c r="BX64" s="274"/>
      <c r="BY64" s="274"/>
      <c r="BZ64"/>
      <c r="CA64" s="274"/>
      <c r="CB64" s="274"/>
      <c r="CC64" s="274"/>
      <c r="CD64" s="274"/>
      <c r="CE64" s="274"/>
      <c r="CF64" s="274"/>
      <c r="CG64" s="274"/>
      <c r="CH64"/>
      <c r="CI64" s="274"/>
      <c r="CJ64" s="274"/>
      <c r="CK64" s="274"/>
      <c r="CL64" s="274"/>
      <c r="CM64" s="274"/>
      <c r="CN64" s="274"/>
      <c r="CO64" s="274"/>
      <c r="CP64"/>
      <c r="CQ64" s="274"/>
      <c r="CR64" s="274"/>
      <c r="CS64" s="274"/>
      <c r="CT64" s="274"/>
      <c r="CU64" s="274"/>
      <c r="CV64" s="274"/>
      <c r="CW64" s="27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row>
    <row r="65" spans="1:206" s="1" customFormat="1" ht="13">
      <c r="A65" s="260">
        <f t="shared" si="49"/>
        <v>53</v>
      </c>
      <c r="B65" s="262"/>
      <c r="C65" s="263"/>
      <c r="D65" s="263"/>
      <c r="E65" s="263"/>
      <c r="F65" s="263"/>
      <c r="G65" s="266"/>
      <c r="H65" s="214"/>
      <c r="I65" s="274">
        <f t="shared" si="38"/>
        <v>0</v>
      </c>
      <c r="J65" s="274">
        <f t="shared" si="38"/>
        <v>0</v>
      </c>
      <c r="K65" s="274">
        <f t="shared" si="38"/>
        <v>0</v>
      </c>
      <c r="L65" s="274">
        <f t="shared" si="56"/>
        <v>0</v>
      </c>
      <c r="M65" s="274">
        <f t="shared" si="39"/>
        <v>0</v>
      </c>
      <c r="N65" s="274">
        <f t="shared" si="39"/>
        <v>0</v>
      </c>
      <c r="O65" s="274">
        <f t="shared" si="39"/>
        <v>0</v>
      </c>
      <c r="P65" s="101"/>
      <c r="Q65" s="274">
        <f>'Input|Fee Based Mapping'!J64</f>
        <v>0</v>
      </c>
      <c r="R65" s="274">
        <f>'Input|Fee Based Mapping'!K64</f>
        <v>0</v>
      </c>
      <c r="S65" s="274">
        <f>'Input|Fee Based Mapping'!Y64</f>
        <v>0</v>
      </c>
      <c r="T65" s="274">
        <f>'Input|Fee Based Mapping'!Z64</f>
        <v>0</v>
      </c>
      <c r="U65" s="274">
        <f>'Input|Fee Based Mapping'!AA64</f>
        <v>0</v>
      </c>
      <c r="V65" s="274">
        <f>'Input|Fee Based Mapping'!AB64</f>
        <v>0</v>
      </c>
      <c r="W65" s="274">
        <f>'Input|Fee Based Mapping'!AC64</f>
        <v>0</v>
      </c>
      <c r="X65" s="101"/>
      <c r="Y65" s="274">
        <f t="shared" si="40"/>
        <v>0</v>
      </c>
      <c r="Z65" s="274">
        <f t="shared" si="12"/>
        <v>0</v>
      </c>
      <c r="AA65" s="274">
        <f t="shared" si="13"/>
        <v>0</v>
      </c>
      <c r="AB65" s="274">
        <f t="shared" si="14"/>
        <v>0</v>
      </c>
      <c r="AC65" s="274">
        <f t="shared" si="15"/>
        <v>0</v>
      </c>
      <c r="AD65" s="274">
        <f t="shared" si="16"/>
        <v>0</v>
      </c>
      <c r="AE65" s="274">
        <f t="shared" si="17"/>
        <v>0</v>
      </c>
      <c r="AF65"/>
      <c r="AG65" s="274">
        <f>Y65/('Input|Escalations'!G$17/'Input|Escalations'!$H$17)</f>
        <v>0</v>
      </c>
      <c r="AH65" s="274">
        <f>Z65/('Input|Escalations'!H$17/'Input|Escalations'!$H$17)</f>
        <v>0</v>
      </c>
      <c r="AI65" s="274">
        <f>AA65/('Input|Escalations'!I$17/'Input|Escalations'!$H$17)</f>
        <v>0</v>
      </c>
      <c r="AJ65" s="274">
        <f>AB65/('Input|Escalations'!J$17/'Input|Escalations'!$H$17)</f>
        <v>0</v>
      </c>
      <c r="AK65" s="274">
        <f>AC65/('Input|Escalations'!K$17/'Input|Escalations'!$H$17)</f>
        <v>0</v>
      </c>
      <c r="AL65" s="274">
        <f>AD65/('Input|Escalations'!L$17/'Input|Escalations'!$H$17)</f>
        <v>0</v>
      </c>
      <c r="AM65" s="274">
        <f>AE65/('Input|Escalations'!M$17/'Input|Escalations'!$H$17)</f>
        <v>0</v>
      </c>
      <c r="AO65" s="274">
        <f>SUM('Calc|Fee Based'!Z64-'Calc|Fee Based'!V64,'Calc|Fee Based'!AB64:AE64)</f>
        <v>0</v>
      </c>
      <c r="AP65" s="274">
        <f>'Calc|Fee Based'!V64</f>
        <v>0</v>
      </c>
      <c r="AQ65" s="101">
        <f t="shared" si="41"/>
        <v>0</v>
      </c>
      <c r="AR65" s="305">
        <f t="shared" si="42"/>
        <v>0</v>
      </c>
      <c r="AS65" s="305">
        <f t="shared" si="18"/>
        <v>0</v>
      </c>
      <c r="AU65" s="274">
        <f t="shared" si="43"/>
        <v>0</v>
      </c>
      <c r="AV65" s="274">
        <f t="shared" si="50"/>
        <v>0</v>
      </c>
      <c r="AW65" s="274">
        <f t="shared" si="51"/>
        <v>0</v>
      </c>
      <c r="AX65" s="274">
        <f t="shared" si="52"/>
        <v>0</v>
      </c>
      <c r="AY65" s="274">
        <f t="shared" si="53"/>
        <v>0</v>
      </c>
      <c r="AZ65" s="274">
        <f t="shared" si="54"/>
        <v>0</v>
      </c>
      <c r="BA65" s="274">
        <f t="shared" si="55"/>
        <v>0</v>
      </c>
      <c r="BC65" s="274">
        <f t="shared" si="44"/>
        <v>0</v>
      </c>
      <c r="BD65" s="274">
        <f t="shared" si="20"/>
        <v>0</v>
      </c>
      <c r="BE65" s="274">
        <f t="shared" si="21"/>
        <v>0</v>
      </c>
      <c r="BF65" s="274">
        <f t="shared" si="22"/>
        <v>0</v>
      </c>
      <c r="BG65" s="274">
        <f t="shared" si="23"/>
        <v>0</v>
      </c>
      <c r="BH65" s="274">
        <f t="shared" si="24"/>
        <v>0</v>
      </c>
      <c r="BI65" s="274">
        <f t="shared" si="25"/>
        <v>0</v>
      </c>
      <c r="BJ65" s="301">
        <f t="shared" si="45"/>
        <v>0</v>
      </c>
      <c r="BK65" s="274"/>
      <c r="BL65" s="274"/>
      <c r="BM65" s="274"/>
      <c r="BN65" s="274"/>
      <c r="BO65" s="274"/>
      <c r="BP65" s="274"/>
      <c r="BQ65" s="274"/>
      <c r="BR65" s="301"/>
      <c r="BS65" s="274"/>
      <c r="BT65" s="274"/>
      <c r="BU65" s="274"/>
      <c r="BV65" s="274"/>
      <c r="BW65" s="274"/>
      <c r="BX65" s="274"/>
      <c r="BY65" s="274"/>
      <c r="BZ65"/>
      <c r="CA65" s="274"/>
      <c r="CB65" s="274"/>
      <c r="CC65" s="274"/>
      <c r="CD65" s="274"/>
      <c r="CE65" s="274"/>
      <c r="CF65" s="274"/>
      <c r="CG65" s="274"/>
      <c r="CH65"/>
      <c r="CI65" s="274"/>
      <c r="CJ65" s="274"/>
      <c r="CK65" s="274"/>
      <c r="CL65" s="274"/>
      <c r="CM65" s="274"/>
      <c r="CN65" s="274"/>
      <c r="CO65" s="274"/>
      <c r="CP65"/>
      <c r="CQ65" s="274"/>
      <c r="CR65" s="274"/>
      <c r="CS65" s="274"/>
      <c r="CT65" s="274"/>
      <c r="CU65" s="274"/>
      <c r="CV65" s="274"/>
      <c r="CW65" s="274"/>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row>
    <row r="66" spans="1:206" s="1" customFormat="1" ht="13">
      <c r="A66" s="260">
        <f t="shared" si="49"/>
        <v>54</v>
      </c>
      <c r="B66" s="262"/>
      <c r="C66" s="263"/>
      <c r="D66" s="263"/>
      <c r="E66" s="263"/>
      <c r="F66" s="263"/>
      <c r="G66" s="266"/>
      <c r="H66" s="214"/>
      <c r="I66" s="274">
        <f t="shared" si="38"/>
        <v>0</v>
      </c>
      <c r="J66" s="274">
        <f t="shared" si="38"/>
        <v>0</v>
      </c>
      <c r="K66" s="274">
        <f t="shared" si="38"/>
        <v>0</v>
      </c>
      <c r="L66" s="274">
        <f t="shared" si="56"/>
        <v>0</v>
      </c>
      <c r="M66" s="274">
        <f t="shared" si="39"/>
        <v>0</v>
      </c>
      <c r="N66" s="274">
        <f t="shared" si="39"/>
        <v>0</v>
      </c>
      <c r="O66" s="274">
        <f t="shared" si="39"/>
        <v>0</v>
      </c>
      <c r="P66" s="101"/>
      <c r="Q66" s="274">
        <f>'Input|Fee Based Mapping'!J65</f>
        <v>0</v>
      </c>
      <c r="R66" s="274">
        <f>'Input|Fee Based Mapping'!K65</f>
        <v>0</v>
      </c>
      <c r="S66" s="274">
        <f>'Input|Fee Based Mapping'!Y65</f>
        <v>0</v>
      </c>
      <c r="T66" s="274">
        <f>'Input|Fee Based Mapping'!Z65</f>
        <v>0</v>
      </c>
      <c r="U66" s="274">
        <f>'Input|Fee Based Mapping'!AA65</f>
        <v>0</v>
      </c>
      <c r="V66" s="274">
        <f>'Input|Fee Based Mapping'!AB65</f>
        <v>0</v>
      </c>
      <c r="W66" s="274">
        <f>'Input|Fee Based Mapping'!AC65</f>
        <v>0</v>
      </c>
      <c r="X66" s="101"/>
      <c r="Y66" s="274">
        <f t="shared" si="40"/>
        <v>0</v>
      </c>
      <c r="Z66" s="274">
        <f t="shared" si="12"/>
        <v>0</v>
      </c>
      <c r="AA66" s="274">
        <f t="shared" si="13"/>
        <v>0</v>
      </c>
      <c r="AB66" s="274">
        <f t="shared" si="14"/>
        <v>0</v>
      </c>
      <c r="AC66" s="274">
        <f t="shared" si="15"/>
        <v>0</v>
      </c>
      <c r="AD66" s="274">
        <f t="shared" si="16"/>
        <v>0</v>
      </c>
      <c r="AE66" s="274">
        <f t="shared" si="17"/>
        <v>0</v>
      </c>
      <c r="AF66"/>
      <c r="AG66" s="274">
        <f>Y66/('Input|Escalations'!G$17/'Input|Escalations'!$H$17)</f>
        <v>0</v>
      </c>
      <c r="AH66" s="274">
        <f>Z66/('Input|Escalations'!H$17/'Input|Escalations'!$H$17)</f>
        <v>0</v>
      </c>
      <c r="AI66" s="274">
        <f>AA66/('Input|Escalations'!I$17/'Input|Escalations'!$H$17)</f>
        <v>0</v>
      </c>
      <c r="AJ66" s="274">
        <f>AB66/('Input|Escalations'!J$17/'Input|Escalations'!$H$17)</f>
        <v>0</v>
      </c>
      <c r="AK66" s="274">
        <f>AC66/('Input|Escalations'!K$17/'Input|Escalations'!$H$17)</f>
        <v>0</v>
      </c>
      <c r="AL66" s="274">
        <f>AD66/('Input|Escalations'!L$17/'Input|Escalations'!$H$17)</f>
        <v>0</v>
      </c>
      <c r="AM66" s="274">
        <f>AE66/('Input|Escalations'!M$17/'Input|Escalations'!$H$17)</f>
        <v>0</v>
      </c>
      <c r="AO66" s="274">
        <f>SUM('Calc|Fee Based'!Z65-'Calc|Fee Based'!V65,'Calc|Fee Based'!AB65:AE65)</f>
        <v>0</v>
      </c>
      <c r="AP66" s="274">
        <f>'Calc|Fee Based'!V65</f>
        <v>0</v>
      </c>
      <c r="AQ66" s="101">
        <f t="shared" si="41"/>
        <v>0</v>
      </c>
      <c r="AR66" s="305">
        <f t="shared" si="42"/>
        <v>0</v>
      </c>
      <c r="AS66" s="305">
        <f t="shared" si="18"/>
        <v>0</v>
      </c>
      <c r="AU66" s="274">
        <f t="shared" si="43"/>
        <v>0</v>
      </c>
      <c r="AV66" s="274">
        <f t="shared" si="50"/>
        <v>0</v>
      </c>
      <c r="AW66" s="274">
        <f t="shared" si="51"/>
        <v>0</v>
      </c>
      <c r="AX66" s="274">
        <f t="shared" si="52"/>
        <v>0</v>
      </c>
      <c r="AY66" s="274">
        <f t="shared" si="53"/>
        <v>0</v>
      </c>
      <c r="AZ66" s="274">
        <f t="shared" si="54"/>
        <v>0</v>
      </c>
      <c r="BA66" s="274">
        <f t="shared" si="55"/>
        <v>0</v>
      </c>
      <c r="BC66" s="274">
        <f t="shared" si="44"/>
        <v>0</v>
      </c>
      <c r="BD66" s="274">
        <f t="shared" si="20"/>
        <v>0</v>
      </c>
      <c r="BE66" s="274">
        <f t="shared" si="21"/>
        <v>0</v>
      </c>
      <c r="BF66" s="274">
        <f t="shared" si="22"/>
        <v>0</v>
      </c>
      <c r="BG66" s="274">
        <f t="shared" si="23"/>
        <v>0</v>
      </c>
      <c r="BH66" s="274">
        <f t="shared" si="24"/>
        <v>0</v>
      </c>
      <c r="BI66" s="274">
        <f t="shared" si="25"/>
        <v>0</v>
      </c>
      <c r="BJ66" s="301">
        <f t="shared" si="45"/>
        <v>0</v>
      </c>
      <c r="BK66" s="274"/>
      <c r="BL66" s="274"/>
      <c r="BM66" s="274"/>
      <c r="BN66" s="274"/>
      <c r="BO66" s="274"/>
      <c r="BP66" s="274"/>
      <c r="BQ66" s="274"/>
      <c r="BR66" s="301"/>
      <c r="BS66" s="274"/>
      <c r="BT66" s="274"/>
      <c r="BU66" s="274"/>
      <c r="BV66" s="274"/>
      <c r="BW66" s="274"/>
      <c r="BX66" s="274"/>
      <c r="BY66" s="274"/>
      <c r="BZ66"/>
      <c r="CA66" s="274"/>
      <c r="CB66" s="274"/>
      <c r="CC66" s="274"/>
      <c r="CD66" s="274"/>
      <c r="CE66" s="274"/>
      <c r="CF66" s="274"/>
      <c r="CG66" s="274"/>
      <c r="CH66"/>
      <c r="CI66" s="274"/>
      <c r="CJ66" s="274"/>
      <c r="CK66" s="274"/>
      <c r="CL66" s="274"/>
      <c r="CM66" s="274"/>
      <c r="CN66" s="274"/>
      <c r="CO66" s="274"/>
      <c r="CP66"/>
      <c r="CQ66" s="274"/>
      <c r="CR66" s="274"/>
      <c r="CS66" s="274"/>
      <c r="CT66" s="274"/>
      <c r="CU66" s="274"/>
      <c r="CV66" s="274"/>
      <c r="CW66" s="274"/>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row>
    <row r="67" spans="1:206" s="1" customFormat="1" ht="13">
      <c r="A67" s="260">
        <f t="shared" si="49"/>
        <v>55</v>
      </c>
      <c r="B67" s="262"/>
      <c r="C67" s="263"/>
      <c r="D67" s="263"/>
      <c r="E67" s="263"/>
      <c r="F67" s="263"/>
      <c r="G67" s="266"/>
      <c r="H67" s="214"/>
      <c r="I67" s="274">
        <f t="shared" si="38"/>
        <v>0</v>
      </c>
      <c r="J67" s="274">
        <f t="shared" si="38"/>
        <v>0</v>
      </c>
      <c r="K67" s="274">
        <f t="shared" si="38"/>
        <v>0</v>
      </c>
      <c r="L67" s="274">
        <f t="shared" si="56"/>
        <v>0</v>
      </c>
      <c r="M67" s="274">
        <f t="shared" si="39"/>
        <v>0</v>
      </c>
      <c r="N67" s="274">
        <f t="shared" si="39"/>
        <v>0</v>
      </c>
      <c r="O67" s="274">
        <f t="shared" si="39"/>
        <v>0</v>
      </c>
      <c r="P67" s="101"/>
      <c r="Q67" s="274">
        <f>'Input|Fee Based Mapping'!J66</f>
        <v>0</v>
      </c>
      <c r="R67" s="274">
        <f>'Input|Fee Based Mapping'!K66</f>
        <v>0</v>
      </c>
      <c r="S67" s="274">
        <f>'Input|Fee Based Mapping'!Y66</f>
        <v>0</v>
      </c>
      <c r="T67" s="274">
        <f>'Input|Fee Based Mapping'!Z66</f>
        <v>0</v>
      </c>
      <c r="U67" s="274">
        <f>'Input|Fee Based Mapping'!AA66</f>
        <v>0</v>
      </c>
      <c r="V67" s="274">
        <f>'Input|Fee Based Mapping'!AB66</f>
        <v>0</v>
      </c>
      <c r="W67" s="274">
        <f>'Input|Fee Based Mapping'!AC66</f>
        <v>0</v>
      </c>
      <c r="X67" s="101"/>
      <c r="Y67" s="274">
        <f t="shared" si="40"/>
        <v>0</v>
      </c>
      <c r="Z67" s="274">
        <f t="shared" si="12"/>
        <v>0</v>
      </c>
      <c r="AA67" s="274">
        <f t="shared" si="13"/>
        <v>0</v>
      </c>
      <c r="AB67" s="274">
        <f t="shared" si="14"/>
        <v>0</v>
      </c>
      <c r="AC67" s="274">
        <f t="shared" si="15"/>
        <v>0</v>
      </c>
      <c r="AD67" s="274">
        <f t="shared" si="16"/>
        <v>0</v>
      </c>
      <c r="AE67" s="274">
        <f t="shared" si="17"/>
        <v>0</v>
      </c>
      <c r="AF67"/>
      <c r="AG67" s="274">
        <f>Y67/('Input|Escalations'!G$17/'Input|Escalations'!$H$17)</f>
        <v>0</v>
      </c>
      <c r="AH67" s="274">
        <f>Z67/('Input|Escalations'!H$17/'Input|Escalations'!$H$17)</f>
        <v>0</v>
      </c>
      <c r="AI67" s="274">
        <f>AA67/('Input|Escalations'!I$17/'Input|Escalations'!$H$17)</f>
        <v>0</v>
      </c>
      <c r="AJ67" s="274">
        <f>AB67/('Input|Escalations'!J$17/'Input|Escalations'!$H$17)</f>
        <v>0</v>
      </c>
      <c r="AK67" s="274">
        <f>AC67/('Input|Escalations'!K$17/'Input|Escalations'!$H$17)</f>
        <v>0</v>
      </c>
      <c r="AL67" s="274">
        <f>AD67/('Input|Escalations'!L$17/'Input|Escalations'!$H$17)</f>
        <v>0</v>
      </c>
      <c r="AM67" s="274">
        <f>AE67/('Input|Escalations'!M$17/'Input|Escalations'!$H$17)</f>
        <v>0</v>
      </c>
      <c r="AO67" s="274">
        <f>SUM('Calc|Fee Based'!Z66-'Calc|Fee Based'!V66,'Calc|Fee Based'!AB66:AE66)</f>
        <v>0</v>
      </c>
      <c r="AP67" s="274">
        <f>'Calc|Fee Based'!V66</f>
        <v>0</v>
      </c>
      <c r="AQ67" s="101">
        <f t="shared" si="41"/>
        <v>0</v>
      </c>
      <c r="AR67" s="305">
        <f t="shared" si="42"/>
        <v>0</v>
      </c>
      <c r="AS67" s="305">
        <f t="shared" si="18"/>
        <v>0</v>
      </c>
      <c r="AU67" s="274">
        <f t="shared" si="43"/>
        <v>0</v>
      </c>
      <c r="AV67" s="274">
        <f t="shared" si="50"/>
        <v>0</v>
      </c>
      <c r="AW67" s="274">
        <f t="shared" si="51"/>
        <v>0</v>
      </c>
      <c r="AX67" s="274">
        <f t="shared" si="52"/>
        <v>0</v>
      </c>
      <c r="AY67" s="274">
        <f t="shared" si="53"/>
        <v>0</v>
      </c>
      <c r="AZ67" s="274">
        <f t="shared" si="54"/>
        <v>0</v>
      </c>
      <c r="BA67" s="274">
        <f t="shared" si="55"/>
        <v>0</v>
      </c>
      <c r="BC67" s="274">
        <f t="shared" si="44"/>
        <v>0</v>
      </c>
      <c r="BD67" s="274">
        <f t="shared" si="20"/>
        <v>0</v>
      </c>
      <c r="BE67" s="274">
        <f t="shared" si="21"/>
        <v>0</v>
      </c>
      <c r="BF67" s="274">
        <f t="shared" si="22"/>
        <v>0</v>
      </c>
      <c r="BG67" s="274">
        <f t="shared" si="23"/>
        <v>0</v>
      </c>
      <c r="BH67" s="274">
        <f t="shared" si="24"/>
        <v>0</v>
      </c>
      <c r="BI67" s="274">
        <f t="shared" si="25"/>
        <v>0</v>
      </c>
      <c r="BJ67" s="301">
        <f t="shared" si="45"/>
        <v>0</v>
      </c>
      <c r="BK67" s="274"/>
      <c r="BL67" s="274"/>
      <c r="BM67" s="274"/>
      <c r="BN67" s="274"/>
      <c r="BO67" s="274"/>
      <c r="BP67" s="274"/>
      <c r="BQ67" s="274"/>
      <c r="BR67" s="301"/>
      <c r="BS67" s="274"/>
      <c r="BT67" s="274"/>
      <c r="BU67" s="274"/>
      <c r="BV67" s="274"/>
      <c r="BW67" s="274"/>
      <c r="BX67" s="274"/>
      <c r="BY67" s="274"/>
      <c r="BZ67"/>
      <c r="CA67" s="274"/>
      <c r="CB67" s="274"/>
      <c r="CC67" s="274"/>
      <c r="CD67" s="274"/>
      <c r="CE67" s="274"/>
      <c r="CF67" s="274"/>
      <c r="CG67" s="274"/>
      <c r="CH67"/>
      <c r="CI67" s="274"/>
      <c r="CJ67" s="274"/>
      <c r="CK67" s="274"/>
      <c r="CL67" s="274"/>
      <c r="CM67" s="274"/>
      <c r="CN67" s="274"/>
      <c r="CO67" s="274"/>
      <c r="CP67"/>
      <c r="CQ67" s="274"/>
      <c r="CR67" s="274"/>
      <c r="CS67" s="274"/>
      <c r="CT67" s="274"/>
      <c r="CU67" s="274"/>
      <c r="CV67" s="274"/>
      <c r="CW67" s="274"/>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row>
    <row r="68" spans="1:206" s="1" customFormat="1" ht="13">
      <c r="A68" s="260">
        <f t="shared" si="49"/>
        <v>56</v>
      </c>
      <c r="B68" s="262"/>
      <c r="C68" s="263"/>
      <c r="D68" s="263"/>
      <c r="E68" s="263"/>
      <c r="F68" s="263"/>
      <c r="G68" s="266"/>
      <c r="H68" s="214"/>
      <c r="I68" s="274">
        <f t="shared" si="38"/>
        <v>0</v>
      </c>
      <c r="J68" s="274">
        <f t="shared" si="38"/>
        <v>0</v>
      </c>
      <c r="K68" s="274">
        <f t="shared" si="38"/>
        <v>0</v>
      </c>
      <c r="L68" s="274">
        <f t="shared" si="56"/>
        <v>0</v>
      </c>
      <c r="M68" s="274">
        <f t="shared" si="39"/>
        <v>0</v>
      </c>
      <c r="N68" s="274">
        <f t="shared" si="39"/>
        <v>0</v>
      </c>
      <c r="O68" s="274">
        <f t="shared" si="39"/>
        <v>0</v>
      </c>
      <c r="P68" s="101"/>
      <c r="Q68" s="274">
        <f>'Input|Fee Based Mapping'!J67</f>
        <v>0</v>
      </c>
      <c r="R68" s="274">
        <f>'Input|Fee Based Mapping'!K67</f>
        <v>0</v>
      </c>
      <c r="S68" s="274">
        <f>'Input|Fee Based Mapping'!Y67</f>
        <v>0</v>
      </c>
      <c r="T68" s="274">
        <f>'Input|Fee Based Mapping'!Z67</f>
        <v>0</v>
      </c>
      <c r="U68" s="274">
        <f>'Input|Fee Based Mapping'!AA67</f>
        <v>0</v>
      </c>
      <c r="V68" s="274">
        <f>'Input|Fee Based Mapping'!AB67</f>
        <v>0</v>
      </c>
      <c r="W68" s="274">
        <f>'Input|Fee Based Mapping'!AC67</f>
        <v>0</v>
      </c>
      <c r="X68" s="101"/>
      <c r="Y68" s="274">
        <f t="shared" si="40"/>
        <v>0</v>
      </c>
      <c r="Z68" s="274">
        <f t="shared" si="12"/>
        <v>0</v>
      </c>
      <c r="AA68" s="274">
        <f t="shared" si="13"/>
        <v>0</v>
      </c>
      <c r="AB68" s="274">
        <f t="shared" si="14"/>
        <v>0</v>
      </c>
      <c r="AC68" s="274">
        <f t="shared" si="15"/>
        <v>0</v>
      </c>
      <c r="AD68" s="274">
        <f t="shared" si="16"/>
        <v>0</v>
      </c>
      <c r="AE68" s="274">
        <f t="shared" si="17"/>
        <v>0</v>
      </c>
      <c r="AF68"/>
      <c r="AG68" s="274">
        <f>Y68/('Input|Escalations'!G$17/'Input|Escalations'!$H$17)</f>
        <v>0</v>
      </c>
      <c r="AH68" s="274">
        <f>Z68/('Input|Escalations'!H$17/'Input|Escalations'!$H$17)</f>
        <v>0</v>
      </c>
      <c r="AI68" s="274">
        <f>AA68/('Input|Escalations'!I$17/'Input|Escalations'!$H$17)</f>
        <v>0</v>
      </c>
      <c r="AJ68" s="274">
        <f>AB68/('Input|Escalations'!J$17/'Input|Escalations'!$H$17)</f>
        <v>0</v>
      </c>
      <c r="AK68" s="274">
        <f>AC68/('Input|Escalations'!K$17/'Input|Escalations'!$H$17)</f>
        <v>0</v>
      </c>
      <c r="AL68" s="274">
        <f>AD68/('Input|Escalations'!L$17/'Input|Escalations'!$H$17)</f>
        <v>0</v>
      </c>
      <c r="AM68" s="274">
        <f>AE68/('Input|Escalations'!M$17/'Input|Escalations'!$H$17)</f>
        <v>0</v>
      </c>
      <c r="AO68" s="274">
        <f>SUM('Calc|Fee Based'!Z67-'Calc|Fee Based'!V67,'Calc|Fee Based'!AB67:AE67)</f>
        <v>0</v>
      </c>
      <c r="AP68" s="274">
        <f>'Calc|Fee Based'!V67</f>
        <v>0</v>
      </c>
      <c r="AQ68" s="101">
        <f t="shared" si="41"/>
        <v>0</v>
      </c>
      <c r="AR68" s="305">
        <f t="shared" si="42"/>
        <v>0</v>
      </c>
      <c r="AS68" s="305">
        <f t="shared" si="18"/>
        <v>0</v>
      </c>
      <c r="AU68" s="274">
        <f t="shared" si="43"/>
        <v>0</v>
      </c>
      <c r="AV68" s="274">
        <f t="shared" si="50"/>
        <v>0</v>
      </c>
      <c r="AW68" s="274">
        <f t="shared" si="51"/>
        <v>0</v>
      </c>
      <c r="AX68" s="274">
        <f t="shared" si="52"/>
        <v>0</v>
      </c>
      <c r="AY68" s="274">
        <f t="shared" si="53"/>
        <v>0</v>
      </c>
      <c r="AZ68" s="274">
        <f t="shared" si="54"/>
        <v>0</v>
      </c>
      <c r="BA68" s="274">
        <f t="shared" si="55"/>
        <v>0</v>
      </c>
      <c r="BC68" s="274">
        <f t="shared" si="44"/>
        <v>0</v>
      </c>
      <c r="BD68" s="274">
        <f t="shared" si="20"/>
        <v>0</v>
      </c>
      <c r="BE68" s="274">
        <f t="shared" si="21"/>
        <v>0</v>
      </c>
      <c r="BF68" s="274">
        <f t="shared" si="22"/>
        <v>0</v>
      </c>
      <c r="BG68" s="274">
        <f t="shared" si="23"/>
        <v>0</v>
      </c>
      <c r="BH68" s="274">
        <f t="shared" si="24"/>
        <v>0</v>
      </c>
      <c r="BI68" s="274">
        <f t="shared" si="25"/>
        <v>0</v>
      </c>
      <c r="BJ68" s="301">
        <f t="shared" si="45"/>
        <v>0</v>
      </c>
      <c r="BK68" s="274"/>
      <c r="BL68" s="274"/>
      <c r="BM68" s="274"/>
      <c r="BN68" s="274"/>
      <c r="BO68" s="274"/>
      <c r="BP68" s="274"/>
      <c r="BQ68" s="274"/>
      <c r="BR68" s="301"/>
      <c r="BS68" s="274"/>
      <c r="BT68" s="274"/>
      <c r="BU68" s="274"/>
      <c r="BV68" s="274"/>
      <c r="BW68" s="274"/>
      <c r="BX68" s="274"/>
      <c r="BY68" s="274"/>
      <c r="BZ68"/>
      <c r="CA68" s="274"/>
      <c r="CB68" s="274"/>
      <c r="CC68" s="274"/>
      <c r="CD68" s="274"/>
      <c r="CE68" s="274"/>
      <c r="CF68" s="274"/>
      <c r="CG68" s="274"/>
      <c r="CH68"/>
      <c r="CI68" s="274"/>
      <c r="CJ68" s="274"/>
      <c r="CK68" s="274"/>
      <c r="CL68" s="274"/>
      <c r="CM68" s="274"/>
      <c r="CN68" s="274"/>
      <c r="CO68" s="274"/>
      <c r="CP68"/>
      <c r="CQ68" s="274"/>
      <c r="CR68" s="274"/>
      <c r="CS68" s="274"/>
      <c r="CT68" s="274"/>
      <c r="CU68" s="274"/>
      <c r="CV68" s="274"/>
      <c r="CW68" s="274"/>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row>
    <row r="69" spans="1:206" s="1" customFormat="1" ht="13">
      <c r="A69" s="260">
        <f t="shared" si="49"/>
        <v>57</v>
      </c>
      <c r="B69" s="262"/>
      <c r="C69" s="263"/>
      <c r="D69" s="263"/>
      <c r="E69" s="263"/>
      <c r="F69" s="263"/>
      <c r="G69" s="266"/>
      <c r="H69" s="214"/>
      <c r="I69" s="274">
        <f t="shared" si="38"/>
        <v>0</v>
      </c>
      <c r="J69" s="274">
        <f t="shared" si="38"/>
        <v>0</v>
      </c>
      <c r="K69" s="274">
        <f t="shared" si="38"/>
        <v>0</v>
      </c>
      <c r="L69" s="274">
        <f t="shared" si="56"/>
        <v>0</v>
      </c>
      <c r="M69" s="274">
        <f t="shared" si="39"/>
        <v>0</v>
      </c>
      <c r="N69" s="274">
        <f t="shared" si="39"/>
        <v>0</v>
      </c>
      <c r="O69" s="274">
        <f t="shared" si="39"/>
        <v>0</v>
      </c>
      <c r="P69" s="101"/>
      <c r="Q69" s="274">
        <f>'Input|Fee Based Mapping'!J68</f>
        <v>0</v>
      </c>
      <c r="R69" s="274">
        <f>'Input|Fee Based Mapping'!K68</f>
        <v>0</v>
      </c>
      <c r="S69" s="274">
        <f>'Input|Fee Based Mapping'!Y68</f>
        <v>0</v>
      </c>
      <c r="T69" s="274">
        <f>'Input|Fee Based Mapping'!Z68</f>
        <v>0</v>
      </c>
      <c r="U69" s="274">
        <f>'Input|Fee Based Mapping'!AA68</f>
        <v>0</v>
      </c>
      <c r="V69" s="274">
        <f>'Input|Fee Based Mapping'!AB68</f>
        <v>0</v>
      </c>
      <c r="W69" s="274">
        <f>'Input|Fee Based Mapping'!AC68</f>
        <v>0</v>
      </c>
      <c r="X69" s="101"/>
      <c r="Y69" s="274">
        <f t="shared" si="40"/>
        <v>0</v>
      </c>
      <c r="Z69" s="274">
        <f t="shared" si="12"/>
        <v>0</v>
      </c>
      <c r="AA69" s="274">
        <f t="shared" si="13"/>
        <v>0</v>
      </c>
      <c r="AB69" s="274">
        <f t="shared" si="14"/>
        <v>0</v>
      </c>
      <c r="AC69" s="274">
        <f t="shared" si="15"/>
        <v>0</v>
      </c>
      <c r="AD69" s="274">
        <f t="shared" si="16"/>
        <v>0</v>
      </c>
      <c r="AE69" s="274">
        <f t="shared" si="17"/>
        <v>0</v>
      </c>
      <c r="AF69"/>
      <c r="AG69" s="274">
        <f>Y69/('Input|Escalations'!G$17/'Input|Escalations'!$H$17)</f>
        <v>0</v>
      </c>
      <c r="AH69" s="274">
        <f>Z69/('Input|Escalations'!H$17/'Input|Escalations'!$H$17)</f>
        <v>0</v>
      </c>
      <c r="AI69" s="274">
        <f>AA69/('Input|Escalations'!I$17/'Input|Escalations'!$H$17)</f>
        <v>0</v>
      </c>
      <c r="AJ69" s="274">
        <f>AB69/('Input|Escalations'!J$17/'Input|Escalations'!$H$17)</f>
        <v>0</v>
      </c>
      <c r="AK69" s="274">
        <f>AC69/('Input|Escalations'!K$17/'Input|Escalations'!$H$17)</f>
        <v>0</v>
      </c>
      <c r="AL69" s="274">
        <f>AD69/('Input|Escalations'!L$17/'Input|Escalations'!$H$17)</f>
        <v>0</v>
      </c>
      <c r="AM69" s="274">
        <f>AE69/('Input|Escalations'!M$17/'Input|Escalations'!$H$17)</f>
        <v>0</v>
      </c>
      <c r="AO69" s="274">
        <f>SUM('Calc|Fee Based'!Z68-'Calc|Fee Based'!V68,'Calc|Fee Based'!AB68:AE68)</f>
        <v>0</v>
      </c>
      <c r="AP69" s="274">
        <f>'Calc|Fee Based'!V68</f>
        <v>0</v>
      </c>
      <c r="AQ69" s="101">
        <f t="shared" si="41"/>
        <v>0</v>
      </c>
      <c r="AR69" s="305">
        <f t="shared" si="42"/>
        <v>0</v>
      </c>
      <c r="AS69" s="305">
        <f t="shared" si="18"/>
        <v>0</v>
      </c>
      <c r="AU69" s="274">
        <f t="shared" si="43"/>
        <v>0</v>
      </c>
      <c r="AV69" s="274">
        <f t="shared" si="50"/>
        <v>0</v>
      </c>
      <c r="AW69" s="274">
        <f t="shared" si="51"/>
        <v>0</v>
      </c>
      <c r="AX69" s="274">
        <f t="shared" si="52"/>
        <v>0</v>
      </c>
      <c r="AY69" s="274">
        <f t="shared" si="53"/>
        <v>0</v>
      </c>
      <c r="AZ69" s="274">
        <f t="shared" si="54"/>
        <v>0</v>
      </c>
      <c r="BA69" s="274">
        <f t="shared" si="55"/>
        <v>0</v>
      </c>
      <c r="BC69" s="274">
        <f t="shared" si="44"/>
        <v>0</v>
      </c>
      <c r="BD69" s="274">
        <f t="shared" si="20"/>
        <v>0</v>
      </c>
      <c r="BE69" s="274">
        <f t="shared" si="21"/>
        <v>0</v>
      </c>
      <c r="BF69" s="274">
        <f t="shared" si="22"/>
        <v>0</v>
      </c>
      <c r="BG69" s="274">
        <f t="shared" si="23"/>
        <v>0</v>
      </c>
      <c r="BH69" s="274">
        <f t="shared" si="24"/>
        <v>0</v>
      </c>
      <c r="BI69" s="274">
        <f t="shared" si="25"/>
        <v>0</v>
      </c>
      <c r="BJ69" s="301">
        <f t="shared" si="45"/>
        <v>0</v>
      </c>
      <c r="BK69" s="274"/>
      <c r="BL69" s="274"/>
      <c r="BM69" s="274"/>
      <c r="BN69" s="274"/>
      <c r="BO69" s="274"/>
      <c r="BP69" s="274"/>
      <c r="BQ69" s="274"/>
      <c r="BR69" s="301"/>
      <c r="BS69" s="274"/>
      <c r="BT69" s="274"/>
      <c r="BU69" s="274"/>
      <c r="BV69" s="274"/>
      <c r="BW69" s="274"/>
      <c r="BX69" s="274"/>
      <c r="BY69" s="274"/>
      <c r="BZ69"/>
      <c r="CA69" s="274"/>
      <c r="CB69" s="274"/>
      <c r="CC69" s="274"/>
      <c r="CD69" s="274"/>
      <c r="CE69" s="274"/>
      <c r="CF69" s="274"/>
      <c r="CG69" s="274"/>
      <c r="CH69"/>
      <c r="CI69" s="274"/>
      <c r="CJ69" s="274"/>
      <c r="CK69" s="274"/>
      <c r="CL69" s="274"/>
      <c r="CM69" s="274"/>
      <c r="CN69" s="274"/>
      <c r="CO69" s="274"/>
      <c r="CP69"/>
      <c r="CQ69" s="274"/>
      <c r="CR69" s="274"/>
      <c r="CS69" s="274"/>
      <c r="CT69" s="274"/>
      <c r="CU69" s="274"/>
      <c r="CV69" s="274"/>
      <c r="CW69" s="274"/>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row>
    <row r="70" spans="1:206" s="1" customFormat="1" ht="13">
      <c r="A70" s="260">
        <f t="shared" si="49"/>
        <v>58</v>
      </c>
      <c r="B70" s="262"/>
      <c r="C70" s="263"/>
      <c r="D70" s="263"/>
      <c r="E70" s="263"/>
      <c r="F70" s="263"/>
      <c r="G70" s="266"/>
      <c r="H70" s="214"/>
      <c r="I70" s="274">
        <f t="shared" si="38"/>
        <v>0</v>
      </c>
      <c r="J70" s="274">
        <f t="shared" si="38"/>
        <v>0</v>
      </c>
      <c r="K70" s="274">
        <f t="shared" si="38"/>
        <v>0</v>
      </c>
      <c r="L70" s="274">
        <f t="shared" si="56"/>
        <v>0</v>
      </c>
      <c r="M70" s="274">
        <f t="shared" si="39"/>
        <v>0</v>
      </c>
      <c r="N70" s="274">
        <f t="shared" si="39"/>
        <v>0</v>
      </c>
      <c r="O70" s="274">
        <f t="shared" si="39"/>
        <v>0</v>
      </c>
      <c r="P70" s="101"/>
      <c r="Q70" s="274">
        <f>'Input|Fee Based Mapping'!J69</f>
        <v>0</v>
      </c>
      <c r="R70" s="274">
        <f>'Input|Fee Based Mapping'!K69</f>
        <v>0</v>
      </c>
      <c r="S70" s="274">
        <f>'Input|Fee Based Mapping'!Y69</f>
        <v>0</v>
      </c>
      <c r="T70" s="274">
        <f>'Input|Fee Based Mapping'!Z69</f>
        <v>0</v>
      </c>
      <c r="U70" s="274">
        <f>'Input|Fee Based Mapping'!AA69</f>
        <v>0</v>
      </c>
      <c r="V70" s="274">
        <f>'Input|Fee Based Mapping'!AB69</f>
        <v>0</v>
      </c>
      <c r="W70" s="274">
        <f>'Input|Fee Based Mapping'!AC69</f>
        <v>0</v>
      </c>
      <c r="X70" s="101"/>
      <c r="Y70" s="274">
        <f t="shared" si="40"/>
        <v>0</v>
      </c>
      <c r="Z70" s="274">
        <f t="shared" si="12"/>
        <v>0</v>
      </c>
      <c r="AA70" s="274">
        <f t="shared" si="13"/>
        <v>0</v>
      </c>
      <c r="AB70" s="274">
        <f t="shared" si="14"/>
        <v>0</v>
      </c>
      <c r="AC70" s="274">
        <f t="shared" si="15"/>
        <v>0</v>
      </c>
      <c r="AD70" s="274">
        <f t="shared" si="16"/>
        <v>0</v>
      </c>
      <c r="AE70" s="274">
        <f t="shared" si="17"/>
        <v>0</v>
      </c>
      <c r="AF70"/>
      <c r="AG70" s="274">
        <f>Y70/('Input|Escalations'!G$17/'Input|Escalations'!$H$17)</f>
        <v>0</v>
      </c>
      <c r="AH70" s="274">
        <f>Z70/('Input|Escalations'!H$17/'Input|Escalations'!$H$17)</f>
        <v>0</v>
      </c>
      <c r="AI70" s="274">
        <f>AA70/('Input|Escalations'!I$17/'Input|Escalations'!$H$17)</f>
        <v>0</v>
      </c>
      <c r="AJ70" s="274">
        <f>AB70/('Input|Escalations'!J$17/'Input|Escalations'!$H$17)</f>
        <v>0</v>
      </c>
      <c r="AK70" s="274">
        <f>AC70/('Input|Escalations'!K$17/'Input|Escalations'!$H$17)</f>
        <v>0</v>
      </c>
      <c r="AL70" s="274">
        <f>AD70/('Input|Escalations'!L$17/'Input|Escalations'!$H$17)</f>
        <v>0</v>
      </c>
      <c r="AM70" s="274">
        <f>AE70/('Input|Escalations'!M$17/'Input|Escalations'!$H$17)</f>
        <v>0</v>
      </c>
      <c r="AO70" s="274">
        <f>SUM('Calc|Fee Based'!Z69-'Calc|Fee Based'!V69,'Calc|Fee Based'!AB69:AE69)</f>
        <v>0</v>
      </c>
      <c r="AP70" s="274">
        <f>'Calc|Fee Based'!V69</f>
        <v>0</v>
      </c>
      <c r="AQ70" s="101">
        <f t="shared" si="41"/>
        <v>0</v>
      </c>
      <c r="AR70" s="305">
        <f t="shared" si="42"/>
        <v>0</v>
      </c>
      <c r="AS70" s="305">
        <f t="shared" si="18"/>
        <v>0</v>
      </c>
      <c r="AU70" s="274">
        <f t="shared" si="43"/>
        <v>0</v>
      </c>
      <c r="AV70" s="274">
        <f t="shared" si="50"/>
        <v>0</v>
      </c>
      <c r="AW70" s="274">
        <f t="shared" si="51"/>
        <v>0</v>
      </c>
      <c r="AX70" s="274">
        <f t="shared" si="52"/>
        <v>0</v>
      </c>
      <c r="AY70" s="274">
        <f t="shared" si="53"/>
        <v>0</v>
      </c>
      <c r="AZ70" s="274">
        <f t="shared" si="54"/>
        <v>0</v>
      </c>
      <c r="BA70" s="274">
        <f t="shared" si="55"/>
        <v>0</v>
      </c>
      <c r="BC70" s="274">
        <f t="shared" si="44"/>
        <v>0</v>
      </c>
      <c r="BD70" s="274">
        <f t="shared" si="20"/>
        <v>0</v>
      </c>
      <c r="BE70" s="274">
        <f t="shared" si="21"/>
        <v>0</v>
      </c>
      <c r="BF70" s="274">
        <f t="shared" si="22"/>
        <v>0</v>
      </c>
      <c r="BG70" s="274">
        <f t="shared" si="23"/>
        <v>0</v>
      </c>
      <c r="BH70" s="274">
        <f t="shared" si="24"/>
        <v>0</v>
      </c>
      <c r="BI70" s="274">
        <f t="shared" si="25"/>
        <v>0</v>
      </c>
      <c r="BJ70" s="301">
        <f t="shared" si="45"/>
        <v>0</v>
      </c>
      <c r="BK70" s="274"/>
      <c r="BL70" s="274"/>
      <c r="BM70" s="274"/>
      <c r="BN70" s="274"/>
      <c r="BO70" s="274"/>
      <c r="BP70" s="274"/>
      <c r="BQ70" s="274"/>
      <c r="BR70" s="301"/>
      <c r="BS70" s="274"/>
      <c r="BT70" s="274"/>
      <c r="BU70" s="274"/>
      <c r="BV70" s="274"/>
      <c r="BW70" s="274"/>
      <c r="BX70" s="274"/>
      <c r="BY70" s="274"/>
      <c r="BZ70"/>
      <c r="CA70" s="274"/>
      <c r="CB70" s="274"/>
      <c r="CC70" s="274"/>
      <c r="CD70" s="274"/>
      <c r="CE70" s="274"/>
      <c r="CF70" s="274"/>
      <c r="CG70" s="274"/>
      <c r="CH70"/>
      <c r="CI70" s="274"/>
      <c r="CJ70" s="274"/>
      <c r="CK70" s="274"/>
      <c r="CL70" s="274"/>
      <c r="CM70" s="274"/>
      <c r="CN70" s="274"/>
      <c r="CO70" s="274"/>
      <c r="CP70"/>
      <c r="CQ70" s="274"/>
      <c r="CR70" s="274"/>
      <c r="CS70" s="274"/>
      <c r="CT70" s="274"/>
      <c r="CU70" s="274"/>
      <c r="CV70" s="274"/>
      <c r="CW70" s="274"/>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row>
    <row r="71" spans="1:206" s="1" customFormat="1" ht="13">
      <c r="A71" s="260">
        <f t="shared" si="49"/>
        <v>59</v>
      </c>
      <c r="B71" s="262"/>
      <c r="C71" s="263"/>
      <c r="D71" s="263"/>
      <c r="E71" s="263"/>
      <c r="F71" s="263"/>
      <c r="G71" s="266"/>
      <c r="H71" s="214"/>
      <c r="I71" s="274">
        <f t="shared" si="38"/>
        <v>0</v>
      </c>
      <c r="J71" s="274">
        <f t="shared" si="38"/>
        <v>0</v>
      </c>
      <c r="K71" s="274">
        <f t="shared" si="38"/>
        <v>0</v>
      </c>
      <c r="L71" s="274">
        <f t="shared" si="56"/>
        <v>0</v>
      </c>
      <c r="M71" s="274">
        <f t="shared" si="39"/>
        <v>0</v>
      </c>
      <c r="N71" s="274">
        <f t="shared" si="39"/>
        <v>0</v>
      </c>
      <c r="O71" s="274">
        <f t="shared" si="39"/>
        <v>0</v>
      </c>
      <c r="P71" s="101"/>
      <c r="Q71" s="274">
        <f>'Input|Fee Based Mapping'!J70</f>
        <v>0</v>
      </c>
      <c r="R71" s="274">
        <f>'Input|Fee Based Mapping'!K70</f>
        <v>0</v>
      </c>
      <c r="S71" s="274">
        <f>'Input|Fee Based Mapping'!Y70</f>
        <v>0</v>
      </c>
      <c r="T71" s="274">
        <f>'Input|Fee Based Mapping'!Z70</f>
        <v>0</v>
      </c>
      <c r="U71" s="274">
        <f>'Input|Fee Based Mapping'!AA70</f>
        <v>0</v>
      </c>
      <c r="V71" s="274">
        <f>'Input|Fee Based Mapping'!AB70</f>
        <v>0</v>
      </c>
      <c r="W71" s="274">
        <f>'Input|Fee Based Mapping'!AC70</f>
        <v>0</v>
      </c>
      <c r="X71" s="101"/>
      <c r="Y71" s="274">
        <f t="shared" si="40"/>
        <v>0</v>
      </c>
      <c r="Z71" s="274">
        <f t="shared" si="12"/>
        <v>0</v>
      </c>
      <c r="AA71" s="274">
        <f t="shared" si="13"/>
        <v>0</v>
      </c>
      <c r="AB71" s="274">
        <f t="shared" si="14"/>
        <v>0</v>
      </c>
      <c r="AC71" s="274">
        <f t="shared" si="15"/>
        <v>0</v>
      </c>
      <c r="AD71" s="274">
        <f t="shared" si="16"/>
        <v>0</v>
      </c>
      <c r="AE71" s="274">
        <f t="shared" si="17"/>
        <v>0</v>
      </c>
      <c r="AF71"/>
      <c r="AG71" s="274">
        <f>Y71/('Input|Escalations'!G$17/'Input|Escalations'!$H$17)</f>
        <v>0</v>
      </c>
      <c r="AH71" s="274">
        <f>Z71/('Input|Escalations'!H$17/'Input|Escalations'!$H$17)</f>
        <v>0</v>
      </c>
      <c r="AI71" s="274">
        <f>AA71/('Input|Escalations'!I$17/'Input|Escalations'!$H$17)</f>
        <v>0</v>
      </c>
      <c r="AJ71" s="274">
        <f>AB71/('Input|Escalations'!J$17/'Input|Escalations'!$H$17)</f>
        <v>0</v>
      </c>
      <c r="AK71" s="274">
        <f>AC71/('Input|Escalations'!K$17/'Input|Escalations'!$H$17)</f>
        <v>0</v>
      </c>
      <c r="AL71" s="274">
        <f>AD71/('Input|Escalations'!L$17/'Input|Escalations'!$H$17)</f>
        <v>0</v>
      </c>
      <c r="AM71" s="274">
        <f>AE71/('Input|Escalations'!M$17/'Input|Escalations'!$H$17)</f>
        <v>0</v>
      </c>
      <c r="AO71" s="274">
        <f>SUM('Calc|Fee Based'!Z70-'Calc|Fee Based'!V70,'Calc|Fee Based'!AB70:AE70)</f>
        <v>0</v>
      </c>
      <c r="AP71" s="274">
        <f>'Calc|Fee Based'!V70</f>
        <v>0</v>
      </c>
      <c r="AQ71" s="101">
        <f t="shared" si="41"/>
        <v>0</v>
      </c>
      <c r="AR71" s="305">
        <f t="shared" si="42"/>
        <v>0</v>
      </c>
      <c r="AS71" s="305">
        <f t="shared" si="18"/>
        <v>0</v>
      </c>
      <c r="AU71" s="274">
        <f t="shared" si="43"/>
        <v>0</v>
      </c>
      <c r="AV71" s="274">
        <f t="shared" si="50"/>
        <v>0</v>
      </c>
      <c r="AW71" s="274">
        <f t="shared" si="51"/>
        <v>0</v>
      </c>
      <c r="AX71" s="274">
        <f t="shared" si="52"/>
        <v>0</v>
      </c>
      <c r="AY71" s="274">
        <f t="shared" si="53"/>
        <v>0</v>
      </c>
      <c r="AZ71" s="274">
        <f t="shared" si="54"/>
        <v>0</v>
      </c>
      <c r="BA71" s="274">
        <f t="shared" si="55"/>
        <v>0</v>
      </c>
      <c r="BC71" s="274">
        <f t="shared" si="44"/>
        <v>0</v>
      </c>
      <c r="BD71" s="274">
        <f t="shared" si="20"/>
        <v>0</v>
      </c>
      <c r="BE71" s="274">
        <f t="shared" si="21"/>
        <v>0</v>
      </c>
      <c r="BF71" s="274">
        <f t="shared" si="22"/>
        <v>0</v>
      </c>
      <c r="BG71" s="274">
        <f t="shared" si="23"/>
        <v>0</v>
      </c>
      <c r="BH71" s="274">
        <f t="shared" si="24"/>
        <v>0</v>
      </c>
      <c r="BI71" s="274">
        <f t="shared" si="25"/>
        <v>0</v>
      </c>
      <c r="BJ71" s="301">
        <f t="shared" si="45"/>
        <v>0</v>
      </c>
      <c r="BK71" s="274"/>
      <c r="BL71" s="274"/>
      <c r="BM71" s="274"/>
      <c r="BN71" s="274"/>
      <c r="BO71" s="274"/>
      <c r="BP71" s="274"/>
      <c r="BQ71" s="274"/>
      <c r="BR71" s="301"/>
      <c r="BS71" s="274"/>
      <c r="BT71" s="274"/>
      <c r="BU71" s="274"/>
      <c r="BV71" s="274"/>
      <c r="BW71" s="274"/>
      <c r="BX71" s="274"/>
      <c r="BY71" s="274"/>
      <c r="BZ71"/>
      <c r="CA71" s="274"/>
      <c r="CB71" s="274"/>
      <c r="CC71" s="274"/>
      <c r="CD71" s="274"/>
      <c r="CE71" s="274"/>
      <c r="CF71" s="274"/>
      <c r="CG71" s="274"/>
      <c r="CH71"/>
      <c r="CI71" s="274"/>
      <c r="CJ71" s="274"/>
      <c r="CK71" s="274"/>
      <c r="CL71" s="274"/>
      <c r="CM71" s="274"/>
      <c r="CN71" s="274"/>
      <c r="CO71" s="274"/>
      <c r="CP71"/>
      <c r="CQ71" s="274"/>
      <c r="CR71" s="274"/>
      <c r="CS71" s="274"/>
      <c r="CT71" s="274"/>
      <c r="CU71" s="274"/>
      <c r="CV71" s="274"/>
      <c r="CW71" s="274"/>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row>
    <row r="72" spans="1:206" s="1" customFormat="1" ht="13">
      <c r="A72" s="260">
        <f t="shared" si="49"/>
        <v>60</v>
      </c>
      <c r="B72" s="262"/>
      <c r="C72" s="263"/>
      <c r="D72" s="263"/>
      <c r="E72" s="263"/>
      <c r="F72" s="263"/>
      <c r="G72" s="266"/>
      <c r="H72" s="214"/>
      <c r="I72" s="274">
        <f t="shared" si="38"/>
        <v>0</v>
      </c>
      <c r="J72" s="274">
        <f t="shared" si="38"/>
        <v>0</v>
      </c>
      <c r="K72" s="274">
        <f t="shared" si="38"/>
        <v>0</v>
      </c>
      <c r="L72" s="274">
        <f t="shared" si="56"/>
        <v>0</v>
      </c>
      <c r="M72" s="274">
        <f t="shared" si="39"/>
        <v>0</v>
      </c>
      <c r="N72" s="274">
        <f t="shared" si="39"/>
        <v>0</v>
      </c>
      <c r="O72" s="274">
        <f t="shared" si="39"/>
        <v>0</v>
      </c>
      <c r="P72" s="101"/>
      <c r="Q72" s="274">
        <f>'Input|Fee Based Mapping'!J71</f>
        <v>0</v>
      </c>
      <c r="R72" s="274">
        <f>'Input|Fee Based Mapping'!K71</f>
        <v>0</v>
      </c>
      <c r="S72" s="274">
        <f>'Input|Fee Based Mapping'!Y71</f>
        <v>0</v>
      </c>
      <c r="T72" s="274">
        <f>'Input|Fee Based Mapping'!Z71</f>
        <v>0</v>
      </c>
      <c r="U72" s="274">
        <f>'Input|Fee Based Mapping'!AA71</f>
        <v>0</v>
      </c>
      <c r="V72" s="274">
        <f>'Input|Fee Based Mapping'!AB71</f>
        <v>0</v>
      </c>
      <c r="W72" s="274">
        <f>'Input|Fee Based Mapping'!AC71</f>
        <v>0</v>
      </c>
      <c r="X72" s="101"/>
      <c r="Y72" s="274">
        <f t="shared" si="40"/>
        <v>0</v>
      </c>
      <c r="Z72" s="274">
        <f t="shared" si="12"/>
        <v>0</v>
      </c>
      <c r="AA72" s="274">
        <f t="shared" si="13"/>
        <v>0</v>
      </c>
      <c r="AB72" s="274">
        <f t="shared" si="14"/>
        <v>0</v>
      </c>
      <c r="AC72" s="274">
        <f t="shared" si="15"/>
        <v>0</v>
      </c>
      <c r="AD72" s="274">
        <f t="shared" si="16"/>
        <v>0</v>
      </c>
      <c r="AE72" s="274">
        <f t="shared" si="17"/>
        <v>0</v>
      </c>
      <c r="AF72"/>
      <c r="AG72" s="274">
        <f>Y72/('Input|Escalations'!G$17/'Input|Escalations'!$H$17)</f>
        <v>0</v>
      </c>
      <c r="AH72" s="274">
        <f>Z72/('Input|Escalations'!H$17/'Input|Escalations'!$H$17)</f>
        <v>0</v>
      </c>
      <c r="AI72" s="274">
        <f>AA72/('Input|Escalations'!I$17/'Input|Escalations'!$H$17)</f>
        <v>0</v>
      </c>
      <c r="AJ72" s="274">
        <f>AB72/('Input|Escalations'!J$17/'Input|Escalations'!$H$17)</f>
        <v>0</v>
      </c>
      <c r="AK72" s="274">
        <f>AC72/('Input|Escalations'!K$17/'Input|Escalations'!$H$17)</f>
        <v>0</v>
      </c>
      <c r="AL72" s="274">
        <f>AD72/('Input|Escalations'!L$17/'Input|Escalations'!$H$17)</f>
        <v>0</v>
      </c>
      <c r="AM72" s="274">
        <f>AE72/('Input|Escalations'!M$17/'Input|Escalations'!$H$17)</f>
        <v>0</v>
      </c>
      <c r="AO72" s="274">
        <f>SUM('Calc|Fee Based'!Z71-'Calc|Fee Based'!V71,'Calc|Fee Based'!AB71:AE71)</f>
        <v>0</v>
      </c>
      <c r="AP72" s="274">
        <f>'Calc|Fee Based'!V71</f>
        <v>0</v>
      </c>
      <c r="AQ72" s="101">
        <f t="shared" si="41"/>
        <v>0</v>
      </c>
      <c r="AR72" s="305">
        <f t="shared" si="42"/>
        <v>0</v>
      </c>
      <c r="AS72" s="305">
        <f t="shared" si="18"/>
        <v>0</v>
      </c>
      <c r="AU72" s="274">
        <f t="shared" si="43"/>
        <v>0</v>
      </c>
      <c r="AV72" s="274">
        <f t="shared" si="50"/>
        <v>0</v>
      </c>
      <c r="AW72" s="274">
        <f t="shared" si="51"/>
        <v>0</v>
      </c>
      <c r="AX72" s="274">
        <f t="shared" si="52"/>
        <v>0</v>
      </c>
      <c r="AY72" s="274">
        <f t="shared" si="53"/>
        <v>0</v>
      </c>
      <c r="AZ72" s="274">
        <f t="shared" si="54"/>
        <v>0</v>
      </c>
      <c r="BA72" s="274">
        <f t="shared" si="55"/>
        <v>0</v>
      </c>
      <c r="BC72" s="274">
        <f t="shared" si="44"/>
        <v>0</v>
      </c>
      <c r="BD72" s="274">
        <f t="shared" si="20"/>
        <v>0</v>
      </c>
      <c r="BE72" s="274">
        <f t="shared" si="21"/>
        <v>0</v>
      </c>
      <c r="BF72" s="274">
        <f t="shared" si="22"/>
        <v>0</v>
      </c>
      <c r="BG72" s="274">
        <f t="shared" si="23"/>
        <v>0</v>
      </c>
      <c r="BH72" s="274">
        <f t="shared" si="24"/>
        <v>0</v>
      </c>
      <c r="BI72" s="274">
        <f t="shared" si="25"/>
        <v>0</v>
      </c>
      <c r="BJ72" s="301">
        <f t="shared" si="45"/>
        <v>0</v>
      </c>
      <c r="BK72" s="274"/>
      <c r="BL72" s="274"/>
      <c r="BM72" s="274"/>
      <c r="BN72" s="274"/>
      <c r="BO72" s="274"/>
      <c r="BP72" s="274"/>
      <c r="BQ72" s="274"/>
      <c r="BR72" s="301"/>
      <c r="BS72" s="274"/>
      <c r="BT72" s="274"/>
      <c r="BU72" s="274"/>
      <c r="BV72" s="274"/>
      <c r="BW72" s="274"/>
      <c r="BX72" s="274"/>
      <c r="BY72" s="274"/>
      <c r="BZ72"/>
      <c r="CA72" s="274"/>
      <c r="CB72" s="274"/>
      <c r="CC72" s="274"/>
      <c r="CD72" s="274"/>
      <c r="CE72" s="274"/>
      <c r="CF72" s="274"/>
      <c r="CG72" s="274"/>
      <c r="CH72"/>
      <c r="CI72" s="274"/>
      <c r="CJ72" s="274"/>
      <c r="CK72" s="274"/>
      <c r="CL72" s="274"/>
      <c r="CM72" s="274"/>
      <c r="CN72" s="274"/>
      <c r="CO72" s="274"/>
      <c r="CP72"/>
      <c r="CQ72" s="274"/>
      <c r="CR72" s="274"/>
      <c r="CS72" s="274"/>
      <c r="CT72" s="274"/>
      <c r="CU72" s="274"/>
      <c r="CV72" s="274"/>
      <c r="CW72" s="274"/>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row>
    <row r="73" spans="1:206" ht="13">
      <c r="G73" s="2"/>
      <c r="Q73" s="2"/>
      <c r="R73" s="2"/>
      <c r="S73" s="2"/>
      <c r="T73" s="2"/>
      <c r="U73" s="2"/>
      <c r="V73" s="2"/>
      <c r="W73" s="2"/>
      <c r="Y73" s="2"/>
      <c r="Z73" s="2"/>
      <c r="AA73" s="2"/>
      <c r="AB73" s="2"/>
      <c r="AC73" s="2"/>
      <c r="AD73" s="2"/>
      <c r="AE73" s="2"/>
      <c r="AL73" s="5"/>
      <c r="AM73" s="5"/>
      <c r="AN73"/>
      <c r="AO73"/>
      <c r="AP73"/>
      <c r="AQ73"/>
      <c r="AR73"/>
      <c r="AS73"/>
      <c r="AT73"/>
      <c r="AU73"/>
      <c r="AV73"/>
      <c r="AW73"/>
      <c r="AX73"/>
      <c r="AY73"/>
      <c r="AZ73"/>
      <c r="BA73"/>
      <c r="BB73"/>
      <c r="BC73"/>
      <c r="BD73"/>
      <c r="BE73"/>
      <c r="BF73"/>
      <c r="BG73"/>
      <c r="BH73"/>
      <c r="BI73"/>
      <c r="BY73"/>
      <c r="BZ73"/>
      <c r="CG73"/>
      <c r="CH73"/>
      <c r="CP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row>
    <row r="74" spans="1:206" ht="13">
      <c r="G74" s="2"/>
      <c r="I74" s="275"/>
      <c r="Q74" s="276"/>
      <c r="R74" s="276"/>
      <c r="S74" s="276"/>
      <c r="T74" s="276"/>
      <c r="U74" s="276"/>
      <c r="V74" s="276"/>
      <c r="W74" s="276"/>
      <c r="Y74" s="276">
        <f t="shared" ref="Y74:AM74" si="57">SUM(Y13:Y72)</f>
        <v>10278712.632281952</v>
      </c>
      <c r="Z74" s="276">
        <f t="shared" si="57"/>
        <v>10801175.361470163</v>
      </c>
      <c r="AA74" s="276">
        <f t="shared" si="57"/>
        <v>12259279.885688979</v>
      </c>
      <c r="AB74" s="276">
        <f t="shared" si="57"/>
        <v>12923442.743506832</v>
      </c>
      <c r="AC74" s="276">
        <f t="shared" si="57"/>
        <v>13644442.149030712</v>
      </c>
      <c r="AD74" s="276">
        <f t="shared" si="57"/>
        <v>14403916.524615115</v>
      </c>
      <c r="AE74" s="276">
        <f t="shared" si="57"/>
        <v>15182131.44375838</v>
      </c>
      <c r="AF74" s="275"/>
      <c r="AG74" s="276">
        <f t="shared" si="57"/>
        <v>10527939.316238828</v>
      </c>
      <c r="AH74" s="276">
        <f t="shared" si="57"/>
        <v>10801175.361470163</v>
      </c>
      <c r="AI74" s="276">
        <f t="shared" si="57"/>
        <v>11948615.872991208</v>
      </c>
      <c r="AJ74" s="276">
        <f t="shared" si="57"/>
        <v>12279146.123110328</v>
      </c>
      <c r="AK74" s="276">
        <f t="shared" si="57"/>
        <v>12641833.440776916</v>
      </c>
      <c r="AL74" s="276">
        <f t="shared" si="57"/>
        <v>13016191.162389267</v>
      </c>
      <c r="AM74" s="276">
        <f t="shared" si="57"/>
        <v>13384809.799390646</v>
      </c>
      <c r="AN74"/>
      <c r="AO74" s="276"/>
      <c r="AP74" s="276"/>
      <c r="AQ74"/>
      <c r="AR74"/>
      <c r="AS74"/>
      <c r="AT74"/>
      <c r="AU74" s="276">
        <f t="shared" ref="AU74:BI74" si="58">SUM(AU13:AU72)</f>
        <v>9590337.7096877787</v>
      </c>
      <c r="AV74" s="276">
        <f t="shared" si="58"/>
        <v>9839239.7853471804</v>
      </c>
      <c r="AW74" s="276">
        <f t="shared" si="58"/>
        <v>10832109.41538197</v>
      </c>
      <c r="AX74" s="276">
        <f t="shared" si="58"/>
        <v>11131754.150173128</v>
      </c>
      <c r="AY74" s="276">
        <f t="shared" si="58"/>
        <v>11460551.121328285</v>
      </c>
      <c r="AZ74" s="276">
        <f t="shared" si="58"/>
        <v>11799927.986741144</v>
      </c>
      <c r="BA74" s="276">
        <f t="shared" si="58"/>
        <v>12134102.040957205</v>
      </c>
      <c r="BB74"/>
      <c r="BC74" s="276">
        <f t="shared" si="58"/>
        <v>937601.60655104718</v>
      </c>
      <c r="BD74" s="276">
        <f t="shared" si="58"/>
        <v>961935.57612298394</v>
      </c>
      <c r="BE74" s="276">
        <f t="shared" si="58"/>
        <v>1116506.4576092376</v>
      </c>
      <c r="BF74" s="276">
        <f t="shared" si="58"/>
        <v>1147391.9729371995</v>
      </c>
      <c r="BG74" s="276">
        <f t="shared" si="58"/>
        <v>1181282.3194486361</v>
      </c>
      <c r="BH74" s="276">
        <f t="shared" si="58"/>
        <v>1216263.1756481279</v>
      </c>
      <c r="BI74" s="276">
        <f t="shared" si="58"/>
        <v>1250707.7584334409</v>
      </c>
      <c r="BJ74" s="383"/>
      <c r="BK74" s="276"/>
      <c r="BL74" s="276"/>
      <c r="BM74" s="276"/>
      <c r="BN74" s="276"/>
      <c r="BO74" s="276"/>
      <c r="BP74" s="276"/>
      <c r="BQ74" s="276"/>
      <c r="BR74" s="301"/>
      <c r="BS74" s="276">
        <f t="shared" ref="BS74:BY74" si="59">SUM(BS13:BS72)</f>
        <v>0</v>
      </c>
      <c r="BT74" s="276">
        <f t="shared" si="59"/>
        <v>0</v>
      </c>
      <c r="BU74" s="276">
        <f t="shared" si="59"/>
        <v>138803.28127534199</v>
      </c>
      <c r="BV74" s="276">
        <f t="shared" si="59"/>
        <v>142642.94636835059</v>
      </c>
      <c r="BW74" s="276">
        <f t="shared" si="59"/>
        <v>146856.16991693497</v>
      </c>
      <c r="BX74" s="276">
        <f t="shared" si="59"/>
        <v>151204.9648470667</v>
      </c>
      <c r="BY74" s="276">
        <f t="shared" si="59"/>
        <v>155487.09065133572</v>
      </c>
      <c r="BZ74"/>
      <c r="CA74" s="276">
        <f t="shared" ref="CA74:CG74" si="60">SUM(CA13:CA72)</f>
        <v>0</v>
      </c>
      <c r="CB74" s="276">
        <f t="shared" si="60"/>
        <v>0</v>
      </c>
      <c r="CC74" s="276">
        <f t="shared" si="60"/>
        <v>1325371.3415497139</v>
      </c>
      <c r="CD74" s="276">
        <f t="shared" si="60"/>
        <v>1362034.6108086554</v>
      </c>
      <c r="CE74" s="276">
        <f t="shared" si="60"/>
        <v>1402264.8250768539</v>
      </c>
      <c r="CF74" s="276">
        <f t="shared" si="60"/>
        <v>1443789.550700882</v>
      </c>
      <c r="CG74" s="276">
        <f t="shared" si="60"/>
        <v>1484677.6822330935</v>
      </c>
      <c r="CH74"/>
      <c r="CI74" s="276"/>
      <c r="CJ74" s="276"/>
      <c r="CK74" s="276"/>
      <c r="CL74" s="276"/>
      <c r="CM74" s="276"/>
      <c r="CN74" s="276"/>
      <c r="CO74" s="276"/>
      <c r="CP74"/>
      <c r="CQ74" s="276">
        <f t="shared" ref="CQ74:CW74" si="61">SUM(CQ13:CQ72)</f>
        <v>0</v>
      </c>
      <c r="CR74" s="276">
        <f t="shared" si="61"/>
        <v>0</v>
      </c>
      <c r="CS74" s="276">
        <f t="shared" si="61"/>
        <v>2804638.8062183433</v>
      </c>
      <c r="CT74" s="276">
        <f t="shared" si="61"/>
        <v>2882222.5176680167</v>
      </c>
      <c r="CU74" s="276">
        <f t="shared" si="61"/>
        <v>2967354.2966509094</v>
      </c>
      <c r="CV74" s="276">
        <f t="shared" si="61"/>
        <v>3055225.411146672</v>
      </c>
      <c r="CW74" s="276">
        <f t="shared" si="61"/>
        <v>3141749.4190333318</v>
      </c>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row>
    <row r="75" spans="1:206" ht="13">
      <c r="G75" s="2"/>
      <c r="AH75" s="275"/>
      <c r="AI75" s="275"/>
      <c r="AJ75" s="275"/>
      <c r="AK75" s="275"/>
      <c r="AL75" s="275"/>
      <c r="AM75" s="275"/>
      <c r="AN75"/>
      <c r="AO75"/>
      <c r="AP75"/>
      <c r="AQ75"/>
      <c r="AR75"/>
      <c r="AS75"/>
      <c r="AT75"/>
      <c r="AU75"/>
      <c r="AV75"/>
      <c r="AW75"/>
      <c r="AX75"/>
      <c r="AY75"/>
      <c r="AZ75"/>
      <c r="BA75"/>
      <c r="BB75"/>
      <c r="BC75"/>
      <c r="BD75"/>
      <c r="BE75"/>
      <c r="BF75"/>
      <c r="BG75"/>
      <c r="BH75"/>
      <c r="BI75"/>
      <c r="BY75"/>
      <c r="BZ75"/>
      <c r="CG75"/>
      <c r="CH75"/>
      <c r="CP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row>
    <row r="76" spans="1:206" ht="13">
      <c r="G76" s="2"/>
      <c r="AL76" s="5"/>
      <c r="AM76" s="5"/>
      <c r="AN76"/>
      <c r="AO76"/>
      <c r="AP76"/>
      <c r="AQ76"/>
      <c r="AR76"/>
      <c r="AS76"/>
      <c r="AT76"/>
      <c r="AU76"/>
      <c r="AV76"/>
      <c r="AW76"/>
      <c r="AX76"/>
      <c r="AY76"/>
      <c r="AZ76"/>
      <c r="BA76"/>
      <c r="BB76"/>
      <c r="BC76"/>
      <c r="BD76"/>
      <c r="BE76"/>
      <c r="BF76"/>
      <c r="BG76"/>
      <c r="BH76"/>
      <c r="BI76"/>
      <c r="BY76"/>
      <c r="BZ76"/>
      <c r="CG76"/>
      <c r="CH76"/>
      <c r="CP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row>
    <row r="77" spans="1:206" ht="13">
      <c r="G77" s="2"/>
      <c r="AL77" s="5"/>
      <c r="AM77" s="5"/>
      <c r="AN77"/>
      <c r="AO77"/>
      <c r="AP77"/>
      <c r="AQ77"/>
      <c r="AR77"/>
      <c r="AS77"/>
      <c r="AT77"/>
      <c r="AU77"/>
      <c r="AV77"/>
      <c r="AW77"/>
      <c r="AX77"/>
      <c r="AY77"/>
      <c r="AZ77"/>
      <c r="BA77"/>
      <c r="BB77"/>
      <c r="BC77"/>
      <c r="BD77"/>
      <c r="BE77"/>
      <c r="BF77"/>
      <c r="BG77"/>
      <c r="BH77"/>
      <c r="BI77"/>
      <c r="BY77"/>
      <c r="BZ77"/>
      <c r="CG77"/>
      <c r="CH77"/>
      <c r="CP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row>
    <row r="78" spans="1:206" ht="13">
      <c r="BZ78"/>
      <c r="CH78"/>
      <c r="CP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row>
    <row r="79" spans="1:206" ht="13">
      <c r="BZ79"/>
      <c r="CH79"/>
      <c r="CP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row>
    <row r="80" spans="1:206" ht="13">
      <c r="BZ80"/>
      <c r="CH80"/>
      <c r="CP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row>
    <row r="81" spans="78:205" ht="13">
      <c r="BZ81"/>
      <c r="CH81"/>
      <c r="CP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row>
    <row r="82" spans="78:205" ht="13">
      <c r="BZ82"/>
      <c r="CH82"/>
      <c r="CP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row>
    <row r="83" spans="78:205" ht="13">
      <c r="BZ83"/>
      <c r="CH83"/>
      <c r="CP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row>
    <row r="84" spans="78:205" ht="13">
      <c r="BZ84"/>
      <c r="CH84"/>
      <c r="CP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row>
    <row r="85" spans="78:205" ht="13">
      <c r="BZ85"/>
      <c r="CH85"/>
      <c r="CP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row>
    <row r="86" spans="78:205" ht="13">
      <c r="BZ86"/>
      <c r="CH86"/>
      <c r="CP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row>
    <row r="87" spans="78:205" ht="13">
      <c r="BZ87"/>
      <c r="CH87"/>
      <c r="CP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row>
    <row r="88" spans="78:205" ht="13">
      <c r="BZ88"/>
      <c r="CH88"/>
      <c r="CP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row>
    <row r="89" spans="78:205" ht="13">
      <c r="BZ89"/>
      <c r="CH89"/>
      <c r="CP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c r="ES89"/>
      <c r="ET89"/>
      <c r="EU89"/>
      <c r="EV89"/>
      <c r="EW89"/>
      <c r="EX89"/>
      <c r="EY89"/>
      <c r="EZ89"/>
      <c r="FA89"/>
      <c r="FB89"/>
      <c r="FC89"/>
      <c r="FD89"/>
      <c r="FE89"/>
      <c r="FF89"/>
      <c r="FG89"/>
      <c r="FH89"/>
      <c r="FI89"/>
      <c r="FJ89"/>
      <c r="FK89"/>
      <c r="FL89"/>
      <c r="FM89"/>
      <c r="FN89"/>
      <c r="FO89"/>
      <c r="FP89"/>
      <c r="FQ89"/>
      <c r="FR89"/>
      <c r="FS89"/>
      <c r="FT89"/>
      <c r="FU89"/>
      <c r="FV89"/>
      <c r="FW89"/>
      <c r="FX89"/>
      <c r="FY89"/>
      <c r="FZ89"/>
      <c r="GA89"/>
      <c r="GB89"/>
      <c r="GC89"/>
      <c r="GD89"/>
      <c r="GE89"/>
      <c r="GF89"/>
      <c r="GG89"/>
      <c r="GH89"/>
      <c r="GI89"/>
      <c r="GJ89"/>
      <c r="GK89"/>
      <c r="GL89"/>
      <c r="GM89"/>
      <c r="GN89"/>
      <c r="GO89"/>
      <c r="GP89"/>
      <c r="GQ89"/>
      <c r="GR89"/>
      <c r="GS89"/>
      <c r="GT89"/>
      <c r="GU89"/>
      <c r="GV89"/>
      <c r="GW89"/>
    </row>
    <row r="90" spans="78:205" ht="13">
      <c r="BZ90"/>
      <c r="CH90"/>
      <c r="CP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c r="ES90"/>
      <c r="ET90"/>
      <c r="EU90"/>
      <c r="EV90"/>
      <c r="EW90"/>
      <c r="EX90"/>
      <c r="EY90"/>
      <c r="EZ90"/>
      <c r="FA90"/>
      <c r="FB90"/>
      <c r="FC90"/>
      <c r="FD90"/>
      <c r="FE90"/>
      <c r="FF90"/>
      <c r="FG90"/>
      <c r="FH90"/>
      <c r="FI90"/>
      <c r="FJ90"/>
      <c r="FK90"/>
      <c r="FL90"/>
      <c r="FM90"/>
      <c r="FN90"/>
      <c r="FO90"/>
      <c r="FP90"/>
      <c r="FQ90"/>
      <c r="FR90"/>
      <c r="FS90"/>
      <c r="FT90"/>
      <c r="FU90"/>
      <c r="FV90"/>
      <c r="FW90"/>
      <c r="FX90"/>
      <c r="FY90"/>
      <c r="FZ90"/>
      <c r="GA90"/>
      <c r="GB90"/>
      <c r="GC90"/>
      <c r="GD90"/>
      <c r="GE90"/>
      <c r="GF90"/>
      <c r="GG90"/>
      <c r="GH90"/>
      <c r="GI90"/>
      <c r="GJ90"/>
      <c r="GK90"/>
      <c r="GL90"/>
      <c r="GM90"/>
      <c r="GN90"/>
      <c r="GO90"/>
      <c r="GP90"/>
      <c r="GQ90"/>
      <c r="GR90"/>
      <c r="GS90"/>
      <c r="GT90"/>
      <c r="GU90"/>
      <c r="GV90"/>
      <c r="GW90"/>
    </row>
    <row r="91" spans="78:205" ht="13">
      <c r="BZ91"/>
      <c r="CH91"/>
      <c r="CP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c r="FL91"/>
      <c r="FM91"/>
      <c r="FN91"/>
      <c r="FO91"/>
      <c r="FP91"/>
      <c r="FQ91"/>
      <c r="FR91"/>
      <c r="FS91"/>
      <c r="FT91"/>
      <c r="FU91"/>
      <c r="FV91"/>
      <c r="FW91"/>
      <c r="FX91"/>
      <c r="FY91"/>
      <c r="FZ91"/>
      <c r="GA91"/>
      <c r="GB91"/>
      <c r="GC91"/>
      <c r="GD91"/>
      <c r="GE91"/>
      <c r="GF91"/>
      <c r="GG91"/>
      <c r="GH91"/>
      <c r="GI91"/>
      <c r="GJ91"/>
      <c r="GK91"/>
      <c r="GL91"/>
      <c r="GM91"/>
      <c r="GN91"/>
      <c r="GO91"/>
      <c r="GP91"/>
      <c r="GQ91"/>
      <c r="GR91"/>
      <c r="GS91"/>
      <c r="GT91"/>
      <c r="GU91"/>
      <c r="GV91"/>
      <c r="GW91"/>
    </row>
    <row r="92" spans="78:205" ht="13">
      <c r="BZ92"/>
      <c r="CH92"/>
      <c r="CP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row>
    <row r="93" spans="78:205" ht="13">
      <c r="BZ93"/>
      <c r="CH93"/>
      <c r="CP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row>
    <row r="94" spans="78:205" ht="13">
      <c r="BZ94"/>
      <c r="CH94"/>
      <c r="CP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row>
    <row r="95" spans="78:205" ht="13">
      <c r="BZ95"/>
      <c r="CH95"/>
      <c r="CP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row>
    <row r="96" spans="78:205" ht="13">
      <c r="BZ96"/>
      <c r="CH96"/>
      <c r="CP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row>
    <row r="97" spans="78:205" ht="13">
      <c r="BZ97"/>
      <c r="CH97"/>
      <c r="CP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c r="EP97"/>
      <c r="EQ97"/>
      <c r="ER97"/>
      <c r="ES97"/>
      <c r="ET97"/>
      <c r="EU97"/>
      <c r="EV97"/>
      <c r="EW97"/>
      <c r="EX97"/>
      <c r="EY97"/>
      <c r="EZ97"/>
      <c r="FA97"/>
      <c r="FB97"/>
      <c r="FC97"/>
      <c r="FD97"/>
      <c r="FE97"/>
      <c r="FF97"/>
      <c r="FG97"/>
      <c r="FH97"/>
      <c r="FI97"/>
      <c r="FJ97"/>
      <c r="FK97"/>
      <c r="FL97"/>
      <c r="FM97"/>
      <c r="FN97"/>
      <c r="FO97"/>
      <c r="FP97"/>
      <c r="FQ97"/>
      <c r="FR97"/>
      <c r="FS97"/>
      <c r="FT97"/>
      <c r="FU97"/>
      <c r="FV97"/>
      <c r="FW97"/>
      <c r="FX97"/>
      <c r="FY97"/>
      <c r="FZ97"/>
      <c r="GA97"/>
      <c r="GB97"/>
      <c r="GC97"/>
      <c r="GD97"/>
      <c r="GE97"/>
      <c r="GF97"/>
      <c r="GG97"/>
      <c r="GH97"/>
      <c r="GI97"/>
      <c r="GJ97"/>
      <c r="GK97"/>
      <c r="GL97"/>
      <c r="GM97"/>
      <c r="GN97"/>
      <c r="GO97"/>
      <c r="GP97"/>
      <c r="GQ97"/>
      <c r="GR97"/>
      <c r="GS97"/>
      <c r="GT97"/>
      <c r="GU97"/>
      <c r="GV97"/>
      <c r="GW97"/>
    </row>
    <row r="98" spans="78:205" ht="13">
      <c r="BZ98"/>
      <c r="CH98"/>
      <c r="CP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c r="EP98"/>
      <c r="EQ98"/>
      <c r="ER98"/>
      <c r="ES98"/>
      <c r="ET98"/>
      <c r="EU98"/>
      <c r="EV98"/>
      <c r="EW98"/>
      <c r="EX98"/>
      <c r="EY98"/>
      <c r="EZ98"/>
      <c r="FA98"/>
      <c r="FB98"/>
      <c r="FC98"/>
      <c r="FD98"/>
      <c r="FE98"/>
      <c r="FF98"/>
      <c r="FG98"/>
      <c r="FH98"/>
      <c r="FI98"/>
      <c r="FJ98"/>
      <c r="FK98"/>
      <c r="FL98"/>
      <c r="FM98"/>
      <c r="FN98"/>
      <c r="FO98"/>
      <c r="FP98"/>
      <c r="FQ98"/>
      <c r="FR98"/>
      <c r="FS98"/>
      <c r="FT98"/>
      <c r="FU98"/>
      <c r="FV98"/>
      <c r="FW98"/>
      <c r="FX98"/>
      <c r="FY98"/>
      <c r="FZ98"/>
      <c r="GA98"/>
      <c r="GB98"/>
      <c r="GC98"/>
      <c r="GD98"/>
      <c r="GE98"/>
      <c r="GF98"/>
      <c r="GG98"/>
      <c r="GH98"/>
      <c r="GI98"/>
      <c r="GJ98"/>
      <c r="GK98"/>
      <c r="GL98"/>
      <c r="GM98"/>
      <c r="GN98"/>
      <c r="GO98"/>
      <c r="GP98"/>
      <c r="GQ98"/>
      <c r="GR98"/>
      <c r="GS98"/>
      <c r="GT98"/>
      <c r="GU98"/>
      <c r="GV98"/>
      <c r="GW98"/>
    </row>
    <row r="99" spans="78:205" ht="13">
      <c r="BZ99"/>
      <c r="CH99"/>
      <c r="CP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row>
    <row r="100" spans="78:205" ht="13">
      <c r="BZ100"/>
      <c r="CH100"/>
      <c r="CP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row>
    <row r="101" spans="78:205" ht="13">
      <c r="BZ101"/>
      <c r="CH101"/>
      <c r="CP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row>
    <row r="102" spans="78:205" ht="13">
      <c r="BZ102"/>
      <c r="CH102"/>
      <c r="CP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row>
    <row r="103" spans="78:205" ht="13">
      <c r="BZ103"/>
      <c r="CH103"/>
      <c r="CP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c r="FK103"/>
      <c r="FL103"/>
      <c r="FM103"/>
      <c r="FN103"/>
      <c r="FO103"/>
      <c r="FP103"/>
      <c r="FQ103"/>
      <c r="FR103"/>
      <c r="FS103"/>
      <c r="FT103"/>
      <c r="FU103"/>
      <c r="FV103"/>
      <c r="FW103"/>
      <c r="FX103"/>
      <c r="FY103"/>
      <c r="FZ103"/>
      <c r="GA103"/>
      <c r="GB103"/>
      <c r="GC103"/>
      <c r="GD103"/>
      <c r="GE103"/>
      <c r="GF103"/>
      <c r="GG103"/>
      <c r="GH103"/>
      <c r="GI103"/>
      <c r="GJ103"/>
      <c r="GK103"/>
      <c r="GL103"/>
      <c r="GM103"/>
      <c r="GN103"/>
      <c r="GO103"/>
      <c r="GP103"/>
      <c r="GQ103"/>
      <c r="GR103"/>
      <c r="GS103"/>
      <c r="GT103"/>
      <c r="GU103"/>
      <c r="GV103"/>
      <c r="GW103"/>
    </row>
    <row r="104" spans="78:205" ht="13">
      <c r="BZ104"/>
      <c r="CH104"/>
      <c r="CP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row>
    <row r="105" spans="78:205" ht="13">
      <c r="BZ105"/>
      <c r="CH105"/>
      <c r="CP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c r="EP105"/>
      <c r="EQ105"/>
      <c r="ER105"/>
      <c r="ES105"/>
      <c r="ET105"/>
      <c r="EU105"/>
      <c r="EV105"/>
      <c r="EW105"/>
      <c r="EX105"/>
      <c r="EY105"/>
      <c r="EZ105"/>
      <c r="FA105"/>
      <c r="FB105"/>
      <c r="FC105"/>
      <c r="FD105"/>
      <c r="FE105"/>
      <c r="FF105"/>
      <c r="FG105"/>
      <c r="FH105"/>
      <c r="FI105"/>
      <c r="FJ105"/>
      <c r="FK105"/>
      <c r="FL105"/>
      <c r="FM105"/>
      <c r="FN105"/>
      <c r="FO105"/>
      <c r="FP105"/>
      <c r="FQ105"/>
      <c r="FR105"/>
      <c r="FS105"/>
      <c r="FT105"/>
      <c r="FU105"/>
      <c r="FV105"/>
      <c r="FW105"/>
      <c r="FX105"/>
      <c r="FY105"/>
      <c r="FZ105"/>
      <c r="GA105"/>
      <c r="GB105"/>
      <c r="GC105"/>
      <c r="GD105"/>
      <c r="GE105"/>
      <c r="GF105"/>
      <c r="GG105"/>
      <c r="GH105"/>
      <c r="GI105"/>
      <c r="GJ105"/>
      <c r="GK105"/>
      <c r="GL105"/>
      <c r="GM105"/>
      <c r="GN105"/>
      <c r="GO105"/>
      <c r="GP105"/>
      <c r="GQ105"/>
      <c r="GR105"/>
      <c r="GS105"/>
      <c r="GT105"/>
      <c r="GU105"/>
      <c r="GV105"/>
      <c r="GW105"/>
    </row>
    <row r="106" spans="78:205" ht="13">
      <c r="BZ106"/>
      <c r="CH106"/>
      <c r="CP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row>
    <row r="107" spans="78:205" ht="13">
      <c r="BZ107"/>
      <c r="CH107"/>
      <c r="CP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row>
    <row r="108" spans="78:205" ht="13">
      <c r="BZ108"/>
      <c r="CH108"/>
      <c r="CP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row>
    <row r="109" spans="78:205" ht="13">
      <c r="BZ109"/>
      <c r="CH109"/>
      <c r="CP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row>
    <row r="110" spans="78:205" ht="13">
      <c r="BZ110"/>
      <c r="CH110"/>
      <c r="CP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row>
    <row r="111" spans="78:205" ht="13">
      <c r="BZ111"/>
      <c r="CH111"/>
      <c r="CP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row>
    <row r="112" spans="78:205" ht="13">
      <c r="BZ112"/>
      <c r="CH112"/>
      <c r="CP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c r="FK112"/>
      <c r="FL112"/>
      <c r="FM112"/>
      <c r="FN112"/>
      <c r="FO112"/>
      <c r="FP112"/>
      <c r="FQ112"/>
      <c r="FR112"/>
      <c r="FS112"/>
      <c r="FT112"/>
      <c r="FU112"/>
      <c r="FV112"/>
      <c r="FW112"/>
      <c r="FX112"/>
      <c r="FY112"/>
      <c r="FZ112"/>
      <c r="GA112"/>
      <c r="GB112"/>
      <c r="GC112"/>
      <c r="GD112"/>
      <c r="GE112"/>
      <c r="GF112"/>
      <c r="GG112"/>
      <c r="GH112"/>
      <c r="GI112"/>
      <c r="GJ112"/>
      <c r="GK112"/>
      <c r="GL112"/>
      <c r="GM112"/>
      <c r="GN112"/>
      <c r="GO112"/>
      <c r="GP112"/>
      <c r="GQ112"/>
      <c r="GR112"/>
      <c r="GS112"/>
      <c r="GT112"/>
      <c r="GU112"/>
      <c r="GV112"/>
      <c r="GW112"/>
    </row>
    <row r="113" spans="78:205" ht="13">
      <c r="BZ113"/>
      <c r="CH113"/>
      <c r="CP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row>
    <row r="114" spans="78:205" ht="13">
      <c r="BZ114"/>
      <c r="CH114"/>
      <c r="CP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row>
    <row r="115" spans="78:205" ht="13">
      <c r="BZ115"/>
      <c r="CH115"/>
      <c r="CP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row>
    <row r="116" spans="78:205" ht="13">
      <c r="BZ116"/>
      <c r="CH116"/>
      <c r="CP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row>
    <row r="117" spans="78:205" ht="13">
      <c r="BZ117"/>
      <c r="CH117"/>
      <c r="CP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row>
    <row r="118" spans="78:205" ht="13">
      <c r="BZ118"/>
      <c r="CH118"/>
      <c r="CP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row>
    <row r="119" spans="78:205" ht="13">
      <c r="BZ119"/>
      <c r="CH119"/>
      <c r="CP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c r="FK119"/>
      <c r="FL119"/>
      <c r="FM119"/>
      <c r="FN119"/>
      <c r="FO119"/>
      <c r="FP119"/>
      <c r="FQ119"/>
      <c r="FR119"/>
      <c r="FS119"/>
      <c r="FT119"/>
      <c r="FU119"/>
      <c r="FV119"/>
      <c r="FW119"/>
      <c r="FX119"/>
      <c r="FY119"/>
      <c r="FZ119"/>
      <c r="GA119"/>
      <c r="GB119"/>
      <c r="GC119"/>
      <c r="GD119"/>
      <c r="GE119"/>
      <c r="GF119"/>
      <c r="GG119"/>
      <c r="GH119"/>
      <c r="GI119"/>
      <c r="GJ119"/>
      <c r="GK119"/>
      <c r="GL119"/>
      <c r="GM119"/>
      <c r="GN119"/>
      <c r="GO119"/>
      <c r="GP119"/>
      <c r="GQ119"/>
      <c r="GR119"/>
      <c r="GS119"/>
      <c r="GT119"/>
      <c r="GU119"/>
      <c r="GV119"/>
      <c r="GW119"/>
    </row>
    <row r="120" spans="78:205" ht="13">
      <c r="BZ120"/>
      <c r="CH120"/>
      <c r="CP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c r="ES120"/>
      <c r="ET120"/>
      <c r="EU120"/>
      <c r="EV120"/>
      <c r="EW120"/>
      <c r="EX120"/>
      <c r="EY120"/>
      <c r="EZ120"/>
      <c r="FA120"/>
      <c r="FB120"/>
      <c r="FC120"/>
      <c r="FD120"/>
      <c r="FE120"/>
      <c r="FF120"/>
      <c r="FG120"/>
      <c r="FH120"/>
      <c r="FI120"/>
      <c r="FJ120"/>
      <c r="FK120"/>
      <c r="FL120"/>
      <c r="FM120"/>
      <c r="FN120"/>
      <c r="FO120"/>
      <c r="FP120"/>
      <c r="FQ120"/>
      <c r="FR120"/>
      <c r="FS120"/>
      <c r="FT120"/>
      <c r="FU120"/>
      <c r="FV120"/>
      <c r="FW120"/>
      <c r="FX120"/>
      <c r="FY120"/>
      <c r="FZ120"/>
      <c r="GA120"/>
      <c r="GB120"/>
      <c r="GC120"/>
      <c r="GD120"/>
      <c r="GE120"/>
      <c r="GF120"/>
      <c r="GG120"/>
      <c r="GH120"/>
      <c r="GI120"/>
      <c r="GJ120"/>
      <c r="GK120"/>
      <c r="GL120"/>
      <c r="GM120"/>
      <c r="GN120"/>
      <c r="GO120"/>
      <c r="GP120"/>
      <c r="GQ120"/>
      <c r="GR120"/>
      <c r="GS120"/>
      <c r="GT120"/>
      <c r="GU120"/>
      <c r="GV120"/>
      <c r="GW120"/>
    </row>
    <row r="121" spans="78:205" ht="13">
      <c r="BZ121"/>
      <c r="CH121"/>
      <c r="CP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c r="ES121"/>
      <c r="ET121"/>
      <c r="EU121"/>
      <c r="EV121"/>
      <c r="EW121"/>
      <c r="EX121"/>
      <c r="EY121"/>
      <c r="EZ121"/>
      <c r="FA121"/>
      <c r="FB121"/>
      <c r="FC121"/>
      <c r="FD121"/>
      <c r="FE121"/>
      <c r="FF121"/>
      <c r="FG121"/>
      <c r="FH121"/>
      <c r="FI121"/>
      <c r="FJ121"/>
      <c r="FK121"/>
      <c r="FL121"/>
      <c r="FM121"/>
      <c r="FN121"/>
      <c r="FO121"/>
      <c r="FP121"/>
      <c r="FQ121"/>
      <c r="FR121"/>
      <c r="FS121"/>
      <c r="FT121"/>
      <c r="FU121"/>
      <c r="FV121"/>
      <c r="FW121"/>
      <c r="FX121"/>
      <c r="FY121"/>
      <c r="FZ121"/>
      <c r="GA121"/>
      <c r="GB121"/>
      <c r="GC121"/>
      <c r="GD121"/>
      <c r="GE121"/>
      <c r="GF121"/>
      <c r="GG121"/>
      <c r="GH121"/>
      <c r="GI121"/>
      <c r="GJ121"/>
      <c r="GK121"/>
      <c r="GL121"/>
      <c r="GM121"/>
      <c r="GN121"/>
      <c r="GO121"/>
      <c r="GP121"/>
      <c r="GQ121"/>
      <c r="GR121"/>
      <c r="GS121"/>
      <c r="GT121"/>
      <c r="GU121"/>
      <c r="GV121"/>
      <c r="GW121"/>
    </row>
    <row r="122" spans="78:205" ht="13">
      <c r="BZ122"/>
      <c r="CH122"/>
      <c r="CP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c r="ES122"/>
      <c r="ET122"/>
      <c r="EU122"/>
      <c r="EV122"/>
      <c r="EW122"/>
      <c r="EX122"/>
      <c r="EY122"/>
      <c r="EZ122"/>
      <c r="FA122"/>
      <c r="FB122"/>
      <c r="FC122"/>
      <c r="FD122"/>
      <c r="FE122"/>
      <c r="FF122"/>
      <c r="FG122"/>
      <c r="FH122"/>
      <c r="FI122"/>
      <c r="FJ122"/>
      <c r="FK122"/>
      <c r="FL122"/>
      <c r="FM122"/>
      <c r="FN122"/>
      <c r="FO122"/>
      <c r="FP122"/>
      <c r="FQ122"/>
      <c r="FR122"/>
      <c r="FS122"/>
      <c r="FT122"/>
      <c r="FU122"/>
      <c r="FV122"/>
      <c r="FW122"/>
      <c r="FX122"/>
      <c r="FY122"/>
      <c r="FZ122"/>
      <c r="GA122"/>
      <c r="GB122"/>
      <c r="GC122"/>
      <c r="GD122"/>
      <c r="GE122"/>
      <c r="GF122"/>
      <c r="GG122"/>
      <c r="GH122"/>
      <c r="GI122"/>
      <c r="GJ122"/>
      <c r="GK122"/>
      <c r="GL122"/>
      <c r="GM122"/>
      <c r="GN122"/>
      <c r="GO122"/>
      <c r="GP122"/>
      <c r="GQ122"/>
      <c r="GR122"/>
      <c r="GS122"/>
      <c r="GT122"/>
      <c r="GU122"/>
      <c r="GV122"/>
      <c r="GW122"/>
    </row>
    <row r="123" spans="78:205" ht="13">
      <c r="BZ123"/>
      <c r="CH123"/>
      <c r="CP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c r="EE123"/>
      <c r="EF123"/>
      <c r="EG123"/>
      <c r="EH123"/>
      <c r="EI123"/>
      <c r="EJ123"/>
      <c r="EK123"/>
      <c r="EL123"/>
      <c r="EM123"/>
      <c r="EN123"/>
      <c r="EO123"/>
      <c r="EP123"/>
      <c r="EQ123"/>
      <c r="ER123"/>
      <c r="ES123"/>
      <c r="ET123"/>
      <c r="EU123"/>
      <c r="EV123"/>
      <c r="EW123"/>
      <c r="EX123"/>
      <c r="EY123"/>
      <c r="EZ123"/>
      <c r="FA123"/>
      <c r="FB123"/>
      <c r="FC123"/>
      <c r="FD123"/>
      <c r="FE123"/>
      <c r="FF123"/>
      <c r="FG123"/>
      <c r="FH123"/>
      <c r="FI123"/>
      <c r="FJ123"/>
      <c r="FK123"/>
      <c r="FL123"/>
      <c r="FM123"/>
      <c r="FN123"/>
      <c r="FO123"/>
      <c r="FP123"/>
      <c r="FQ123"/>
      <c r="FR123"/>
      <c r="FS123"/>
      <c r="FT123"/>
      <c r="FU123"/>
      <c r="FV123"/>
      <c r="FW123"/>
      <c r="FX123"/>
      <c r="FY123"/>
      <c r="FZ123"/>
      <c r="GA123"/>
      <c r="GB123"/>
      <c r="GC123"/>
      <c r="GD123"/>
      <c r="GE123"/>
      <c r="GF123"/>
      <c r="GG123"/>
      <c r="GH123"/>
      <c r="GI123"/>
      <c r="GJ123"/>
      <c r="GK123"/>
      <c r="GL123"/>
      <c r="GM123"/>
      <c r="GN123"/>
      <c r="GO123"/>
      <c r="GP123"/>
      <c r="GQ123"/>
      <c r="GR123"/>
      <c r="GS123"/>
      <c r="GT123"/>
      <c r="GU123"/>
      <c r="GV123"/>
      <c r="GW123"/>
    </row>
    <row r="124" spans="78:205" ht="13">
      <c r="BZ124"/>
      <c r="CH124"/>
      <c r="CP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c r="EF124"/>
      <c r="EG124"/>
      <c r="EH124"/>
      <c r="EI124"/>
      <c r="EJ124"/>
      <c r="EK124"/>
      <c r="EL124"/>
      <c r="EM124"/>
      <c r="EN124"/>
      <c r="EO124"/>
      <c r="EP124"/>
      <c r="EQ124"/>
      <c r="ER124"/>
      <c r="ES124"/>
      <c r="ET124"/>
      <c r="EU124"/>
      <c r="EV124"/>
      <c r="EW124"/>
      <c r="EX124"/>
      <c r="EY124"/>
      <c r="EZ124"/>
      <c r="FA124"/>
      <c r="FB124"/>
      <c r="FC124"/>
      <c r="FD124"/>
      <c r="FE124"/>
      <c r="FF124"/>
      <c r="FG124"/>
      <c r="FH124"/>
      <c r="FI124"/>
      <c r="FJ124"/>
      <c r="FK124"/>
      <c r="FL124"/>
      <c r="FM124"/>
      <c r="FN124"/>
      <c r="FO124"/>
      <c r="FP124"/>
      <c r="FQ124"/>
      <c r="FR124"/>
      <c r="FS124"/>
      <c r="FT124"/>
      <c r="FU124"/>
      <c r="FV124"/>
      <c r="FW124"/>
      <c r="FX124"/>
      <c r="FY124"/>
      <c r="FZ124"/>
      <c r="GA124"/>
      <c r="GB124"/>
      <c r="GC124"/>
      <c r="GD124"/>
      <c r="GE124"/>
      <c r="GF124"/>
      <c r="GG124"/>
      <c r="GH124"/>
      <c r="GI124"/>
      <c r="GJ124"/>
      <c r="GK124"/>
      <c r="GL124"/>
      <c r="GM124"/>
      <c r="GN124"/>
      <c r="GO124"/>
      <c r="GP124"/>
      <c r="GQ124"/>
      <c r="GR124"/>
      <c r="GS124"/>
      <c r="GT124"/>
      <c r="GU124"/>
      <c r="GV124"/>
      <c r="GW124"/>
    </row>
    <row r="125" spans="78:205" ht="13">
      <c r="BZ125"/>
      <c r="CH125"/>
      <c r="CP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c r="ES125"/>
      <c r="ET125"/>
      <c r="EU125"/>
      <c r="EV125"/>
      <c r="EW125"/>
      <c r="EX125"/>
      <c r="EY125"/>
      <c r="EZ125"/>
      <c r="FA125"/>
      <c r="FB125"/>
      <c r="FC125"/>
      <c r="FD125"/>
      <c r="FE125"/>
      <c r="FF125"/>
      <c r="FG125"/>
      <c r="FH125"/>
      <c r="FI125"/>
      <c r="FJ125"/>
      <c r="FK125"/>
      <c r="FL125"/>
      <c r="FM125"/>
      <c r="FN125"/>
      <c r="FO125"/>
      <c r="FP125"/>
      <c r="FQ125"/>
      <c r="FR125"/>
      <c r="FS125"/>
      <c r="FT125"/>
      <c r="FU125"/>
      <c r="FV125"/>
      <c r="FW125"/>
      <c r="FX125"/>
      <c r="FY125"/>
      <c r="FZ125"/>
      <c r="GA125"/>
      <c r="GB125"/>
      <c r="GC125"/>
      <c r="GD125"/>
      <c r="GE125"/>
      <c r="GF125"/>
      <c r="GG125"/>
      <c r="GH125"/>
      <c r="GI125"/>
      <c r="GJ125"/>
      <c r="GK125"/>
      <c r="GL125"/>
      <c r="GM125"/>
      <c r="GN125"/>
      <c r="GO125"/>
      <c r="GP125"/>
      <c r="GQ125"/>
      <c r="GR125"/>
      <c r="GS125"/>
      <c r="GT125"/>
      <c r="GU125"/>
      <c r="GV125"/>
      <c r="GW125"/>
    </row>
    <row r="126" spans="78:205" ht="13">
      <c r="BZ126"/>
      <c r="CH126"/>
      <c r="CP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c r="FK126"/>
      <c r="FL126"/>
      <c r="FM126"/>
      <c r="FN126"/>
      <c r="FO126"/>
      <c r="FP126"/>
      <c r="FQ126"/>
      <c r="FR126"/>
      <c r="FS126"/>
      <c r="FT126"/>
      <c r="FU126"/>
      <c r="FV126"/>
      <c r="FW126"/>
      <c r="FX126"/>
      <c r="FY126"/>
      <c r="FZ126"/>
      <c r="GA126"/>
      <c r="GB126"/>
      <c r="GC126"/>
      <c r="GD126"/>
      <c r="GE126"/>
      <c r="GF126"/>
      <c r="GG126"/>
      <c r="GH126"/>
      <c r="GI126"/>
      <c r="GJ126"/>
      <c r="GK126"/>
      <c r="GL126"/>
      <c r="GM126"/>
      <c r="GN126"/>
      <c r="GO126"/>
      <c r="GP126"/>
      <c r="GQ126"/>
      <c r="GR126"/>
      <c r="GS126"/>
      <c r="GT126"/>
      <c r="GU126"/>
      <c r="GV126"/>
      <c r="GW126"/>
    </row>
    <row r="127" spans="78:205" ht="13">
      <c r="BZ127"/>
      <c r="CH127"/>
      <c r="CP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c r="FK127"/>
      <c r="FL127"/>
      <c r="FM127"/>
      <c r="FN127"/>
      <c r="FO127"/>
      <c r="FP127"/>
      <c r="FQ127"/>
      <c r="FR127"/>
      <c r="FS127"/>
      <c r="FT127"/>
      <c r="FU127"/>
      <c r="FV127"/>
      <c r="FW127"/>
      <c r="FX127"/>
      <c r="FY127"/>
      <c r="FZ127"/>
      <c r="GA127"/>
      <c r="GB127"/>
      <c r="GC127"/>
      <c r="GD127"/>
      <c r="GE127"/>
      <c r="GF127"/>
      <c r="GG127"/>
      <c r="GH127"/>
      <c r="GI127"/>
      <c r="GJ127"/>
      <c r="GK127"/>
      <c r="GL127"/>
      <c r="GM127"/>
      <c r="GN127"/>
      <c r="GO127"/>
      <c r="GP127"/>
      <c r="GQ127"/>
      <c r="GR127"/>
      <c r="GS127"/>
      <c r="GT127"/>
      <c r="GU127"/>
      <c r="GV127"/>
      <c r="GW127"/>
    </row>
    <row r="128" spans="78:205" ht="13">
      <c r="BZ128"/>
      <c r="CH128"/>
      <c r="CP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c r="ES128"/>
      <c r="ET128"/>
      <c r="EU128"/>
      <c r="EV128"/>
      <c r="EW128"/>
      <c r="EX128"/>
      <c r="EY128"/>
      <c r="EZ128"/>
      <c r="FA128"/>
      <c r="FB128"/>
      <c r="FC128"/>
      <c r="FD128"/>
      <c r="FE128"/>
      <c r="FF128"/>
      <c r="FG128"/>
      <c r="FH128"/>
      <c r="FI128"/>
      <c r="FJ128"/>
      <c r="FK128"/>
      <c r="FL128"/>
      <c r="FM128"/>
      <c r="FN128"/>
      <c r="FO128"/>
      <c r="FP128"/>
      <c r="FQ128"/>
      <c r="FR128"/>
      <c r="FS128"/>
      <c r="FT128"/>
      <c r="FU128"/>
      <c r="FV128"/>
      <c r="FW128"/>
      <c r="FX128"/>
      <c r="FY128"/>
      <c r="FZ128"/>
      <c r="GA128"/>
      <c r="GB128"/>
      <c r="GC128"/>
      <c r="GD128"/>
      <c r="GE128"/>
      <c r="GF128"/>
      <c r="GG128"/>
      <c r="GH128"/>
      <c r="GI128"/>
      <c r="GJ128"/>
      <c r="GK128"/>
      <c r="GL128"/>
      <c r="GM128"/>
      <c r="GN128"/>
      <c r="GO128"/>
      <c r="GP128"/>
      <c r="GQ128"/>
      <c r="GR128"/>
      <c r="GS128"/>
      <c r="GT128"/>
      <c r="GU128"/>
      <c r="GV128"/>
      <c r="GW128"/>
    </row>
    <row r="129" spans="78:205" ht="13">
      <c r="BZ129"/>
      <c r="CH129"/>
      <c r="CP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c r="ES129"/>
      <c r="ET129"/>
      <c r="EU129"/>
      <c r="EV129"/>
      <c r="EW129"/>
      <c r="EX129"/>
      <c r="EY129"/>
      <c r="EZ129"/>
      <c r="FA129"/>
      <c r="FB129"/>
      <c r="FC129"/>
      <c r="FD129"/>
      <c r="FE129"/>
      <c r="FF129"/>
      <c r="FG129"/>
      <c r="FH129"/>
      <c r="FI129"/>
      <c r="FJ129"/>
      <c r="FK129"/>
      <c r="FL129"/>
      <c r="FM129"/>
      <c r="FN129"/>
      <c r="FO129"/>
      <c r="FP129"/>
      <c r="FQ129"/>
      <c r="FR129"/>
      <c r="FS129"/>
      <c r="FT129"/>
      <c r="FU129"/>
      <c r="FV129"/>
      <c r="FW129"/>
      <c r="FX129"/>
      <c r="FY129"/>
      <c r="FZ129"/>
      <c r="GA129"/>
      <c r="GB129"/>
      <c r="GC129"/>
      <c r="GD129"/>
      <c r="GE129"/>
      <c r="GF129"/>
      <c r="GG129"/>
      <c r="GH129"/>
      <c r="GI129"/>
      <c r="GJ129"/>
      <c r="GK129"/>
      <c r="GL129"/>
      <c r="GM129"/>
      <c r="GN129"/>
      <c r="GO129"/>
      <c r="GP129"/>
      <c r="GQ129"/>
      <c r="GR129"/>
      <c r="GS129"/>
      <c r="GT129"/>
      <c r="GU129"/>
      <c r="GV129"/>
      <c r="GW129"/>
    </row>
    <row r="130" spans="78:205" ht="13">
      <c r="BZ130"/>
      <c r="CH130"/>
      <c r="CP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c r="ES130"/>
      <c r="ET130"/>
      <c r="EU130"/>
      <c r="EV130"/>
      <c r="EW130"/>
      <c r="EX130"/>
      <c r="EY130"/>
      <c r="EZ130"/>
      <c r="FA130"/>
      <c r="FB130"/>
      <c r="FC130"/>
      <c r="FD130"/>
      <c r="FE130"/>
      <c r="FF130"/>
      <c r="FG130"/>
      <c r="FH130"/>
      <c r="FI130"/>
      <c r="FJ130"/>
      <c r="FK130"/>
      <c r="FL130"/>
      <c r="FM130"/>
      <c r="FN130"/>
      <c r="FO130"/>
      <c r="FP130"/>
      <c r="FQ130"/>
      <c r="FR130"/>
      <c r="FS130"/>
      <c r="FT130"/>
      <c r="FU130"/>
      <c r="FV130"/>
      <c r="FW130"/>
      <c r="FX130"/>
      <c r="FY130"/>
      <c r="FZ130"/>
      <c r="GA130"/>
      <c r="GB130"/>
      <c r="GC130"/>
      <c r="GD130"/>
      <c r="GE130"/>
      <c r="GF130"/>
      <c r="GG130"/>
      <c r="GH130"/>
      <c r="GI130"/>
      <c r="GJ130"/>
      <c r="GK130"/>
      <c r="GL130"/>
      <c r="GM130"/>
      <c r="GN130"/>
      <c r="GO130"/>
      <c r="GP130"/>
      <c r="GQ130"/>
      <c r="GR130"/>
      <c r="GS130"/>
      <c r="GT130"/>
      <c r="GU130"/>
      <c r="GV130"/>
      <c r="GW130"/>
    </row>
    <row r="131" spans="78:205" ht="13">
      <c r="BZ131"/>
      <c r="CH131"/>
      <c r="CP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c r="ES131"/>
      <c r="ET131"/>
      <c r="EU131"/>
      <c r="EV131"/>
      <c r="EW131"/>
      <c r="EX131"/>
      <c r="EY131"/>
      <c r="EZ131"/>
      <c r="FA131"/>
      <c r="FB131"/>
      <c r="FC131"/>
      <c r="FD131"/>
      <c r="FE131"/>
      <c r="FF131"/>
      <c r="FG131"/>
      <c r="FH131"/>
      <c r="FI131"/>
      <c r="FJ131"/>
      <c r="FK131"/>
      <c r="FL131"/>
      <c r="FM131"/>
      <c r="FN131"/>
      <c r="FO131"/>
      <c r="FP131"/>
      <c r="FQ131"/>
      <c r="FR131"/>
      <c r="FS131"/>
      <c r="FT131"/>
      <c r="FU131"/>
      <c r="FV131"/>
      <c r="FW131"/>
      <c r="FX131"/>
      <c r="FY131"/>
      <c r="FZ131"/>
      <c r="GA131"/>
      <c r="GB131"/>
      <c r="GC131"/>
      <c r="GD131"/>
      <c r="GE131"/>
      <c r="GF131"/>
      <c r="GG131"/>
      <c r="GH131"/>
      <c r="GI131"/>
      <c r="GJ131"/>
      <c r="GK131"/>
      <c r="GL131"/>
      <c r="GM131"/>
      <c r="GN131"/>
      <c r="GO131"/>
      <c r="GP131"/>
      <c r="GQ131"/>
      <c r="GR131"/>
      <c r="GS131"/>
      <c r="GT131"/>
      <c r="GU131"/>
      <c r="GV131"/>
      <c r="GW131"/>
    </row>
    <row r="132" spans="78:205" ht="13">
      <c r="BZ132"/>
      <c r="CH132"/>
      <c r="CP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c r="ES132"/>
      <c r="ET132"/>
      <c r="EU132"/>
      <c r="EV132"/>
      <c r="EW132"/>
      <c r="EX132"/>
      <c r="EY132"/>
      <c r="EZ132"/>
      <c r="FA132"/>
      <c r="FB132"/>
      <c r="FC132"/>
      <c r="FD132"/>
      <c r="FE132"/>
      <c r="FF132"/>
      <c r="FG132"/>
      <c r="FH132"/>
      <c r="FI132"/>
      <c r="FJ132"/>
      <c r="FK132"/>
      <c r="FL132"/>
      <c r="FM132"/>
      <c r="FN132"/>
      <c r="FO132"/>
      <c r="FP132"/>
      <c r="FQ132"/>
      <c r="FR132"/>
      <c r="FS132"/>
      <c r="FT132"/>
      <c r="FU132"/>
      <c r="FV132"/>
      <c r="FW132"/>
      <c r="FX132"/>
      <c r="FY132"/>
      <c r="FZ132"/>
      <c r="GA132"/>
      <c r="GB132"/>
      <c r="GC132"/>
      <c r="GD132"/>
      <c r="GE132"/>
      <c r="GF132"/>
      <c r="GG132"/>
      <c r="GH132"/>
      <c r="GI132"/>
      <c r="GJ132"/>
      <c r="GK132"/>
      <c r="GL132"/>
      <c r="GM132"/>
      <c r="GN132"/>
      <c r="GO132"/>
      <c r="GP132"/>
      <c r="GQ132"/>
      <c r="GR132"/>
      <c r="GS132"/>
      <c r="GT132"/>
      <c r="GU132"/>
      <c r="GV132"/>
      <c r="GW132"/>
    </row>
    <row r="133" spans="78:205" ht="13">
      <c r="BZ133"/>
      <c r="CH133"/>
      <c r="CP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c r="ES133"/>
      <c r="ET133"/>
      <c r="EU133"/>
      <c r="EV133"/>
      <c r="EW133"/>
      <c r="EX133"/>
      <c r="EY133"/>
      <c r="EZ133"/>
      <c r="FA133"/>
      <c r="FB133"/>
      <c r="FC133"/>
      <c r="FD133"/>
      <c r="FE133"/>
      <c r="FF133"/>
      <c r="FG133"/>
      <c r="FH133"/>
      <c r="FI133"/>
      <c r="FJ133"/>
      <c r="FK133"/>
      <c r="FL133"/>
      <c r="FM133"/>
      <c r="FN133"/>
      <c r="FO133"/>
      <c r="FP133"/>
      <c r="FQ133"/>
      <c r="FR133"/>
      <c r="FS133"/>
      <c r="FT133"/>
      <c r="FU133"/>
      <c r="FV133"/>
      <c r="FW133"/>
      <c r="FX133"/>
      <c r="FY133"/>
      <c r="FZ133"/>
      <c r="GA133"/>
      <c r="GB133"/>
      <c r="GC133"/>
      <c r="GD133"/>
      <c r="GE133"/>
      <c r="GF133"/>
      <c r="GG133"/>
      <c r="GH133"/>
      <c r="GI133"/>
      <c r="GJ133"/>
      <c r="GK133"/>
      <c r="GL133"/>
      <c r="GM133"/>
      <c r="GN133"/>
      <c r="GO133"/>
      <c r="GP133"/>
      <c r="GQ133"/>
      <c r="GR133"/>
      <c r="GS133"/>
      <c r="GT133"/>
      <c r="GU133"/>
      <c r="GV133"/>
      <c r="GW133"/>
    </row>
    <row r="134" spans="78:205" ht="13">
      <c r="BZ134"/>
      <c r="CH134"/>
      <c r="CP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row>
    <row r="135" spans="78:205" ht="13">
      <c r="BZ135"/>
      <c r="CH135"/>
      <c r="CP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c r="ES135"/>
      <c r="ET135"/>
      <c r="EU135"/>
      <c r="EV135"/>
      <c r="EW135"/>
      <c r="EX135"/>
      <c r="EY135"/>
      <c r="EZ135"/>
      <c r="FA135"/>
      <c r="FB135"/>
      <c r="FC135"/>
      <c r="FD135"/>
      <c r="FE135"/>
      <c r="FF135"/>
      <c r="FG135"/>
      <c r="FH135"/>
      <c r="FI135"/>
      <c r="FJ135"/>
      <c r="FK135"/>
      <c r="FL135"/>
      <c r="FM135"/>
      <c r="FN135"/>
      <c r="FO135"/>
      <c r="FP135"/>
      <c r="FQ135"/>
      <c r="FR135"/>
      <c r="FS135"/>
      <c r="FT135"/>
      <c r="FU135"/>
      <c r="FV135"/>
      <c r="FW135"/>
      <c r="FX135"/>
      <c r="FY135"/>
      <c r="FZ135"/>
      <c r="GA135"/>
      <c r="GB135"/>
      <c r="GC135"/>
      <c r="GD135"/>
      <c r="GE135"/>
      <c r="GF135"/>
      <c r="GG135"/>
      <c r="GH135"/>
      <c r="GI135"/>
      <c r="GJ135"/>
      <c r="GK135"/>
      <c r="GL135"/>
      <c r="GM135"/>
      <c r="GN135"/>
      <c r="GO135"/>
      <c r="GP135"/>
      <c r="GQ135"/>
      <c r="GR135"/>
      <c r="GS135"/>
      <c r="GT135"/>
      <c r="GU135"/>
      <c r="GV135"/>
      <c r="GW135"/>
    </row>
    <row r="136" spans="78:205" ht="13">
      <c r="BZ136"/>
      <c r="CH136"/>
      <c r="CP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row>
    <row r="137" spans="78:205" ht="13">
      <c r="BZ137"/>
      <c r="CH137"/>
      <c r="CP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row>
    <row r="138" spans="78:205" ht="13">
      <c r="BZ138"/>
      <c r="CH138"/>
      <c r="CP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row>
    <row r="139" spans="78:205" ht="13">
      <c r="BZ139"/>
      <c r="CH139"/>
      <c r="CP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c r="ES139"/>
      <c r="ET139"/>
      <c r="EU139"/>
      <c r="EV139"/>
      <c r="EW139"/>
      <c r="EX139"/>
      <c r="EY139"/>
      <c r="EZ139"/>
      <c r="FA139"/>
      <c r="FB139"/>
      <c r="FC139"/>
      <c r="FD139"/>
      <c r="FE139"/>
      <c r="FF139"/>
      <c r="FG139"/>
      <c r="FH139"/>
      <c r="FI139"/>
      <c r="FJ139"/>
      <c r="FK139"/>
      <c r="FL139"/>
      <c r="FM139"/>
      <c r="FN139"/>
      <c r="FO139"/>
      <c r="FP139"/>
      <c r="FQ139"/>
      <c r="FR139"/>
      <c r="FS139"/>
      <c r="FT139"/>
      <c r="FU139"/>
      <c r="FV139"/>
      <c r="FW139"/>
      <c r="FX139"/>
      <c r="FY139"/>
      <c r="FZ139"/>
      <c r="GA139"/>
      <c r="GB139"/>
      <c r="GC139"/>
      <c r="GD139"/>
      <c r="GE139"/>
      <c r="GF139"/>
      <c r="GG139"/>
      <c r="GH139"/>
      <c r="GI139"/>
      <c r="GJ139"/>
      <c r="GK139"/>
      <c r="GL139"/>
      <c r="GM139"/>
      <c r="GN139"/>
      <c r="GO139"/>
      <c r="GP139"/>
      <c r="GQ139"/>
      <c r="GR139"/>
      <c r="GS139"/>
      <c r="GT139"/>
      <c r="GU139"/>
      <c r="GV139"/>
      <c r="GW139"/>
    </row>
    <row r="140" spans="78:205" ht="13">
      <c r="BZ140"/>
      <c r="CH140"/>
      <c r="CP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row>
    <row r="141" spans="78:205" ht="13">
      <c r="BZ141"/>
      <c r="CH141"/>
      <c r="CP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c r="EF141"/>
      <c r="EG141"/>
      <c r="EH141"/>
      <c r="EI141"/>
      <c r="EJ141"/>
      <c r="EK141"/>
      <c r="EL141"/>
      <c r="EM141"/>
      <c r="EN141"/>
      <c r="EO141"/>
      <c r="EP141"/>
      <c r="EQ141"/>
      <c r="ER141"/>
      <c r="ES141"/>
      <c r="ET141"/>
      <c r="EU141"/>
      <c r="EV141"/>
      <c r="EW141"/>
      <c r="EX141"/>
      <c r="EY141"/>
      <c r="EZ141"/>
      <c r="FA141"/>
      <c r="FB141"/>
      <c r="FC141"/>
      <c r="FD141"/>
      <c r="FE141"/>
      <c r="FF141"/>
      <c r="FG141"/>
      <c r="FH141"/>
      <c r="FI141"/>
      <c r="FJ141"/>
      <c r="FK141"/>
      <c r="FL141"/>
      <c r="FM141"/>
      <c r="FN141"/>
      <c r="FO141"/>
      <c r="FP141"/>
      <c r="FQ141"/>
      <c r="FR141"/>
      <c r="FS141"/>
      <c r="FT141"/>
      <c r="FU141"/>
      <c r="FV141"/>
      <c r="FW141"/>
      <c r="FX141"/>
      <c r="FY141"/>
      <c r="FZ141"/>
      <c r="GA141"/>
      <c r="GB141"/>
      <c r="GC141"/>
      <c r="GD141"/>
      <c r="GE141"/>
      <c r="GF141"/>
      <c r="GG141"/>
      <c r="GH141"/>
      <c r="GI141"/>
      <c r="GJ141"/>
      <c r="GK141"/>
      <c r="GL141"/>
      <c r="GM141"/>
      <c r="GN141"/>
      <c r="GO141"/>
      <c r="GP141"/>
      <c r="GQ141"/>
      <c r="GR141"/>
      <c r="GS141"/>
      <c r="GT141"/>
      <c r="GU141"/>
      <c r="GV141"/>
      <c r="GW141"/>
    </row>
    <row r="142" spans="78:205" ht="13">
      <c r="BZ142"/>
      <c r="CH142"/>
      <c r="CP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c r="EF142"/>
      <c r="EG142"/>
      <c r="EH142"/>
      <c r="EI142"/>
      <c r="EJ142"/>
      <c r="EK142"/>
      <c r="EL142"/>
      <c r="EM142"/>
      <c r="EN142"/>
      <c r="EO142"/>
      <c r="EP142"/>
      <c r="EQ142"/>
      <c r="ER142"/>
      <c r="ES142"/>
      <c r="ET142"/>
      <c r="EU142"/>
      <c r="EV142"/>
      <c r="EW142"/>
      <c r="EX142"/>
      <c r="EY142"/>
      <c r="EZ142"/>
      <c r="FA142"/>
      <c r="FB142"/>
      <c r="FC142"/>
      <c r="FD142"/>
      <c r="FE142"/>
      <c r="FF142"/>
      <c r="FG142"/>
      <c r="FH142"/>
      <c r="FI142"/>
      <c r="FJ142"/>
      <c r="FK142"/>
      <c r="FL142"/>
      <c r="FM142"/>
      <c r="FN142"/>
      <c r="FO142"/>
      <c r="FP142"/>
      <c r="FQ142"/>
      <c r="FR142"/>
      <c r="FS142"/>
      <c r="FT142"/>
      <c r="FU142"/>
      <c r="FV142"/>
      <c r="FW142"/>
      <c r="FX142"/>
      <c r="FY142"/>
      <c r="FZ142"/>
      <c r="GA142"/>
      <c r="GB142"/>
      <c r="GC142"/>
      <c r="GD142"/>
      <c r="GE142"/>
      <c r="GF142"/>
      <c r="GG142"/>
      <c r="GH142"/>
      <c r="GI142"/>
      <c r="GJ142"/>
      <c r="GK142"/>
      <c r="GL142"/>
      <c r="GM142"/>
      <c r="GN142"/>
      <c r="GO142"/>
      <c r="GP142"/>
      <c r="GQ142"/>
      <c r="GR142"/>
      <c r="GS142"/>
      <c r="GT142"/>
      <c r="GU142"/>
      <c r="GV142"/>
      <c r="GW142"/>
    </row>
    <row r="143" spans="78:205" ht="13">
      <c r="BZ143"/>
      <c r="CH143"/>
      <c r="CP143"/>
      <c r="CX143"/>
      <c r="CY143"/>
      <c r="CZ143"/>
      <c r="DA143"/>
      <c r="DB143"/>
      <c r="DC143"/>
      <c r="DD143"/>
      <c r="DE143"/>
      <c r="DF143"/>
      <c r="DG143"/>
      <c r="DH143"/>
      <c r="DI143"/>
      <c r="DJ143"/>
      <c r="DK143"/>
      <c r="DL143"/>
      <c r="DM143"/>
      <c r="DN143"/>
      <c r="DO143"/>
      <c r="DP143"/>
      <c r="DQ143"/>
      <c r="DR143"/>
      <c r="DS143"/>
      <c r="DT143"/>
      <c r="DU143"/>
      <c r="DV143"/>
      <c r="DW143"/>
      <c r="DX143"/>
      <c r="DY143"/>
      <c r="DZ143"/>
      <c r="EA143"/>
      <c r="EB143"/>
      <c r="EC143"/>
      <c r="ED143"/>
      <c r="EE143"/>
      <c r="EF143"/>
      <c r="EG143"/>
      <c r="EH143"/>
      <c r="EI143"/>
      <c r="EJ143"/>
      <c r="EK143"/>
      <c r="EL143"/>
      <c r="EM143"/>
      <c r="EN143"/>
      <c r="EO143"/>
      <c r="EP143"/>
      <c r="EQ143"/>
      <c r="ER143"/>
      <c r="ES143"/>
      <c r="ET143"/>
      <c r="EU143"/>
      <c r="EV143"/>
      <c r="EW143"/>
      <c r="EX143"/>
      <c r="EY143"/>
      <c r="EZ143"/>
      <c r="FA143"/>
      <c r="FB143"/>
      <c r="FC143"/>
      <c r="FD143"/>
      <c r="FE143"/>
      <c r="FF143"/>
      <c r="FG143"/>
      <c r="FH143"/>
      <c r="FI143"/>
      <c r="FJ143"/>
      <c r="FK143"/>
      <c r="FL143"/>
      <c r="FM143"/>
      <c r="FN143"/>
      <c r="FO143"/>
      <c r="FP143"/>
      <c r="FQ143"/>
      <c r="FR143"/>
      <c r="FS143"/>
      <c r="FT143"/>
      <c r="FU143"/>
      <c r="FV143"/>
      <c r="FW143"/>
      <c r="FX143"/>
      <c r="FY143"/>
      <c r="FZ143"/>
      <c r="GA143"/>
      <c r="GB143"/>
      <c r="GC143"/>
      <c r="GD143"/>
      <c r="GE143"/>
      <c r="GF143"/>
      <c r="GG143"/>
      <c r="GH143"/>
      <c r="GI143"/>
      <c r="GJ143"/>
      <c r="GK143"/>
      <c r="GL143"/>
      <c r="GM143"/>
      <c r="GN143"/>
      <c r="GO143"/>
      <c r="GP143"/>
      <c r="GQ143"/>
      <c r="GR143"/>
      <c r="GS143"/>
      <c r="GT143"/>
      <c r="GU143"/>
      <c r="GV143"/>
      <c r="GW143"/>
    </row>
    <row r="144" spans="78:205" ht="13">
      <c r="BZ144"/>
      <c r="CH144"/>
      <c r="CP144"/>
      <c r="CX144"/>
      <c r="CY144"/>
      <c r="CZ144"/>
      <c r="DA144"/>
      <c r="DB144"/>
      <c r="DC144"/>
      <c r="DD144"/>
      <c r="DE144"/>
      <c r="DF144"/>
      <c r="DG144"/>
      <c r="DH144"/>
      <c r="DI144"/>
      <c r="DJ144"/>
      <c r="DK144"/>
      <c r="DL144"/>
      <c r="DM144"/>
      <c r="DN144"/>
      <c r="DO144"/>
      <c r="DP144"/>
      <c r="DQ144"/>
      <c r="DR144"/>
      <c r="DS144"/>
      <c r="DT144"/>
      <c r="DU144"/>
      <c r="DV144"/>
      <c r="DW144"/>
      <c r="DX144"/>
      <c r="DY144"/>
      <c r="DZ144"/>
      <c r="EA144"/>
      <c r="EB144"/>
      <c r="EC144"/>
      <c r="ED144"/>
      <c r="EE144"/>
      <c r="EF144"/>
      <c r="EG144"/>
      <c r="EH144"/>
      <c r="EI144"/>
      <c r="EJ144"/>
      <c r="EK144"/>
      <c r="EL144"/>
      <c r="EM144"/>
      <c r="EN144"/>
      <c r="EO144"/>
      <c r="EP144"/>
      <c r="EQ144"/>
      <c r="ER144"/>
      <c r="ES144"/>
      <c r="ET144"/>
      <c r="EU144"/>
      <c r="EV144"/>
      <c r="EW144"/>
      <c r="EX144"/>
      <c r="EY144"/>
      <c r="EZ144"/>
      <c r="FA144"/>
      <c r="FB144"/>
      <c r="FC144"/>
      <c r="FD144"/>
      <c r="FE144"/>
      <c r="FF144"/>
      <c r="FG144"/>
      <c r="FH144"/>
      <c r="FI144"/>
      <c r="FJ144"/>
      <c r="FK144"/>
      <c r="FL144"/>
      <c r="FM144"/>
      <c r="FN144"/>
      <c r="FO144"/>
      <c r="FP144"/>
      <c r="FQ144"/>
      <c r="FR144"/>
      <c r="FS144"/>
      <c r="FT144"/>
      <c r="FU144"/>
      <c r="FV144"/>
      <c r="FW144"/>
      <c r="FX144"/>
      <c r="FY144"/>
      <c r="FZ144"/>
      <c r="GA144"/>
      <c r="GB144"/>
      <c r="GC144"/>
      <c r="GD144"/>
      <c r="GE144"/>
      <c r="GF144"/>
      <c r="GG144"/>
      <c r="GH144"/>
      <c r="GI144"/>
      <c r="GJ144"/>
      <c r="GK144"/>
      <c r="GL144"/>
      <c r="GM144"/>
      <c r="GN144"/>
      <c r="GO144"/>
      <c r="GP144"/>
      <c r="GQ144"/>
      <c r="GR144"/>
      <c r="GS144"/>
      <c r="GT144"/>
      <c r="GU144"/>
      <c r="GV144"/>
      <c r="GW144"/>
    </row>
    <row r="145" spans="78:205" ht="13">
      <c r="BZ145"/>
      <c r="CH145"/>
      <c r="CP145"/>
      <c r="CX145"/>
      <c r="CY145"/>
      <c r="CZ145"/>
      <c r="DA145"/>
      <c r="DB145"/>
      <c r="DC145"/>
      <c r="DD145"/>
      <c r="DE145"/>
      <c r="DF145"/>
      <c r="DG145"/>
      <c r="DH145"/>
      <c r="DI145"/>
      <c r="DJ145"/>
      <c r="DK145"/>
      <c r="DL145"/>
      <c r="DM145"/>
      <c r="DN145"/>
      <c r="DO145"/>
      <c r="DP145"/>
      <c r="DQ145"/>
      <c r="DR145"/>
      <c r="DS145"/>
      <c r="DT145"/>
      <c r="DU145"/>
      <c r="DV145"/>
      <c r="DW145"/>
      <c r="DX145"/>
      <c r="DY145"/>
      <c r="DZ145"/>
      <c r="EA145"/>
      <c r="EB145"/>
      <c r="EC145"/>
      <c r="ED145"/>
      <c r="EE145"/>
      <c r="EF145"/>
      <c r="EG145"/>
      <c r="EH145"/>
      <c r="EI145"/>
      <c r="EJ145"/>
      <c r="EK145"/>
      <c r="EL145"/>
      <c r="EM145"/>
      <c r="EN145"/>
      <c r="EO145"/>
      <c r="EP145"/>
      <c r="EQ145"/>
      <c r="ER145"/>
      <c r="ES145"/>
      <c r="ET145"/>
      <c r="EU145"/>
      <c r="EV145"/>
      <c r="EW145"/>
      <c r="EX145"/>
      <c r="EY145"/>
      <c r="EZ145"/>
      <c r="FA145"/>
      <c r="FB145"/>
      <c r="FC145"/>
      <c r="FD145"/>
      <c r="FE145"/>
      <c r="FF145"/>
      <c r="FG145"/>
      <c r="FH145"/>
      <c r="FI145"/>
      <c r="FJ145"/>
      <c r="FK145"/>
      <c r="FL145"/>
      <c r="FM145"/>
      <c r="FN145"/>
      <c r="FO145"/>
      <c r="FP145"/>
      <c r="FQ145"/>
      <c r="FR145"/>
      <c r="FS145"/>
      <c r="FT145"/>
      <c r="FU145"/>
      <c r="FV145"/>
      <c r="FW145"/>
      <c r="FX145"/>
      <c r="FY145"/>
      <c r="FZ145"/>
      <c r="GA145"/>
      <c r="GB145"/>
      <c r="GC145"/>
      <c r="GD145"/>
      <c r="GE145"/>
      <c r="GF145"/>
      <c r="GG145"/>
      <c r="GH145"/>
      <c r="GI145"/>
      <c r="GJ145"/>
      <c r="GK145"/>
      <c r="GL145"/>
      <c r="GM145"/>
      <c r="GN145"/>
      <c r="GO145"/>
      <c r="GP145"/>
      <c r="GQ145"/>
      <c r="GR145"/>
      <c r="GS145"/>
      <c r="GT145"/>
      <c r="GU145"/>
      <c r="GV145"/>
      <c r="GW145"/>
    </row>
    <row r="146" spans="78:205" ht="13">
      <c r="BZ146"/>
      <c r="CH146"/>
      <c r="CP146"/>
      <c r="CX146"/>
      <c r="CY146"/>
      <c r="CZ146"/>
      <c r="DA146"/>
      <c r="DB146"/>
      <c r="DC146"/>
      <c r="DD146"/>
      <c r="DE146"/>
      <c r="DF146"/>
      <c r="DG146"/>
      <c r="DH146"/>
      <c r="DI146"/>
      <c r="DJ146"/>
      <c r="DK146"/>
      <c r="DL146"/>
      <c r="DM146"/>
      <c r="DN146"/>
      <c r="DO146"/>
      <c r="DP146"/>
      <c r="DQ146"/>
      <c r="DR146"/>
      <c r="DS146"/>
      <c r="DT146"/>
      <c r="DU146"/>
      <c r="DV146"/>
      <c r="DW146"/>
      <c r="DX146"/>
      <c r="DY146"/>
      <c r="DZ146"/>
      <c r="EA146"/>
      <c r="EB146"/>
      <c r="EC146"/>
      <c r="ED146"/>
      <c r="EE146"/>
      <c r="EF146"/>
      <c r="EG146"/>
      <c r="EH146"/>
      <c r="EI146"/>
      <c r="EJ146"/>
      <c r="EK146"/>
      <c r="EL146"/>
      <c r="EM146"/>
      <c r="EN146"/>
      <c r="EO146"/>
      <c r="EP146"/>
      <c r="EQ146"/>
      <c r="ER146"/>
      <c r="ES146"/>
      <c r="ET146"/>
      <c r="EU146"/>
      <c r="EV146"/>
      <c r="EW146"/>
      <c r="EX146"/>
      <c r="EY146"/>
      <c r="EZ146"/>
      <c r="FA146"/>
      <c r="FB146"/>
      <c r="FC146"/>
      <c r="FD146"/>
      <c r="FE146"/>
      <c r="FF146"/>
      <c r="FG146"/>
      <c r="FH146"/>
      <c r="FI146"/>
      <c r="FJ146"/>
      <c r="FK146"/>
      <c r="FL146"/>
      <c r="FM146"/>
      <c r="FN146"/>
      <c r="FO146"/>
      <c r="FP146"/>
      <c r="FQ146"/>
      <c r="FR146"/>
      <c r="FS146"/>
      <c r="FT146"/>
      <c r="FU146"/>
      <c r="FV146"/>
      <c r="FW146"/>
      <c r="FX146"/>
      <c r="FY146"/>
      <c r="FZ146"/>
      <c r="GA146"/>
      <c r="GB146"/>
      <c r="GC146"/>
      <c r="GD146"/>
      <c r="GE146"/>
      <c r="GF146"/>
      <c r="GG146"/>
      <c r="GH146"/>
      <c r="GI146"/>
      <c r="GJ146"/>
      <c r="GK146"/>
      <c r="GL146"/>
      <c r="GM146"/>
      <c r="GN146"/>
      <c r="GO146"/>
      <c r="GP146"/>
      <c r="GQ146"/>
      <c r="GR146"/>
      <c r="GS146"/>
      <c r="GT146"/>
      <c r="GU146"/>
      <c r="GV146"/>
      <c r="GW146"/>
    </row>
    <row r="147" spans="78:205" ht="13">
      <c r="BZ147"/>
      <c r="CH147"/>
      <c r="CP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c r="EE147"/>
      <c r="EF147"/>
      <c r="EG147"/>
      <c r="EH147"/>
      <c r="EI147"/>
      <c r="EJ147"/>
      <c r="EK147"/>
      <c r="EL147"/>
      <c r="EM147"/>
      <c r="EN147"/>
      <c r="EO147"/>
      <c r="EP147"/>
      <c r="EQ147"/>
      <c r="ER147"/>
      <c r="ES147"/>
      <c r="ET147"/>
      <c r="EU147"/>
      <c r="EV147"/>
      <c r="EW147"/>
      <c r="EX147"/>
      <c r="EY147"/>
      <c r="EZ147"/>
      <c r="FA147"/>
      <c r="FB147"/>
      <c r="FC147"/>
      <c r="FD147"/>
      <c r="FE147"/>
      <c r="FF147"/>
      <c r="FG147"/>
      <c r="FH147"/>
      <c r="FI147"/>
      <c r="FJ147"/>
      <c r="FK147"/>
      <c r="FL147"/>
      <c r="FM147"/>
      <c r="FN147"/>
      <c r="FO147"/>
      <c r="FP147"/>
      <c r="FQ147"/>
      <c r="FR147"/>
      <c r="FS147"/>
      <c r="FT147"/>
      <c r="FU147"/>
      <c r="FV147"/>
      <c r="FW147"/>
      <c r="FX147"/>
      <c r="FY147"/>
      <c r="FZ147"/>
      <c r="GA147"/>
      <c r="GB147"/>
      <c r="GC147"/>
      <c r="GD147"/>
      <c r="GE147"/>
      <c r="GF147"/>
      <c r="GG147"/>
      <c r="GH147"/>
      <c r="GI147"/>
      <c r="GJ147"/>
      <c r="GK147"/>
      <c r="GL147"/>
      <c r="GM147"/>
      <c r="GN147"/>
      <c r="GO147"/>
      <c r="GP147"/>
      <c r="GQ147"/>
      <c r="GR147"/>
      <c r="GS147"/>
      <c r="GT147"/>
      <c r="GU147"/>
      <c r="GV147"/>
      <c r="GW147"/>
    </row>
    <row r="148" spans="78:205" ht="13">
      <c r="BZ148"/>
      <c r="CH148"/>
      <c r="CP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c r="EE148"/>
      <c r="EF148"/>
      <c r="EG148"/>
      <c r="EH148"/>
      <c r="EI148"/>
      <c r="EJ148"/>
      <c r="EK148"/>
      <c r="EL148"/>
      <c r="EM148"/>
      <c r="EN148"/>
      <c r="EO148"/>
      <c r="EP148"/>
      <c r="EQ148"/>
      <c r="ER148"/>
      <c r="ES148"/>
      <c r="ET148"/>
      <c r="EU148"/>
      <c r="EV148"/>
      <c r="EW148"/>
      <c r="EX148"/>
      <c r="EY148"/>
      <c r="EZ148"/>
      <c r="FA148"/>
      <c r="FB148"/>
      <c r="FC148"/>
      <c r="FD148"/>
      <c r="FE148"/>
      <c r="FF148"/>
      <c r="FG148"/>
      <c r="FH148"/>
      <c r="FI148"/>
      <c r="FJ148"/>
      <c r="FK148"/>
      <c r="FL148"/>
      <c r="FM148"/>
      <c r="FN148"/>
      <c r="FO148"/>
      <c r="FP148"/>
      <c r="FQ148"/>
      <c r="FR148"/>
      <c r="FS148"/>
      <c r="FT148"/>
      <c r="FU148"/>
      <c r="FV148"/>
      <c r="FW148"/>
      <c r="FX148"/>
      <c r="FY148"/>
      <c r="FZ148"/>
      <c r="GA148"/>
      <c r="GB148"/>
      <c r="GC148"/>
      <c r="GD148"/>
      <c r="GE148"/>
      <c r="GF148"/>
      <c r="GG148"/>
      <c r="GH148"/>
      <c r="GI148"/>
      <c r="GJ148"/>
      <c r="GK148"/>
      <c r="GL148"/>
      <c r="GM148"/>
      <c r="GN148"/>
      <c r="GO148"/>
      <c r="GP148"/>
      <c r="GQ148"/>
      <c r="GR148"/>
      <c r="GS148"/>
      <c r="GT148"/>
      <c r="GU148"/>
      <c r="GV148"/>
      <c r="GW148"/>
    </row>
    <row r="149" spans="78:205" ht="13">
      <c r="BZ149"/>
      <c r="CH149"/>
      <c r="CP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row>
    <row r="150" spans="78:205" ht="13">
      <c r="BZ150"/>
      <c r="CH150"/>
      <c r="CP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row>
    <row r="151" spans="78:205" ht="13">
      <c r="BZ151"/>
      <c r="CH151"/>
      <c r="CP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row>
    <row r="152" spans="78:205" ht="13">
      <c r="BZ152"/>
      <c r="CH152"/>
      <c r="CP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row>
    <row r="153" spans="78:205" ht="13">
      <c r="BZ153"/>
      <c r="CH153"/>
      <c r="CP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row>
    <row r="154" spans="78:205" ht="13">
      <c r="BZ154"/>
      <c r="CH154"/>
      <c r="CP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row>
    <row r="155" spans="78:205" ht="13">
      <c r="BZ155"/>
      <c r="CH155"/>
      <c r="CP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row>
    <row r="156" spans="78:205" ht="13">
      <c r="BZ156"/>
      <c r="CH156"/>
      <c r="CP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c r="FQ156"/>
      <c r="FR156"/>
      <c r="FS156"/>
      <c r="FT156"/>
      <c r="FU156"/>
      <c r="FV156"/>
      <c r="FW156"/>
      <c r="FX156"/>
      <c r="FY156"/>
      <c r="FZ156"/>
      <c r="GA156"/>
      <c r="GB156"/>
      <c r="GC156"/>
      <c r="GD156"/>
      <c r="GE156"/>
      <c r="GF156"/>
      <c r="GG156"/>
      <c r="GH156"/>
      <c r="GI156"/>
      <c r="GJ156"/>
      <c r="GK156"/>
      <c r="GL156"/>
      <c r="GM156"/>
      <c r="GN156"/>
      <c r="GO156"/>
      <c r="GP156"/>
      <c r="GQ156"/>
      <c r="GR156"/>
      <c r="GS156"/>
      <c r="GT156"/>
      <c r="GU156"/>
      <c r="GV156"/>
      <c r="GW156"/>
    </row>
    <row r="157" spans="78:205" ht="13">
      <c r="BZ157"/>
      <c r="CH157"/>
      <c r="CP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row>
    <row r="158" spans="78:205" ht="13">
      <c r="BZ158"/>
      <c r="CH158"/>
      <c r="CP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c r="FS158"/>
      <c r="FT158"/>
      <c r="FU158"/>
      <c r="FV158"/>
      <c r="FW158"/>
      <c r="FX158"/>
      <c r="FY158"/>
      <c r="FZ158"/>
      <c r="GA158"/>
      <c r="GB158"/>
      <c r="GC158"/>
      <c r="GD158"/>
      <c r="GE158"/>
      <c r="GF158"/>
      <c r="GG158"/>
      <c r="GH158"/>
      <c r="GI158"/>
      <c r="GJ158"/>
      <c r="GK158"/>
      <c r="GL158"/>
      <c r="GM158"/>
      <c r="GN158"/>
      <c r="GO158"/>
      <c r="GP158"/>
      <c r="GQ158"/>
      <c r="GR158"/>
      <c r="GS158"/>
      <c r="GT158"/>
      <c r="GU158"/>
      <c r="GV158"/>
      <c r="GW158"/>
    </row>
    <row r="159" spans="78:205" ht="13">
      <c r="BZ159"/>
      <c r="CH159"/>
      <c r="CP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row>
    <row r="160" spans="78:205" ht="13">
      <c r="BZ160"/>
      <c r="CH160"/>
      <c r="CP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row>
    <row r="161" spans="78:205" ht="13">
      <c r="BZ161"/>
      <c r="CH161"/>
      <c r="CP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row>
    <row r="162" spans="78:205" ht="13">
      <c r="BZ162"/>
      <c r="CH162"/>
      <c r="CP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row>
    <row r="163" spans="78:205" ht="13">
      <c r="BZ163"/>
      <c r="CH163"/>
      <c r="CP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row>
    <row r="164" spans="78:205" ht="13">
      <c r="BZ164"/>
      <c r="CH164"/>
      <c r="CP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row>
    <row r="165" spans="78:205" ht="13">
      <c r="BZ165"/>
      <c r="CH165"/>
      <c r="CP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c r="ES165"/>
      <c r="ET165"/>
      <c r="EU165"/>
      <c r="EV165"/>
      <c r="EW165"/>
      <c r="EX165"/>
      <c r="EY165"/>
      <c r="EZ165"/>
      <c r="FA165"/>
      <c r="FB165"/>
      <c r="FC165"/>
      <c r="FD165"/>
      <c r="FE165"/>
      <c r="FF165"/>
      <c r="FG165"/>
      <c r="FH165"/>
      <c r="FI165"/>
      <c r="FJ165"/>
      <c r="FK165"/>
      <c r="FL165"/>
      <c r="FM165"/>
      <c r="FN165"/>
      <c r="FO165"/>
      <c r="FP165"/>
      <c r="FQ165"/>
      <c r="FR165"/>
      <c r="FS165"/>
      <c r="FT165"/>
      <c r="FU165"/>
      <c r="FV165"/>
      <c r="FW165"/>
      <c r="FX165"/>
      <c r="FY165"/>
      <c r="FZ165"/>
      <c r="GA165"/>
      <c r="GB165"/>
      <c r="GC165"/>
      <c r="GD165"/>
      <c r="GE165"/>
      <c r="GF165"/>
      <c r="GG165"/>
      <c r="GH165"/>
      <c r="GI165"/>
      <c r="GJ165"/>
      <c r="GK165"/>
      <c r="GL165"/>
      <c r="GM165"/>
      <c r="GN165"/>
      <c r="GO165"/>
      <c r="GP165"/>
      <c r="GQ165"/>
      <c r="GR165"/>
      <c r="GS165"/>
      <c r="GT165"/>
      <c r="GU165"/>
      <c r="GV165"/>
      <c r="GW165"/>
    </row>
    <row r="166" spans="78:205" ht="13">
      <c r="BZ166"/>
      <c r="CH166"/>
      <c r="CP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c r="ES166"/>
      <c r="ET166"/>
      <c r="EU166"/>
      <c r="EV166"/>
      <c r="EW166"/>
      <c r="EX166"/>
      <c r="EY166"/>
      <c r="EZ166"/>
      <c r="FA166"/>
      <c r="FB166"/>
      <c r="FC166"/>
      <c r="FD166"/>
      <c r="FE166"/>
      <c r="FF166"/>
      <c r="FG166"/>
      <c r="FH166"/>
      <c r="FI166"/>
      <c r="FJ166"/>
      <c r="FK166"/>
      <c r="FL166"/>
      <c r="FM166"/>
      <c r="FN166"/>
      <c r="FO166"/>
      <c r="FP166"/>
      <c r="FQ166"/>
      <c r="FR166"/>
      <c r="FS166"/>
      <c r="FT166"/>
      <c r="FU166"/>
      <c r="FV166"/>
      <c r="FW166"/>
      <c r="FX166"/>
      <c r="FY166"/>
      <c r="FZ166"/>
      <c r="GA166"/>
      <c r="GB166"/>
      <c r="GC166"/>
      <c r="GD166"/>
      <c r="GE166"/>
      <c r="GF166"/>
      <c r="GG166"/>
      <c r="GH166"/>
      <c r="GI166"/>
      <c r="GJ166"/>
      <c r="GK166"/>
      <c r="GL166"/>
      <c r="GM166"/>
      <c r="GN166"/>
      <c r="GO166"/>
      <c r="GP166"/>
      <c r="GQ166"/>
      <c r="GR166"/>
      <c r="GS166"/>
      <c r="GT166"/>
      <c r="GU166"/>
      <c r="GV166"/>
      <c r="GW166"/>
    </row>
    <row r="167" spans="78:205" ht="13">
      <c r="BZ167"/>
      <c r="CH167"/>
      <c r="CP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c r="EF167"/>
      <c r="EG167"/>
      <c r="EH167"/>
      <c r="EI167"/>
      <c r="EJ167"/>
      <c r="EK167"/>
      <c r="EL167"/>
      <c r="EM167"/>
      <c r="EN167"/>
      <c r="EO167"/>
      <c r="EP167"/>
      <c r="EQ167"/>
      <c r="ER167"/>
      <c r="ES167"/>
      <c r="ET167"/>
      <c r="EU167"/>
      <c r="EV167"/>
      <c r="EW167"/>
      <c r="EX167"/>
      <c r="EY167"/>
      <c r="EZ167"/>
      <c r="FA167"/>
      <c r="FB167"/>
      <c r="FC167"/>
      <c r="FD167"/>
      <c r="FE167"/>
      <c r="FF167"/>
      <c r="FG167"/>
      <c r="FH167"/>
      <c r="FI167"/>
      <c r="FJ167"/>
      <c r="FK167"/>
      <c r="FL167"/>
      <c r="FM167"/>
      <c r="FN167"/>
      <c r="FO167"/>
      <c r="FP167"/>
      <c r="FQ167"/>
      <c r="FR167"/>
      <c r="FS167"/>
      <c r="FT167"/>
      <c r="FU167"/>
      <c r="FV167"/>
      <c r="FW167"/>
      <c r="FX167"/>
      <c r="FY167"/>
      <c r="FZ167"/>
      <c r="GA167"/>
      <c r="GB167"/>
      <c r="GC167"/>
      <c r="GD167"/>
      <c r="GE167"/>
      <c r="GF167"/>
      <c r="GG167"/>
      <c r="GH167"/>
      <c r="GI167"/>
      <c r="GJ167"/>
      <c r="GK167"/>
      <c r="GL167"/>
      <c r="GM167"/>
      <c r="GN167"/>
      <c r="GO167"/>
      <c r="GP167"/>
      <c r="GQ167"/>
      <c r="GR167"/>
      <c r="GS167"/>
      <c r="GT167"/>
      <c r="GU167"/>
      <c r="GV167"/>
      <c r="GW167"/>
    </row>
    <row r="168" spans="78:205" ht="13">
      <c r="BZ168"/>
      <c r="CH168"/>
      <c r="CP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c r="ES168"/>
      <c r="ET168"/>
      <c r="EU168"/>
      <c r="EV168"/>
      <c r="EW168"/>
      <c r="EX168"/>
      <c r="EY168"/>
      <c r="EZ168"/>
      <c r="FA168"/>
      <c r="FB168"/>
      <c r="FC168"/>
      <c r="FD168"/>
      <c r="FE168"/>
      <c r="FF168"/>
      <c r="FG168"/>
      <c r="FH168"/>
      <c r="FI168"/>
      <c r="FJ168"/>
      <c r="FK168"/>
      <c r="FL168"/>
      <c r="FM168"/>
      <c r="FN168"/>
      <c r="FO168"/>
      <c r="FP168"/>
      <c r="FQ168"/>
      <c r="FR168"/>
      <c r="FS168"/>
      <c r="FT168"/>
      <c r="FU168"/>
      <c r="FV168"/>
      <c r="FW168"/>
      <c r="FX168"/>
      <c r="FY168"/>
      <c r="FZ168"/>
      <c r="GA168"/>
      <c r="GB168"/>
      <c r="GC168"/>
      <c r="GD168"/>
      <c r="GE168"/>
      <c r="GF168"/>
      <c r="GG168"/>
      <c r="GH168"/>
      <c r="GI168"/>
      <c r="GJ168"/>
      <c r="GK168"/>
      <c r="GL168"/>
      <c r="GM168"/>
      <c r="GN168"/>
      <c r="GO168"/>
      <c r="GP168"/>
      <c r="GQ168"/>
      <c r="GR168"/>
      <c r="GS168"/>
      <c r="GT168"/>
      <c r="GU168"/>
      <c r="GV168"/>
      <c r="GW168"/>
    </row>
    <row r="169" spans="78:205" ht="13">
      <c r="BZ169"/>
      <c r="CH169"/>
      <c r="CP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c r="EN169"/>
      <c r="EO169"/>
      <c r="EP169"/>
      <c r="EQ169"/>
      <c r="ER169"/>
      <c r="ES169"/>
      <c r="ET169"/>
      <c r="EU169"/>
      <c r="EV169"/>
      <c r="EW169"/>
      <c r="EX169"/>
      <c r="EY169"/>
      <c r="EZ169"/>
      <c r="FA169"/>
      <c r="FB169"/>
      <c r="FC169"/>
      <c r="FD169"/>
      <c r="FE169"/>
      <c r="FF169"/>
      <c r="FG169"/>
      <c r="FH169"/>
      <c r="FI169"/>
      <c r="FJ169"/>
      <c r="FK169"/>
      <c r="FL169"/>
      <c r="FM169"/>
      <c r="FN169"/>
      <c r="FO169"/>
      <c r="FP169"/>
      <c r="FQ169"/>
      <c r="FR169"/>
      <c r="FS169"/>
      <c r="FT169"/>
      <c r="FU169"/>
      <c r="FV169"/>
      <c r="FW169"/>
      <c r="FX169"/>
      <c r="FY169"/>
      <c r="FZ169"/>
      <c r="GA169"/>
      <c r="GB169"/>
      <c r="GC169"/>
      <c r="GD169"/>
      <c r="GE169"/>
      <c r="GF169"/>
      <c r="GG169"/>
      <c r="GH169"/>
      <c r="GI169"/>
      <c r="GJ169"/>
      <c r="GK169"/>
      <c r="GL169"/>
      <c r="GM169"/>
      <c r="GN169"/>
      <c r="GO169"/>
      <c r="GP169"/>
      <c r="GQ169"/>
      <c r="GR169"/>
      <c r="GS169"/>
      <c r="GT169"/>
      <c r="GU169"/>
      <c r="GV169"/>
      <c r="GW169"/>
    </row>
    <row r="170" spans="78:205" ht="13">
      <c r="BZ170"/>
      <c r="CH170"/>
      <c r="CP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c r="EF170"/>
      <c r="EG170"/>
      <c r="EH170"/>
      <c r="EI170"/>
      <c r="EJ170"/>
      <c r="EK170"/>
      <c r="EL170"/>
      <c r="EM170"/>
      <c r="EN170"/>
      <c r="EO170"/>
      <c r="EP170"/>
      <c r="EQ170"/>
      <c r="ER170"/>
      <c r="ES170"/>
      <c r="ET170"/>
      <c r="EU170"/>
      <c r="EV170"/>
      <c r="EW170"/>
      <c r="EX170"/>
      <c r="EY170"/>
      <c r="EZ170"/>
      <c r="FA170"/>
      <c r="FB170"/>
      <c r="FC170"/>
      <c r="FD170"/>
      <c r="FE170"/>
      <c r="FF170"/>
      <c r="FG170"/>
      <c r="FH170"/>
      <c r="FI170"/>
      <c r="FJ170"/>
      <c r="FK170"/>
      <c r="FL170"/>
      <c r="FM170"/>
      <c r="FN170"/>
      <c r="FO170"/>
      <c r="FP170"/>
      <c r="FQ170"/>
      <c r="FR170"/>
      <c r="FS170"/>
      <c r="FT170"/>
      <c r="FU170"/>
      <c r="FV170"/>
      <c r="FW170"/>
      <c r="FX170"/>
      <c r="FY170"/>
      <c r="FZ170"/>
      <c r="GA170"/>
      <c r="GB170"/>
      <c r="GC170"/>
      <c r="GD170"/>
      <c r="GE170"/>
      <c r="GF170"/>
      <c r="GG170"/>
      <c r="GH170"/>
      <c r="GI170"/>
      <c r="GJ170"/>
      <c r="GK170"/>
      <c r="GL170"/>
      <c r="GM170"/>
      <c r="GN170"/>
      <c r="GO170"/>
      <c r="GP170"/>
      <c r="GQ170"/>
      <c r="GR170"/>
      <c r="GS170"/>
      <c r="GT170"/>
      <c r="GU170"/>
      <c r="GV170"/>
      <c r="GW170"/>
    </row>
    <row r="171" spans="78:205" ht="13">
      <c r="BZ171"/>
      <c r="CH171"/>
      <c r="CP171"/>
      <c r="CX171"/>
      <c r="CY171"/>
      <c r="CZ171"/>
      <c r="DA171"/>
      <c r="DB171"/>
      <c r="DC171"/>
      <c r="DD171"/>
      <c r="DE171"/>
      <c r="DF171"/>
      <c r="DG171"/>
      <c r="DH171"/>
      <c r="DI171"/>
      <c r="DJ171"/>
      <c r="DK171"/>
      <c r="DL171"/>
      <c r="DM171"/>
      <c r="DN171"/>
      <c r="DO171"/>
      <c r="DP171"/>
      <c r="DQ171"/>
      <c r="DR171"/>
      <c r="DS171"/>
      <c r="DT171"/>
      <c r="DU171"/>
      <c r="DV171"/>
      <c r="DW171"/>
      <c r="DX171"/>
      <c r="DY171"/>
      <c r="DZ171"/>
      <c r="EA171"/>
      <c r="EB171"/>
      <c r="EC171"/>
      <c r="ED171"/>
      <c r="EE171"/>
      <c r="EF171"/>
      <c r="EG171"/>
      <c r="EH171"/>
      <c r="EI171"/>
      <c r="EJ171"/>
      <c r="EK171"/>
      <c r="EL171"/>
      <c r="EM171"/>
      <c r="EN171"/>
      <c r="EO171"/>
      <c r="EP171"/>
      <c r="EQ171"/>
      <c r="ER171"/>
      <c r="ES171"/>
      <c r="ET171"/>
      <c r="EU171"/>
      <c r="EV171"/>
      <c r="EW171"/>
      <c r="EX171"/>
      <c r="EY171"/>
      <c r="EZ171"/>
      <c r="FA171"/>
      <c r="FB171"/>
      <c r="FC171"/>
      <c r="FD171"/>
      <c r="FE171"/>
      <c r="FF171"/>
      <c r="FG171"/>
      <c r="FH171"/>
      <c r="FI171"/>
      <c r="FJ171"/>
      <c r="FK171"/>
      <c r="FL171"/>
      <c r="FM171"/>
      <c r="FN171"/>
      <c r="FO171"/>
      <c r="FP171"/>
      <c r="FQ171"/>
      <c r="FR171"/>
      <c r="FS171"/>
      <c r="FT171"/>
      <c r="FU171"/>
      <c r="FV171"/>
      <c r="FW171"/>
      <c r="FX171"/>
      <c r="FY171"/>
      <c r="FZ171"/>
      <c r="GA171"/>
      <c r="GB171"/>
      <c r="GC171"/>
      <c r="GD171"/>
      <c r="GE171"/>
      <c r="GF171"/>
      <c r="GG171"/>
      <c r="GH171"/>
      <c r="GI171"/>
      <c r="GJ171"/>
      <c r="GK171"/>
      <c r="GL171"/>
      <c r="GM171"/>
      <c r="GN171"/>
      <c r="GO171"/>
      <c r="GP171"/>
      <c r="GQ171"/>
      <c r="GR171"/>
      <c r="GS171"/>
      <c r="GT171"/>
      <c r="GU171"/>
      <c r="GV171"/>
      <c r="GW171"/>
    </row>
    <row r="172" spans="78:205" ht="13">
      <c r="BZ172"/>
      <c r="CH172"/>
      <c r="CP172"/>
      <c r="CX172"/>
      <c r="CY172"/>
      <c r="CZ172"/>
      <c r="DA172"/>
      <c r="DB172"/>
      <c r="DC172"/>
      <c r="DD172"/>
      <c r="DE172"/>
      <c r="DF172"/>
      <c r="DG172"/>
      <c r="DH172"/>
      <c r="DI172"/>
      <c r="DJ172"/>
      <c r="DK172"/>
      <c r="DL172"/>
      <c r="DM172"/>
      <c r="DN172"/>
      <c r="DO172"/>
      <c r="DP172"/>
      <c r="DQ172"/>
      <c r="DR172"/>
      <c r="DS172"/>
      <c r="DT172"/>
      <c r="DU172"/>
      <c r="DV172"/>
      <c r="DW172"/>
      <c r="DX172"/>
      <c r="DY172"/>
      <c r="DZ172"/>
      <c r="EA172"/>
      <c r="EB172"/>
      <c r="EC172"/>
      <c r="ED172"/>
      <c r="EE172"/>
      <c r="EF172"/>
      <c r="EG172"/>
      <c r="EH172"/>
      <c r="EI172"/>
      <c r="EJ172"/>
      <c r="EK172"/>
      <c r="EL172"/>
      <c r="EM172"/>
      <c r="EN172"/>
      <c r="EO172"/>
      <c r="EP172"/>
      <c r="EQ172"/>
      <c r="ER172"/>
      <c r="ES172"/>
      <c r="ET172"/>
      <c r="EU172"/>
      <c r="EV172"/>
      <c r="EW172"/>
      <c r="EX172"/>
      <c r="EY172"/>
      <c r="EZ172"/>
      <c r="FA172"/>
      <c r="FB172"/>
      <c r="FC172"/>
      <c r="FD172"/>
      <c r="FE172"/>
      <c r="FF172"/>
      <c r="FG172"/>
      <c r="FH172"/>
      <c r="FI172"/>
      <c r="FJ172"/>
      <c r="FK172"/>
      <c r="FL172"/>
      <c r="FM172"/>
      <c r="FN172"/>
      <c r="FO172"/>
      <c r="FP172"/>
      <c r="FQ172"/>
      <c r="FR172"/>
      <c r="FS172"/>
      <c r="FT172"/>
      <c r="FU172"/>
      <c r="FV172"/>
      <c r="FW172"/>
      <c r="FX172"/>
      <c r="FY172"/>
      <c r="FZ172"/>
      <c r="GA172"/>
      <c r="GB172"/>
      <c r="GC172"/>
      <c r="GD172"/>
      <c r="GE172"/>
      <c r="GF172"/>
      <c r="GG172"/>
      <c r="GH172"/>
      <c r="GI172"/>
      <c r="GJ172"/>
      <c r="GK172"/>
      <c r="GL172"/>
      <c r="GM172"/>
      <c r="GN172"/>
      <c r="GO172"/>
      <c r="GP172"/>
      <c r="GQ172"/>
      <c r="GR172"/>
      <c r="GS172"/>
      <c r="GT172"/>
      <c r="GU172"/>
      <c r="GV172"/>
      <c r="GW172"/>
    </row>
    <row r="173" spans="78:205" ht="13">
      <c r="BZ173"/>
      <c r="CH173"/>
      <c r="CP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c r="EF173"/>
      <c r="EG173"/>
      <c r="EH173"/>
      <c r="EI173"/>
      <c r="EJ173"/>
      <c r="EK173"/>
      <c r="EL173"/>
      <c r="EM173"/>
      <c r="EN173"/>
      <c r="EO173"/>
      <c r="EP173"/>
      <c r="EQ173"/>
      <c r="ER173"/>
      <c r="ES173"/>
      <c r="ET173"/>
      <c r="EU173"/>
      <c r="EV173"/>
      <c r="EW173"/>
      <c r="EX173"/>
      <c r="EY173"/>
      <c r="EZ173"/>
      <c r="FA173"/>
      <c r="FB173"/>
      <c r="FC173"/>
      <c r="FD173"/>
      <c r="FE173"/>
      <c r="FF173"/>
      <c r="FG173"/>
      <c r="FH173"/>
      <c r="FI173"/>
      <c r="FJ173"/>
      <c r="FK173"/>
      <c r="FL173"/>
      <c r="FM173"/>
      <c r="FN173"/>
      <c r="FO173"/>
      <c r="FP173"/>
      <c r="FQ173"/>
      <c r="FR173"/>
      <c r="FS173"/>
      <c r="FT173"/>
      <c r="FU173"/>
      <c r="FV173"/>
      <c r="FW173"/>
      <c r="FX173"/>
      <c r="FY173"/>
      <c r="FZ173"/>
      <c r="GA173"/>
      <c r="GB173"/>
      <c r="GC173"/>
      <c r="GD173"/>
      <c r="GE173"/>
      <c r="GF173"/>
      <c r="GG173"/>
      <c r="GH173"/>
      <c r="GI173"/>
      <c r="GJ173"/>
      <c r="GK173"/>
      <c r="GL173"/>
      <c r="GM173"/>
      <c r="GN173"/>
      <c r="GO173"/>
      <c r="GP173"/>
      <c r="GQ173"/>
      <c r="GR173"/>
      <c r="GS173"/>
      <c r="GT173"/>
      <c r="GU173"/>
      <c r="GV173"/>
      <c r="GW173"/>
    </row>
    <row r="174" spans="78:205" ht="13">
      <c r="BZ174"/>
      <c r="CH174"/>
      <c r="CP174"/>
      <c r="CX174"/>
      <c r="CY174"/>
      <c r="CZ174"/>
      <c r="DA174"/>
      <c r="DB174"/>
      <c r="DC174"/>
      <c r="DD174"/>
      <c r="DE174"/>
      <c r="DF174"/>
      <c r="DG174"/>
      <c r="DH174"/>
      <c r="DI174"/>
      <c r="DJ174"/>
      <c r="DK174"/>
      <c r="DL174"/>
      <c r="DM174"/>
      <c r="DN174"/>
      <c r="DO174"/>
      <c r="DP174"/>
      <c r="DQ174"/>
      <c r="DR174"/>
      <c r="DS174"/>
      <c r="DT174"/>
      <c r="DU174"/>
      <c r="DV174"/>
      <c r="DW174"/>
      <c r="DX174"/>
      <c r="DY174"/>
      <c r="DZ174"/>
      <c r="EA174"/>
      <c r="EB174"/>
      <c r="EC174"/>
      <c r="ED174"/>
      <c r="EE174"/>
      <c r="EF174"/>
      <c r="EG174"/>
      <c r="EH174"/>
      <c r="EI174"/>
      <c r="EJ174"/>
      <c r="EK174"/>
      <c r="EL174"/>
      <c r="EM174"/>
      <c r="EN174"/>
      <c r="EO174"/>
      <c r="EP174"/>
      <c r="EQ174"/>
      <c r="ER174"/>
      <c r="ES174"/>
      <c r="ET174"/>
      <c r="EU174"/>
      <c r="EV174"/>
      <c r="EW174"/>
      <c r="EX174"/>
      <c r="EY174"/>
      <c r="EZ174"/>
      <c r="FA174"/>
      <c r="FB174"/>
      <c r="FC174"/>
      <c r="FD174"/>
      <c r="FE174"/>
      <c r="FF174"/>
      <c r="FG174"/>
      <c r="FH174"/>
      <c r="FI174"/>
      <c r="FJ174"/>
      <c r="FK174"/>
      <c r="FL174"/>
      <c r="FM174"/>
      <c r="FN174"/>
      <c r="FO174"/>
      <c r="FP174"/>
      <c r="FQ174"/>
      <c r="FR174"/>
      <c r="FS174"/>
      <c r="FT174"/>
      <c r="FU174"/>
      <c r="FV174"/>
      <c r="FW174"/>
      <c r="FX174"/>
      <c r="FY174"/>
      <c r="FZ174"/>
      <c r="GA174"/>
      <c r="GB174"/>
      <c r="GC174"/>
      <c r="GD174"/>
      <c r="GE174"/>
      <c r="GF174"/>
      <c r="GG174"/>
      <c r="GH174"/>
      <c r="GI174"/>
      <c r="GJ174"/>
      <c r="GK174"/>
      <c r="GL174"/>
      <c r="GM174"/>
      <c r="GN174"/>
      <c r="GO174"/>
      <c r="GP174"/>
      <c r="GQ174"/>
      <c r="GR174"/>
      <c r="GS174"/>
      <c r="GT174"/>
      <c r="GU174"/>
      <c r="GV174"/>
      <c r="GW174"/>
    </row>
    <row r="175" spans="78:205" ht="13">
      <c r="BZ175"/>
      <c r="CH175"/>
      <c r="CP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c r="EN175"/>
      <c r="EO175"/>
      <c r="EP175"/>
      <c r="EQ175"/>
      <c r="ER175"/>
      <c r="ES175"/>
      <c r="ET175"/>
      <c r="EU175"/>
      <c r="EV175"/>
      <c r="EW175"/>
      <c r="EX175"/>
      <c r="EY175"/>
      <c r="EZ175"/>
      <c r="FA175"/>
      <c r="FB175"/>
      <c r="FC175"/>
      <c r="FD175"/>
      <c r="FE175"/>
      <c r="FF175"/>
      <c r="FG175"/>
      <c r="FH175"/>
      <c r="FI175"/>
      <c r="FJ175"/>
      <c r="FK175"/>
      <c r="FL175"/>
      <c r="FM175"/>
      <c r="FN175"/>
      <c r="FO175"/>
      <c r="FP175"/>
      <c r="FQ175"/>
      <c r="FR175"/>
      <c r="FS175"/>
      <c r="FT175"/>
      <c r="FU175"/>
      <c r="FV175"/>
      <c r="FW175"/>
      <c r="FX175"/>
      <c r="FY175"/>
      <c r="FZ175"/>
      <c r="GA175"/>
      <c r="GB175"/>
      <c r="GC175"/>
      <c r="GD175"/>
      <c r="GE175"/>
      <c r="GF175"/>
      <c r="GG175"/>
      <c r="GH175"/>
      <c r="GI175"/>
      <c r="GJ175"/>
      <c r="GK175"/>
      <c r="GL175"/>
      <c r="GM175"/>
      <c r="GN175"/>
      <c r="GO175"/>
      <c r="GP175"/>
      <c r="GQ175"/>
      <c r="GR175"/>
      <c r="GS175"/>
      <c r="GT175"/>
      <c r="GU175"/>
      <c r="GV175"/>
      <c r="GW175"/>
    </row>
    <row r="176" spans="78:205" ht="13">
      <c r="BZ176"/>
      <c r="CH176"/>
      <c r="CP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c r="EN176"/>
      <c r="EO176"/>
      <c r="EP176"/>
      <c r="EQ176"/>
      <c r="ER176"/>
      <c r="ES176"/>
      <c r="ET176"/>
      <c r="EU176"/>
      <c r="EV176"/>
      <c r="EW176"/>
      <c r="EX176"/>
      <c r="EY176"/>
      <c r="EZ176"/>
      <c r="FA176"/>
      <c r="FB176"/>
      <c r="FC176"/>
      <c r="FD176"/>
      <c r="FE176"/>
      <c r="FF176"/>
      <c r="FG176"/>
      <c r="FH176"/>
      <c r="FI176"/>
      <c r="FJ176"/>
      <c r="FK176"/>
      <c r="FL176"/>
      <c r="FM176"/>
      <c r="FN176"/>
      <c r="FO176"/>
      <c r="FP176"/>
      <c r="FQ176"/>
      <c r="FR176"/>
      <c r="FS176"/>
      <c r="FT176"/>
      <c r="FU176"/>
      <c r="FV176"/>
      <c r="FW176"/>
      <c r="FX176"/>
      <c r="FY176"/>
      <c r="FZ176"/>
      <c r="GA176"/>
      <c r="GB176"/>
      <c r="GC176"/>
      <c r="GD176"/>
      <c r="GE176"/>
      <c r="GF176"/>
      <c r="GG176"/>
      <c r="GH176"/>
      <c r="GI176"/>
      <c r="GJ176"/>
      <c r="GK176"/>
      <c r="GL176"/>
      <c r="GM176"/>
      <c r="GN176"/>
      <c r="GO176"/>
      <c r="GP176"/>
      <c r="GQ176"/>
      <c r="GR176"/>
      <c r="GS176"/>
      <c r="GT176"/>
      <c r="GU176"/>
      <c r="GV176"/>
      <c r="GW176"/>
    </row>
    <row r="177" spans="78:205" ht="13">
      <c r="BZ177"/>
      <c r="CH177"/>
      <c r="CP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c r="EN177"/>
      <c r="EO177"/>
      <c r="EP177"/>
      <c r="EQ177"/>
      <c r="ER177"/>
      <c r="ES177"/>
      <c r="ET177"/>
      <c r="EU177"/>
      <c r="EV177"/>
      <c r="EW177"/>
      <c r="EX177"/>
      <c r="EY177"/>
      <c r="EZ177"/>
      <c r="FA177"/>
      <c r="FB177"/>
      <c r="FC177"/>
      <c r="FD177"/>
      <c r="FE177"/>
      <c r="FF177"/>
      <c r="FG177"/>
      <c r="FH177"/>
      <c r="FI177"/>
      <c r="FJ177"/>
      <c r="FK177"/>
      <c r="FL177"/>
      <c r="FM177"/>
      <c r="FN177"/>
      <c r="FO177"/>
      <c r="FP177"/>
      <c r="FQ177"/>
      <c r="FR177"/>
      <c r="FS177"/>
      <c r="FT177"/>
      <c r="FU177"/>
      <c r="FV177"/>
      <c r="FW177"/>
      <c r="FX177"/>
      <c r="FY177"/>
      <c r="FZ177"/>
      <c r="GA177"/>
      <c r="GB177"/>
      <c r="GC177"/>
      <c r="GD177"/>
      <c r="GE177"/>
      <c r="GF177"/>
      <c r="GG177"/>
      <c r="GH177"/>
      <c r="GI177"/>
      <c r="GJ177"/>
      <c r="GK177"/>
      <c r="GL177"/>
      <c r="GM177"/>
      <c r="GN177"/>
      <c r="GO177"/>
      <c r="GP177"/>
      <c r="GQ177"/>
      <c r="GR177"/>
      <c r="GS177"/>
      <c r="GT177"/>
      <c r="GU177"/>
      <c r="GV177"/>
      <c r="GW177"/>
    </row>
    <row r="178" spans="78:205" ht="13">
      <c r="BZ178"/>
      <c r="CH178"/>
      <c r="CP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c r="EN178"/>
      <c r="EO178"/>
      <c r="EP178"/>
      <c r="EQ178"/>
      <c r="ER178"/>
      <c r="ES178"/>
      <c r="ET178"/>
      <c r="EU178"/>
      <c r="EV178"/>
      <c r="EW178"/>
      <c r="EX178"/>
      <c r="EY178"/>
      <c r="EZ178"/>
      <c r="FA178"/>
      <c r="FB178"/>
      <c r="FC178"/>
      <c r="FD178"/>
      <c r="FE178"/>
      <c r="FF178"/>
      <c r="FG178"/>
      <c r="FH178"/>
      <c r="FI178"/>
      <c r="FJ178"/>
      <c r="FK178"/>
      <c r="FL178"/>
      <c r="FM178"/>
      <c r="FN178"/>
      <c r="FO178"/>
      <c r="FP178"/>
      <c r="FQ178"/>
      <c r="FR178"/>
      <c r="FS178"/>
      <c r="FT178"/>
      <c r="FU178"/>
      <c r="FV178"/>
      <c r="FW178"/>
      <c r="FX178"/>
      <c r="FY178"/>
      <c r="FZ178"/>
      <c r="GA178"/>
      <c r="GB178"/>
      <c r="GC178"/>
      <c r="GD178"/>
      <c r="GE178"/>
      <c r="GF178"/>
      <c r="GG178"/>
      <c r="GH178"/>
      <c r="GI178"/>
      <c r="GJ178"/>
      <c r="GK178"/>
      <c r="GL178"/>
      <c r="GM178"/>
      <c r="GN178"/>
      <c r="GO178"/>
      <c r="GP178"/>
      <c r="GQ178"/>
      <c r="GR178"/>
      <c r="GS178"/>
      <c r="GT178"/>
      <c r="GU178"/>
      <c r="GV178"/>
      <c r="GW178"/>
    </row>
    <row r="179" spans="78:205" ht="13">
      <c r="BZ179"/>
      <c r="CH179"/>
      <c r="CP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c r="EF179"/>
      <c r="EG179"/>
      <c r="EH179"/>
      <c r="EI179"/>
      <c r="EJ179"/>
      <c r="EK179"/>
      <c r="EL179"/>
      <c r="EM179"/>
      <c r="EN179"/>
      <c r="EO179"/>
      <c r="EP179"/>
      <c r="EQ179"/>
      <c r="ER179"/>
      <c r="ES179"/>
      <c r="ET179"/>
      <c r="EU179"/>
      <c r="EV179"/>
      <c r="EW179"/>
      <c r="EX179"/>
      <c r="EY179"/>
      <c r="EZ179"/>
      <c r="FA179"/>
      <c r="FB179"/>
      <c r="FC179"/>
      <c r="FD179"/>
      <c r="FE179"/>
      <c r="FF179"/>
      <c r="FG179"/>
      <c r="FH179"/>
      <c r="FI179"/>
      <c r="FJ179"/>
      <c r="FK179"/>
      <c r="FL179"/>
      <c r="FM179"/>
      <c r="FN179"/>
      <c r="FO179"/>
      <c r="FP179"/>
      <c r="FQ179"/>
      <c r="FR179"/>
      <c r="FS179"/>
      <c r="FT179"/>
      <c r="FU179"/>
      <c r="FV179"/>
      <c r="FW179"/>
      <c r="FX179"/>
      <c r="FY179"/>
      <c r="FZ179"/>
      <c r="GA179"/>
      <c r="GB179"/>
      <c r="GC179"/>
      <c r="GD179"/>
      <c r="GE179"/>
      <c r="GF179"/>
      <c r="GG179"/>
      <c r="GH179"/>
      <c r="GI179"/>
      <c r="GJ179"/>
      <c r="GK179"/>
      <c r="GL179"/>
      <c r="GM179"/>
      <c r="GN179"/>
      <c r="GO179"/>
      <c r="GP179"/>
      <c r="GQ179"/>
      <c r="GR179"/>
      <c r="GS179"/>
      <c r="GT179"/>
      <c r="GU179"/>
      <c r="GV179"/>
      <c r="GW179"/>
    </row>
    <row r="180" spans="78:205" ht="13">
      <c r="BZ180"/>
      <c r="CH180"/>
      <c r="CP180"/>
      <c r="CX180"/>
      <c r="CY180"/>
      <c r="CZ180"/>
      <c r="DA180"/>
      <c r="DB180"/>
      <c r="DC180"/>
      <c r="DD180"/>
      <c r="DE180"/>
      <c r="DF180"/>
      <c r="DG180"/>
      <c r="DH180"/>
      <c r="DI180"/>
      <c r="DJ180"/>
      <c r="DK180"/>
      <c r="DL180"/>
      <c r="DM180"/>
      <c r="DN180"/>
      <c r="DO180"/>
      <c r="DP180"/>
      <c r="DQ180"/>
      <c r="DR180"/>
      <c r="DS180"/>
      <c r="DT180"/>
      <c r="DU180"/>
      <c r="DV180"/>
      <c r="DW180"/>
      <c r="DX180"/>
      <c r="DY180"/>
      <c r="DZ180"/>
      <c r="EA180"/>
      <c r="EB180"/>
      <c r="EC180"/>
      <c r="ED180"/>
      <c r="EE180"/>
      <c r="EF180"/>
      <c r="EG180"/>
      <c r="EH180"/>
      <c r="EI180"/>
      <c r="EJ180"/>
      <c r="EK180"/>
      <c r="EL180"/>
      <c r="EM180"/>
      <c r="EN180"/>
      <c r="EO180"/>
      <c r="EP180"/>
      <c r="EQ180"/>
      <c r="ER180"/>
      <c r="ES180"/>
      <c r="ET180"/>
      <c r="EU180"/>
      <c r="EV180"/>
      <c r="EW180"/>
      <c r="EX180"/>
      <c r="EY180"/>
      <c r="EZ180"/>
      <c r="FA180"/>
      <c r="FB180"/>
      <c r="FC180"/>
      <c r="FD180"/>
      <c r="FE180"/>
      <c r="FF180"/>
      <c r="FG180"/>
      <c r="FH180"/>
      <c r="FI180"/>
      <c r="FJ180"/>
      <c r="FK180"/>
      <c r="FL180"/>
      <c r="FM180"/>
      <c r="FN180"/>
      <c r="FO180"/>
      <c r="FP180"/>
      <c r="FQ180"/>
      <c r="FR180"/>
      <c r="FS180"/>
      <c r="FT180"/>
      <c r="FU180"/>
      <c r="FV180"/>
      <c r="FW180"/>
      <c r="FX180"/>
      <c r="FY180"/>
      <c r="FZ180"/>
      <c r="GA180"/>
      <c r="GB180"/>
      <c r="GC180"/>
      <c r="GD180"/>
      <c r="GE180"/>
      <c r="GF180"/>
      <c r="GG180"/>
      <c r="GH180"/>
      <c r="GI180"/>
      <c r="GJ180"/>
      <c r="GK180"/>
      <c r="GL180"/>
      <c r="GM180"/>
      <c r="GN180"/>
      <c r="GO180"/>
      <c r="GP180"/>
      <c r="GQ180"/>
      <c r="GR180"/>
      <c r="GS180"/>
      <c r="GT180"/>
      <c r="GU180"/>
      <c r="GV180"/>
      <c r="GW180"/>
    </row>
    <row r="181" spans="78:205" ht="13">
      <c r="BZ181"/>
      <c r="CH181"/>
      <c r="CP181"/>
      <c r="CX181"/>
      <c r="CY181"/>
      <c r="CZ181"/>
      <c r="DA181"/>
      <c r="DB181"/>
      <c r="DC181"/>
      <c r="DD181"/>
      <c r="DE181"/>
      <c r="DF181"/>
      <c r="DG181"/>
      <c r="DH181"/>
      <c r="DI181"/>
      <c r="DJ181"/>
      <c r="DK181"/>
      <c r="DL181"/>
      <c r="DM181"/>
      <c r="DN181"/>
      <c r="DO181"/>
      <c r="DP181"/>
      <c r="DQ181"/>
      <c r="DR181"/>
      <c r="DS181"/>
      <c r="DT181"/>
      <c r="DU181"/>
      <c r="DV181"/>
      <c r="DW181"/>
      <c r="DX181"/>
      <c r="DY181"/>
      <c r="DZ181"/>
      <c r="EA181"/>
      <c r="EB181"/>
      <c r="EC181"/>
      <c r="ED181"/>
      <c r="EE181"/>
      <c r="EF181"/>
      <c r="EG181"/>
      <c r="EH181"/>
      <c r="EI181"/>
      <c r="EJ181"/>
      <c r="EK181"/>
      <c r="EL181"/>
      <c r="EM181"/>
      <c r="EN181"/>
      <c r="EO181"/>
      <c r="EP181"/>
      <c r="EQ181"/>
      <c r="ER181"/>
      <c r="ES181"/>
      <c r="ET181"/>
      <c r="EU181"/>
      <c r="EV181"/>
      <c r="EW181"/>
      <c r="EX181"/>
      <c r="EY181"/>
      <c r="EZ181"/>
      <c r="FA181"/>
      <c r="FB181"/>
      <c r="FC181"/>
      <c r="FD181"/>
      <c r="FE181"/>
      <c r="FF181"/>
      <c r="FG181"/>
      <c r="FH181"/>
      <c r="FI181"/>
      <c r="FJ181"/>
      <c r="FK181"/>
      <c r="FL181"/>
      <c r="FM181"/>
      <c r="FN181"/>
      <c r="FO181"/>
      <c r="FP181"/>
      <c r="FQ181"/>
      <c r="FR181"/>
      <c r="FS181"/>
      <c r="FT181"/>
      <c r="FU181"/>
      <c r="FV181"/>
      <c r="FW181"/>
      <c r="FX181"/>
      <c r="FY181"/>
      <c r="FZ181"/>
      <c r="GA181"/>
      <c r="GB181"/>
      <c r="GC181"/>
      <c r="GD181"/>
      <c r="GE181"/>
      <c r="GF181"/>
      <c r="GG181"/>
      <c r="GH181"/>
      <c r="GI181"/>
      <c r="GJ181"/>
      <c r="GK181"/>
      <c r="GL181"/>
      <c r="GM181"/>
      <c r="GN181"/>
      <c r="GO181"/>
      <c r="GP181"/>
      <c r="GQ181"/>
      <c r="GR181"/>
      <c r="GS181"/>
      <c r="GT181"/>
      <c r="GU181"/>
      <c r="GV181"/>
      <c r="GW181"/>
    </row>
    <row r="182" spans="78:205" ht="13">
      <c r="BZ182"/>
      <c r="CH182"/>
      <c r="CP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c r="ES182"/>
      <c r="ET182"/>
      <c r="EU182"/>
      <c r="EV182"/>
      <c r="EW182"/>
      <c r="EX182"/>
      <c r="EY182"/>
      <c r="EZ182"/>
      <c r="FA182"/>
      <c r="FB182"/>
      <c r="FC182"/>
      <c r="FD182"/>
      <c r="FE182"/>
      <c r="FF182"/>
      <c r="FG182"/>
      <c r="FH182"/>
      <c r="FI182"/>
      <c r="FJ182"/>
      <c r="FK182"/>
      <c r="FL182"/>
      <c r="FM182"/>
      <c r="FN182"/>
      <c r="FO182"/>
      <c r="FP182"/>
      <c r="FQ182"/>
      <c r="FR182"/>
      <c r="FS182"/>
      <c r="FT182"/>
      <c r="FU182"/>
      <c r="FV182"/>
      <c r="FW182"/>
      <c r="FX182"/>
      <c r="FY182"/>
      <c r="FZ182"/>
      <c r="GA182"/>
      <c r="GB182"/>
      <c r="GC182"/>
      <c r="GD182"/>
      <c r="GE182"/>
      <c r="GF182"/>
      <c r="GG182"/>
      <c r="GH182"/>
      <c r="GI182"/>
      <c r="GJ182"/>
      <c r="GK182"/>
      <c r="GL182"/>
      <c r="GM182"/>
      <c r="GN182"/>
      <c r="GO182"/>
      <c r="GP182"/>
      <c r="GQ182"/>
      <c r="GR182"/>
      <c r="GS182"/>
      <c r="GT182"/>
      <c r="GU182"/>
      <c r="GV182"/>
      <c r="GW182"/>
    </row>
    <row r="183" spans="78:205" ht="13">
      <c r="BZ183"/>
      <c r="CH183"/>
      <c r="CP183"/>
      <c r="CX183"/>
      <c r="CY183"/>
      <c r="CZ183"/>
      <c r="DA183"/>
      <c r="DB183"/>
      <c r="DC183"/>
      <c r="DD183"/>
      <c r="DE183"/>
      <c r="DF183"/>
      <c r="DG183"/>
      <c r="DH183"/>
      <c r="DI183"/>
      <c r="DJ183"/>
      <c r="DK183"/>
      <c r="DL183"/>
      <c r="DM183"/>
      <c r="DN183"/>
      <c r="DO183"/>
      <c r="DP183"/>
      <c r="DQ183"/>
      <c r="DR183"/>
      <c r="DS183"/>
      <c r="DT183"/>
      <c r="DU183"/>
      <c r="DV183"/>
      <c r="DW183"/>
      <c r="DX183"/>
      <c r="DY183"/>
      <c r="DZ183"/>
      <c r="EA183"/>
      <c r="EB183"/>
      <c r="EC183"/>
      <c r="ED183"/>
      <c r="EE183"/>
      <c r="EF183"/>
      <c r="EG183"/>
      <c r="EH183"/>
      <c r="EI183"/>
      <c r="EJ183"/>
      <c r="EK183"/>
      <c r="EL183"/>
      <c r="EM183"/>
      <c r="EN183"/>
      <c r="EO183"/>
      <c r="EP183"/>
      <c r="EQ183"/>
      <c r="ER183"/>
      <c r="ES183"/>
      <c r="ET183"/>
      <c r="EU183"/>
      <c r="EV183"/>
      <c r="EW183"/>
      <c r="EX183"/>
      <c r="EY183"/>
      <c r="EZ183"/>
      <c r="FA183"/>
      <c r="FB183"/>
      <c r="FC183"/>
      <c r="FD183"/>
      <c r="FE183"/>
      <c r="FF183"/>
      <c r="FG183"/>
      <c r="FH183"/>
      <c r="FI183"/>
      <c r="FJ183"/>
      <c r="FK183"/>
      <c r="FL183"/>
      <c r="FM183"/>
      <c r="FN183"/>
      <c r="FO183"/>
      <c r="FP183"/>
      <c r="FQ183"/>
      <c r="FR183"/>
      <c r="FS183"/>
      <c r="FT183"/>
      <c r="FU183"/>
      <c r="FV183"/>
      <c r="FW183"/>
      <c r="FX183"/>
      <c r="FY183"/>
      <c r="FZ183"/>
      <c r="GA183"/>
      <c r="GB183"/>
      <c r="GC183"/>
      <c r="GD183"/>
      <c r="GE183"/>
      <c r="GF183"/>
      <c r="GG183"/>
      <c r="GH183"/>
      <c r="GI183"/>
      <c r="GJ183"/>
      <c r="GK183"/>
      <c r="GL183"/>
      <c r="GM183"/>
      <c r="GN183"/>
      <c r="GO183"/>
      <c r="GP183"/>
      <c r="GQ183"/>
      <c r="GR183"/>
      <c r="GS183"/>
      <c r="GT183"/>
      <c r="GU183"/>
      <c r="GV183"/>
      <c r="GW183"/>
    </row>
    <row r="184" spans="78:205" ht="13">
      <c r="BZ184"/>
      <c r="CH184"/>
      <c r="CP184"/>
      <c r="CX184"/>
      <c r="CY184"/>
      <c r="CZ184"/>
      <c r="DA184"/>
      <c r="DB184"/>
      <c r="DC184"/>
      <c r="DD184"/>
      <c r="DE184"/>
      <c r="DF184"/>
      <c r="DG184"/>
      <c r="DH184"/>
      <c r="DI184"/>
      <c r="DJ184"/>
      <c r="DK184"/>
      <c r="DL184"/>
      <c r="DM184"/>
      <c r="DN184"/>
      <c r="DO184"/>
      <c r="DP184"/>
      <c r="DQ184"/>
      <c r="DR184"/>
      <c r="DS184"/>
      <c r="DT184"/>
      <c r="DU184"/>
      <c r="DV184"/>
      <c r="DW184"/>
      <c r="DX184"/>
      <c r="DY184"/>
      <c r="DZ184"/>
      <c r="EA184"/>
      <c r="EB184"/>
      <c r="EC184"/>
      <c r="ED184"/>
      <c r="EE184"/>
      <c r="EF184"/>
      <c r="EG184"/>
      <c r="EH184"/>
      <c r="EI184"/>
      <c r="EJ184"/>
      <c r="EK184"/>
      <c r="EL184"/>
      <c r="EM184"/>
      <c r="EN184"/>
      <c r="EO184"/>
      <c r="EP184"/>
      <c r="EQ184"/>
      <c r="ER184"/>
      <c r="ES184"/>
      <c r="ET184"/>
      <c r="EU184"/>
      <c r="EV184"/>
      <c r="EW184"/>
      <c r="EX184"/>
      <c r="EY184"/>
      <c r="EZ184"/>
      <c r="FA184"/>
      <c r="FB184"/>
      <c r="FC184"/>
      <c r="FD184"/>
      <c r="FE184"/>
      <c r="FF184"/>
      <c r="FG184"/>
      <c r="FH184"/>
      <c r="FI184"/>
      <c r="FJ184"/>
      <c r="FK184"/>
      <c r="FL184"/>
      <c r="FM184"/>
      <c r="FN184"/>
      <c r="FO184"/>
      <c r="FP184"/>
      <c r="FQ184"/>
      <c r="FR184"/>
      <c r="FS184"/>
      <c r="FT184"/>
      <c r="FU184"/>
      <c r="FV184"/>
      <c r="FW184"/>
      <c r="FX184"/>
      <c r="FY184"/>
      <c r="FZ184"/>
      <c r="GA184"/>
      <c r="GB184"/>
      <c r="GC184"/>
      <c r="GD184"/>
      <c r="GE184"/>
      <c r="GF184"/>
      <c r="GG184"/>
      <c r="GH184"/>
      <c r="GI184"/>
      <c r="GJ184"/>
      <c r="GK184"/>
      <c r="GL184"/>
      <c r="GM184"/>
      <c r="GN184"/>
      <c r="GO184"/>
      <c r="GP184"/>
      <c r="GQ184"/>
      <c r="GR184"/>
      <c r="GS184"/>
      <c r="GT184"/>
      <c r="GU184"/>
      <c r="GV184"/>
      <c r="GW184"/>
    </row>
    <row r="185" spans="78:205" ht="13">
      <c r="BZ185"/>
      <c r="CH185"/>
      <c r="CP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c r="FK185"/>
      <c r="FL185"/>
      <c r="FM185"/>
      <c r="FN185"/>
      <c r="FO185"/>
      <c r="FP185"/>
      <c r="FQ185"/>
      <c r="FR185"/>
      <c r="FS185"/>
      <c r="FT185"/>
      <c r="FU185"/>
      <c r="FV185"/>
      <c r="FW185"/>
      <c r="FX185"/>
      <c r="FY185"/>
      <c r="FZ185"/>
      <c r="GA185"/>
      <c r="GB185"/>
      <c r="GC185"/>
      <c r="GD185"/>
      <c r="GE185"/>
      <c r="GF185"/>
      <c r="GG185"/>
      <c r="GH185"/>
      <c r="GI185"/>
      <c r="GJ185"/>
      <c r="GK185"/>
      <c r="GL185"/>
      <c r="GM185"/>
      <c r="GN185"/>
      <c r="GO185"/>
      <c r="GP185"/>
      <c r="GQ185"/>
      <c r="GR185"/>
      <c r="GS185"/>
      <c r="GT185"/>
      <c r="GU185"/>
      <c r="GV185"/>
      <c r="GW185"/>
    </row>
    <row r="186" spans="78:205" ht="13">
      <c r="BZ186"/>
      <c r="CH186"/>
      <c r="CP186"/>
      <c r="CX186"/>
      <c r="CY186"/>
      <c r="CZ186"/>
      <c r="DA186"/>
      <c r="DB186"/>
      <c r="DC186"/>
      <c r="DD186"/>
      <c r="DE186"/>
      <c r="DF186"/>
      <c r="DG186"/>
      <c r="DH186"/>
      <c r="DI186"/>
      <c r="DJ186"/>
      <c r="DK186"/>
      <c r="DL186"/>
      <c r="DM186"/>
      <c r="DN186"/>
      <c r="DO186"/>
      <c r="DP186"/>
      <c r="DQ186"/>
      <c r="DR186"/>
      <c r="DS186"/>
      <c r="DT186"/>
      <c r="DU186"/>
      <c r="DV186"/>
      <c r="DW186"/>
      <c r="DX186"/>
      <c r="DY186"/>
      <c r="DZ186"/>
      <c r="EA186"/>
      <c r="EB186"/>
      <c r="EC186"/>
      <c r="ED186"/>
      <c r="EE186"/>
      <c r="EF186"/>
      <c r="EG186"/>
      <c r="EH186"/>
      <c r="EI186"/>
      <c r="EJ186"/>
      <c r="EK186"/>
      <c r="EL186"/>
      <c r="EM186"/>
      <c r="EN186"/>
      <c r="EO186"/>
      <c r="EP186"/>
      <c r="EQ186"/>
      <c r="ER186"/>
      <c r="ES186"/>
      <c r="ET186"/>
      <c r="EU186"/>
      <c r="EV186"/>
      <c r="EW186"/>
      <c r="EX186"/>
      <c r="EY186"/>
      <c r="EZ186"/>
      <c r="FA186"/>
      <c r="FB186"/>
      <c r="FC186"/>
      <c r="FD186"/>
      <c r="FE186"/>
      <c r="FF186"/>
      <c r="FG186"/>
      <c r="FH186"/>
      <c r="FI186"/>
      <c r="FJ186"/>
      <c r="FK186"/>
      <c r="FL186"/>
      <c r="FM186"/>
      <c r="FN186"/>
      <c r="FO186"/>
      <c r="FP186"/>
      <c r="FQ186"/>
      <c r="FR186"/>
      <c r="FS186"/>
      <c r="FT186"/>
      <c r="FU186"/>
      <c r="FV186"/>
      <c r="FW186"/>
      <c r="FX186"/>
      <c r="FY186"/>
      <c r="FZ186"/>
      <c r="GA186"/>
      <c r="GB186"/>
      <c r="GC186"/>
      <c r="GD186"/>
      <c r="GE186"/>
      <c r="GF186"/>
      <c r="GG186"/>
      <c r="GH186"/>
      <c r="GI186"/>
      <c r="GJ186"/>
      <c r="GK186"/>
      <c r="GL186"/>
      <c r="GM186"/>
      <c r="GN186"/>
      <c r="GO186"/>
      <c r="GP186"/>
      <c r="GQ186"/>
      <c r="GR186"/>
      <c r="GS186"/>
      <c r="GT186"/>
      <c r="GU186"/>
      <c r="GV186"/>
      <c r="GW186"/>
    </row>
    <row r="187" spans="78:205" ht="13">
      <c r="BZ187"/>
      <c r="CH187"/>
      <c r="CP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c r="EF187"/>
      <c r="EG187"/>
      <c r="EH187"/>
      <c r="EI187"/>
      <c r="EJ187"/>
      <c r="EK187"/>
      <c r="EL187"/>
      <c r="EM187"/>
      <c r="EN187"/>
      <c r="EO187"/>
      <c r="EP187"/>
      <c r="EQ187"/>
      <c r="ER187"/>
      <c r="ES187"/>
      <c r="ET187"/>
      <c r="EU187"/>
      <c r="EV187"/>
      <c r="EW187"/>
      <c r="EX187"/>
      <c r="EY187"/>
      <c r="EZ187"/>
      <c r="FA187"/>
      <c r="FB187"/>
      <c r="FC187"/>
      <c r="FD187"/>
      <c r="FE187"/>
      <c r="FF187"/>
      <c r="FG187"/>
      <c r="FH187"/>
      <c r="FI187"/>
      <c r="FJ187"/>
      <c r="FK187"/>
      <c r="FL187"/>
      <c r="FM187"/>
      <c r="FN187"/>
      <c r="FO187"/>
      <c r="FP187"/>
      <c r="FQ187"/>
      <c r="FR187"/>
      <c r="FS187"/>
      <c r="FT187"/>
      <c r="FU187"/>
      <c r="FV187"/>
      <c r="FW187"/>
      <c r="FX187"/>
      <c r="FY187"/>
      <c r="FZ187"/>
      <c r="GA187"/>
      <c r="GB187"/>
      <c r="GC187"/>
      <c r="GD187"/>
      <c r="GE187"/>
      <c r="GF187"/>
      <c r="GG187"/>
      <c r="GH187"/>
      <c r="GI187"/>
      <c r="GJ187"/>
      <c r="GK187"/>
      <c r="GL187"/>
      <c r="GM187"/>
      <c r="GN187"/>
      <c r="GO187"/>
      <c r="GP187"/>
      <c r="GQ187"/>
      <c r="GR187"/>
      <c r="GS187"/>
      <c r="GT187"/>
      <c r="GU187"/>
      <c r="GV187"/>
      <c r="GW187"/>
    </row>
    <row r="188" spans="78:205" ht="13">
      <c r="BZ188"/>
      <c r="CH188"/>
      <c r="CP188"/>
      <c r="CX188"/>
      <c r="CY188"/>
      <c r="CZ188"/>
      <c r="DA188"/>
      <c r="DB188"/>
      <c r="DC188"/>
      <c r="DD188"/>
      <c r="DE188"/>
      <c r="DF188"/>
      <c r="DG188"/>
      <c r="DH188"/>
      <c r="DI188"/>
      <c r="DJ188"/>
      <c r="DK188"/>
      <c r="DL188"/>
      <c r="DM188"/>
      <c r="DN188"/>
      <c r="DO188"/>
      <c r="DP188"/>
      <c r="DQ188"/>
      <c r="DR188"/>
      <c r="DS188"/>
      <c r="DT188"/>
      <c r="DU188"/>
      <c r="DV188"/>
      <c r="DW188"/>
      <c r="DX188"/>
      <c r="DY188"/>
      <c r="DZ188"/>
      <c r="EA188"/>
      <c r="EB188"/>
      <c r="EC188"/>
      <c r="ED188"/>
      <c r="EE188"/>
      <c r="EF188"/>
      <c r="EG188"/>
      <c r="EH188"/>
      <c r="EI188"/>
      <c r="EJ188"/>
      <c r="EK188"/>
      <c r="EL188"/>
      <c r="EM188"/>
      <c r="EN188"/>
      <c r="EO188"/>
      <c r="EP188"/>
      <c r="EQ188"/>
      <c r="ER188"/>
      <c r="ES188"/>
      <c r="ET188"/>
      <c r="EU188"/>
      <c r="EV188"/>
      <c r="EW188"/>
      <c r="EX188"/>
      <c r="EY188"/>
      <c r="EZ188"/>
      <c r="FA188"/>
      <c r="FB188"/>
      <c r="FC188"/>
      <c r="FD188"/>
      <c r="FE188"/>
      <c r="FF188"/>
      <c r="FG188"/>
      <c r="FH188"/>
      <c r="FI188"/>
      <c r="FJ188"/>
      <c r="FK188"/>
      <c r="FL188"/>
      <c r="FM188"/>
      <c r="FN188"/>
      <c r="FO188"/>
      <c r="FP188"/>
      <c r="FQ188"/>
      <c r="FR188"/>
      <c r="FS188"/>
      <c r="FT188"/>
      <c r="FU188"/>
      <c r="FV188"/>
      <c r="FW188"/>
      <c r="FX188"/>
      <c r="FY188"/>
      <c r="FZ188"/>
      <c r="GA188"/>
      <c r="GB188"/>
      <c r="GC188"/>
      <c r="GD188"/>
      <c r="GE188"/>
      <c r="GF188"/>
      <c r="GG188"/>
      <c r="GH188"/>
      <c r="GI188"/>
      <c r="GJ188"/>
      <c r="GK188"/>
      <c r="GL188"/>
      <c r="GM188"/>
      <c r="GN188"/>
      <c r="GO188"/>
      <c r="GP188"/>
      <c r="GQ188"/>
      <c r="GR188"/>
      <c r="GS188"/>
      <c r="GT188"/>
      <c r="GU188"/>
      <c r="GV188"/>
      <c r="GW188"/>
    </row>
    <row r="189" spans="78:205" ht="13">
      <c r="BZ189"/>
      <c r="CH189"/>
      <c r="CP189"/>
      <c r="CX189"/>
      <c r="CY189"/>
      <c r="CZ189"/>
      <c r="DA189"/>
      <c r="DB189"/>
      <c r="DC189"/>
      <c r="DD189"/>
      <c r="DE189"/>
      <c r="DF189"/>
      <c r="DG189"/>
      <c r="DH189"/>
      <c r="DI189"/>
      <c r="DJ189"/>
      <c r="DK189"/>
      <c r="DL189"/>
      <c r="DM189"/>
      <c r="DN189"/>
      <c r="DO189"/>
      <c r="DP189"/>
      <c r="DQ189"/>
      <c r="DR189"/>
      <c r="DS189"/>
      <c r="DT189"/>
      <c r="DU189"/>
      <c r="DV189"/>
      <c r="DW189"/>
      <c r="DX189"/>
      <c r="DY189"/>
      <c r="DZ189"/>
      <c r="EA189"/>
      <c r="EB189"/>
      <c r="EC189"/>
      <c r="ED189"/>
      <c r="EE189"/>
      <c r="EF189"/>
      <c r="EG189"/>
      <c r="EH189"/>
      <c r="EI189"/>
      <c r="EJ189"/>
      <c r="EK189"/>
      <c r="EL189"/>
      <c r="EM189"/>
      <c r="EN189"/>
      <c r="EO189"/>
      <c r="EP189"/>
      <c r="EQ189"/>
      <c r="ER189"/>
      <c r="ES189"/>
      <c r="ET189"/>
      <c r="EU189"/>
      <c r="EV189"/>
      <c r="EW189"/>
      <c r="EX189"/>
      <c r="EY189"/>
      <c r="EZ189"/>
      <c r="FA189"/>
      <c r="FB189"/>
      <c r="FC189"/>
      <c r="FD189"/>
      <c r="FE189"/>
      <c r="FF189"/>
      <c r="FG189"/>
      <c r="FH189"/>
      <c r="FI189"/>
      <c r="FJ189"/>
      <c r="FK189"/>
      <c r="FL189"/>
      <c r="FM189"/>
      <c r="FN189"/>
      <c r="FO189"/>
      <c r="FP189"/>
      <c r="FQ189"/>
      <c r="FR189"/>
      <c r="FS189"/>
      <c r="FT189"/>
      <c r="FU189"/>
      <c r="FV189"/>
      <c r="FW189"/>
      <c r="FX189"/>
      <c r="FY189"/>
      <c r="FZ189"/>
      <c r="GA189"/>
      <c r="GB189"/>
      <c r="GC189"/>
      <c r="GD189"/>
      <c r="GE189"/>
      <c r="GF189"/>
      <c r="GG189"/>
      <c r="GH189"/>
      <c r="GI189"/>
      <c r="GJ189"/>
      <c r="GK189"/>
      <c r="GL189"/>
      <c r="GM189"/>
      <c r="GN189"/>
      <c r="GO189"/>
      <c r="GP189"/>
      <c r="GQ189"/>
      <c r="GR189"/>
      <c r="GS189"/>
      <c r="GT189"/>
      <c r="GU189"/>
      <c r="GV189"/>
      <c r="GW189"/>
    </row>
    <row r="190" spans="78:205" ht="13">
      <c r="BZ190"/>
      <c r="CH190"/>
      <c r="CP190"/>
      <c r="CX190"/>
      <c r="CY190"/>
      <c r="CZ190"/>
      <c r="DA190"/>
      <c r="DB190"/>
      <c r="DC190"/>
      <c r="DD190"/>
      <c r="DE190"/>
      <c r="DF190"/>
      <c r="DG190"/>
      <c r="DH190"/>
      <c r="DI190"/>
      <c r="DJ190"/>
      <c r="DK190"/>
      <c r="DL190"/>
      <c r="DM190"/>
      <c r="DN190"/>
      <c r="DO190"/>
      <c r="DP190"/>
      <c r="DQ190"/>
      <c r="DR190"/>
      <c r="DS190"/>
      <c r="DT190"/>
      <c r="DU190"/>
      <c r="DV190"/>
      <c r="DW190"/>
      <c r="DX190"/>
      <c r="DY190"/>
      <c r="DZ190"/>
      <c r="EA190"/>
      <c r="EB190"/>
      <c r="EC190"/>
      <c r="ED190"/>
      <c r="EE190"/>
      <c r="EF190"/>
      <c r="EG190"/>
      <c r="EH190"/>
      <c r="EI190"/>
      <c r="EJ190"/>
      <c r="EK190"/>
      <c r="EL190"/>
      <c r="EM190"/>
      <c r="EN190"/>
      <c r="EO190"/>
      <c r="EP190"/>
      <c r="EQ190"/>
      <c r="ER190"/>
      <c r="ES190"/>
      <c r="ET190"/>
      <c r="EU190"/>
      <c r="EV190"/>
      <c r="EW190"/>
      <c r="EX190"/>
      <c r="EY190"/>
      <c r="EZ190"/>
      <c r="FA190"/>
      <c r="FB190"/>
      <c r="FC190"/>
      <c r="FD190"/>
      <c r="FE190"/>
      <c r="FF190"/>
      <c r="FG190"/>
      <c r="FH190"/>
      <c r="FI190"/>
      <c r="FJ190"/>
      <c r="FK190"/>
      <c r="FL190"/>
      <c r="FM190"/>
      <c r="FN190"/>
      <c r="FO190"/>
      <c r="FP190"/>
      <c r="FQ190"/>
      <c r="FR190"/>
      <c r="FS190"/>
      <c r="FT190"/>
      <c r="FU190"/>
      <c r="FV190"/>
      <c r="FW190"/>
      <c r="FX190"/>
      <c r="FY190"/>
      <c r="FZ190"/>
      <c r="GA190"/>
      <c r="GB190"/>
      <c r="GC190"/>
      <c r="GD190"/>
      <c r="GE190"/>
      <c r="GF190"/>
      <c r="GG190"/>
      <c r="GH190"/>
      <c r="GI190"/>
      <c r="GJ190"/>
      <c r="GK190"/>
      <c r="GL190"/>
      <c r="GM190"/>
      <c r="GN190"/>
      <c r="GO190"/>
      <c r="GP190"/>
      <c r="GQ190"/>
      <c r="GR190"/>
      <c r="GS190"/>
      <c r="GT190"/>
      <c r="GU190"/>
      <c r="GV190"/>
      <c r="GW190"/>
    </row>
    <row r="191" spans="78:205" ht="13">
      <c r="BZ191"/>
      <c r="CH191"/>
      <c r="CP191"/>
      <c r="CX191"/>
      <c r="CY191"/>
      <c r="CZ191"/>
      <c r="DA191"/>
      <c r="DB191"/>
      <c r="DC191"/>
      <c r="DD191"/>
      <c r="DE191"/>
      <c r="DF191"/>
      <c r="DG191"/>
      <c r="DH191"/>
      <c r="DI191"/>
      <c r="DJ191"/>
      <c r="DK191"/>
      <c r="DL191"/>
      <c r="DM191"/>
      <c r="DN191"/>
      <c r="DO191"/>
      <c r="DP191"/>
      <c r="DQ191"/>
      <c r="DR191"/>
      <c r="DS191"/>
      <c r="DT191"/>
      <c r="DU191"/>
      <c r="DV191"/>
      <c r="DW191"/>
      <c r="DX191"/>
      <c r="DY191"/>
      <c r="DZ191"/>
      <c r="EA191"/>
      <c r="EB191"/>
      <c r="EC191"/>
      <c r="ED191"/>
      <c r="EE191"/>
      <c r="EF191"/>
      <c r="EG191"/>
      <c r="EH191"/>
      <c r="EI191"/>
      <c r="EJ191"/>
      <c r="EK191"/>
      <c r="EL191"/>
      <c r="EM191"/>
      <c r="EN191"/>
      <c r="EO191"/>
      <c r="EP191"/>
      <c r="EQ191"/>
      <c r="ER191"/>
      <c r="ES191"/>
      <c r="ET191"/>
      <c r="EU191"/>
      <c r="EV191"/>
      <c r="EW191"/>
      <c r="EX191"/>
      <c r="EY191"/>
      <c r="EZ191"/>
      <c r="FA191"/>
      <c r="FB191"/>
      <c r="FC191"/>
      <c r="FD191"/>
      <c r="FE191"/>
      <c r="FF191"/>
      <c r="FG191"/>
      <c r="FH191"/>
      <c r="FI191"/>
      <c r="FJ191"/>
      <c r="FK191"/>
      <c r="FL191"/>
      <c r="FM191"/>
      <c r="FN191"/>
      <c r="FO191"/>
      <c r="FP191"/>
      <c r="FQ191"/>
      <c r="FR191"/>
      <c r="FS191"/>
      <c r="FT191"/>
      <c r="FU191"/>
      <c r="FV191"/>
      <c r="FW191"/>
      <c r="FX191"/>
      <c r="FY191"/>
      <c r="FZ191"/>
      <c r="GA191"/>
      <c r="GB191"/>
      <c r="GC191"/>
      <c r="GD191"/>
      <c r="GE191"/>
      <c r="GF191"/>
      <c r="GG191"/>
      <c r="GH191"/>
      <c r="GI191"/>
      <c r="GJ191"/>
      <c r="GK191"/>
      <c r="GL191"/>
      <c r="GM191"/>
      <c r="GN191"/>
      <c r="GO191"/>
      <c r="GP191"/>
      <c r="GQ191"/>
      <c r="GR191"/>
      <c r="GS191"/>
      <c r="GT191"/>
      <c r="GU191"/>
      <c r="GV191"/>
      <c r="GW191"/>
    </row>
    <row r="192" spans="78:205" ht="13">
      <c r="BZ192"/>
      <c r="CH192"/>
      <c r="CP192"/>
      <c r="CX192"/>
      <c r="CY192"/>
      <c r="CZ192"/>
      <c r="DA192"/>
      <c r="DB192"/>
      <c r="DC192"/>
      <c r="DD192"/>
      <c r="DE192"/>
      <c r="DF192"/>
      <c r="DG192"/>
      <c r="DH192"/>
      <c r="DI192"/>
      <c r="DJ192"/>
      <c r="DK192"/>
      <c r="DL192"/>
      <c r="DM192"/>
      <c r="DN192"/>
      <c r="DO192"/>
      <c r="DP192"/>
      <c r="DQ192"/>
      <c r="DR192"/>
      <c r="DS192"/>
      <c r="DT192"/>
      <c r="DU192"/>
      <c r="DV192"/>
      <c r="DW192"/>
      <c r="DX192"/>
      <c r="DY192"/>
      <c r="DZ192"/>
      <c r="EA192"/>
      <c r="EB192"/>
      <c r="EC192"/>
      <c r="ED192"/>
      <c r="EE192"/>
      <c r="EF192"/>
      <c r="EG192"/>
      <c r="EH192"/>
      <c r="EI192"/>
      <c r="EJ192"/>
      <c r="EK192"/>
      <c r="EL192"/>
      <c r="EM192"/>
      <c r="EN192"/>
      <c r="EO192"/>
      <c r="EP192"/>
      <c r="EQ192"/>
      <c r="ER192"/>
      <c r="ES192"/>
      <c r="ET192"/>
      <c r="EU192"/>
      <c r="EV192"/>
      <c r="EW192"/>
      <c r="EX192"/>
      <c r="EY192"/>
      <c r="EZ192"/>
      <c r="FA192"/>
      <c r="FB192"/>
      <c r="FC192"/>
      <c r="FD192"/>
      <c r="FE192"/>
      <c r="FF192"/>
      <c r="FG192"/>
      <c r="FH192"/>
      <c r="FI192"/>
      <c r="FJ192"/>
      <c r="FK192"/>
      <c r="FL192"/>
      <c r="FM192"/>
      <c r="FN192"/>
      <c r="FO192"/>
      <c r="FP192"/>
      <c r="FQ192"/>
      <c r="FR192"/>
      <c r="FS192"/>
      <c r="FT192"/>
      <c r="FU192"/>
      <c r="FV192"/>
      <c r="FW192"/>
      <c r="FX192"/>
      <c r="FY192"/>
      <c r="FZ192"/>
      <c r="GA192"/>
      <c r="GB192"/>
      <c r="GC192"/>
      <c r="GD192"/>
      <c r="GE192"/>
      <c r="GF192"/>
      <c r="GG192"/>
      <c r="GH192"/>
      <c r="GI192"/>
      <c r="GJ192"/>
      <c r="GK192"/>
      <c r="GL192"/>
      <c r="GM192"/>
      <c r="GN192"/>
      <c r="GO192"/>
      <c r="GP192"/>
      <c r="GQ192"/>
      <c r="GR192"/>
      <c r="GS192"/>
      <c r="GT192"/>
      <c r="GU192"/>
      <c r="GV192"/>
      <c r="GW192"/>
    </row>
    <row r="193" spans="78:205" ht="13">
      <c r="BZ193"/>
      <c r="CH193"/>
      <c r="CP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row>
    <row r="194" spans="78:205" ht="13">
      <c r="BZ194"/>
      <c r="CH194"/>
      <c r="CP194"/>
      <c r="CX194"/>
      <c r="CY194"/>
      <c r="CZ194"/>
      <c r="DA194"/>
      <c r="DB194"/>
      <c r="DC194"/>
      <c r="DD194"/>
      <c r="DE194"/>
      <c r="DF194"/>
      <c r="DG194"/>
      <c r="DH194"/>
      <c r="DI194"/>
      <c r="DJ194"/>
      <c r="DK194"/>
      <c r="DL194"/>
      <c r="DM194"/>
      <c r="DN194"/>
      <c r="DO194"/>
      <c r="DP194"/>
      <c r="DQ194"/>
      <c r="DR194"/>
      <c r="DS194"/>
      <c r="DT194"/>
      <c r="DU194"/>
      <c r="DV194"/>
      <c r="DW194"/>
      <c r="DX194"/>
      <c r="DY194"/>
      <c r="DZ194"/>
      <c r="EA194"/>
      <c r="EB194"/>
      <c r="EC194"/>
      <c r="ED194"/>
      <c r="EE194"/>
      <c r="EF194"/>
      <c r="EG194"/>
      <c r="EH194"/>
      <c r="EI194"/>
      <c r="EJ194"/>
      <c r="EK194"/>
      <c r="EL194"/>
      <c r="EM194"/>
      <c r="EN194"/>
      <c r="EO194"/>
      <c r="EP194"/>
      <c r="EQ194"/>
      <c r="ER194"/>
      <c r="ES194"/>
      <c r="ET194"/>
      <c r="EU194"/>
      <c r="EV194"/>
      <c r="EW194"/>
      <c r="EX194"/>
      <c r="EY194"/>
      <c r="EZ194"/>
      <c r="FA194"/>
      <c r="FB194"/>
      <c r="FC194"/>
      <c r="FD194"/>
      <c r="FE194"/>
      <c r="FF194"/>
      <c r="FG194"/>
      <c r="FH194"/>
      <c r="FI194"/>
      <c r="FJ194"/>
      <c r="FK194"/>
      <c r="FL194"/>
      <c r="FM194"/>
      <c r="FN194"/>
      <c r="FO194"/>
      <c r="FP194"/>
      <c r="FQ194"/>
      <c r="FR194"/>
      <c r="FS194"/>
      <c r="FT194"/>
      <c r="FU194"/>
      <c r="FV194"/>
      <c r="FW194"/>
      <c r="FX194"/>
      <c r="FY194"/>
      <c r="FZ194"/>
      <c r="GA194"/>
      <c r="GB194"/>
      <c r="GC194"/>
      <c r="GD194"/>
      <c r="GE194"/>
      <c r="GF194"/>
      <c r="GG194"/>
      <c r="GH194"/>
      <c r="GI194"/>
      <c r="GJ194"/>
      <c r="GK194"/>
      <c r="GL194"/>
      <c r="GM194"/>
      <c r="GN194"/>
      <c r="GO194"/>
      <c r="GP194"/>
      <c r="GQ194"/>
      <c r="GR194"/>
      <c r="GS194"/>
      <c r="GT194"/>
      <c r="GU194"/>
      <c r="GV194"/>
      <c r="GW194"/>
    </row>
    <row r="195" spans="78:205" ht="13">
      <c r="BZ195"/>
      <c r="CH195"/>
      <c r="CP195"/>
      <c r="CX195"/>
      <c r="CY195"/>
      <c r="CZ195"/>
      <c r="DA195"/>
      <c r="DB195"/>
      <c r="DC195"/>
      <c r="DD195"/>
      <c r="DE195"/>
      <c r="DF195"/>
      <c r="DG195"/>
      <c r="DH195"/>
      <c r="DI195"/>
      <c r="DJ195"/>
      <c r="DK195"/>
      <c r="DL195"/>
      <c r="DM195"/>
      <c r="DN195"/>
      <c r="DO195"/>
      <c r="DP195"/>
      <c r="DQ195"/>
      <c r="DR195"/>
      <c r="DS195"/>
      <c r="DT195"/>
      <c r="DU195"/>
      <c r="DV195"/>
      <c r="DW195"/>
      <c r="DX195"/>
      <c r="DY195"/>
      <c r="DZ195"/>
      <c r="EA195"/>
      <c r="EB195"/>
      <c r="EC195"/>
      <c r="ED195"/>
      <c r="EE195"/>
      <c r="EF195"/>
      <c r="EG195"/>
      <c r="EH195"/>
      <c r="EI195"/>
      <c r="EJ195"/>
      <c r="EK195"/>
      <c r="EL195"/>
      <c r="EM195"/>
      <c r="EN195"/>
      <c r="EO195"/>
      <c r="EP195"/>
      <c r="EQ195"/>
      <c r="ER195"/>
      <c r="ES195"/>
      <c r="ET195"/>
      <c r="EU195"/>
      <c r="EV195"/>
      <c r="EW195"/>
      <c r="EX195"/>
      <c r="EY195"/>
      <c r="EZ195"/>
      <c r="FA195"/>
      <c r="FB195"/>
      <c r="FC195"/>
      <c r="FD195"/>
      <c r="FE195"/>
      <c r="FF195"/>
      <c r="FG195"/>
      <c r="FH195"/>
      <c r="FI195"/>
      <c r="FJ195"/>
      <c r="FK195"/>
      <c r="FL195"/>
      <c r="FM195"/>
      <c r="FN195"/>
      <c r="FO195"/>
      <c r="FP195"/>
      <c r="FQ195"/>
      <c r="FR195"/>
      <c r="FS195"/>
      <c r="FT195"/>
      <c r="FU195"/>
      <c r="FV195"/>
      <c r="FW195"/>
      <c r="FX195"/>
      <c r="FY195"/>
      <c r="FZ195"/>
      <c r="GA195"/>
      <c r="GB195"/>
      <c r="GC195"/>
      <c r="GD195"/>
      <c r="GE195"/>
      <c r="GF195"/>
      <c r="GG195"/>
      <c r="GH195"/>
      <c r="GI195"/>
      <c r="GJ195"/>
      <c r="GK195"/>
      <c r="GL195"/>
      <c r="GM195"/>
      <c r="GN195"/>
      <c r="GO195"/>
      <c r="GP195"/>
      <c r="GQ195"/>
      <c r="GR195"/>
      <c r="GS195"/>
      <c r="GT195"/>
      <c r="GU195"/>
      <c r="GV195"/>
      <c r="GW195"/>
    </row>
    <row r="196" spans="78:205" ht="13">
      <c r="BZ196"/>
      <c r="CH196"/>
      <c r="CP196"/>
      <c r="CX196"/>
      <c r="CY196"/>
      <c r="CZ196"/>
      <c r="DA196"/>
      <c r="DB196"/>
      <c r="DC196"/>
      <c r="DD196"/>
      <c r="DE196"/>
      <c r="DF196"/>
      <c r="DG196"/>
      <c r="DH196"/>
      <c r="DI196"/>
      <c r="DJ196"/>
      <c r="DK196"/>
      <c r="DL196"/>
      <c r="DM196"/>
      <c r="DN196"/>
      <c r="DO196"/>
      <c r="DP196"/>
      <c r="DQ196"/>
      <c r="DR196"/>
      <c r="DS196"/>
      <c r="DT196"/>
      <c r="DU196"/>
      <c r="DV196"/>
      <c r="DW196"/>
      <c r="DX196"/>
      <c r="DY196"/>
      <c r="DZ196"/>
      <c r="EA196"/>
      <c r="EB196"/>
      <c r="EC196"/>
      <c r="ED196"/>
      <c r="EE196"/>
      <c r="EF196"/>
      <c r="EG196"/>
      <c r="EH196"/>
      <c r="EI196"/>
      <c r="EJ196"/>
      <c r="EK196"/>
      <c r="EL196"/>
      <c r="EM196"/>
      <c r="EN196"/>
      <c r="EO196"/>
      <c r="EP196"/>
      <c r="EQ196"/>
      <c r="ER196"/>
      <c r="ES196"/>
      <c r="ET196"/>
      <c r="EU196"/>
      <c r="EV196"/>
      <c r="EW196"/>
      <c r="EX196"/>
      <c r="EY196"/>
      <c r="EZ196"/>
      <c r="FA196"/>
      <c r="FB196"/>
      <c r="FC196"/>
      <c r="FD196"/>
      <c r="FE196"/>
      <c r="FF196"/>
      <c r="FG196"/>
      <c r="FH196"/>
      <c r="FI196"/>
      <c r="FJ196"/>
      <c r="FK196"/>
      <c r="FL196"/>
      <c r="FM196"/>
      <c r="FN196"/>
      <c r="FO196"/>
      <c r="FP196"/>
      <c r="FQ196"/>
      <c r="FR196"/>
      <c r="FS196"/>
      <c r="FT196"/>
      <c r="FU196"/>
      <c r="FV196"/>
      <c r="FW196"/>
      <c r="FX196"/>
      <c r="FY196"/>
      <c r="FZ196"/>
      <c r="GA196"/>
      <c r="GB196"/>
      <c r="GC196"/>
      <c r="GD196"/>
      <c r="GE196"/>
      <c r="GF196"/>
      <c r="GG196"/>
      <c r="GH196"/>
      <c r="GI196"/>
      <c r="GJ196"/>
      <c r="GK196"/>
      <c r="GL196"/>
      <c r="GM196"/>
      <c r="GN196"/>
      <c r="GO196"/>
      <c r="GP196"/>
      <c r="GQ196"/>
      <c r="GR196"/>
      <c r="GS196"/>
      <c r="GT196"/>
      <c r="GU196"/>
      <c r="GV196"/>
      <c r="GW196"/>
    </row>
    <row r="197" spans="78:205" ht="13">
      <c r="BZ197"/>
      <c r="CH197"/>
      <c r="CP197"/>
      <c r="CX197"/>
      <c r="CY197"/>
      <c r="CZ197"/>
      <c r="DA197"/>
      <c r="DB197"/>
      <c r="DC197"/>
      <c r="DD197"/>
      <c r="DE197"/>
      <c r="DF197"/>
      <c r="DG197"/>
      <c r="DH197"/>
      <c r="DI197"/>
      <c r="DJ197"/>
      <c r="DK197"/>
      <c r="DL197"/>
      <c r="DM197"/>
      <c r="DN197"/>
      <c r="DO197"/>
      <c r="DP197"/>
      <c r="DQ197"/>
      <c r="DR197"/>
      <c r="DS197"/>
      <c r="DT197"/>
      <c r="DU197"/>
      <c r="DV197"/>
      <c r="DW197"/>
      <c r="DX197"/>
      <c r="DY197"/>
      <c r="DZ197"/>
      <c r="EA197"/>
      <c r="EB197"/>
      <c r="EC197"/>
      <c r="ED197"/>
      <c r="EE197"/>
      <c r="EF197"/>
      <c r="EG197"/>
      <c r="EH197"/>
      <c r="EI197"/>
      <c r="EJ197"/>
      <c r="EK197"/>
      <c r="EL197"/>
      <c r="EM197"/>
      <c r="EN197"/>
      <c r="EO197"/>
      <c r="EP197"/>
      <c r="EQ197"/>
      <c r="ER197"/>
      <c r="ES197"/>
      <c r="ET197"/>
      <c r="EU197"/>
      <c r="EV197"/>
      <c r="EW197"/>
      <c r="EX197"/>
      <c r="EY197"/>
      <c r="EZ197"/>
      <c r="FA197"/>
      <c r="FB197"/>
      <c r="FC197"/>
      <c r="FD197"/>
      <c r="FE197"/>
      <c r="FF197"/>
      <c r="FG197"/>
      <c r="FH197"/>
      <c r="FI197"/>
      <c r="FJ197"/>
      <c r="FK197"/>
      <c r="FL197"/>
      <c r="FM197"/>
      <c r="FN197"/>
      <c r="FO197"/>
      <c r="FP197"/>
      <c r="FQ197"/>
      <c r="FR197"/>
      <c r="FS197"/>
      <c r="FT197"/>
      <c r="FU197"/>
      <c r="FV197"/>
      <c r="FW197"/>
      <c r="FX197"/>
      <c r="FY197"/>
      <c r="FZ197"/>
      <c r="GA197"/>
      <c r="GB197"/>
      <c r="GC197"/>
      <c r="GD197"/>
      <c r="GE197"/>
      <c r="GF197"/>
      <c r="GG197"/>
      <c r="GH197"/>
      <c r="GI197"/>
      <c r="GJ197"/>
      <c r="GK197"/>
      <c r="GL197"/>
      <c r="GM197"/>
      <c r="GN197"/>
      <c r="GO197"/>
      <c r="GP197"/>
      <c r="GQ197"/>
      <c r="GR197"/>
      <c r="GS197"/>
      <c r="GT197"/>
      <c r="GU197"/>
      <c r="GV197"/>
      <c r="GW197"/>
    </row>
    <row r="198" spans="78:205" ht="13">
      <c r="BZ198"/>
      <c r="CH198"/>
      <c r="CP198"/>
      <c r="CX198"/>
      <c r="CY198"/>
      <c r="CZ198"/>
      <c r="DA198"/>
      <c r="DB198"/>
      <c r="DC198"/>
      <c r="DD198"/>
      <c r="DE198"/>
      <c r="DF198"/>
      <c r="DG198"/>
      <c r="DH198"/>
      <c r="DI198"/>
      <c r="DJ198"/>
      <c r="DK198"/>
      <c r="DL198"/>
      <c r="DM198"/>
      <c r="DN198"/>
      <c r="DO198"/>
      <c r="DP198"/>
      <c r="DQ198"/>
      <c r="DR198"/>
      <c r="DS198"/>
      <c r="DT198"/>
      <c r="DU198"/>
      <c r="DV198"/>
      <c r="DW198"/>
      <c r="DX198"/>
      <c r="DY198"/>
      <c r="DZ198"/>
      <c r="EA198"/>
      <c r="EB198"/>
      <c r="EC198"/>
      <c r="ED198"/>
      <c r="EE198"/>
      <c r="EF198"/>
      <c r="EG198"/>
      <c r="EH198"/>
      <c r="EI198"/>
      <c r="EJ198"/>
      <c r="EK198"/>
      <c r="EL198"/>
      <c r="EM198"/>
      <c r="EN198"/>
      <c r="EO198"/>
      <c r="EP198"/>
      <c r="EQ198"/>
      <c r="ER198"/>
      <c r="ES198"/>
      <c r="ET198"/>
      <c r="EU198"/>
      <c r="EV198"/>
      <c r="EW198"/>
      <c r="EX198"/>
      <c r="EY198"/>
      <c r="EZ198"/>
      <c r="FA198"/>
      <c r="FB198"/>
      <c r="FC198"/>
      <c r="FD198"/>
      <c r="FE198"/>
      <c r="FF198"/>
      <c r="FG198"/>
      <c r="FH198"/>
      <c r="FI198"/>
      <c r="FJ198"/>
      <c r="FK198"/>
      <c r="FL198"/>
      <c r="FM198"/>
      <c r="FN198"/>
      <c r="FO198"/>
      <c r="FP198"/>
      <c r="FQ198"/>
      <c r="FR198"/>
      <c r="FS198"/>
      <c r="FT198"/>
      <c r="FU198"/>
      <c r="FV198"/>
      <c r="FW198"/>
      <c r="FX198"/>
      <c r="FY198"/>
      <c r="FZ198"/>
      <c r="GA198"/>
      <c r="GB198"/>
      <c r="GC198"/>
      <c r="GD198"/>
      <c r="GE198"/>
      <c r="GF198"/>
      <c r="GG198"/>
      <c r="GH198"/>
      <c r="GI198"/>
      <c r="GJ198"/>
      <c r="GK198"/>
      <c r="GL198"/>
      <c r="GM198"/>
      <c r="GN198"/>
      <c r="GO198"/>
      <c r="GP198"/>
      <c r="GQ198"/>
      <c r="GR198"/>
      <c r="GS198"/>
      <c r="GT198"/>
      <c r="GU198"/>
      <c r="GV198"/>
      <c r="GW198"/>
    </row>
    <row r="199" spans="78:205" ht="13">
      <c r="BZ199"/>
      <c r="CH199"/>
      <c r="CP199"/>
      <c r="CX199"/>
      <c r="CY199"/>
      <c r="CZ199"/>
      <c r="DA199"/>
      <c r="DB199"/>
      <c r="DC199"/>
      <c r="DD199"/>
      <c r="DE199"/>
      <c r="DF199"/>
      <c r="DG199"/>
      <c r="DH199"/>
      <c r="DI199"/>
      <c r="DJ199"/>
      <c r="DK199"/>
      <c r="DL199"/>
      <c r="DM199"/>
      <c r="DN199"/>
      <c r="DO199"/>
      <c r="DP199"/>
      <c r="DQ199"/>
      <c r="DR199"/>
      <c r="DS199"/>
      <c r="DT199"/>
      <c r="DU199"/>
      <c r="DV199"/>
      <c r="DW199"/>
      <c r="DX199"/>
      <c r="DY199"/>
      <c r="DZ199"/>
      <c r="EA199"/>
      <c r="EB199"/>
      <c r="EC199"/>
      <c r="ED199"/>
      <c r="EE199"/>
      <c r="EF199"/>
      <c r="EG199"/>
      <c r="EH199"/>
      <c r="EI199"/>
      <c r="EJ199"/>
      <c r="EK199"/>
      <c r="EL199"/>
      <c r="EM199"/>
      <c r="EN199"/>
      <c r="EO199"/>
      <c r="EP199"/>
      <c r="EQ199"/>
      <c r="ER199"/>
      <c r="ES199"/>
      <c r="ET199"/>
      <c r="EU199"/>
      <c r="EV199"/>
      <c r="EW199"/>
      <c r="EX199"/>
      <c r="EY199"/>
      <c r="EZ199"/>
      <c r="FA199"/>
      <c r="FB199"/>
      <c r="FC199"/>
      <c r="FD199"/>
      <c r="FE199"/>
      <c r="FF199"/>
      <c r="FG199"/>
      <c r="FH199"/>
      <c r="FI199"/>
      <c r="FJ199"/>
      <c r="FK199"/>
      <c r="FL199"/>
      <c r="FM199"/>
      <c r="FN199"/>
      <c r="FO199"/>
      <c r="FP199"/>
      <c r="FQ199"/>
      <c r="FR199"/>
      <c r="FS199"/>
      <c r="FT199"/>
      <c r="FU199"/>
      <c r="FV199"/>
      <c r="FW199"/>
      <c r="FX199"/>
      <c r="FY199"/>
      <c r="FZ199"/>
      <c r="GA199"/>
      <c r="GB199"/>
      <c r="GC199"/>
      <c r="GD199"/>
      <c r="GE199"/>
      <c r="GF199"/>
      <c r="GG199"/>
      <c r="GH199"/>
      <c r="GI199"/>
      <c r="GJ199"/>
      <c r="GK199"/>
      <c r="GL199"/>
      <c r="GM199"/>
      <c r="GN199"/>
      <c r="GO199"/>
      <c r="GP199"/>
      <c r="GQ199"/>
      <c r="GR199"/>
      <c r="GS199"/>
      <c r="GT199"/>
      <c r="GU199"/>
      <c r="GV199"/>
      <c r="GW199"/>
    </row>
    <row r="200" spans="78:205" ht="13">
      <c r="BZ200"/>
      <c r="CH200"/>
      <c r="CP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c r="EN200"/>
      <c r="EO200"/>
      <c r="EP200"/>
      <c r="EQ200"/>
      <c r="ER200"/>
      <c r="ES200"/>
      <c r="ET200"/>
      <c r="EU200"/>
      <c r="EV200"/>
      <c r="EW200"/>
      <c r="EX200"/>
      <c r="EY200"/>
      <c r="EZ200"/>
      <c r="FA200"/>
      <c r="FB200"/>
      <c r="FC200"/>
      <c r="FD200"/>
      <c r="FE200"/>
      <c r="FF200"/>
      <c r="FG200"/>
      <c r="FH200"/>
      <c r="FI200"/>
      <c r="FJ200"/>
      <c r="FK200"/>
      <c r="FL200"/>
      <c r="FM200"/>
      <c r="FN200"/>
      <c r="FO200"/>
      <c r="FP200"/>
      <c r="FQ200"/>
      <c r="FR200"/>
      <c r="FS200"/>
      <c r="FT200"/>
      <c r="FU200"/>
      <c r="FV200"/>
      <c r="FW200"/>
      <c r="FX200"/>
      <c r="FY200"/>
      <c r="FZ200"/>
      <c r="GA200"/>
      <c r="GB200"/>
      <c r="GC200"/>
      <c r="GD200"/>
      <c r="GE200"/>
      <c r="GF200"/>
      <c r="GG200"/>
      <c r="GH200"/>
      <c r="GI200"/>
      <c r="GJ200"/>
      <c r="GK200"/>
      <c r="GL200"/>
      <c r="GM200"/>
      <c r="GN200"/>
      <c r="GO200"/>
      <c r="GP200"/>
      <c r="GQ200"/>
      <c r="GR200"/>
      <c r="GS200"/>
      <c r="GT200"/>
      <c r="GU200"/>
      <c r="GV200"/>
      <c r="GW200"/>
    </row>
    <row r="201" spans="78:205" ht="13">
      <c r="BZ201"/>
      <c r="CH201"/>
      <c r="CP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c r="EN201"/>
      <c r="EO201"/>
      <c r="EP201"/>
      <c r="EQ201"/>
      <c r="ER201"/>
      <c r="ES201"/>
      <c r="ET201"/>
      <c r="EU201"/>
      <c r="EV201"/>
      <c r="EW201"/>
      <c r="EX201"/>
      <c r="EY201"/>
      <c r="EZ201"/>
      <c r="FA201"/>
      <c r="FB201"/>
      <c r="FC201"/>
      <c r="FD201"/>
      <c r="FE201"/>
      <c r="FF201"/>
      <c r="FG201"/>
      <c r="FH201"/>
      <c r="FI201"/>
      <c r="FJ201"/>
      <c r="FK201"/>
      <c r="FL201"/>
      <c r="FM201"/>
      <c r="FN201"/>
      <c r="FO201"/>
      <c r="FP201"/>
      <c r="FQ201"/>
      <c r="FR201"/>
      <c r="FS201"/>
      <c r="FT201"/>
      <c r="FU201"/>
      <c r="FV201"/>
      <c r="FW201"/>
      <c r="FX201"/>
      <c r="FY201"/>
      <c r="FZ201"/>
      <c r="GA201"/>
      <c r="GB201"/>
      <c r="GC201"/>
      <c r="GD201"/>
      <c r="GE201"/>
      <c r="GF201"/>
      <c r="GG201"/>
      <c r="GH201"/>
      <c r="GI201"/>
      <c r="GJ201"/>
      <c r="GK201"/>
      <c r="GL201"/>
      <c r="GM201"/>
      <c r="GN201"/>
      <c r="GO201"/>
      <c r="GP201"/>
      <c r="GQ201"/>
      <c r="GR201"/>
      <c r="GS201"/>
      <c r="GT201"/>
      <c r="GU201"/>
      <c r="GV201"/>
      <c r="GW201"/>
    </row>
    <row r="202" spans="78:205" ht="13">
      <c r="BZ202"/>
      <c r="CH202"/>
      <c r="CP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c r="FK202"/>
      <c r="FL202"/>
      <c r="FM202"/>
      <c r="FN202"/>
      <c r="FO202"/>
      <c r="FP202"/>
      <c r="FQ202"/>
      <c r="FR202"/>
      <c r="FS202"/>
      <c r="FT202"/>
      <c r="FU202"/>
      <c r="FV202"/>
      <c r="FW202"/>
      <c r="FX202"/>
      <c r="FY202"/>
      <c r="FZ202"/>
      <c r="GA202"/>
      <c r="GB202"/>
      <c r="GC202"/>
      <c r="GD202"/>
      <c r="GE202"/>
      <c r="GF202"/>
      <c r="GG202"/>
      <c r="GH202"/>
      <c r="GI202"/>
      <c r="GJ202"/>
      <c r="GK202"/>
      <c r="GL202"/>
      <c r="GM202"/>
      <c r="GN202"/>
      <c r="GO202"/>
      <c r="GP202"/>
      <c r="GQ202"/>
      <c r="GR202"/>
      <c r="GS202"/>
      <c r="GT202"/>
      <c r="GU202"/>
      <c r="GV202"/>
      <c r="GW202"/>
    </row>
    <row r="203" spans="78:205" ht="13">
      <c r="BZ203"/>
      <c r="CH203"/>
      <c r="CP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c r="EN203"/>
      <c r="EO203"/>
      <c r="EP203"/>
      <c r="EQ203"/>
      <c r="ER203"/>
      <c r="ES203"/>
      <c r="ET203"/>
      <c r="EU203"/>
      <c r="EV203"/>
      <c r="EW203"/>
      <c r="EX203"/>
      <c r="EY203"/>
      <c r="EZ203"/>
      <c r="FA203"/>
      <c r="FB203"/>
      <c r="FC203"/>
      <c r="FD203"/>
      <c r="FE203"/>
      <c r="FF203"/>
      <c r="FG203"/>
      <c r="FH203"/>
      <c r="FI203"/>
      <c r="FJ203"/>
      <c r="FK203"/>
      <c r="FL203"/>
      <c r="FM203"/>
      <c r="FN203"/>
      <c r="FO203"/>
      <c r="FP203"/>
      <c r="FQ203"/>
      <c r="FR203"/>
      <c r="FS203"/>
      <c r="FT203"/>
      <c r="FU203"/>
      <c r="FV203"/>
      <c r="FW203"/>
      <c r="FX203"/>
      <c r="FY203"/>
      <c r="FZ203"/>
      <c r="GA203"/>
      <c r="GB203"/>
      <c r="GC203"/>
      <c r="GD203"/>
      <c r="GE203"/>
      <c r="GF203"/>
      <c r="GG203"/>
      <c r="GH203"/>
      <c r="GI203"/>
      <c r="GJ203"/>
      <c r="GK203"/>
      <c r="GL203"/>
      <c r="GM203"/>
      <c r="GN203"/>
      <c r="GO203"/>
      <c r="GP203"/>
      <c r="GQ203"/>
      <c r="GR203"/>
      <c r="GS203"/>
      <c r="GT203"/>
      <c r="GU203"/>
      <c r="GV203"/>
      <c r="GW203"/>
    </row>
    <row r="204" spans="78:205" ht="13">
      <c r="BZ204"/>
      <c r="CH204"/>
      <c r="CP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c r="EN204"/>
      <c r="EO204"/>
      <c r="EP204"/>
      <c r="EQ204"/>
      <c r="ER204"/>
      <c r="ES204"/>
      <c r="ET204"/>
      <c r="EU204"/>
      <c r="EV204"/>
      <c r="EW204"/>
      <c r="EX204"/>
      <c r="EY204"/>
      <c r="EZ204"/>
      <c r="FA204"/>
      <c r="FB204"/>
      <c r="FC204"/>
      <c r="FD204"/>
      <c r="FE204"/>
      <c r="FF204"/>
      <c r="FG204"/>
      <c r="FH204"/>
      <c r="FI204"/>
      <c r="FJ204"/>
      <c r="FK204"/>
      <c r="FL204"/>
      <c r="FM204"/>
      <c r="FN204"/>
      <c r="FO204"/>
      <c r="FP204"/>
      <c r="FQ204"/>
      <c r="FR204"/>
      <c r="FS204"/>
      <c r="FT204"/>
      <c r="FU204"/>
      <c r="FV204"/>
      <c r="FW204"/>
      <c r="FX204"/>
      <c r="FY204"/>
      <c r="FZ204"/>
      <c r="GA204"/>
      <c r="GB204"/>
      <c r="GC204"/>
      <c r="GD204"/>
      <c r="GE204"/>
      <c r="GF204"/>
      <c r="GG204"/>
      <c r="GH204"/>
      <c r="GI204"/>
      <c r="GJ204"/>
      <c r="GK204"/>
      <c r="GL204"/>
      <c r="GM204"/>
      <c r="GN204"/>
      <c r="GO204"/>
      <c r="GP204"/>
      <c r="GQ204"/>
      <c r="GR204"/>
      <c r="GS204"/>
      <c r="GT204"/>
      <c r="GU204"/>
      <c r="GV204"/>
      <c r="GW204"/>
    </row>
    <row r="205" spans="78:205" ht="13">
      <c r="BZ205"/>
      <c r="CH205"/>
      <c r="CP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c r="ES205"/>
      <c r="ET205"/>
      <c r="EU205"/>
      <c r="EV205"/>
      <c r="EW205"/>
      <c r="EX205"/>
      <c r="EY205"/>
      <c r="EZ205"/>
      <c r="FA205"/>
      <c r="FB205"/>
      <c r="FC205"/>
      <c r="FD205"/>
      <c r="FE205"/>
      <c r="FF205"/>
      <c r="FG205"/>
      <c r="FH205"/>
      <c r="FI205"/>
      <c r="FJ205"/>
      <c r="FK205"/>
      <c r="FL205"/>
      <c r="FM205"/>
      <c r="FN205"/>
      <c r="FO205"/>
      <c r="FP205"/>
      <c r="FQ205"/>
      <c r="FR205"/>
      <c r="FS205"/>
      <c r="FT205"/>
      <c r="FU205"/>
      <c r="FV205"/>
      <c r="FW205"/>
      <c r="FX205"/>
      <c r="FY205"/>
      <c r="FZ205"/>
      <c r="GA205"/>
      <c r="GB205"/>
      <c r="GC205"/>
      <c r="GD205"/>
      <c r="GE205"/>
      <c r="GF205"/>
      <c r="GG205"/>
      <c r="GH205"/>
      <c r="GI205"/>
      <c r="GJ205"/>
      <c r="GK205"/>
      <c r="GL205"/>
      <c r="GM205"/>
      <c r="GN205"/>
      <c r="GO205"/>
      <c r="GP205"/>
      <c r="GQ205"/>
      <c r="GR205"/>
      <c r="GS205"/>
      <c r="GT205"/>
      <c r="GU205"/>
      <c r="GV205"/>
      <c r="GW205"/>
    </row>
    <row r="206" spans="78:205" ht="13">
      <c r="BZ206"/>
      <c r="CH206"/>
      <c r="CP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c r="EN206"/>
      <c r="EO206"/>
      <c r="EP206"/>
      <c r="EQ206"/>
      <c r="ER206"/>
      <c r="ES206"/>
      <c r="ET206"/>
      <c r="EU206"/>
      <c r="EV206"/>
      <c r="EW206"/>
      <c r="EX206"/>
      <c r="EY206"/>
      <c r="EZ206"/>
      <c r="FA206"/>
      <c r="FB206"/>
      <c r="FC206"/>
      <c r="FD206"/>
      <c r="FE206"/>
      <c r="FF206"/>
      <c r="FG206"/>
      <c r="FH206"/>
      <c r="FI206"/>
      <c r="FJ206"/>
      <c r="FK206"/>
      <c r="FL206"/>
      <c r="FM206"/>
      <c r="FN206"/>
      <c r="FO206"/>
      <c r="FP206"/>
      <c r="FQ206"/>
      <c r="FR206"/>
      <c r="FS206"/>
      <c r="FT206"/>
      <c r="FU206"/>
      <c r="FV206"/>
      <c r="FW206"/>
      <c r="FX206"/>
      <c r="FY206"/>
      <c r="FZ206"/>
      <c r="GA206"/>
      <c r="GB206"/>
      <c r="GC206"/>
      <c r="GD206"/>
      <c r="GE206"/>
      <c r="GF206"/>
      <c r="GG206"/>
      <c r="GH206"/>
      <c r="GI206"/>
      <c r="GJ206"/>
      <c r="GK206"/>
      <c r="GL206"/>
      <c r="GM206"/>
      <c r="GN206"/>
      <c r="GO206"/>
      <c r="GP206"/>
      <c r="GQ206"/>
      <c r="GR206"/>
      <c r="GS206"/>
      <c r="GT206"/>
      <c r="GU206"/>
      <c r="GV206"/>
      <c r="GW206"/>
    </row>
    <row r="207" spans="78:205" ht="13">
      <c r="BZ207"/>
      <c r="CH207"/>
      <c r="CP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c r="EN207"/>
      <c r="EO207"/>
      <c r="EP207"/>
      <c r="EQ207"/>
      <c r="ER207"/>
      <c r="ES207"/>
      <c r="ET207"/>
      <c r="EU207"/>
      <c r="EV207"/>
      <c r="EW207"/>
      <c r="EX207"/>
      <c r="EY207"/>
      <c r="EZ207"/>
      <c r="FA207"/>
      <c r="FB207"/>
      <c r="FC207"/>
      <c r="FD207"/>
      <c r="FE207"/>
      <c r="FF207"/>
      <c r="FG207"/>
      <c r="FH207"/>
      <c r="FI207"/>
      <c r="FJ207"/>
      <c r="FK207"/>
      <c r="FL207"/>
      <c r="FM207"/>
      <c r="FN207"/>
      <c r="FO207"/>
      <c r="FP207"/>
      <c r="FQ207"/>
      <c r="FR207"/>
      <c r="FS207"/>
      <c r="FT207"/>
      <c r="FU207"/>
      <c r="FV207"/>
      <c r="FW207"/>
      <c r="FX207"/>
      <c r="FY207"/>
      <c r="FZ207"/>
      <c r="GA207"/>
      <c r="GB207"/>
      <c r="GC207"/>
      <c r="GD207"/>
      <c r="GE207"/>
      <c r="GF207"/>
      <c r="GG207"/>
      <c r="GH207"/>
      <c r="GI207"/>
      <c r="GJ207"/>
      <c r="GK207"/>
      <c r="GL207"/>
      <c r="GM207"/>
      <c r="GN207"/>
      <c r="GO207"/>
      <c r="GP207"/>
      <c r="GQ207"/>
      <c r="GR207"/>
      <c r="GS207"/>
      <c r="GT207"/>
      <c r="GU207"/>
      <c r="GV207"/>
      <c r="GW207"/>
    </row>
    <row r="208" spans="78:205" ht="13">
      <c r="BZ208"/>
      <c r="CH208"/>
      <c r="CP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c r="EN208"/>
      <c r="EO208"/>
      <c r="EP208"/>
      <c r="EQ208"/>
      <c r="ER208"/>
      <c r="ES208"/>
      <c r="ET208"/>
      <c r="EU208"/>
      <c r="EV208"/>
      <c r="EW208"/>
      <c r="EX208"/>
      <c r="EY208"/>
      <c r="EZ208"/>
      <c r="FA208"/>
      <c r="FB208"/>
      <c r="FC208"/>
      <c r="FD208"/>
      <c r="FE208"/>
      <c r="FF208"/>
      <c r="FG208"/>
      <c r="FH208"/>
      <c r="FI208"/>
      <c r="FJ208"/>
      <c r="FK208"/>
      <c r="FL208"/>
      <c r="FM208"/>
      <c r="FN208"/>
      <c r="FO208"/>
      <c r="FP208"/>
      <c r="FQ208"/>
      <c r="FR208"/>
      <c r="FS208"/>
      <c r="FT208"/>
      <c r="FU208"/>
      <c r="FV208"/>
      <c r="FW208"/>
      <c r="FX208"/>
      <c r="FY208"/>
      <c r="FZ208"/>
      <c r="GA208"/>
      <c r="GB208"/>
      <c r="GC208"/>
      <c r="GD208"/>
      <c r="GE208"/>
      <c r="GF208"/>
      <c r="GG208"/>
      <c r="GH208"/>
      <c r="GI208"/>
      <c r="GJ208"/>
      <c r="GK208"/>
      <c r="GL208"/>
      <c r="GM208"/>
      <c r="GN208"/>
      <c r="GO208"/>
      <c r="GP208"/>
      <c r="GQ208"/>
      <c r="GR208"/>
      <c r="GS208"/>
      <c r="GT208"/>
      <c r="GU208"/>
      <c r="GV208"/>
      <c r="GW208"/>
    </row>
    <row r="209" spans="78:205" ht="13">
      <c r="BZ209"/>
      <c r="CH209"/>
      <c r="CP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c r="EF209"/>
      <c r="EG209"/>
      <c r="EH209"/>
      <c r="EI209"/>
      <c r="EJ209"/>
      <c r="EK209"/>
      <c r="EL209"/>
      <c r="EM209"/>
      <c r="EN209"/>
      <c r="EO209"/>
      <c r="EP209"/>
      <c r="EQ209"/>
      <c r="ER209"/>
      <c r="ES209"/>
      <c r="ET209"/>
      <c r="EU209"/>
      <c r="EV209"/>
      <c r="EW209"/>
      <c r="EX209"/>
      <c r="EY209"/>
      <c r="EZ209"/>
      <c r="FA209"/>
      <c r="FB209"/>
      <c r="FC209"/>
      <c r="FD209"/>
      <c r="FE209"/>
      <c r="FF209"/>
      <c r="FG209"/>
      <c r="FH209"/>
      <c r="FI209"/>
      <c r="FJ209"/>
      <c r="FK209"/>
      <c r="FL209"/>
      <c r="FM209"/>
      <c r="FN209"/>
      <c r="FO209"/>
      <c r="FP209"/>
      <c r="FQ209"/>
      <c r="FR209"/>
      <c r="FS209"/>
      <c r="FT209"/>
      <c r="FU209"/>
      <c r="FV209"/>
      <c r="FW209"/>
      <c r="FX209"/>
      <c r="FY209"/>
      <c r="FZ209"/>
      <c r="GA209"/>
      <c r="GB209"/>
      <c r="GC209"/>
      <c r="GD209"/>
      <c r="GE209"/>
      <c r="GF209"/>
      <c r="GG209"/>
      <c r="GH209"/>
      <c r="GI209"/>
      <c r="GJ209"/>
      <c r="GK209"/>
      <c r="GL209"/>
      <c r="GM209"/>
      <c r="GN209"/>
      <c r="GO209"/>
      <c r="GP209"/>
      <c r="GQ209"/>
      <c r="GR209"/>
      <c r="GS209"/>
      <c r="GT209"/>
      <c r="GU209"/>
      <c r="GV209"/>
      <c r="GW209"/>
    </row>
    <row r="210" spans="78:205" ht="13">
      <c r="BZ210"/>
      <c r="CH210"/>
      <c r="CP210"/>
      <c r="CX210"/>
      <c r="CY210"/>
      <c r="CZ210"/>
      <c r="DA210"/>
      <c r="DB210"/>
      <c r="DC210"/>
      <c r="DD210"/>
      <c r="DE210"/>
      <c r="DF210"/>
      <c r="DG210"/>
      <c r="DH210"/>
      <c r="DI210"/>
      <c r="DJ210"/>
      <c r="DK210"/>
      <c r="DL210"/>
      <c r="DM210"/>
      <c r="DN210"/>
      <c r="DO210"/>
      <c r="DP210"/>
      <c r="DQ210"/>
      <c r="DR210"/>
      <c r="DS210"/>
      <c r="DT210"/>
      <c r="DU210"/>
      <c r="DV210"/>
      <c r="DW210"/>
      <c r="DX210"/>
      <c r="DY210"/>
      <c r="DZ210"/>
      <c r="EA210"/>
      <c r="EB210"/>
      <c r="EC210"/>
      <c r="ED210"/>
      <c r="EE210"/>
      <c r="EF210"/>
      <c r="EG210"/>
      <c r="EH210"/>
      <c r="EI210"/>
      <c r="EJ210"/>
      <c r="EK210"/>
      <c r="EL210"/>
      <c r="EM210"/>
      <c r="EN210"/>
      <c r="EO210"/>
      <c r="EP210"/>
      <c r="EQ210"/>
      <c r="ER210"/>
      <c r="ES210"/>
      <c r="ET210"/>
      <c r="EU210"/>
      <c r="EV210"/>
      <c r="EW210"/>
      <c r="EX210"/>
      <c r="EY210"/>
      <c r="EZ210"/>
      <c r="FA210"/>
      <c r="FB210"/>
      <c r="FC210"/>
      <c r="FD210"/>
      <c r="FE210"/>
      <c r="FF210"/>
      <c r="FG210"/>
      <c r="FH210"/>
      <c r="FI210"/>
      <c r="FJ210"/>
      <c r="FK210"/>
      <c r="FL210"/>
      <c r="FM210"/>
      <c r="FN210"/>
      <c r="FO210"/>
      <c r="FP210"/>
      <c r="FQ210"/>
      <c r="FR210"/>
      <c r="FS210"/>
      <c r="FT210"/>
      <c r="FU210"/>
      <c r="FV210"/>
      <c r="FW210"/>
      <c r="FX210"/>
      <c r="FY210"/>
      <c r="FZ210"/>
      <c r="GA210"/>
      <c r="GB210"/>
      <c r="GC210"/>
      <c r="GD210"/>
      <c r="GE210"/>
      <c r="GF210"/>
      <c r="GG210"/>
      <c r="GH210"/>
      <c r="GI210"/>
      <c r="GJ210"/>
      <c r="GK210"/>
      <c r="GL210"/>
      <c r="GM210"/>
      <c r="GN210"/>
      <c r="GO210"/>
      <c r="GP210"/>
      <c r="GQ210"/>
      <c r="GR210"/>
      <c r="GS210"/>
      <c r="GT210"/>
      <c r="GU210"/>
      <c r="GV210"/>
      <c r="GW210"/>
    </row>
    <row r="211" spans="78:205" ht="13">
      <c r="BZ211"/>
      <c r="CH211"/>
      <c r="CP211"/>
      <c r="CX211"/>
      <c r="CY211"/>
      <c r="CZ211"/>
      <c r="DA211"/>
      <c r="DB211"/>
      <c r="DC211"/>
      <c r="DD211"/>
      <c r="DE211"/>
      <c r="DF211"/>
      <c r="DG211"/>
      <c r="DH211"/>
      <c r="DI211"/>
      <c r="DJ211"/>
      <c r="DK211"/>
      <c r="DL211"/>
      <c r="DM211"/>
      <c r="DN211"/>
      <c r="DO211"/>
      <c r="DP211"/>
      <c r="DQ211"/>
      <c r="DR211"/>
      <c r="DS211"/>
      <c r="DT211"/>
      <c r="DU211"/>
      <c r="DV211"/>
      <c r="DW211"/>
      <c r="DX211"/>
      <c r="DY211"/>
      <c r="DZ211"/>
      <c r="EA211"/>
      <c r="EB211"/>
      <c r="EC211"/>
      <c r="ED211"/>
      <c r="EE211"/>
      <c r="EF211"/>
      <c r="EG211"/>
      <c r="EH211"/>
      <c r="EI211"/>
      <c r="EJ211"/>
      <c r="EK211"/>
      <c r="EL211"/>
      <c r="EM211"/>
      <c r="EN211"/>
      <c r="EO211"/>
      <c r="EP211"/>
      <c r="EQ211"/>
      <c r="ER211"/>
      <c r="ES211"/>
      <c r="ET211"/>
      <c r="EU211"/>
      <c r="EV211"/>
      <c r="EW211"/>
      <c r="EX211"/>
      <c r="EY211"/>
      <c r="EZ211"/>
      <c r="FA211"/>
      <c r="FB211"/>
      <c r="FC211"/>
      <c r="FD211"/>
      <c r="FE211"/>
      <c r="FF211"/>
      <c r="FG211"/>
      <c r="FH211"/>
      <c r="FI211"/>
      <c r="FJ211"/>
      <c r="FK211"/>
      <c r="FL211"/>
      <c r="FM211"/>
      <c r="FN211"/>
      <c r="FO211"/>
      <c r="FP211"/>
      <c r="FQ211"/>
      <c r="FR211"/>
      <c r="FS211"/>
      <c r="FT211"/>
      <c r="FU211"/>
      <c r="FV211"/>
      <c r="FW211"/>
      <c r="FX211"/>
      <c r="FY211"/>
      <c r="FZ211"/>
      <c r="GA211"/>
      <c r="GB211"/>
      <c r="GC211"/>
      <c r="GD211"/>
      <c r="GE211"/>
      <c r="GF211"/>
      <c r="GG211"/>
      <c r="GH211"/>
      <c r="GI211"/>
      <c r="GJ211"/>
      <c r="GK211"/>
      <c r="GL211"/>
      <c r="GM211"/>
      <c r="GN211"/>
      <c r="GO211"/>
      <c r="GP211"/>
      <c r="GQ211"/>
      <c r="GR211"/>
      <c r="GS211"/>
      <c r="GT211"/>
      <c r="GU211"/>
      <c r="GV211"/>
      <c r="GW211"/>
    </row>
    <row r="212" spans="78:205" ht="13">
      <c r="BZ212"/>
      <c r="CH212"/>
      <c r="CP212"/>
      <c r="CX212"/>
      <c r="CY212"/>
      <c r="CZ212"/>
      <c r="DA212"/>
      <c r="DB212"/>
      <c r="DC212"/>
      <c r="DD212"/>
      <c r="DE212"/>
      <c r="DF212"/>
      <c r="DG212"/>
      <c r="DH212"/>
      <c r="DI212"/>
      <c r="DJ212"/>
      <c r="DK212"/>
      <c r="DL212"/>
      <c r="DM212"/>
      <c r="DN212"/>
      <c r="DO212"/>
      <c r="DP212"/>
      <c r="DQ212"/>
      <c r="DR212"/>
      <c r="DS212"/>
      <c r="DT212"/>
      <c r="DU212"/>
      <c r="DV212"/>
      <c r="DW212"/>
      <c r="DX212"/>
      <c r="DY212"/>
      <c r="DZ212"/>
      <c r="EA212"/>
      <c r="EB212"/>
      <c r="EC212"/>
      <c r="ED212"/>
      <c r="EE212"/>
      <c r="EF212"/>
      <c r="EG212"/>
      <c r="EH212"/>
      <c r="EI212"/>
      <c r="EJ212"/>
      <c r="EK212"/>
      <c r="EL212"/>
      <c r="EM212"/>
      <c r="EN212"/>
      <c r="EO212"/>
      <c r="EP212"/>
      <c r="EQ212"/>
      <c r="ER212"/>
      <c r="ES212"/>
      <c r="ET212"/>
      <c r="EU212"/>
      <c r="EV212"/>
      <c r="EW212"/>
      <c r="EX212"/>
      <c r="EY212"/>
      <c r="EZ212"/>
      <c r="FA212"/>
      <c r="FB212"/>
      <c r="FC212"/>
      <c r="FD212"/>
      <c r="FE212"/>
      <c r="FF212"/>
      <c r="FG212"/>
      <c r="FH212"/>
      <c r="FI212"/>
      <c r="FJ212"/>
      <c r="FK212"/>
      <c r="FL212"/>
      <c r="FM212"/>
      <c r="FN212"/>
      <c r="FO212"/>
      <c r="FP212"/>
      <c r="FQ212"/>
      <c r="FR212"/>
      <c r="FS212"/>
      <c r="FT212"/>
      <c r="FU212"/>
      <c r="FV212"/>
      <c r="FW212"/>
      <c r="FX212"/>
      <c r="FY212"/>
      <c r="FZ212"/>
      <c r="GA212"/>
      <c r="GB212"/>
      <c r="GC212"/>
      <c r="GD212"/>
      <c r="GE212"/>
      <c r="GF212"/>
      <c r="GG212"/>
      <c r="GH212"/>
      <c r="GI212"/>
      <c r="GJ212"/>
      <c r="GK212"/>
      <c r="GL212"/>
      <c r="GM212"/>
      <c r="GN212"/>
      <c r="GO212"/>
      <c r="GP212"/>
      <c r="GQ212"/>
      <c r="GR212"/>
      <c r="GS212"/>
      <c r="GT212"/>
      <c r="GU212"/>
      <c r="GV212"/>
      <c r="GW212"/>
    </row>
    <row r="213" spans="78:205" ht="13">
      <c r="BZ213"/>
      <c r="CH213"/>
      <c r="CP213"/>
      <c r="CX213"/>
      <c r="CY213"/>
      <c r="CZ213"/>
      <c r="DA213"/>
      <c r="DB213"/>
      <c r="DC213"/>
      <c r="DD213"/>
      <c r="DE213"/>
      <c r="DF213"/>
      <c r="DG213"/>
      <c r="DH213"/>
      <c r="DI213"/>
      <c r="DJ213"/>
      <c r="DK213"/>
      <c r="DL213"/>
      <c r="DM213"/>
      <c r="DN213"/>
      <c r="DO213"/>
      <c r="DP213"/>
      <c r="DQ213"/>
      <c r="DR213"/>
      <c r="DS213"/>
      <c r="DT213"/>
      <c r="DU213"/>
      <c r="DV213"/>
      <c r="DW213"/>
      <c r="DX213"/>
      <c r="DY213"/>
      <c r="DZ213"/>
      <c r="EA213"/>
      <c r="EB213"/>
      <c r="EC213"/>
      <c r="ED213"/>
      <c r="EE213"/>
      <c r="EF213"/>
      <c r="EG213"/>
      <c r="EH213"/>
      <c r="EI213"/>
      <c r="EJ213"/>
      <c r="EK213"/>
      <c r="EL213"/>
      <c r="EM213"/>
      <c r="EN213"/>
      <c r="EO213"/>
      <c r="EP213"/>
      <c r="EQ213"/>
      <c r="ER213"/>
      <c r="ES213"/>
      <c r="ET213"/>
      <c r="EU213"/>
      <c r="EV213"/>
      <c r="EW213"/>
      <c r="EX213"/>
      <c r="EY213"/>
      <c r="EZ213"/>
      <c r="FA213"/>
      <c r="FB213"/>
      <c r="FC213"/>
      <c r="FD213"/>
      <c r="FE213"/>
      <c r="FF213"/>
      <c r="FG213"/>
      <c r="FH213"/>
      <c r="FI213"/>
      <c r="FJ213"/>
      <c r="FK213"/>
      <c r="FL213"/>
      <c r="FM213"/>
      <c r="FN213"/>
      <c r="FO213"/>
      <c r="FP213"/>
      <c r="FQ213"/>
      <c r="FR213"/>
      <c r="FS213"/>
      <c r="FT213"/>
      <c r="FU213"/>
      <c r="FV213"/>
      <c r="FW213"/>
      <c r="FX213"/>
      <c r="FY213"/>
      <c r="FZ213"/>
      <c r="GA213"/>
      <c r="GB213"/>
      <c r="GC213"/>
      <c r="GD213"/>
      <c r="GE213"/>
      <c r="GF213"/>
      <c r="GG213"/>
      <c r="GH213"/>
      <c r="GI213"/>
      <c r="GJ213"/>
      <c r="GK213"/>
      <c r="GL213"/>
      <c r="GM213"/>
      <c r="GN213"/>
      <c r="GO213"/>
      <c r="GP213"/>
      <c r="GQ213"/>
      <c r="GR213"/>
      <c r="GS213"/>
      <c r="GT213"/>
      <c r="GU213"/>
      <c r="GV213"/>
      <c r="GW213"/>
    </row>
    <row r="214" spans="78:205" ht="13">
      <c r="BZ214"/>
      <c r="CH214"/>
      <c r="CP214"/>
      <c r="CX214"/>
      <c r="CY214"/>
      <c r="CZ214"/>
      <c r="DA214"/>
      <c r="DB214"/>
      <c r="DC214"/>
      <c r="DD214"/>
      <c r="DE214"/>
      <c r="DF214"/>
      <c r="DG214"/>
      <c r="DH214"/>
      <c r="DI214"/>
      <c r="DJ214"/>
      <c r="DK214"/>
      <c r="DL214"/>
      <c r="DM214"/>
      <c r="DN214"/>
      <c r="DO214"/>
      <c r="DP214"/>
      <c r="DQ214"/>
      <c r="DR214"/>
      <c r="DS214"/>
      <c r="DT214"/>
      <c r="DU214"/>
      <c r="DV214"/>
      <c r="DW214"/>
      <c r="DX214"/>
      <c r="DY214"/>
      <c r="DZ214"/>
      <c r="EA214"/>
      <c r="EB214"/>
      <c r="EC214"/>
      <c r="ED214"/>
      <c r="EE214"/>
      <c r="EF214"/>
      <c r="EG214"/>
      <c r="EH214"/>
      <c r="EI214"/>
      <c r="EJ214"/>
      <c r="EK214"/>
      <c r="EL214"/>
      <c r="EM214"/>
      <c r="EN214"/>
      <c r="EO214"/>
      <c r="EP214"/>
      <c r="EQ214"/>
      <c r="ER214"/>
      <c r="ES214"/>
      <c r="ET214"/>
      <c r="EU214"/>
      <c r="EV214"/>
      <c r="EW214"/>
      <c r="EX214"/>
      <c r="EY214"/>
      <c r="EZ214"/>
      <c r="FA214"/>
      <c r="FB214"/>
      <c r="FC214"/>
      <c r="FD214"/>
      <c r="FE214"/>
      <c r="FF214"/>
      <c r="FG214"/>
      <c r="FH214"/>
      <c r="FI214"/>
      <c r="FJ214"/>
      <c r="FK214"/>
      <c r="FL214"/>
      <c r="FM214"/>
      <c r="FN214"/>
      <c r="FO214"/>
      <c r="FP214"/>
      <c r="FQ214"/>
      <c r="FR214"/>
      <c r="FS214"/>
      <c r="FT214"/>
      <c r="FU214"/>
      <c r="FV214"/>
      <c r="FW214"/>
      <c r="FX214"/>
      <c r="FY214"/>
      <c r="FZ214"/>
      <c r="GA214"/>
      <c r="GB214"/>
      <c r="GC214"/>
      <c r="GD214"/>
      <c r="GE214"/>
      <c r="GF214"/>
      <c r="GG214"/>
      <c r="GH214"/>
      <c r="GI214"/>
      <c r="GJ214"/>
      <c r="GK214"/>
      <c r="GL214"/>
      <c r="GM214"/>
      <c r="GN214"/>
      <c r="GO214"/>
      <c r="GP214"/>
      <c r="GQ214"/>
      <c r="GR214"/>
      <c r="GS214"/>
      <c r="GT214"/>
      <c r="GU214"/>
      <c r="GV214"/>
      <c r="GW214"/>
    </row>
    <row r="215" spans="78:205" ht="13">
      <c r="BZ215"/>
      <c r="CH215"/>
      <c r="CP215"/>
      <c r="CX215"/>
      <c r="CY215"/>
      <c r="CZ215"/>
      <c r="DA215"/>
      <c r="DB215"/>
      <c r="DC215"/>
      <c r="DD215"/>
      <c r="DE215"/>
      <c r="DF215"/>
      <c r="DG215"/>
      <c r="DH215"/>
      <c r="DI215"/>
      <c r="DJ215"/>
      <c r="DK215"/>
      <c r="DL215"/>
      <c r="DM215"/>
      <c r="DN215"/>
      <c r="DO215"/>
      <c r="DP215"/>
      <c r="DQ215"/>
      <c r="DR215"/>
      <c r="DS215"/>
      <c r="DT215"/>
      <c r="DU215"/>
      <c r="DV215"/>
      <c r="DW215"/>
      <c r="DX215"/>
      <c r="DY215"/>
      <c r="DZ215"/>
      <c r="EA215"/>
      <c r="EB215"/>
      <c r="EC215"/>
      <c r="ED215"/>
      <c r="EE215"/>
      <c r="EF215"/>
      <c r="EG215"/>
      <c r="EH215"/>
      <c r="EI215"/>
      <c r="EJ215"/>
      <c r="EK215"/>
      <c r="EL215"/>
      <c r="EM215"/>
      <c r="EN215"/>
      <c r="EO215"/>
      <c r="EP215"/>
      <c r="EQ215"/>
      <c r="ER215"/>
      <c r="ES215"/>
      <c r="ET215"/>
      <c r="EU215"/>
      <c r="EV215"/>
      <c r="EW215"/>
      <c r="EX215"/>
      <c r="EY215"/>
      <c r="EZ215"/>
      <c r="FA215"/>
      <c r="FB215"/>
      <c r="FC215"/>
      <c r="FD215"/>
      <c r="FE215"/>
      <c r="FF215"/>
      <c r="FG215"/>
      <c r="FH215"/>
      <c r="FI215"/>
      <c r="FJ215"/>
      <c r="FK215"/>
      <c r="FL215"/>
      <c r="FM215"/>
      <c r="FN215"/>
      <c r="FO215"/>
      <c r="FP215"/>
      <c r="FQ215"/>
      <c r="FR215"/>
      <c r="FS215"/>
      <c r="FT215"/>
      <c r="FU215"/>
      <c r="FV215"/>
      <c r="FW215"/>
      <c r="FX215"/>
      <c r="FY215"/>
      <c r="FZ215"/>
      <c r="GA215"/>
      <c r="GB215"/>
      <c r="GC215"/>
      <c r="GD215"/>
      <c r="GE215"/>
      <c r="GF215"/>
      <c r="GG215"/>
      <c r="GH215"/>
      <c r="GI215"/>
      <c r="GJ215"/>
      <c r="GK215"/>
      <c r="GL215"/>
      <c r="GM215"/>
      <c r="GN215"/>
      <c r="GO215"/>
      <c r="GP215"/>
      <c r="GQ215"/>
      <c r="GR215"/>
      <c r="GS215"/>
      <c r="GT215"/>
      <c r="GU215"/>
      <c r="GV215"/>
      <c r="GW215"/>
    </row>
    <row r="216" spans="78:205" ht="13">
      <c r="BZ216"/>
      <c r="CH216"/>
      <c r="CP216"/>
      <c r="CX216"/>
      <c r="CY216"/>
      <c r="CZ216"/>
      <c r="DA216"/>
      <c r="DB216"/>
      <c r="DC216"/>
      <c r="DD216"/>
      <c r="DE216"/>
      <c r="DF216"/>
      <c r="DG216"/>
      <c r="DH216"/>
      <c r="DI216"/>
      <c r="DJ216"/>
      <c r="DK216"/>
      <c r="DL216"/>
      <c r="DM216"/>
      <c r="DN216"/>
      <c r="DO216"/>
      <c r="DP216"/>
      <c r="DQ216"/>
      <c r="DR216"/>
      <c r="DS216"/>
      <c r="DT216"/>
      <c r="DU216"/>
      <c r="DV216"/>
      <c r="DW216"/>
      <c r="DX216"/>
      <c r="DY216"/>
      <c r="DZ216"/>
      <c r="EA216"/>
      <c r="EB216"/>
      <c r="EC216"/>
      <c r="ED216"/>
      <c r="EE216"/>
      <c r="EF216"/>
      <c r="EG216"/>
      <c r="EH216"/>
      <c r="EI216"/>
      <c r="EJ216"/>
      <c r="EK216"/>
      <c r="EL216"/>
      <c r="EM216"/>
      <c r="EN216"/>
      <c r="EO216"/>
      <c r="EP216"/>
      <c r="EQ216"/>
      <c r="ER216"/>
      <c r="ES216"/>
      <c r="ET216"/>
      <c r="EU216"/>
      <c r="EV216"/>
      <c r="EW216"/>
      <c r="EX216"/>
      <c r="EY216"/>
      <c r="EZ216"/>
      <c r="FA216"/>
      <c r="FB216"/>
      <c r="FC216"/>
      <c r="FD216"/>
      <c r="FE216"/>
      <c r="FF216"/>
      <c r="FG216"/>
      <c r="FH216"/>
      <c r="FI216"/>
      <c r="FJ216"/>
      <c r="FK216"/>
      <c r="FL216"/>
      <c r="FM216"/>
      <c r="FN216"/>
      <c r="FO216"/>
      <c r="FP216"/>
      <c r="FQ216"/>
      <c r="FR216"/>
      <c r="FS216"/>
      <c r="FT216"/>
      <c r="FU216"/>
      <c r="FV216"/>
      <c r="FW216"/>
      <c r="FX216"/>
      <c r="FY216"/>
      <c r="FZ216"/>
      <c r="GA216"/>
      <c r="GB216"/>
      <c r="GC216"/>
      <c r="GD216"/>
      <c r="GE216"/>
      <c r="GF216"/>
      <c r="GG216"/>
      <c r="GH216"/>
      <c r="GI216"/>
      <c r="GJ216"/>
      <c r="GK216"/>
      <c r="GL216"/>
      <c r="GM216"/>
      <c r="GN216"/>
      <c r="GO216"/>
      <c r="GP216"/>
      <c r="GQ216"/>
      <c r="GR216"/>
      <c r="GS216"/>
      <c r="GT216"/>
      <c r="GU216"/>
      <c r="GV216"/>
      <c r="GW216"/>
    </row>
    <row r="217" spans="78:205" ht="13">
      <c r="BZ217"/>
      <c r="CH217"/>
      <c r="CP217"/>
      <c r="CX217"/>
      <c r="CY217"/>
      <c r="CZ217"/>
      <c r="DA217"/>
      <c r="DB217"/>
      <c r="DC217"/>
      <c r="DD217"/>
      <c r="DE217"/>
      <c r="DF217"/>
      <c r="DG217"/>
      <c r="DH217"/>
      <c r="DI217"/>
      <c r="DJ217"/>
      <c r="DK217"/>
      <c r="DL217"/>
      <c r="DM217"/>
      <c r="DN217"/>
      <c r="DO217"/>
      <c r="DP217"/>
      <c r="DQ217"/>
      <c r="DR217"/>
      <c r="DS217"/>
      <c r="DT217"/>
      <c r="DU217"/>
      <c r="DV217"/>
      <c r="DW217"/>
      <c r="DX217"/>
      <c r="DY217"/>
      <c r="DZ217"/>
      <c r="EA217"/>
      <c r="EB217"/>
      <c r="EC217"/>
      <c r="ED217"/>
      <c r="EE217"/>
      <c r="EF217"/>
      <c r="EG217"/>
      <c r="EH217"/>
      <c r="EI217"/>
      <c r="EJ217"/>
      <c r="EK217"/>
      <c r="EL217"/>
      <c r="EM217"/>
      <c r="EN217"/>
      <c r="EO217"/>
      <c r="EP217"/>
      <c r="EQ217"/>
      <c r="ER217"/>
      <c r="ES217"/>
      <c r="ET217"/>
      <c r="EU217"/>
      <c r="EV217"/>
      <c r="EW217"/>
      <c r="EX217"/>
      <c r="EY217"/>
      <c r="EZ217"/>
      <c r="FA217"/>
      <c r="FB217"/>
      <c r="FC217"/>
      <c r="FD217"/>
      <c r="FE217"/>
      <c r="FF217"/>
      <c r="FG217"/>
      <c r="FH217"/>
      <c r="FI217"/>
      <c r="FJ217"/>
      <c r="FK217"/>
      <c r="FL217"/>
      <c r="FM217"/>
      <c r="FN217"/>
      <c r="FO217"/>
      <c r="FP217"/>
      <c r="FQ217"/>
      <c r="FR217"/>
      <c r="FS217"/>
      <c r="FT217"/>
      <c r="FU217"/>
      <c r="FV217"/>
      <c r="FW217"/>
      <c r="FX217"/>
      <c r="FY217"/>
      <c r="FZ217"/>
      <c r="GA217"/>
      <c r="GB217"/>
      <c r="GC217"/>
      <c r="GD217"/>
      <c r="GE217"/>
      <c r="GF217"/>
      <c r="GG217"/>
      <c r="GH217"/>
      <c r="GI217"/>
      <c r="GJ217"/>
      <c r="GK217"/>
      <c r="GL217"/>
      <c r="GM217"/>
      <c r="GN217"/>
      <c r="GO217"/>
      <c r="GP217"/>
      <c r="GQ217"/>
      <c r="GR217"/>
      <c r="GS217"/>
      <c r="GT217"/>
      <c r="GU217"/>
      <c r="GV217"/>
      <c r="GW217"/>
    </row>
    <row r="218" spans="78:205" ht="13">
      <c r="BZ218"/>
      <c r="CH218"/>
      <c r="CP218"/>
      <c r="CX218"/>
      <c r="CY218"/>
      <c r="CZ218"/>
      <c r="DA218"/>
      <c r="DB218"/>
      <c r="DC218"/>
      <c r="DD218"/>
      <c r="DE218"/>
      <c r="DF218"/>
      <c r="DG218"/>
      <c r="DH218"/>
      <c r="DI218"/>
      <c r="DJ218"/>
      <c r="DK218"/>
      <c r="DL218"/>
      <c r="DM218"/>
      <c r="DN218"/>
      <c r="DO218"/>
      <c r="DP218"/>
      <c r="DQ218"/>
      <c r="DR218"/>
      <c r="DS218"/>
      <c r="DT218"/>
      <c r="DU218"/>
      <c r="DV218"/>
      <c r="DW218"/>
      <c r="DX218"/>
      <c r="DY218"/>
      <c r="DZ218"/>
      <c r="EA218"/>
      <c r="EB218"/>
      <c r="EC218"/>
      <c r="ED218"/>
      <c r="EE218"/>
      <c r="EF218"/>
      <c r="EG218"/>
      <c r="EH218"/>
      <c r="EI218"/>
      <c r="EJ218"/>
      <c r="EK218"/>
      <c r="EL218"/>
      <c r="EM218"/>
      <c r="EN218"/>
      <c r="EO218"/>
      <c r="EP218"/>
      <c r="EQ218"/>
      <c r="ER218"/>
      <c r="ES218"/>
      <c r="ET218"/>
      <c r="EU218"/>
      <c r="EV218"/>
      <c r="EW218"/>
      <c r="EX218"/>
      <c r="EY218"/>
      <c r="EZ218"/>
      <c r="FA218"/>
      <c r="FB218"/>
      <c r="FC218"/>
      <c r="FD218"/>
      <c r="FE218"/>
      <c r="FF218"/>
      <c r="FG218"/>
      <c r="FH218"/>
      <c r="FI218"/>
      <c r="FJ218"/>
      <c r="FK218"/>
      <c r="FL218"/>
      <c r="FM218"/>
      <c r="FN218"/>
      <c r="FO218"/>
      <c r="FP218"/>
      <c r="FQ218"/>
      <c r="FR218"/>
      <c r="FS218"/>
      <c r="FT218"/>
      <c r="FU218"/>
      <c r="FV218"/>
      <c r="FW218"/>
      <c r="FX218"/>
      <c r="FY218"/>
      <c r="FZ218"/>
      <c r="GA218"/>
      <c r="GB218"/>
      <c r="GC218"/>
      <c r="GD218"/>
      <c r="GE218"/>
      <c r="GF218"/>
      <c r="GG218"/>
      <c r="GH218"/>
      <c r="GI218"/>
      <c r="GJ218"/>
      <c r="GK218"/>
      <c r="GL218"/>
      <c r="GM218"/>
      <c r="GN218"/>
      <c r="GO218"/>
      <c r="GP218"/>
      <c r="GQ218"/>
      <c r="GR218"/>
      <c r="GS218"/>
      <c r="GT218"/>
      <c r="GU218"/>
      <c r="GV218"/>
      <c r="GW218"/>
    </row>
    <row r="219" spans="78:205" ht="13">
      <c r="BZ219"/>
      <c r="CH219"/>
      <c r="CP219"/>
      <c r="CX219"/>
      <c r="CY219"/>
      <c r="CZ219"/>
      <c r="DA219"/>
      <c r="DB219"/>
      <c r="DC219"/>
      <c r="DD219"/>
      <c r="DE219"/>
      <c r="DF219"/>
      <c r="DG219"/>
      <c r="DH219"/>
      <c r="DI219"/>
      <c r="DJ219"/>
      <c r="DK219"/>
      <c r="DL219"/>
      <c r="DM219"/>
      <c r="DN219"/>
      <c r="DO219"/>
      <c r="DP219"/>
      <c r="DQ219"/>
      <c r="DR219"/>
      <c r="DS219"/>
      <c r="DT219"/>
      <c r="DU219"/>
      <c r="DV219"/>
      <c r="DW219"/>
      <c r="DX219"/>
      <c r="DY219"/>
      <c r="DZ219"/>
      <c r="EA219"/>
      <c r="EB219"/>
      <c r="EC219"/>
      <c r="ED219"/>
      <c r="EE219"/>
      <c r="EF219"/>
      <c r="EG219"/>
      <c r="EH219"/>
      <c r="EI219"/>
      <c r="EJ219"/>
      <c r="EK219"/>
      <c r="EL219"/>
      <c r="EM219"/>
      <c r="EN219"/>
      <c r="EO219"/>
      <c r="EP219"/>
      <c r="EQ219"/>
      <c r="ER219"/>
      <c r="ES219"/>
      <c r="ET219"/>
      <c r="EU219"/>
      <c r="EV219"/>
      <c r="EW219"/>
      <c r="EX219"/>
      <c r="EY219"/>
      <c r="EZ219"/>
      <c r="FA219"/>
      <c r="FB219"/>
      <c r="FC219"/>
      <c r="FD219"/>
      <c r="FE219"/>
      <c r="FF219"/>
      <c r="FG219"/>
      <c r="FH219"/>
      <c r="FI219"/>
      <c r="FJ219"/>
      <c r="FK219"/>
      <c r="FL219"/>
      <c r="FM219"/>
      <c r="FN219"/>
      <c r="FO219"/>
      <c r="FP219"/>
      <c r="FQ219"/>
      <c r="FR219"/>
      <c r="FS219"/>
      <c r="FT219"/>
      <c r="FU219"/>
      <c r="FV219"/>
      <c r="FW219"/>
      <c r="FX219"/>
      <c r="FY219"/>
      <c r="FZ219"/>
      <c r="GA219"/>
      <c r="GB219"/>
      <c r="GC219"/>
      <c r="GD219"/>
      <c r="GE219"/>
      <c r="GF219"/>
      <c r="GG219"/>
      <c r="GH219"/>
      <c r="GI219"/>
      <c r="GJ219"/>
      <c r="GK219"/>
      <c r="GL219"/>
      <c r="GM219"/>
      <c r="GN219"/>
      <c r="GO219"/>
      <c r="GP219"/>
      <c r="GQ219"/>
      <c r="GR219"/>
      <c r="GS219"/>
      <c r="GT219"/>
      <c r="GU219"/>
      <c r="GV219"/>
      <c r="GW219"/>
    </row>
    <row r="220" spans="78:205" ht="13">
      <c r="BZ220"/>
      <c r="CH220"/>
      <c r="CP220"/>
      <c r="CX220"/>
      <c r="CY220"/>
      <c r="CZ220"/>
      <c r="DA220"/>
      <c r="DB220"/>
      <c r="DC220"/>
      <c r="DD220"/>
      <c r="DE220"/>
      <c r="DF220"/>
      <c r="DG220"/>
      <c r="DH220"/>
      <c r="DI220"/>
      <c r="DJ220"/>
      <c r="DK220"/>
      <c r="DL220"/>
      <c r="DM220"/>
      <c r="DN220"/>
      <c r="DO220"/>
      <c r="DP220"/>
      <c r="DQ220"/>
      <c r="DR220"/>
      <c r="DS220"/>
      <c r="DT220"/>
      <c r="DU220"/>
      <c r="DV220"/>
      <c r="DW220"/>
      <c r="DX220"/>
      <c r="DY220"/>
      <c r="DZ220"/>
      <c r="EA220"/>
      <c r="EB220"/>
      <c r="EC220"/>
      <c r="ED220"/>
      <c r="EE220"/>
      <c r="EF220"/>
      <c r="EG220"/>
      <c r="EH220"/>
      <c r="EI220"/>
      <c r="EJ220"/>
      <c r="EK220"/>
      <c r="EL220"/>
      <c r="EM220"/>
      <c r="EN220"/>
      <c r="EO220"/>
      <c r="EP220"/>
      <c r="EQ220"/>
      <c r="ER220"/>
      <c r="ES220"/>
      <c r="ET220"/>
      <c r="EU220"/>
      <c r="EV220"/>
      <c r="EW220"/>
      <c r="EX220"/>
      <c r="EY220"/>
      <c r="EZ220"/>
      <c r="FA220"/>
      <c r="FB220"/>
      <c r="FC220"/>
      <c r="FD220"/>
      <c r="FE220"/>
      <c r="FF220"/>
      <c r="FG220"/>
      <c r="FH220"/>
      <c r="FI220"/>
      <c r="FJ220"/>
      <c r="FK220"/>
      <c r="FL220"/>
      <c r="FM220"/>
      <c r="FN220"/>
      <c r="FO220"/>
      <c r="FP220"/>
      <c r="FQ220"/>
      <c r="FR220"/>
      <c r="FS220"/>
      <c r="FT220"/>
      <c r="FU220"/>
      <c r="FV220"/>
      <c r="FW220"/>
      <c r="FX220"/>
      <c r="FY220"/>
      <c r="FZ220"/>
      <c r="GA220"/>
      <c r="GB220"/>
      <c r="GC220"/>
      <c r="GD220"/>
      <c r="GE220"/>
      <c r="GF220"/>
      <c r="GG220"/>
      <c r="GH220"/>
      <c r="GI220"/>
      <c r="GJ220"/>
      <c r="GK220"/>
      <c r="GL220"/>
      <c r="GM220"/>
      <c r="GN220"/>
      <c r="GO220"/>
      <c r="GP220"/>
      <c r="GQ220"/>
      <c r="GR220"/>
      <c r="GS220"/>
      <c r="GT220"/>
      <c r="GU220"/>
      <c r="GV220"/>
      <c r="GW220"/>
    </row>
    <row r="221" spans="78:205" ht="13">
      <c r="BZ221"/>
      <c r="CH221"/>
      <c r="CP221"/>
      <c r="CX221"/>
      <c r="CY221"/>
      <c r="CZ221"/>
      <c r="DA221"/>
      <c r="DB221"/>
      <c r="DC221"/>
      <c r="DD221"/>
      <c r="DE221"/>
      <c r="DF221"/>
      <c r="DG221"/>
      <c r="DH221"/>
      <c r="DI221"/>
      <c r="DJ221"/>
      <c r="DK221"/>
      <c r="DL221"/>
      <c r="DM221"/>
      <c r="DN221"/>
      <c r="DO221"/>
      <c r="DP221"/>
      <c r="DQ221"/>
      <c r="DR221"/>
      <c r="DS221"/>
      <c r="DT221"/>
      <c r="DU221"/>
      <c r="DV221"/>
      <c r="DW221"/>
      <c r="DX221"/>
      <c r="DY221"/>
      <c r="DZ221"/>
      <c r="EA221"/>
      <c r="EB221"/>
      <c r="EC221"/>
      <c r="ED221"/>
      <c r="EE221"/>
      <c r="EF221"/>
      <c r="EG221"/>
      <c r="EH221"/>
      <c r="EI221"/>
      <c r="EJ221"/>
      <c r="EK221"/>
      <c r="EL221"/>
      <c r="EM221"/>
      <c r="EN221"/>
      <c r="EO221"/>
      <c r="EP221"/>
      <c r="EQ221"/>
      <c r="ER221"/>
      <c r="ES221"/>
      <c r="ET221"/>
      <c r="EU221"/>
      <c r="EV221"/>
      <c r="EW221"/>
      <c r="EX221"/>
      <c r="EY221"/>
      <c r="EZ221"/>
      <c r="FA221"/>
      <c r="FB221"/>
      <c r="FC221"/>
      <c r="FD221"/>
      <c r="FE221"/>
      <c r="FF221"/>
      <c r="FG221"/>
      <c r="FH221"/>
      <c r="FI221"/>
      <c r="FJ221"/>
      <c r="FK221"/>
      <c r="FL221"/>
      <c r="FM221"/>
      <c r="FN221"/>
      <c r="FO221"/>
      <c r="FP221"/>
      <c r="FQ221"/>
      <c r="FR221"/>
      <c r="FS221"/>
      <c r="FT221"/>
      <c r="FU221"/>
      <c r="FV221"/>
      <c r="FW221"/>
      <c r="FX221"/>
      <c r="FY221"/>
      <c r="FZ221"/>
      <c r="GA221"/>
      <c r="GB221"/>
      <c r="GC221"/>
      <c r="GD221"/>
      <c r="GE221"/>
      <c r="GF221"/>
      <c r="GG221"/>
      <c r="GH221"/>
      <c r="GI221"/>
      <c r="GJ221"/>
      <c r="GK221"/>
      <c r="GL221"/>
      <c r="GM221"/>
      <c r="GN221"/>
      <c r="GO221"/>
      <c r="GP221"/>
      <c r="GQ221"/>
      <c r="GR221"/>
      <c r="GS221"/>
      <c r="GT221"/>
      <c r="GU221"/>
      <c r="GV221"/>
      <c r="GW221"/>
    </row>
    <row r="222" spans="78:205" ht="13">
      <c r="BZ222"/>
      <c r="CH222"/>
      <c r="CP222"/>
      <c r="CX222"/>
      <c r="CY222"/>
      <c r="CZ222"/>
      <c r="DA222"/>
      <c r="DB222"/>
      <c r="DC222"/>
      <c r="DD222"/>
      <c r="DE222"/>
      <c r="DF222"/>
      <c r="DG222"/>
      <c r="DH222"/>
      <c r="DI222"/>
      <c r="DJ222"/>
      <c r="DK222"/>
      <c r="DL222"/>
      <c r="DM222"/>
      <c r="DN222"/>
      <c r="DO222"/>
      <c r="DP222"/>
      <c r="DQ222"/>
      <c r="DR222"/>
      <c r="DS222"/>
      <c r="DT222"/>
      <c r="DU222"/>
      <c r="DV222"/>
      <c r="DW222"/>
      <c r="DX222"/>
      <c r="DY222"/>
      <c r="DZ222"/>
      <c r="EA222"/>
      <c r="EB222"/>
      <c r="EC222"/>
      <c r="ED222"/>
      <c r="EE222"/>
      <c r="EF222"/>
      <c r="EG222"/>
      <c r="EH222"/>
      <c r="EI222"/>
      <c r="EJ222"/>
      <c r="EK222"/>
      <c r="EL222"/>
      <c r="EM222"/>
      <c r="EN222"/>
      <c r="EO222"/>
      <c r="EP222"/>
      <c r="EQ222"/>
      <c r="ER222"/>
      <c r="ES222"/>
      <c r="ET222"/>
      <c r="EU222"/>
      <c r="EV222"/>
      <c r="EW222"/>
      <c r="EX222"/>
      <c r="EY222"/>
      <c r="EZ222"/>
      <c r="FA222"/>
      <c r="FB222"/>
      <c r="FC222"/>
      <c r="FD222"/>
      <c r="FE222"/>
      <c r="FF222"/>
      <c r="FG222"/>
      <c r="FH222"/>
      <c r="FI222"/>
      <c r="FJ222"/>
      <c r="FK222"/>
      <c r="FL222"/>
      <c r="FM222"/>
      <c r="FN222"/>
      <c r="FO222"/>
      <c r="FP222"/>
      <c r="FQ222"/>
      <c r="FR222"/>
      <c r="FS222"/>
      <c r="FT222"/>
      <c r="FU222"/>
      <c r="FV222"/>
      <c r="FW222"/>
      <c r="FX222"/>
      <c r="FY222"/>
      <c r="FZ222"/>
      <c r="GA222"/>
      <c r="GB222"/>
      <c r="GC222"/>
      <c r="GD222"/>
      <c r="GE222"/>
      <c r="GF222"/>
      <c r="GG222"/>
      <c r="GH222"/>
      <c r="GI222"/>
      <c r="GJ222"/>
      <c r="GK222"/>
      <c r="GL222"/>
      <c r="GM222"/>
      <c r="GN222"/>
      <c r="GO222"/>
      <c r="GP222"/>
      <c r="GQ222"/>
      <c r="GR222"/>
      <c r="GS222"/>
      <c r="GT222"/>
      <c r="GU222"/>
      <c r="GV222"/>
      <c r="GW222"/>
    </row>
    <row r="223" spans="78:205" ht="13">
      <c r="BZ223"/>
      <c r="CH223"/>
      <c r="CP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c r="EF223"/>
      <c r="EG223"/>
      <c r="EH223"/>
      <c r="EI223"/>
      <c r="EJ223"/>
      <c r="EK223"/>
      <c r="EL223"/>
      <c r="EM223"/>
      <c r="EN223"/>
      <c r="EO223"/>
      <c r="EP223"/>
      <c r="EQ223"/>
      <c r="ER223"/>
      <c r="ES223"/>
      <c r="ET223"/>
      <c r="EU223"/>
      <c r="EV223"/>
      <c r="EW223"/>
      <c r="EX223"/>
      <c r="EY223"/>
      <c r="EZ223"/>
      <c r="FA223"/>
      <c r="FB223"/>
      <c r="FC223"/>
      <c r="FD223"/>
      <c r="FE223"/>
      <c r="FF223"/>
      <c r="FG223"/>
      <c r="FH223"/>
      <c r="FI223"/>
      <c r="FJ223"/>
      <c r="FK223"/>
      <c r="FL223"/>
      <c r="FM223"/>
      <c r="FN223"/>
      <c r="FO223"/>
      <c r="FP223"/>
      <c r="FQ223"/>
      <c r="FR223"/>
      <c r="FS223"/>
      <c r="FT223"/>
      <c r="FU223"/>
      <c r="FV223"/>
      <c r="FW223"/>
      <c r="FX223"/>
      <c r="FY223"/>
      <c r="FZ223"/>
      <c r="GA223"/>
      <c r="GB223"/>
      <c r="GC223"/>
      <c r="GD223"/>
      <c r="GE223"/>
      <c r="GF223"/>
      <c r="GG223"/>
      <c r="GH223"/>
      <c r="GI223"/>
      <c r="GJ223"/>
      <c r="GK223"/>
      <c r="GL223"/>
      <c r="GM223"/>
      <c r="GN223"/>
      <c r="GO223"/>
      <c r="GP223"/>
      <c r="GQ223"/>
      <c r="GR223"/>
      <c r="GS223"/>
      <c r="GT223"/>
      <c r="GU223"/>
      <c r="GV223"/>
      <c r="GW223"/>
    </row>
    <row r="224" spans="78:205" ht="13">
      <c r="BZ224"/>
      <c r="CH224"/>
      <c r="CP224"/>
      <c r="CX224"/>
      <c r="CY224"/>
      <c r="CZ224"/>
      <c r="DA224"/>
      <c r="DB224"/>
      <c r="DC224"/>
      <c r="DD224"/>
      <c r="DE224"/>
      <c r="DF224"/>
      <c r="DG224"/>
      <c r="DH224"/>
      <c r="DI224"/>
      <c r="DJ224"/>
      <c r="DK224"/>
      <c r="DL224"/>
      <c r="DM224"/>
      <c r="DN224"/>
      <c r="DO224"/>
      <c r="DP224"/>
      <c r="DQ224"/>
      <c r="DR224"/>
      <c r="DS224"/>
      <c r="DT224"/>
      <c r="DU224"/>
      <c r="DV224"/>
      <c r="DW224"/>
      <c r="DX224"/>
      <c r="DY224"/>
      <c r="DZ224"/>
      <c r="EA224"/>
      <c r="EB224"/>
      <c r="EC224"/>
      <c r="ED224"/>
      <c r="EE224"/>
      <c r="EF224"/>
      <c r="EG224"/>
      <c r="EH224"/>
      <c r="EI224"/>
      <c r="EJ224"/>
      <c r="EK224"/>
      <c r="EL224"/>
      <c r="EM224"/>
      <c r="EN224"/>
      <c r="EO224"/>
      <c r="EP224"/>
      <c r="EQ224"/>
      <c r="ER224"/>
      <c r="ES224"/>
      <c r="ET224"/>
      <c r="EU224"/>
      <c r="EV224"/>
      <c r="EW224"/>
      <c r="EX224"/>
      <c r="EY224"/>
      <c r="EZ224"/>
      <c r="FA224"/>
      <c r="FB224"/>
      <c r="FC224"/>
      <c r="FD224"/>
      <c r="FE224"/>
      <c r="FF224"/>
      <c r="FG224"/>
      <c r="FH224"/>
      <c r="FI224"/>
      <c r="FJ224"/>
      <c r="FK224"/>
      <c r="FL224"/>
      <c r="FM224"/>
      <c r="FN224"/>
      <c r="FO224"/>
      <c r="FP224"/>
      <c r="FQ224"/>
      <c r="FR224"/>
      <c r="FS224"/>
      <c r="FT224"/>
      <c r="FU224"/>
      <c r="FV224"/>
      <c r="FW224"/>
      <c r="FX224"/>
      <c r="FY224"/>
      <c r="FZ224"/>
      <c r="GA224"/>
      <c r="GB224"/>
      <c r="GC224"/>
      <c r="GD224"/>
      <c r="GE224"/>
      <c r="GF224"/>
      <c r="GG224"/>
      <c r="GH224"/>
      <c r="GI224"/>
      <c r="GJ224"/>
      <c r="GK224"/>
      <c r="GL224"/>
      <c r="GM224"/>
      <c r="GN224"/>
      <c r="GO224"/>
      <c r="GP224"/>
      <c r="GQ224"/>
      <c r="GR224"/>
      <c r="GS224"/>
      <c r="GT224"/>
      <c r="GU224"/>
      <c r="GV224"/>
      <c r="GW224"/>
    </row>
    <row r="225" spans="78:205" ht="13">
      <c r="BZ225"/>
      <c r="CH225"/>
      <c r="CP225"/>
      <c r="CX225"/>
      <c r="CY225"/>
      <c r="CZ225"/>
      <c r="DA225"/>
      <c r="DB225"/>
      <c r="DC225"/>
      <c r="DD225"/>
      <c r="DE225"/>
      <c r="DF225"/>
      <c r="DG225"/>
      <c r="DH225"/>
      <c r="DI225"/>
      <c r="DJ225"/>
      <c r="DK225"/>
      <c r="DL225"/>
      <c r="DM225"/>
      <c r="DN225"/>
      <c r="DO225"/>
      <c r="DP225"/>
      <c r="DQ225"/>
      <c r="DR225"/>
      <c r="DS225"/>
      <c r="DT225"/>
      <c r="DU225"/>
      <c r="DV225"/>
      <c r="DW225"/>
      <c r="DX225"/>
      <c r="DY225"/>
      <c r="DZ225"/>
      <c r="EA225"/>
      <c r="EB225"/>
      <c r="EC225"/>
      <c r="ED225"/>
      <c r="EE225"/>
      <c r="EF225"/>
      <c r="EG225"/>
      <c r="EH225"/>
      <c r="EI225"/>
      <c r="EJ225"/>
      <c r="EK225"/>
      <c r="EL225"/>
      <c r="EM225"/>
      <c r="EN225"/>
      <c r="EO225"/>
      <c r="EP225"/>
      <c r="EQ225"/>
      <c r="ER225"/>
      <c r="ES225"/>
      <c r="ET225"/>
      <c r="EU225"/>
      <c r="EV225"/>
      <c r="EW225"/>
      <c r="EX225"/>
      <c r="EY225"/>
      <c r="EZ225"/>
      <c r="FA225"/>
      <c r="FB225"/>
      <c r="FC225"/>
      <c r="FD225"/>
      <c r="FE225"/>
      <c r="FF225"/>
      <c r="FG225"/>
      <c r="FH225"/>
      <c r="FI225"/>
      <c r="FJ225"/>
      <c r="FK225"/>
      <c r="FL225"/>
      <c r="FM225"/>
      <c r="FN225"/>
      <c r="FO225"/>
      <c r="FP225"/>
      <c r="FQ225"/>
      <c r="FR225"/>
      <c r="FS225"/>
      <c r="FT225"/>
      <c r="FU225"/>
      <c r="FV225"/>
      <c r="FW225"/>
      <c r="FX225"/>
      <c r="FY225"/>
      <c r="FZ225"/>
      <c r="GA225"/>
      <c r="GB225"/>
      <c r="GC225"/>
      <c r="GD225"/>
      <c r="GE225"/>
      <c r="GF225"/>
      <c r="GG225"/>
      <c r="GH225"/>
      <c r="GI225"/>
      <c r="GJ225"/>
      <c r="GK225"/>
      <c r="GL225"/>
      <c r="GM225"/>
      <c r="GN225"/>
      <c r="GO225"/>
      <c r="GP225"/>
      <c r="GQ225"/>
      <c r="GR225"/>
      <c r="GS225"/>
      <c r="GT225"/>
      <c r="GU225"/>
      <c r="GV225"/>
      <c r="GW225"/>
    </row>
    <row r="226" spans="78:205" ht="13">
      <c r="BZ226"/>
      <c r="CH226"/>
      <c r="CP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c r="FK226"/>
      <c r="FL226"/>
      <c r="FM226"/>
      <c r="FN226"/>
      <c r="FO226"/>
      <c r="FP226"/>
      <c r="FQ226"/>
      <c r="FR226"/>
      <c r="FS226"/>
      <c r="FT226"/>
      <c r="FU226"/>
      <c r="FV226"/>
      <c r="FW226"/>
      <c r="FX226"/>
      <c r="FY226"/>
      <c r="FZ226"/>
      <c r="GA226"/>
      <c r="GB226"/>
      <c r="GC226"/>
      <c r="GD226"/>
      <c r="GE226"/>
      <c r="GF226"/>
      <c r="GG226"/>
      <c r="GH226"/>
      <c r="GI226"/>
      <c r="GJ226"/>
      <c r="GK226"/>
      <c r="GL226"/>
      <c r="GM226"/>
      <c r="GN226"/>
      <c r="GO226"/>
      <c r="GP226"/>
      <c r="GQ226"/>
      <c r="GR226"/>
      <c r="GS226"/>
      <c r="GT226"/>
      <c r="GU226"/>
      <c r="GV226"/>
      <c r="GW226"/>
    </row>
    <row r="227" spans="78:205" ht="13">
      <c r="BZ227"/>
      <c r="CH227"/>
      <c r="CP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c r="FW227"/>
      <c r="FX227"/>
      <c r="FY227"/>
      <c r="FZ227"/>
      <c r="GA227"/>
      <c r="GB227"/>
      <c r="GC227"/>
      <c r="GD227"/>
      <c r="GE227"/>
      <c r="GF227"/>
      <c r="GG227"/>
      <c r="GH227"/>
      <c r="GI227"/>
      <c r="GJ227"/>
      <c r="GK227"/>
      <c r="GL227"/>
      <c r="GM227"/>
      <c r="GN227"/>
      <c r="GO227"/>
      <c r="GP227"/>
      <c r="GQ227"/>
      <c r="GR227"/>
      <c r="GS227"/>
      <c r="GT227"/>
      <c r="GU227"/>
      <c r="GV227"/>
      <c r="GW227"/>
    </row>
    <row r="228" spans="78:205" ht="13">
      <c r="BZ228"/>
      <c r="CH228"/>
      <c r="CP228"/>
      <c r="CX228"/>
      <c r="CY228"/>
      <c r="CZ228"/>
      <c r="DA228"/>
      <c r="DB228"/>
      <c r="DC228"/>
      <c r="DD228"/>
      <c r="DE228"/>
      <c r="DF228"/>
      <c r="DG228"/>
      <c r="DH228"/>
      <c r="DI228"/>
      <c r="DJ228"/>
      <c r="DK228"/>
      <c r="DL228"/>
      <c r="DM228"/>
      <c r="DN228"/>
      <c r="DO228"/>
      <c r="DP228"/>
      <c r="DQ228"/>
      <c r="DR228"/>
      <c r="DS228"/>
      <c r="DT228"/>
      <c r="DU228"/>
      <c r="DV228"/>
      <c r="DW228"/>
      <c r="DX228"/>
      <c r="DY228"/>
      <c r="DZ228"/>
      <c r="EA228"/>
      <c r="EB228"/>
      <c r="EC228"/>
      <c r="ED228"/>
      <c r="EE228"/>
      <c r="EF228"/>
      <c r="EG228"/>
      <c r="EH228"/>
      <c r="EI228"/>
      <c r="EJ228"/>
      <c r="EK228"/>
      <c r="EL228"/>
      <c r="EM228"/>
      <c r="EN228"/>
      <c r="EO228"/>
      <c r="EP228"/>
      <c r="EQ228"/>
      <c r="ER228"/>
      <c r="ES228"/>
      <c r="ET228"/>
      <c r="EU228"/>
      <c r="EV228"/>
      <c r="EW228"/>
      <c r="EX228"/>
      <c r="EY228"/>
      <c r="EZ228"/>
      <c r="FA228"/>
      <c r="FB228"/>
      <c r="FC228"/>
      <c r="FD228"/>
      <c r="FE228"/>
      <c r="FF228"/>
      <c r="FG228"/>
      <c r="FH228"/>
      <c r="FI228"/>
      <c r="FJ228"/>
      <c r="FK228"/>
      <c r="FL228"/>
      <c r="FM228"/>
      <c r="FN228"/>
      <c r="FO228"/>
      <c r="FP228"/>
      <c r="FQ228"/>
      <c r="FR228"/>
      <c r="FS228"/>
      <c r="FT228"/>
      <c r="FU228"/>
      <c r="FV228"/>
      <c r="FW228"/>
      <c r="FX228"/>
      <c r="FY228"/>
      <c r="FZ228"/>
      <c r="GA228"/>
      <c r="GB228"/>
      <c r="GC228"/>
      <c r="GD228"/>
      <c r="GE228"/>
      <c r="GF228"/>
      <c r="GG228"/>
      <c r="GH228"/>
      <c r="GI228"/>
      <c r="GJ228"/>
      <c r="GK228"/>
      <c r="GL228"/>
      <c r="GM228"/>
      <c r="GN228"/>
      <c r="GO228"/>
      <c r="GP228"/>
      <c r="GQ228"/>
      <c r="GR228"/>
      <c r="GS228"/>
      <c r="GT228"/>
      <c r="GU228"/>
      <c r="GV228"/>
      <c r="GW228"/>
    </row>
    <row r="229" spans="78:205" ht="13">
      <c r="BZ229"/>
      <c r="CH229"/>
      <c r="CP229"/>
      <c r="CX229"/>
      <c r="CY229"/>
      <c r="CZ229"/>
      <c r="DA229"/>
      <c r="DB229"/>
      <c r="DC229"/>
      <c r="DD229"/>
      <c r="DE229"/>
      <c r="DF229"/>
      <c r="DG229"/>
      <c r="DH229"/>
      <c r="DI229"/>
      <c r="DJ229"/>
      <c r="DK229"/>
      <c r="DL229"/>
      <c r="DM229"/>
      <c r="DN229"/>
      <c r="DO229"/>
      <c r="DP229"/>
      <c r="DQ229"/>
      <c r="DR229"/>
      <c r="DS229"/>
      <c r="DT229"/>
      <c r="DU229"/>
      <c r="DV229"/>
      <c r="DW229"/>
      <c r="DX229"/>
      <c r="DY229"/>
      <c r="DZ229"/>
      <c r="EA229"/>
      <c r="EB229"/>
      <c r="EC229"/>
      <c r="ED229"/>
      <c r="EE229"/>
      <c r="EF229"/>
      <c r="EG229"/>
      <c r="EH229"/>
      <c r="EI229"/>
      <c r="EJ229"/>
      <c r="EK229"/>
      <c r="EL229"/>
      <c r="EM229"/>
      <c r="EN229"/>
      <c r="EO229"/>
      <c r="EP229"/>
      <c r="EQ229"/>
      <c r="ER229"/>
      <c r="ES229"/>
      <c r="ET229"/>
      <c r="EU229"/>
      <c r="EV229"/>
      <c r="EW229"/>
      <c r="EX229"/>
      <c r="EY229"/>
      <c r="EZ229"/>
      <c r="FA229"/>
      <c r="FB229"/>
      <c r="FC229"/>
      <c r="FD229"/>
      <c r="FE229"/>
      <c r="FF229"/>
      <c r="FG229"/>
      <c r="FH229"/>
      <c r="FI229"/>
      <c r="FJ229"/>
      <c r="FK229"/>
      <c r="FL229"/>
      <c r="FM229"/>
      <c r="FN229"/>
      <c r="FO229"/>
      <c r="FP229"/>
      <c r="FQ229"/>
      <c r="FR229"/>
      <c r="FS229"/>
      <c r="FT229"/>
      <c r="FU229"/>
      <c r="FV229"/>
      <c r="FW229"/>
      <c r="FX229"/>
      <c r="FY229"/>
      <c r="FZ229"/>
      <c r="GA229"/>
      <c r="GB229"/>
      <c r="GC229"/>
      <c r="GD229"/>
      <c r="GE229"/>
      <c r="GF229"/>
      <c r="GG229"/>
      <c r="GH229"/>
      <c r="GI229"/>
      <c r="GJ229"/>
      <c r="GK229"/>
      <c r="GL229"/>
      <c r="GM229"/>
      <c r="GN229"/>
      <c r="GO229"/>
      <c r="GP229"/>
      <c r="GQ229"/>
      <c r="GR229"/>
      <c r="GS229"/>
      <c r="GT229"/>
      <c r="GU229"/>
      <c r="GV229"/>
      <c r="GW229"/>
    </row>
    <row r="230" spans="78:205" ht="13">
      <c r="BZ230"/>
      <c r="CH230"/>
      <c r="CP230"/>
      <c r="CX230"/>
      <c r="CY230"/>
      <c r="CZ230"/>
      <c r="DA230"/>
      <c r="DB230"/>
      <c r="DC230"/>
      <c r="DD230"/>
      <c r="DE230"/>
      <c r="DF230"/>
      <c r="DG230"/>
      <c r="DH230"/>
      <c r="DI230"/>
      <c r="DJ230"/>
      <c r="DK230"/>
      <c r="DL230"/>
      <c r="DM230"/>
      <c r="DN230"/>
      <c r="DO230"/>
      <c r="DP230"/>
      <c r="DQ230"/>
      <c r="DR230"/>
      <c r="DS230"/>
      <c r="DT230"/>
      <c r="DU230"/>
      <c r="DV230"/>
      <c r="DW230"/>
      <c r="DX230"/>
      <c r="DY230"/>
      <c r="DZ230"/>
      <c r="EA230"/>
      <c r="EB230"/>
      <c r="EC230"/>
      <c r="ED230"/>
      <c r="EE230"/>
      <c r="EF230"/>
      <c r="EG230"/>
      <c r="EH230"/>
      <c r="EI230"/>
      <c r="EJ230"/>
      <c r="EK230"/>
      <c r="EL230"/>
      <c r="EM230"/>
      <c r="EN230"/>
      <c r="EO230"/>
      <c r="EP230"/>
      <c r="EQ230"/>
      <c r="ER230"/>
      <c r="ES230"/>
      <c r="ET230"/>
      <c r="EU230"/>
      <c r="EV230"/>
      <c r="EW230"/>
      <c r="EX230"/>
      <c r="EY230"/>
      <c r="EZ230"/>
      <c r="FA230"/>
      <c r="FB230"/>
      <c r="FC230"/>
      <c r="FD230"/>
      <c r="FE230"/>
      <c r="FF230"/>
      <c r="FG230"/>
      <c r="FH230"/>
      <c r="FI230"/>
      <c r="FJ230"/>
      <c r="FK230"/>
      <c r="FL230"/>
      <c r="FM230"/>
      <c r="FN230"/>
      <c r="FO230"/>
      <c r="FP230"/>
      <c r="FQ230"/>
      <c r="FR230"/>
      <c r="FS230"/>
      <c r="FT230"/>
      <c r="FU230"/>
      <c r="FV230"/>
      <c r="FW230"/>
      <c r="FX230"/>
      <c r="FY230"/>
      <c r="FZ230"/>
      <c r="GA230"/>
      <c r="GB230"/>
      <c r="GC230"/>
      <c r="GD230"/>
      <c r="GE230"/>
      <c r="GF230"/>
      <c r="GG230"/>
      <c r="GH230"/>
      <c r="GI230"/>
      <c r="GJ230"/>
      <c r="GK230"/>
      <c r="GL230"/>
      <c r="GM230"/>
      <c r="GN230"/>
      <c r="GO230"/>
      <c r="GP230"/>
      <c r="GQ230"/>
      <c r="GR230"/>
      <c r="GS230"/>
      <c r="GT230"/>
      <c r="GU230"/>
      <c r="GV230"/>
      <c r="GW230"/>
    </row>
    <row r="231" spans="78:205" ht="13">
      <c r="BZ231"/>
      <c r="CH231"/>
      <c r="CP231"/>
      <c r="CX231"/>
      <c r="CY231"/>
      <c r="CZ231"/>
      <c r="DA231"/>
      <c r="DB231"/>
      <c r="DC231"/>
      <c r="DD231"/>
      <c r="DE231"/>
      <c r="DF231"/>
      <c r="DG231"/>
      <c r="DH231"/>
      <c r="DI231"/>
      <c r="DJ231"/>
      <c r="DK231"/>
      <c r="DL231"/>
      <c r="DM231"/>
      <c r="DN231"/>
      <c r="DO231"/>
      <c r="DP231"/>
      <c r="DQ231"/>
      <c r="DR231"/>
      <c r="DS231"/>
      <c r="DT231"/>
      <c r="DU231"/>
      <c r="DV231"/>
      <c r="DW231"/>
      <c r="DX231"/>
      <c r="DY231"/>
      <c r="DZ231"/>
      <c r="EA231"/>
      <c r="EB231"/>
      <c r="EC231"/>
      <c r="ED231"/>
      <c r="EE231"/>
      <c r="EF231"/>
      <c r="EG231"/>
      <c r="EH231"/>
      <c r="EI231"/>
      <c r="EJ231"/>
      <c r="EK231"/>
      <c r="EL231"/>
      <c r="EM231"/>
      <c r="EN231"/>
      <c r="EO231"/>
      <c r="EP231"/>
      <c r="EQ231"/>
      <c r="ER231"/>
      <c r="ES231"/>
      <c r="ET231"/>
      <c r="EU231"/>
      <c r="EV231"/>
      <c r="EW231"/>
      <c r="EX231"/>
      <c r="EY231"/>
      <c r="EZ231"/>
      <c r="FA231"/>
      <c r="FB231"/>
      <c r="FC231"/>
      <c r="FD231"/>
      <c r="FE231"/>
      <c r="FF231"/>
      <c r="FG231"/>
      <c r="FH231"/>
      <c r="FI231"/>
      <c r="FJ231"/>
      <c r="FK231"/>
      <c r="FL231"/>
      <c r="FM231"/>
      <c r="FN231"/>
      <c r="FO231"/>
      <c r="FP231"/>
      <c r="FQ231"/>
      <c r="FR231"/>
      <c r="FS231"/>
      <c r="FT231"/>
      <c r="FU231"/>
      <c r="FV231"/>
      <c r="FW231"/>
      <c r="FX231"/>
      <c r="FY231"/>
      <c r="FZ231"/>
      <c r="GA231"/>
      <c r="GB231"/>
      <c r="GC231"/>
      <c r="GD231"/>
      <c r="GE231"/>
      <c r="GF231"/>
      <c r="GG231"/>
      <c r="GH231"/>
      <c r="GI231"/>
      <c r="GJ231"/>
      <c r="GK231"/>
      <c r="GL231"/>
      <c r="GM231"/>
      <c r="GN231"/>
      <c r="GO231"/>
      <c r="GP231"/>
      <c r="GQ231"/>
      <c r="GR231"/>
      <c r="GS231"/>
      <c r="GT231"/>
      <c r="GU231"/>
      <c r="GV231"/>
      <c r="GW231"/>
    </row>
    <row r="232" spans="78:205" ht="13">
      <c r="BZ232"/>
      <c r="CH232"/>
      <c r="CP232"/>
      <c r="CX232"/>
      <c r="CY232"/>
      <c r="CZ232"/>
      <c r="DA232"/>
      <c r="DB232"/>
      <c r="DC232"/>
      <c r="DD232"/>
      <c r="DE232"/>
      <c r="DF232"/>
      <c r="DG232"/>
      <c r="DH232"/>
      <c r="DI232"/>
      <c r="DJ232"/>
      <c r="DK232"/>
      <c r="DL232"/>
      <c r="DM232"/>
      <c r="DN232"/>
      <c r="DO232"/>
      <c r="DP232"/>
      <c r="DQ232"/>
      <c r="DR232"/>
      <c r="DS232"/>
      <c r="DT232"/>
      <c r="DU232"/>
      <c r="DV232"/>
      <c r="DW232"/>
      <c r="DX232"/>
      <c r="DY232"/>
      <c r="DZ232"/>
      <c r="EA232"/>
      <c r="EB232"/>
      <c r="EC232"/>
      <c r="ED232"/>
      <c r="EE232"/>
      <c r="EF232"/>
      <c r="EG232"/>
      <c r="EH232"/>
      <c r="EI232"/>
      <c r="EJ232"/>
      <c r="EK232"/>
      <c r="EL232"/>
      <c r="EM232"/>
      <c r="EN232"/>
      <c r="EO232"/>
      <c r="EP232"/>
      <c r="EQ232"/>
      <c r="ER232"/>
      <c r="ES232"/>
      <c r="ET232"/>
      <c r="EU232"/>
      <c r="EV232"/>
      <c r="EW232"/>
      <c r="EX232"/>
      <c r="EY232"/>
      <c r="EZ232"/>
      <c r="FA232"/>
      <c r="FB232"/>
      <c r="FC232"/>
      <c r="FD232"/>
      <c r="FE232"/>
      <c r="FF232"/>
      <c r="FG232"/>
      <c r="FH232"/>
      <c r="FI232"/>
      <c r="FJ232"/>
      <c r="FK232"/>
      <c r="FL232"/>
      <c r="FM232"/>
      <c r="FN232"/>
      <c r="FO232"/>
      <c r="FP232"/>
      <c r="FQ232"/>
      <c r="FR232"/>
      <c r="FS232"/>
      <c r="FT232"/>
      <c r="FU232"/>
      <c r="FV232"/>
      <c r="FW232"/>
      <c r="FX232"/>
      <c r="FY232"/>
      <c r="FZ232"/>
      <c r="GA232"/>
      <c r="GB232"/>
      <c r="GC232"/>
      <c r="GD232"/>
      <c r="GE232"/>
      <c r="GF232"/>
      <c r="GG232"/>
      <c r="GH232"/>
      <c r="GI232"/>
      <c r="GJ232"/>
      <c r="GK232"/>
      <c r="GL232"/>
      <c r="GM232"/>
      <c r="GN232"/>
      <c r="GO232"/>
      <c r="GP232"/>
      <c r="GQ232"/>
      <c r="GR232"/>
      <c r="GS232"/>
      <c r="GT232"/>
      <c r="GU232"/>
      <c r="GV232"/>
      <c r="GW232"/>
    </row>
    <row r="233" spans="78:205" ht="13">
      <c r="BZ233"/>
      <c r="CH233"/>
      <c r="CP233"/>
      <c r="CX233"/>
      <c r="CY233"/>
      <c r="CZ233"/>
      <c r="DA233"/>
      <c r="DB233"/>
      <c r="DC233"/>
      <c r="DD233"/>
      <c r="DE233"/>
      <c r="DF233"/>
      <c r="DG233"/>
      <c r="DH233"/>
      <c r="DI233"/>
      <c r="DJ233"/>
      <c r="DK233"/>
      <c r="DL233"/>
      <c r="DM233"/>
      <c r="DN233"/>
      <c r="DO233"/>
      <c r="DP233"/>
      <c r="DQ233"/>
      <c r="DR233"/>
      <c r="DS233"/>
      <c r="DT233"/>
      <c r="DU233"/>
      <c r="DV233"/>
      <c r="DW233"/>
      <c r="DX233"/>
      <c r="DY233"/>
      <c r="DZ233"/>
      <c r="EA233"/>
      <c r="EB233"/>
      <c r="EC233"/>
      <c r="ED233"/>
      <c r="EE233"/>
      <c r="EF233"/>
      <c r="EG233"/>
      <c r="EH233"/>
      <c r="EI233"/>
      <c r="EJ233"/>
      <c r="EK233"/>
      <c r="EL233"/>
      <c r="EM233"/>
      <c r="EN233"/>
      <c r="EO233"/>
      <c r="EP233"/>
      <c r="EQ233"/>
      <c r="ER233"/>
      <c r="ES233"/>
      <c r="ET233"/>
      <c r="EU233"/>
      <c r="EV233"/>
      <c r="EW233"/>
      <c r="EX233"/>
      <c r="EY233"/>
      <c r="EZ233"/>
      <c r="FA233"/>
      <c r="FB233"/>
      <c r="FC233"/>
      <c r="FD233"/>
      <c r="FE233"/>
      <c r="FF233"/>
      <c r="FG233"/>
      <c r="FH233"/>
      <c r="FI233"/>
      <c r="FJ233"/>
      <c r="FK233"/>
      <c r="FL233"/>
      <c r="FM233"/>
      <c r="FN233"/>
      <c r="FO233"/>
      <c r="FP233"/>
      <c r="FQ233"/>
      <c r="FR233"/>
      <c r="FS233"/>
      <c r="FT233"/>
      <c r="FU233"/>
      <c r="FV233"/>
      <c r="FW233"/>
      <c r="FX233"/>
      <c r="FY233"/>
      <c r="FZ233"/>
      <c r="GA233"/>
      <c r="GB233"/>
      <c r="GC233"/>
      <c r="GD233"/>
      <c r="GE233"/>
      <c r="GF233"/>
      <c r="GG233"/>
      <c r="GH233"/>
      <c r="GI233"/>
      <c r="GJ233"/>
      <c r="GK233"/>
      <c r="GL233"/>
      <c r="GM233"/>
      <c r="GN233"/>
      <c r="GO233"/>
      <c r="GP233"/>
      <c r="GQ233"/>
      <c r="GR233"/>
      <c r="GS233"/>
      <c r="GT233"/>
      <c r="GU233"/>
      <c r="GV233"/>
      <c r="GW233"/>
    </row>
    <row r="234" spans="78:205" ht="13">
      <c r="BZ234"/>
      <c r="CH234"/>
      <c r="CP234"/>
      <c r="CX234"/>
      <c r="CY234"/>
      <c r="CZ234"/>
      <c r="DA234"/>
      <c r="DB234"/>
      <c r="DC234"/>
      <c r="DD234"/>
      <c r="DE234"/>
      <c r="DF234"/>
      <c r="DG234"/>
      <c r="DH234"/>
      <c r="DI234"/>
      <c r="DJ234"/>
      <c r="DK234"/>
      <c r="DL234"/>
      <c r="DM234"/>
      <c r="DN234"/>
      <c r="DO234"/>
      <c r="DP234"/>
      <c r="DQ234"/>
      <c r="DR234"/>
      <c r="DS234"/>
      <c r="DT234"/>
      <c r="DU234"/>
      <c r="DV234"/>
      <c r="DW234"/>
      <c r="DX234"/>
      <c r="DY234"/>
      <c r="DZ234"/>
      <c r="EA234"/>
      <c r="EB234"/>
      <c r="EC234"/>
      <c r="ED234"/>
      <c r="EE234"/>
      <c r="EF234"/>
      <c r="EG234"/>
      <c r="EH234"/>
      <c r="EI234"/>
      <c r="EJ234"/>
      <c r="EK234"/>
      <c r="EL234"/>
      <c r="EM234"/>
      <c r="EN234"/>
      <c r="EO234"/>
      <c r="EP234"/>
      <c r="EQ234"/>
      <c r="ER234"/>
      <c r="ES234"/>
      <c r="ET234"/>
      <c r="EU234"/>
      <c r="EV234"/>
      <c r="EW234"/>
      <c r="EX234"/>
      <c r="EY234"/>
      <c r="EZ234"/>
      <c r="FA234"/>
      <c r="FB234"/>
      <c r="FC234"/>
      <c r="FD234"/>
      <c r="FE234"/>
      <c r="FF234"/>
      <c r="FG234"/>
      <c r="FH234"/>
      <c r="FI234"/>
      <c r="FJ234"/>
      <c r="FK234"/>
      <c r="FL234"/>
      <c r="FM234"/>
      <c r="FN234"/>
      <c r="FO234"/>
      <c r="FP234"/>
      <c r="FQ234"/>
      <c r="FR234"/>
      <c r="FS234"/>
      <c r="FT234"/>
      <c r="FU234"/>
      <c r="FV234"/>
      <c r="FW234"/>
      <c r="FX234"/>
      <c r="FY234"/>
      <c r="FZ234"/>
      <c r="GA234"/>
      <c r="GB234"/>
      <c r="GC234"/>
      <c r="GD234"/>
      <c r="GE234"/>
      <c r="GF234"/>
      <c r="GG234"/>
      <c r="GH234"/>
      <c r="GI234"/>
      <c r="GJ234"/>
      <c r="GK234"/>
      <c r="GL234"/>
      <c r="GM234"/>
      <c r="GN234"/>
      <c r="GO234"/>
      <c r="GP234"/>
      <c r="GQ234"/>
      <c r="GR234"/>
      <c r="GS234"/>
      <c r="GT234"/>
      <c r="GU234"/>
      <c r="GV234"/>
      <c r="GW234"/>
    </row>
    <row r="235" spans="78:205" ht="13">
      <c r="BZ235"/>
      <c r="CH235"/>
      <c r="CP235"/>
      <c r="CX235"/>
      <c r="CY235"/>
      <c r="CZ235"/>
      <c r="DA235"/>
      <c r="DB235"/>
      <c r="DC235"/>
      <c r="DD235"/>
      <c r="DE235"/>
      <c r="DF235"/>
      <c r="DG235"/>
      <c r="DH235"/>
      <c r="DI235"/>
      <c r="DJ235"/>
      <c r="DK235"/>
      <c r="DL235"/>
      <c r="DM235"/>
      <c r="DN235"/>
      <c r="DO235"/>
      <c r="DP235"/>
      <c r="DQ235"/>
      <c r="DR235"/>
      <c r="DS235"/>
      <c r="DT235"/>
      <c r="DU235"/>
      <c r="DV235"/>
      <c r="DW235"/>
      <c r="DX235"/>
      <c r="DY235"/>
      <c r="DZ235"/>
      <c r="EA235"/>
      <c r="EB235"/>
      <c r="EC235"/>
      <c r="ED235"/>
      <c r="EE235"/>
      <c r="EF235"/>
      <c r="EG235"/>
      <c r="EH235"/>
      <c r="EI235"/>
      <c r="EJ235"/>
      <c r="EK235"/>
      <c r="EL235"/>
      <c r="EM235"/>
      <c r="EN235"/>
      <c r="EO235"/>
      <c r="EP235"/>
      <c r="EQ235"/>
      <c r="ER235"/>
      <c r="ES235"/>
      <c r="ET235"/>
      <c r="EU235"/>
      <c r="EV235"/>
      <c r="EW235"/>
      <c r="EX235"/>
      <c r="EY235"/>
      <c r="EZ235"/>
      <c r="FA235"/>
      <c r="FB235"/>
      <c r="FC235"/>
      <c r="FD235"/>
      <c r="FE235"/>
      <c r="FF235"/>
      <c r="FG235"/>
      <c r="FH235"/>
      <c r="FI235"/>
      <c r="FJ235"/>
      <c r="FK235"/>
      <c r="FL235"/>
      <c r="FM235"/>
      <c r="FN235"/>
      <c r="FO235"/>
      <c r="FP235"/>
      <c r="FQ235"/>
      <c r="FR235"/>
      <c r="FS235"/>
      <c r="FT235"/>
      <c r="FU235"/>
      <c r="FV235"/>
      <c r="FW235"/>
      <c r="FX235"/>
      <c r="FY235"/>
      <c r="FZ235"/>
      <c r="GA235"/>
      <c r="GB235"/>
      <c r="GC235"/>
      <c r="GD235"/>
      <c r="GE235"/>
      <c r="GF235"/>
      <c r="GG235"/>
      <c r="GH235"/>
      <c r="GI235"/>
      <c r="GJ235"/>
      <c r="GK235"/>
      <c r="GL235"/>
      <c r="GM235"/>
      <c r="GN235"/>
      <c r="GO235"/>
      <c r="GP235"/>
      <c r="GQ235"/>
      <c r="GR235"/>
      <c r="GS235"/>
      <c r="GT235"/>
      <c r="GU235"/>
      <c r="GV235"/>
      <c r="GW235"/>
    </row>
    <row r="236" spans="78:205" ht="13">
      <c r="BZ236"/>
      <c r="CH236"/>
      <c r="CP236"/>
      <c r="CX236"/>
      <c r="CY236"/>
      <c r="CZ236"/>
      <c r="DA236"/>
      <c r="DB236"/>
      <c r="DC236"/>
      <c r="DD236"/>
      <c r="DE236"/>
      <c r="DF236"/>
      <c r="DG236"/>
      <c r="DH236"/>
      <c r="DI236"/>
      <c r="DJ236"/>
      <c r="DK236"/>
      <c r="DL236"/>
      <c r="DM236"/>
      <c r="DN236"/>
      <c r="DO236"/>
      <c r="DP236"/>
      <c r="DQ236"/>
      <c r="DR236"/>
      <c r="DS236"/>
      <c r="DT236"/>
      <c r="DU236"/>
      <c r="DV236"/>
      <c r="DW236"/>
      <c r="DX236"/>
      <c r="DY236"/>
      <c r="DZ236"/>
      <c r="EA236"/>
      <c r="EB236"/>
      <c r="EC236"/>
      <c r="ED236"/>
      <c r="EE236"/>
      <c r="EF236"/>
      <c r="EG236"/>
      <c r="EH236"/>
      <c r="EI236"/>
      <c r="EJ236"/>
      <c r="EK236"/>
      <c r="EL236"/>
      <c r="EM236"/>
      <c r="EN236"/>
      <c r="EO236"/>
      <c r="EP236"/>
      <c r="EQ236"/>
      <c r="ER236"/>
      <c r="ES236"/>
      <c r="ET236"/>
      <c r="EU236"/>
      <c r="EV236"/>
      <c r="EW236"/>
      <c r="EX236"/>
      <c r="EY236"/>
      <c r="EZ236"/>
      <c r="FA236"/>
      <c r="FB236"/>
      <c r="FC236"/>
      <c r="FD236"/>
      <c r="FE236"/>
      <c r="FF236"/>
      <c r="FG236"/>
      <c r="FH236"/>
      <c r="FI236"/>
      <c r="FJ236"/>
      <c r="FK236"/>
      <c r="FL236"/>
      <c r="FM236"/>
      <c r="FN236"/>
      <c r="FO236"/>
      <c r="FP236"/>
      <c r="FQ236"/>
      <c r="FR236"/>
      <c r="FS236"/>
      <c r="FT236"/>
      <c r="FU236"/>
      <c r="FV236"/>
      <c r="FW236"/>
      <c r="FX236"/>
      <c r="FY236"/>
      <c r="FZ236"/>
      <c r="GA236"/>
      <c r="GB236"/>
      <c r="GC236"/>
      <c r="GD236"/>
      <c r="GE236"/>
      <c r="GF236"/>
      <c r="GG236"/>
      <c r="GH236"/>
      <c r="GI236"/>
      <c r="GJ236"/>
      <c r="GK236"/>
      <c r="GL236"/>
      <c r="GM236"/>
      <c r="GN236"/>
      <c r="GO236"/>
      <c r="GP236"/>
      <c r="GQ236"/>
      <c r="GR236"/>
      <c r="GS236"/>
      <c r="GT236"/>
      <c r="GU236"/>
      <c r="GV236"/>
      <c r="GW236"/>
    </row>
    <row r="237" spans="78:205" ht="13">
      <c r="BZ237"/>
      <c r="CH237"/>
      <c r="CP237"/>
      <c r="CX237"/>
      <c r="CY237"/>
      <c r="CZ237"/>
      <c r="DA237"/>
      <c r="DB237"/>
      <c r="DC237"/>
      <c r="DD237"/>
      <c r="DE237"/>
      <c r="DF237"/>
      <c r="DG237"/>
      <c r="DH237"/>
      <c r="DI237"/>
      <c r="DJ237"/>
      <c r="DK237"/>
      <c r="DL237"/>
      <c r="DM237"/>
      <c r="DN237"/>
      <c r="DO237"/>
      <c r="DP237"/>
      <c r="DQ237"/>
      <c r="DR237"/>
      <c r="DS237"/>
      <c r="DT237"/>
      <c r="DU237"/>
      <c r="DV237"/>
      <c r="DW237"/>
      <c r="DX237"/>
      <c r="DY237"/>
      <c r="DZ237"/>
      <c r="EA237"/>
      <c r="EB237"/>
      <c r="EC237"/>
      <c r="ED237"/>
      <c r="EE237"/>
      <c r="EF237"/>
      <c r="EG237"/>
      <c r="EH237"/>
      <c r="EI237"/>
      <c r="EJ237"/>
      <c r="EK237"/>
      <c r="EL237"/>
      <c r="EM237"/>
      <c r="EN237"/>
      <c r="EO237"/>
      <c r="EP237"/>
      <c r="EQ237"/>
      <c r="ER237"/>
      <c r="ES237"/>
      <c r="ET237"/>
      <c r="EU237"/>
      <c r="EV237"/>
      <c r="EW237"/>
      <c r="EX237"/>
      <c r="EY237"/>
      <c r="EZ237"/>
      <c r="FA237"/>
      <c r="FB237"/>
      <c r="FC237"/>
      <c r="FD237"/>
      <c r="FE237"/>
      <c r="FF237"/>
      <c r="FG237"/>
      <c r="FH237"/>
      <c r="FI237"/>
      <c r="FJ237"/>
      <c r="FK237"/>
      <c r="FL237"/>
      <c r="FM237"/>
      <c r="FN237"/>
      <c r="FO237"/>
      <c r="FP237"/>
      <c r="FQ237"/>
      <c r="FR237"/>
      <c r="FS237"/>
      <c r="FT237"/>
      <c r="FU237"/>
      <c r="FV237"/>
      <c r="FW237"/>
      <c r="FX237"/>
      <c r="FY237"/>
      <c r="FZ237"/>
      <c r="GA237"/>
      <c r="GB237"/>
      <c r="GC237"/>
      <c r="GD237"/>
      <c r="GE237"/>
      <c r="GF237"/>
      <c r="GG237"/>
      <c r="GH237"/>
      <c r="GI237"/>
      <c r="GJ237"/>
      <c r="GK237"/>
      <c r="GL237"/>
      <c r="GM237"/>
      <c r="GN237"/>
      <c r="GO237"/>
      <c r="GP237"/>
      <c r="GQ237"/>
      <c r="GR237"/>
      <c r="GS237"/>
      <c r="GT237"/>
      <c r="GU237"/>
      <c r="GV237"/>
      <c r="GW237"/>
    </row>
    <row r="238" spans="78:205" ht="13">
      <c r="BZ238"/>
      <c r="CH238"/>
      <c r="CP238"/>
      <c r="CX238"/>
      <c r="CY238"/>
      <c r="CZ238"/>
      <c r="DA238"/>
      <c r="DB238"/>
      <c r="DC238"/>
      <c r="DD238"/>
      <c r="DE238"/>
      <c r="DF238"/>
      <c r="DG238"/>
      <c r="DH238"/>
      <c r="DI238"/>
      <c r="DJ238"/>
      <c r="DK238"/>
      <c r="DL238"/>
      <c r="DM238"/>
      <c r="DN238"/>
      <c r="DO238"/>
      <c r="DP238"/>
      <c r="DQ238"/>
      <c r="DR238"/>
      <c r="DS238"/>
      <c r="DT238"/>
      <c r="DU238"/>
      <c r="DV238"/>
      <c r="DW238"/>
      <c r="DX238"/>
      <c r="DY238"/>
      <c r="DZ238"/>
      <c r="EA238"/>
      <c r="EB238"/>
      <c r="EC238"/>
      <c r="ED238"/>
      <c r="EE238"/>
      <c r="EF238"/>
      <c r="EG238"/>
      <c r="EH238"/>
      <c r="EI238"/>
      <c r="EJ238"/>
      <c r="EK238"/>
      <c r="EL238"/>
      <c r="EM238"/>
      <c r="EN238"/>
      <c r="EO238"/>
      <c r="EP238"/>
      <c r="EQ238"/>
      <c r="ER238"/>
      <c r="ES238"/>
      <c r="ET238"/>
      <c r="EU238"/>
      <c r="EV238"/>
      <c r="EW238"/>
      <c r="EX238"/>
      <c r="EY238"/>
      <c r="EZ238"/>
      <c r="FA238"/>
      <c r="FB238"/>
      <c r="FC238"/>
      <c r="FD238"/>
      <c r="FE238"/>
      <c r="FF238"/>
      <c r="FG238"/>
      <c r="FH238"/>
      <c r="FI238"/>
      <c r="FJ238"/>
      <c r="FK238"/>
      <c r="FL238"/>
      <c r="FM238"/>
      <c r="FN238"/>
      <c r="FO238"/>
      <c r="FP238"/>
      <c r="FQ238"/>
      <c r="FR238"/>
      <c r="FS238"/>
      <c r="FT238"/>
      <c r="FU238"/>
      <c r="FV238"/>
      <c r="FW238"/>
      <c r="FX238"/>
      <c r="FY238"/>
      <c r="FZ238"/>
      <c r="GA238"/>
      <c r="GB238"/>
      <c r="GC238"/>
      <c r="GD238"/>
      <c r="GE238"/>
      <c r="GF238"/>
      <c r="GG238"/>
      <c r="GH238"/>
      <c r="GI238"/>
      <c r="GJ238"/>
      <c r="GK238"/>
      <c r="GL238"/>
      <c r="GM238"/>
      <c r="GN238"/>
      <c r="GO238"/>
      <c r="GP238"/>
      <c r="GQ238"/>
      <c r="GR238"/>
      <c r="GS238"/>
      <c r="GT238"/>
      <c r="GU238"/>
      <c r="GV238"/>
      <c r="GW238"/>
    </row>
    <row r="239" spans="78:205" ht="13">
      <c r="BZ239"/>
      <c r="CH239"/>
      <c r="CP239"/>
      <c r="CX239"/>
      <c r="CY239"/>
      <c r="CZ239"/>
      <c r="DA239"/>
      <c r="DB239"/>
      <c r="DC239"/>
      <c r="DD239"/>
      <c r="DE239"/>
      <c r="DF239"/>
      <c r="DG239"/>
      <c r="DH239"/>
      <c r="DI239"/>
      <c r="DJ239"/>
      <c r="DK239"/>
      <c r="DL239"/>
      <c r="DM239"/>
      <c r="DN239"/>
      <c r="DO239"/>
      <c r="DP239"/>
      <c r="DQ239"/>
      <c r="DR239"/>
      <c r="DS239"/>
      <c r="DT239"/>
      <c r="DU239"/>
      <c r="DV239"/>
      <c r="DW239"/>
      <c r="DX239"/>
      <c r="DY239"/>
      <c r="DZ239"/>
      <c r="EA239"/>
      <c r="EB239"/>
      <c r="EC239"/>
      <c r="ED239"/>
      <c r="EE239"/>
      <c r="EF239"/>
      <c r="EG239"/>
      <c r="EH239"/>
      <c r="EI239"/>
      <c r="EJ239"/>
      <c r="EK239"/>
      <c r="EL239"/>
      <c r="EM239"/>
      <c r="EN239"/>
      <c r="EO239"/>
      <c r="EP239"/>
      <c r="EQ239"/>
      <c r="ER239"/>
      <c r="ES239"/>
      <c r="ET239"/>
      <c r="EU239"/>
      <c r="EV239"/>
      <c r="EW239"/>
      <c r="EX239"/>
      <c r="EY239"/>
      <c r="EZ239"/>
      <c r="FA239"/>
      <c r="FB239"/>
      <c r="FC239"/>
      <c r="FD239"/>
      <c r="FE239"/>
      <c r="FF239"/>
      <c r="FG239"/>
      <c r="FH239"/>
      <c r="FI239"/>
      <c r="FJ239"/>
      <c r="FK239"/>
      <c r="FL239"/>
      <c r="FM239"/>
      <c r="FN239"/>
      <c r="FO239"/>
      <c r="FP239"/>
      <c r="FQ239"/>
      <c r="FR239"/>
      <c r="FS239"/>
      <c r="FT239"/>
      <c r="FU239"/>
      <c r="FV239"/>
      <c r="FW239"/>
      <c r="FX239"/>
      <c r="FY239"/>
      <c r="FZ239"/>
      <c r="GA239"/>
      <c r="GB239"/>
      <c r="GC239"/>
      <c r="GD239"/>
      <c r="GE239"/>
      <c r="GF239"/>
      <c r="GG239"/>
      <c r="GH239"/>
      <c r="GI239"/>
      <c r="GJ239"/>
      <c r="GK239"/>
      <c r="GL239"/>
      <c r="GM239"/>
      <c r="GN239"/>
      <c r="GO239"/>
      <c r="GP239"/>
      <c r="GQ239"/>
      <c r="GR239"/>
      <c r="GS239"/>
      <c r="GT239"/>
      <c r="GU239"/>
      <c r="GV239"/>
      <c r="GW239"/>
    </row>
    <row r="240" spans="78:205" ht="13">
      <c r="BZ240"/>
      <c r="CH240"/>
      <c r="CP240"/>
      <c r="CX240"/>
      <c r="CY240"/>
      <c r="CZ240"/>
      <c r="DA240"/>
      <c r="DB240"/>
      <c r="DC240"/>
      <c r="DD240"/>
      <c r="DE240"/>
      <c r="DF240"/>
      <c r="DG240"/>
      <c r="DH240"/>
      <c r="DI240"/>
      <c r="DJ240"/>
      <c r="DK240"/>
      <c r="DL240"/>
      <c r="DM240"/>
      <c r="DN240"/>
      <c r="DO240"/>
      <c r="DP240"/>
      <c r="DQ240"/>
      <c r="DR240"/>
      <c r="DS240"/>
      <c r="DT240"/>
      <c r="DU240"/>
      <c r="DV240"/>
      <c r="DW240"/>
      <c r="DX240"/>
      <c r="DY240"/>
      <c r="DZ240"/>
      <c r="EA240"/>
      <c r="EB240"/>
      <c r="EC240"/>
      <c r="ED240"/>
      <c r="EE240"/>
      <c r="EF240"/>
      <c r="EG240"/>
      <c r="EH240"/>
      <c r="EI240"/>
      <c r="EJ240"/>
      <c r="EK240"/>
      <c r="EL240"/>
      <c r="EM240"/>
      <c r="EN240"/>
      <c r="EO240"/>
      <c r="EP240"/>
      <c r="EQ240"/>
      <c r="ER240"/>
      <c r="ES240"/>
      <c r="ET240"/>
      <c r="EU240"/>
      <c r="EV240"/>
      <c r="EW240"/>
      <c r="EX240"/>
      <c r="EY240"/>
      <c r="EZ240"/>
      <c r="FA240"/>
      <c r="FB240"/>
      <c r="FC240"/>
      <c r="FD240"/>
      <c r="FE240"/>
      <c r="FF240"/>
      <c r="FG240"/>
      <c r="FH240"/>
      <c r="FI240"/>
      <c r="FJ240"/>
      <c r="FK240"/>
      <c r="FL240"/>
      <c r="FM240"/>
      <c r="FN240"/>
      <c r="FO240"/>
      <c r="FP240"/>
      <c r="FQ240"/>
      <c r="FR240"/>
      <c r="FS240"/>
      <c r="FT240"/>
      <c r="FU240"/>
      <c r="FV240"/>
      <c r="FW240"/>
      <c r="FX240"/>
      <c r="FY240"/>
      <c r="FZ240"/>
      <c r="GA240"/>
      <c r="GB240"/>
      <c r="GC240"/>
      <c r="GD240"/>
      <c r="GE240"/>
      <c r="GF240"/>
      <c r="GG240"/>
      <c r="GH240"/>
      <c r="GI240"/>
      <c r="GJ240"/>
      <c r="GK240"/>
      <c r="GL240"/>
      <c r="GM240"/>
      <c r="GN240"/>
      <c r="GO240"/>
      <c r="GP240"/>
      <c r="GQ240"/>
      <c r="GR240"/>
      <c r="GS240"/>
      <c r="GT240"/>
      <c r="GU240"/>
      <c r="GV240"/>
      <c r="GW240"/>
    </row>
    <row r="241" spans="78:205" ht="13">
      <c r="BZ241"/>
      <c r="CH241"/>
      <c r="CP241"/>
      <c r="CX241"/>
      <c r="CY241"/>
      <c r="CZ241"/>
      <c r="DA241"/>
      <c r="DB241"/>
      <c r="DC241"/>
      <c r="DD241"/>
      <c r="DE241"/>
      <c r="DF241"/>
      <c r="DG241"/>
      <c r="DH241"/>
      <c r="DI241"/>
      <c r="DJ241"/>
      <c r="DK241"/>
      <c r="DL241"/>
      <c r="DM241"/>
      <c r="DN241"/>
      <c r="DO241"/>
      <c r="DP241"/>
      <c r="DQ241"/>
      <c r="DR241"/>
      <c r="DS241"/>
      <c r="DT241"/>
      <c r="DU241"/>
      <c r="DV241"/>
      <c r="DW241"/>
      <c r="DX241"/>
      <c r="DY241"/>
      <c r="DZ241"/>
      <c r="EA241"/>
      <c r="EB241"/>
      <c r="EC241"/>
      <c r="ED241"/>
      <c r="EE241"/>
      <c r="EF241"/>
      <c r="EG241"/>
      <c r="EH241"/>
      <c r="EI241"/>
      <c r="EJ241"/>
      <c r="EK241"/>
      <c r="EL241"/>
      <c r="EM241"/>
      <c r="EN241"/>
      <c r="EO241"/>
      <c r="EP241"/>
      <c r="EQ241"/>
      <c r="ER241"/>
      <c r="ES241"/>
      <c r="ET241"/>
      <c r="EU241"/>
      <c r="EV241"/>
      <c r="EW241"/>
      <c r="EX241"/>
      <c r="EY241"/>
      <c r="EZ241"/>
      <c r="FA241"/>
      <c r="FB241"/>
      <c r="FC241"/>
      <c r="FD241"/>
      <c r="FE241"/>
      <c r="FF241"/>
      <c r="FG241"/>
      <c r="FH241"/>
      <c r="FI241"/>
      <c r="FJ241"/>
      <c r="FK241"/>
      <c r="FL241"/>
      <c r="FM241"/>
      <c r="FN241"/>
      <c r="FO241"/>
      <c r="FP241"/>
      <c r="FQ241"/>
      <c r="FR241"/>
      <c r="FS241"/>
      <c r="FT241"/>
      <c r="FU241"/>
      <c r="FV241"/>
      <c r="FW241"/>
      <c r="FX241"/>
      <c r="FY241"/>
      <c r="FZ241"/>
      <c r="GA241"/>
      <c r="GB241"/>
      <c r="GC241"/>
      <c r="GD241"/>
      <c r="GE241"/>
      <c r="GF241"/>
      <c r="GG241"/>
      <c r="GH241"/>
      <c r="GI241"/>
      <c r="GJ241"/>
      <c r="GK241"/>
      <c r="GL241"/>
      <c r="GM241"/>
      <c r="GN241"/>
      <c r="GO241"/>
      <c r="GP241"/>
      <c r="GQ241"/>
      <c r="GR241"/>
      <c r="GS241"/>
      <c r="GT241"/>
      <c r="GU241"/>
      <c r="GV241"/>
      <c r="GW241"/>
    </row>
    <row r="242" spans="78:205" ht="13">
      <c r="BZ242"/>
      <c r="CH242"/>
      <c r="CP242"/>
      <c r="CX242"/>
      <c r="CY242"/>
      <c r="CZ242"/>
      <c r="DA242"/>
      <c r="DB242"/>
      <c r="DC242"/>
      <c r="DD242"/>
      <c r="DE242"/>
      <c r="DF242"/>
      <c r="DG242"/>
      <c r="DH242"/>
      <c r="DI242"/>
      <c r="DJ242"/>
      <c r="DK242"/>
      <c r="DL242"/>
      <c r="DM242"/>
      <c r="DN242"/>
      <c r="DO242"/>
      <c r="DP242"/>
      <c r="DQ242"/>
      <c r="DR242"/>
      <c r="DS242"/>
      <c r="DT242"/>
      <c r="DU242"/>
      <c r="DV242"/>
      <c r="DW242"/>
      <c r="DX242"/>
      <c r="DY242"/>
      <c r="DZ242"/>
      <c r="EA242"/>
      <c r="EB242"/>
      <c r="EC242"/>
      <c r="ED242"/>
      <c r="EE242"/>
      <c r="EF242"/>
      <c r="EG242"/>
      <c r="EH242"/>
      <c r="EI242"/>
      <c r="EJ242"/>
      <c r="EK242"/>
      <c r="EL242"/>
      <c r="EM242"/>
      <c r="EN242"/>
      <c r="EO242"/>
      <c r="EP242"/>
      <c r="EQ242"/>
      <c r="ER242"/>
      <c r="ES242"/>
      <c r="ET242"/>
      <c r="EU242"/>
      <c r="EV242"/>
      <c r="EW242"/>
      <c r="EX242"/>
      <c r="EY242"/>
      <c r="EZ242"/>
      <c r="FA242"/>
      <c r="FB242"/>
      <c r="FC242"/>
      <c r="FD242"/>
      <c r="FE242"/>
      <c r="FF242"/>
      <c r="FG242"/>
      <c r="FH242"/>
      <c r="FI242"/>
      <c r="FJ242"/>
      <c r="FK242"/>
      <c r="FL242"/>
      <c r="FM242"/>
      <c r="FN242"/>
      <c r="FO242"/>
      <c r="FP242"/>
      <c r="FQ242"/>
      <c r="FR242"/>
      <c r="FS242"/>
      <c r="FT242"/>
      <c r="FU242"/>
      <c r="FV242"/>
      <c r="FW242"/>
      <c r="FX242"/>
      <c r="FY242"/>
      <c r="FZ242"/>
      <c r="GA242"/>
      <c r="GB242"/>
      <c r="GC242"/>
      <c r="GD242"/>
      <c r="GE242"/>
      <c r="GF242"/>
      <c r="GG242"/>
      <c r="GH242"/>
      <c r="GI242"/>
      <c r="GJ242"/>
      <c r="GK242"/>
      <c r="GL242"/>
      <c r="GM242"/>
      <c r="GN242"/>
      <c r="GO242"/>
      <c r="GP242"/>
      <c r="GQ242"/>
      <c r="GR242"/>
      <c r="GS242"/>
      <c r="GT242"/>
      <c r="GU242"/>
      <c r="GV242"/>
      <c r="GW242"/>
    </row>
    <row r="243" spans="78:205" ht="13">
      <c r="BZ243"/>
      <c r="CH243"/>
      <c r="CP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row>
    <row r="244" spans="78:205" ht="13">
      <c r="BZ244"/>
      <c r="CH244"/>
      <c r="CP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row>
    <row r="245" spans="78:205" ht="13">
      <c r="BZ245"/>
      <c r="CH245"/>
      <c r="CP245"/>
      <c r="CX245"/>
      <c r="CY245"/>
      <c r="CZ245"/>
      <c r="DA245"/>
      <c r="DB245"/>
      <c r="DC245"/>
      <c r="DD245"/>
      <c r="DE245"/>
      <c r="DF245"/>
      <c r="DG245"/>
      <c r="DH245"/>
      <c r="DI245"/>
      <c r="DJ245"/>
      <c r="DK245"/>
      <c r="DL245"/>
      <c r="DM245"/>
      <c r="DN245"/>
      <c r="DO245"/>
      <c r="DP245"/>
      <c r="DQ245"/>
      <c r="DR245"/>
      <c r="DS245"/>
      <c r="DT245"/>
      <c r="DU245"/>
      <c r="DV245"/>
      <c r="DW245"/>
      <c r="DX245"/>
      <c r="DY245"/>
      <c r="DZ245"/>
      <c r="EA245"/>
      <c r="EB245"/>
      <c r="EC245"/>
      <c r="ED245"/>
      <c r="EE245"/>
      <c r="EF245"/>
      <c r="EG245"/>
      <c r="EH245"/>
      <c r="EI245"/>
      <c r="EJ245"/>
      <c r="EK245"/>
      <c r="EL245"/>
      <c r="EM245"/>
      <c r="EN245"/>
      <c r="EO245"/>
      <c r="EP245"/>
      <c r="EQ245"/>
      <c r="ER245"/>
      <c r="ES245"/>
      <c r="ET245"/>
      <c r="EU245"/>
      <c r="EV245"/>
      <c r="EW245"/>
      <c r="EX245"/>
      <c r="EY245"/>
      <c r="EZ245"/>
      <c r="FA245"/>
      <c r="FB245"/>
      <c r="FC245"/>
      <c r="FD245"/>
      <c r="FE245"/>
      <c r="FF245"/>
      <c r="FG245"/>
      <c r="FH245"/>
      <c r="FI245"/>
      <c r="FJ245"/>
      <c r="FK245"/>
      <c r="FL245"/>
      <c r="FM245"/>
      <c r="FN245"/>
      <c r="FO245"/>
      <c r="FP245"/>
      <c r="FQ245"/>
      <c r="FR245"/>
      <c r="FS245"/>
      <c r="FT245"/>
      <c r="FU245"/>
      <c r="FV245"/>
      <c r="FW245"/>
      <c r="FX245"/>
      <c r="FY245"/>
      <c r="FZ245"/>
      <c r="GA245"/>
      <c r="GB245"/>
      <c r="GC245"/>
      <c r="GD245"/>
      <c r="GE245"/>
      <c r="GF245"/>
      <c r="GG245"/>
      <c r="GH245"/>
      <c r="GI245"/>
      <c r="GJ245"/>
      <c r="GK245"/>
      <c r="GL245"/>
      <c r="GM245"/>
      <c r="GN245"/>
      <c r="GO245"/>
      <c r="GP245"/>
      <c r="GQ245"/>
      <c r="GR245"/>
      <c r="GS245"/>
      <c r="GT245"/>
      <c r="GU245"/>
      <c r="GV245"/>
      <c r="GW245"/>
    </row>
    <row r="246" spans="78:205" ht="13">
      <c r="BZ246"/>
      <c r="CH246"/>
      <c r="CP246"/>
      <c r="CX246"/>
      <c r="CY246"/>
      <c r="CZ246"/>
      <c r="DA246"/>
      <c r="DB246"/>
      <c r="DC246"/>
      <c r="DD246"/>
      <c r="DE246"/>
      <c r="DF246"/>
      <c r="DG246"/>
      <c r="DH246"/>
      <c r="DI246"/>
      <c r="DJ246"/>
      <c r="DK246"/>
      <c r="DL246"/>
      <c r="DM246"/>
      <c r="DN246"/>
      <c r="DO246"/>
      <c r="DP246"/>
      <c r="DQ246"/>
      <c r="DR246"/>
      <c r="DS246"/>
      <c r="DT246"/>
      <c r="DU246"/>
      <c r="DV246"/>
      <c r="DW246"/>
      <c r="DX246"/>
      <c r="DY246"/>
      <c r="DZ246"/>
      <c r="EA246"/>
      <c r="EB246"/>
      <c r="EC246"/>
      <c r="ED246"/>
      <c r="EE246"/>
      <c r="EF246"/>
      <c r="EG246"/>
      <c r="EH246"/>
      <c r="EI246"/>
      <c r="EJ246"/>
      <c r="EK246"/>
      <c r="EL246"/>
      <c r="EM246"/>
      <c r="EN246"/>
      <c r="EO246"/>
      <c r="EP246"/>
      <c r="EQ246"/>
      <c r="ER246"/>
      <c r="ES246"/>
      <c r="ET246"/>
      <c r="EU246"/>
      <c r="EV246"/>
      <c r="EW246"/>
      <c r="EX246"/>
      <c r="EY246"/>
      <c r="EZ246"/>
      <c r="FA246"/>
      <c r="FB246"/>
      <c r="FC246"/>
      <c r="FD246"/>
      <c r="FE246"/>
      <c r="FF246"/>
      <c r="FG246"/>
      <c r="FH246"/>
      <c r="FI246"/>
      <c r="FJ246"/>
      <c r="FK246"/>
      <c r="FL246"/>
      <c r="FM246"/>
      <c r="FN246"/>
      <c r="FO246"/>
      <c r="FP246"/>
      <c r="FQ246"/>
      <c r="FR246"/>
      <c r="FS246"/>
      <c r="FT246"/>
      <c r="FU246"/>
      <c r="FV246"/>
      <c r="FW246"/>
      <c r="FX246"/>
      <c r="FY246"/>
      <c r="FZ246"/>
      <c r="GA246"/>
      <c r="GB246"/>
      <c r="GC246"/>
      <c r="GD246"/>
      <c r="GE246"/>
      <c r="GF246"/>
      <c r="GG246"/>
      <c r="GH246"/>
      <c r="GI246"/>
      <c r="GJ246"/>
      <c r="GK246"/>
      <c r="GL246"/>
      <c r="GM246"/>
      <c r="GN246"/>
      <c r="GO246"/>
      <c r="GP246"/>
      <c r="GQ246"/>
      <c r="GR246"/>
      <c r="GS246"/>
      <c r="GT246"/>
      <c r="GU246"/>
      <c r="GV246"/>
      <c r="GW246"/>
    </row>
    <row r="247" spans="78:205" ht="13">
      <c r="BZ247"/>
      <c r="CH247"/>
      <c r="CP247"/>
      <c r="CX247"/>
      <c r="CY247"/>
      <c r="CZ247"/>
      <c r="DA247"/>
      <c r="DB247"/>
      <c r="DC247"/>
      <c r="DD247"/>
      <c r="DE247"/>
      <c r="DF247"/>
      <c r="DG247"/>
      <c r="DH247"/>
      <c r="DI247"/>
      <c r="DJ247"/>
      <c r="DK247"/>
      <c r="DL247"/>
      <c r="DM247"/>
      <c r="DN247"/>
      <c r="DO247"/>
      <c r="DP247"/>
      <c r="DQ247"/>
      <c r="DR247"/>
      <c r="DS247"/>
      <c r="DT247"/>
      <c r="DU247"/>
      <c r="DV247"/>
      <c r="DW247"/>
      <c r="DX247"/>
      <c r="DY247"/>
      <c r="DZ247"/>
      <c r="EA247"/>
      <c r="EB247"/>
      <c r="EC247"/>
      <c r="ED247"/>
      <c r="EE247"/>
      <c r="EF247"/>
      <c r="EG247"/>
      <c r="EH247"/>
      <c r="EI247"/>
      <c r="EJ247"/>
      <c r="EK247"/>
      <c r="EL247"/>
      <c r="EM247"/>
      <c r="EN247"/>
      <c r="EO247"/>
      <c r="EP247"/>
      <c r="EQ247"/>
      <c r="ER247"/>
      <c r="ES247"/>
      <c r="ET247"/>
      <c r="EU247"/>
      <c r="EV247"/>
      <c r="EW247"/>
      <c r="EX247"/>
      <c r="EY247"/>
      <c r="EZ247"/>
      <c r="FA247"/>
      <c r="FB247"/>
      <c r="FC247"/>
      <c r="FD247"/>
      <c r="FE247"/>
      <c r="FF247"/>
      <c r="FG247"/>
      <c r="FH247"/>
      <c r="FI247"/>
      <c r="FJ247"/>
      <c r="FK247"/>
      <c r="FL247"/>
      <c r="FM247"/>
      <c r="FN247"/>
      <c r="FO247"/>
      <c r="FP247"/>
      <c r="FQ247"/>
      <c r="FR247"/>
      <c r="FS247"/>
      <c r="FT247"/>
      <c r="FU247"/>
      <c r="FV247"/>
      <c r="FW247"/>
      <c r="FX247"/>
      <c r="FY247"/>
      <c r="FZ247"/>
      <c r="GA247"/>
      <c r="GB247"/>
      <c r="GC247"/>
      <c r="GD247"/>
      <c r="GE247"/>
      <c r="GF247"/>
      <c r="GG247"/>
      <c r="GH247"/>
      <c r="GI247"/>
      <c r="GJ247"/>
      <c r="GK247"/>
      <c r="GL247"/>
      <c r="GM247"/>
      <c r="GN247"/>
      <c r="GO247"/>
      <c r="GP247"/>
      <c r="GQ247"/>
      <c r="GR247"/>
      <c r="GS247"/>
      <c r="GT247"/>
      <c r="GU247"/>
      <c r="GV247"/>
      <c r="GW247"/>
    </row>
    <row r="248" spans="78:205" ht="13">
      <c r="BZ248"/>
      <c r="CH248"/>
      <c r="CP248"/>
      <c r="CX248"/>
      <c r="CY248"/>
      <c r="CZ248"/>
      <c r="DA248"/>
      <c r="DB248"/>
      <c r="DC248"/>
      <c r="DD248"/>
      <c r="DE248"/>
      <c r="DF248"/>
      <c r="DG248"/>
      <c r="DH248"/>
      <c r="DI248"/>
      <c r="DJ248"/>
      <c r="DK248"/>
      <c r="DL248"/>
      <c r="DM248"/>
      <c r="DN248"/>
      <c r="DO248"/>
      <c r="DP248"/>
      <c r="DQ248"/>
      <c r="DR248"/>
      <c r="DS248"/>
      <c r="DT248"/>
      <c r="DU248"/>
      <c r="DV248"/>
      <c r="DW248"/>
      <c r="DX248"/>
      <c r="DY248"/>
      <c r="DZ248"/>
      <c r="EA248"/>
      <c r="EB248"/>
      <c r="EC248"/>
      <c r="ED248"/>
      <c r="EE248"/>
      <c r="EF248"/>
      <c r="EG248"/>
      <c r="EH248"/>
      <c r="EI248"/>
      <c r="EJ248"/>
      <c r="EK248"/>
      <c r="EL248"/>
      <c r="EM248"/>
      <c r="EN248"/>
      <c r="EO248"/>
      <c r="EP248"/>
      <c r="EQ248"/>
      <c r="ER248"/>
      <c r="ES248"/>
      <c r="ET248"/>
      <c r="EU248"/>
      <c r="EV248"/>
      <c r="EW248"/>
      <c r="EX248"/>
      <c r="EY248"/>
      <c r="EZ248"/>
      <c r="FA248"/>
      <c r="FB248"/>
      <c r="FC248"/>
      <c r="FD248"/>
      <c r="FE248"/>
      <c r="FF248"/>
      <c r="FG248"/>
      <c r="FH248"/>
      <c r="FI248"/>
      <c r="FJ248"/>
      <c r="FK248"/>
      <c r="FL248"/>
      <c r="FM248"/>
      <c r="FN248"/>
      <c r="FO248"/>
      <c r="FP248"/>
      <c r="FQ248"/>
      <c r="FR248"/>
      <c r="FS248"/>
      <c r="FT248"/>
      <c r="FU248"/>
      <c r="FV248"/>
      <c r="FW248"/>
      <c r="FX248"/>
      <c r="FY248"/>
      <c r="FZ248"/>
      <c r="GA248"/>
      <c r="GB248"/>
      <c r="GC248"/>
      <c r="GD248"/>
      <c r="GE248"/>
      <c r="GF248"/>
      <c r="GG248"/>
      <c r="GH248"/>
      <c r="GI248"/>
      <c r="GJ248"/>
      <c r="GK248"/>
      <c r="GL248"/>
      <c r="GM248"/>
      <c r="GN248"/>
      <c r="GO248"/>
      <c r="GP248"/>
      <c r="GQ248"/>
      <c r="GR248"/>
      <c r="GS248"/>
      <c r="GT248"/>
      <c r="GU248"/>
      <c r="GV248"/>
      <c r="GW248"/>
    </row>
    <row r="249" spans="78:205" ht="13">
      <c r="BZ249"/>
      <c r="CH249"/>
      <c r="CP249"/>
      <c r="CX249"/>
      <c r="CY249"/>
      <c r="CZ249"/>
      <c r="DA249"/>
      <c r="DB249"/>
      <c r="DC249"/>
      <c r="DD249"/>
      <c r="DE249"/>
      <c r="DF249"/>
      <c r="DG249"/>
      <c r="DH249"/>
      <c r="DI249"/>
      <c r="DJ249"/>
      <c r="DK249"/>
      <c r="DL249"/>
      <c r="DM249"/>
      <c r="DN249"/>
      <c r="DO249"/>
      <c r="DP249"/>
      <c r="DQ249"/>
      <c r="DR249"/>
      <c r="DS249"/>
      <c r="DT249"/>
      <c r="DU249"/>
      <c r="DV249"/>
      <c r="DW249"/>
      <c r="DX249"/>
      <c r="DY249"/>
      <c r="DZ249"/>
      <c r="EA249"/>
      <c r="EB249"/>
      <c r="EC249"/>
      <c r="ED249"/>
      <c r="EE249"/>
      <c r="EF249"/>
      <c r="EG249"/>
      <c r="EH249"/>
      <c r="EI249"/>
      <c r="EJ249"/>
      <c r="EK249"/>
      <c r="EL249"/>
      <c r="EM249"/>
      <c r="EN249"/>
      <c r="EO249"/>
      <c r="EP249"/>
      <c r="EQ249"/>
      <c r="ER249"/>
      <c r="ES249"/>
      <c r="ET249"/>
      <c r="EU249"/>
      <c r="EV249"/>
      <c r="EW249"/>
      <c r="EX249"/>
      <c r="EY249"/>
      <c r="EZ249"/>
      <c r="FA249"/>
      <c r="FB249"/>
      <c r="FC249"/>
      <c r="FD249"/>
      <c r="FE249"/>
      <c r="FF249"/>
      <c r="FG249"/>
      <c r="FH249"/>
      <c r="FI249"/>
      <c r="FJ249"/>
      <c r="FK249"/>
      <c r="FL249"/>
      <c r="FM249"/>
      <c r="FN249"/>
      <c r="FO249"/>
      <c r="FP249"/>
      <c r="FQ249"/>
      <c r="FR249"/>
      <c r="FS249"/>
      <c r="FT249"/>
      <c r="FU249"/>
      <c r="FV249"/>
      <c r="FW249"/>
      <c r="FX249"/>
      <c r="FY249"/>
      <c r="FZ249"/>
      <c r="GA249"/>
      <c r="GB249"/>
      <c r="GC249"/>
      <c r="GD249"/>
      <c r="GE249"/>
      <c r="GF249"/>
      <c r="GG249"/>
      <c r="GH249"/>
      <c r="GI249"/>
      <c r="GJ249"/>
      <c r="GK249"/>
      <c r="GL249"/>
      <c r="GM249"/>
      <c r="GN249"/>
      <c r="GO249"/>
      <c r="GP249"/>
      <c r="GQ249"/>
      <c r="GR249"/>
      <c r="GS249"/>
      <c r="GT249"/>
      <c r="GU249"/>
      <c r="GV249"/>
      <c r="GW249"/>
    </row>
    <row r="250" spans="78:205" ht="13">
      <c r="BZ250"/>
      <c r="CH250"/>
      <c r="CP250"/>
      <c r="CX250"/>
      <c r="CY250"/>
      <c r="CZ250"/>
      <c r="DA250"/>
      <c r="DB250"/>
      <c r="DC250"/>
      <c r="DD250"/>
      <c r="DE250"/>
      <c r="DF250"/>
      <c r="DG250"/>
      <c r="DH250"/>
      <c r="DI250"/>
      <c r="DJ250"/>
      <c r="DK250"/>
      <c r="DL250"/>
      <c r="DM250"/>
      <c r="DN250"/>
      <c r="DO250"/>
      <c r="DP250"/>
      <c r="DQ250"/>
      <c r="DR250"/>
      <c r="DS250"/>
      <c r="DT250"/>
      <c r="DU250"/>
      <c r="DV250"/>
      <c r="DW250"/>
      <c r="DX250"/>
      <c r="DY250"/>
      <c r="DZ250"/>
      <c r="EA250"/>
      <c r="EB250"/>
      <c r="EC250"/>
      <c r="ED250"/>
      <c r="EE250"/>
      <c r="EF250"/>
      <c r="EG250"/>
      <c r="EH250"/>
      <c r="EI250"/>
      <c r="EJ250"/>
      <c r="EK250"/>
      <c r="EL250"/>
      <c r="EM250"/>
      <c r="EN250"/>
      <c r="EO250"/>
      <c r="EP250"/>
      <c r="EQ250"/>
      <c r="ER250"/>
      <c r="ES250"/>
      <c r="ET250"/>
      <c r="EU250"/>
      <c r="EV250"/>
      <c r="EW250"/>
      <c r="EX250"/>
      <c r="EY250"/>
      <c r="EZ250"/>
      <c r="FA250"/>
      <c r="FB250"/>
      <c r="FC250"/>
      <c r="FD250"/>
      <c r="FE250"/>
      <c r="FF250"/>
      <c r="FG250"/>
      <c r="FH250"/>
      <c r="FI250"/>
      <c r="FJ250"/>
      <c r="FK250"/>
      <c r="FL250"/>
      <c r="FM250"/>
      <c r="FN250"/>
      <c r="FO250"/>
      <c r="FP250"/>
      <c r="FQ250"/>
      <c r="FR250"/>
      <c r="FS250"/>
      <c r="FT250"/>
      <c r="FU250"/>
      <c r="FV250"/>
      <c r="FW250"/>
      <c r="FX250"/>
      <c r="FY250"/>
      <c r="FZ250"/>
      <c r="GA250"/>
      <c r="GB250"/>
      <c r="GC250"/>
      <c r="GD250"/>
      <c r="GE250"/>
      <c r="GF250"/>
      <c r="GG250"/>
      <c r="GH250"/>
      <c r="GI250"/>
      <c r="GJ250"/>
      <c r="GK250"/>
      <c r="GL250"/>
      <c r="GM250"/>
      <c r="GN250"/>
      <c r="GO250"/>
      <c r="GP250"/>
      <c r="GQ250"/>
      <c r="GR250"/>
      <c r="GS250"/>
      <c r="GT250"/>
      <c r="GU250"/>
      <c r="GV250"/>
      <c r="GW250"/>
    </row>
    <row r="251" spans="78:205" ht="13">
      <c r="BZ251"/>
      <c r="CH251"/>
      <c r="CP251"/>
      <c r="CX251"/>
      <c r="CY251"/>
      <c r="CZ251"/>
      <c r="DA251"/>
      <c r="DB251"/>
      <c r="DC251"/>
      <c r="DD251"/>
      <c r="DE251"/>
      <c r="DF251"/>
      <c r="DG251"/>
      <c r="DH251"/>
      <c r="DI251"/>
      <c r="DJ251"/>
      <c r="DK251"/>
      <c r="DL251"/>
      <c r="DM251"/>
      <c r="DN251"/>
      <c r="DO251"/>
      <c r="DP251"/>
      <c r="DQ251"/>
      <c r="DR251"/>
      <c r="DS251"/>
      <c r="DT251"/>
      <c r="DU251"/>
      <c r="DV251"/>
      <c r="DW251"/>
      <c r="DX251"/>
      <c r="DY251"/>
      <c r="DZ251"/>
      <c r="EA251"/>
      <c r="EB251"/>
      <c r="EC251"/>
      <c r="ED251"/>
      <c r="EE251"/>
      <c r="EF251"/>
      <c r="EG251"/>
      <c r="EH251"/>
      <c r="EI251"/>
      <c r="EJ251"/>
      <c r="EK251"/>
      <c r="EL251"/>
      <c r="EM251"/>
      <c r="EN251"/>
      <c r="EO251"/>
      <c r="EP251"/>
      <c r="EQ251"/>
      <c r="ER251"/>
      <c r="ES251"/>
      <c r="ET251"/>
      <c r="EU251"/>
      <c r="EV251"/>
      <c r="EW251"/>
      <c r="EX251"/>
      <c r="EY251"/>
      <c r="EZ251"/>
      <c r="FA251"/>
      <c r="FB251"/>
      <c r="FC251"/>
      <c r="FD251"/>
      <c r="FE251"/>
      <c r="FF251"/>
      <c r="FG251"/>
      <c r="FH251"/>
      <c r="FI251"/>
      <c r="FJ251"/>
      <c r="FK251"/>
      <c r="FL251"/>
      <c r="FM251"/>
      <c r="FN251"/>
      <c r="FO251"/>
      <c r="FP251"/>
      <c r="FQ251"/>
      <c r="FR251"/>
      <c r="FS251"/>
      <c r="FT251"/>
      <c r="FU251"/>
      <c r="FV251"/>
      <c r="FW251"/>
      <c r="FX251"/>
      <c r="FY251"/>
      <c r="FZ251"/>
      <c r="GA251"/>
      <c r="GB251"/>
      <c r="GC251"/>
      <c r="GD251"/>
      <c r="GE251"/>
      <c r="GF251"/>
      <c r="GG251"/>
      <c r="GH251"/>
      <c r="GI251"/>
      <c r="GJ251"/>
      <c r="GK251"/>
      <c r="GL251"/>
      <c r="GM251"/>
      <c r="GN251"/>
      <c r="GO251"/>
      <c r="GP251"/>
      <c r="GQ251"/>
      <c r="GR251"/>
      <c r="GS251"/>
      <c r="GT251"/>
      <c r="GU251"/>
      <c r="GV251"/>
      <c r="GW251"/>
    </row>
    <row r="252" spans="78:205" ht="13">
      <c r="BZ252"/>
      <c r="CH252"/>
      <c r="CP252"/>
      <c r="CX252"/>
      <c r="CY252"/>
      <c r="CZ252"/>
      <c r="DA252"/>
      <c r="DB252"/>
      <c r="DC252"/>
      <c r="DD252"/>
      <c r="DE252"/>
      <c r="DF252"/>
      <c r="DG252"/>
      <c r="DH252"/>
      <c r="DI252"/>
      <c r="DJ252"/>
      <c r="DK252"/>
      <c r="DL252"/>
      <c r="DM252"/>
      <c r="DN252"/>
      <c r="DO252"/>
      <c r="DP252"/>
      <c r="DQ252"/>
      <c r="DR252"/>
      <c r="DS252"/>
      <c r="DT252"/>
      <c r="DU252"/>
      <c r="DV252"/>
      <c r="DW252"/>
      <c r="DX252"/>
      <c r="DY252"/>
      <c r="DZ252"/>
      <c r="EA252"/>
      <c r="EB252"/>
      <c r="EC252"/>
      <c r="ED252"/>
      <c r="EE252"/>
      <c r="EF252"/>
      <c r="EG252"/>
      <c r="EH252"/>
      <c r="EI252"/>
      <c r="EJ252"/>
      <c r="EK252"/>
      <c r="EL252"/>
      <c r="EM252"/>
      <c r="EN252"/>
      <c r="EO252"/>
      <c r="EP252"/>
      <c r="EQ252"/>
      <c r="ER252"/>
      <c r="ES252"/>
      <c r="ET252"/>
      <c r="EU252"/>
      <c r="EV252"/>
      <c r="EW252"/>
      <c r="EX252"/>
      <c r="EY252"/>
      <c r="EZ252"/>
      <c r="FA252"/>
      <c r="FB252"/>
      <c r="FC252"/>
      <c r="FD252"/>
      <c r="FE252"/>
      <c r="FF252"/>
      <c r="FG252"/>
      <c r="FH252"/>
      <c r="FI252"/>
      <c r="FJ252"/>
      <c r="FK252"/>
      <c r="FL252"/>
      <c r="FM252"/>
      <c r="FN252"/>
      <c r="FO252"/>
      <c r="FP252"/>
      <c r="FQ252"/>
      <c r="FR252"/>
      <c r="FS252"/>
      <c r="FT252"/>
      <c r="FU252"/>
      <c r="FV252"/>
      <c r="FW252"/>
      <c r="FX252"/>
      <c r="FY252"/>
      <c r="FZ252"/>
      <c r="GA252"/>
      <c r="GB252"/>
      <c r="GC252"/>
      <c r="GD252"/>
      <c r="GE252"/>
      <c r="GF252"/>
      <c r="GG252"/>
      <c r="GH252"/>
      <c r="GI252"/>
      <c r="GJ252"/>
      <c r="GK252"/>
      <c r="GL252"/>
      <c r="GM252"/>
      <c r="GN252"/>
      <c r="GO252"/>
      <c r="GP252"/>
      <c r="GQ252"/>
      <c r="GR252"/>
      <c r="GS252"/>
      <c r="GT252"/>
      <c r="GU252"/>
      <c r="GV252"/>
      <c r="GW252"/>
    </row>
    <row r="253" spans="78:205" ht="13">
      <c r="BZ253"/>
      <c r="CH253"/>
      <c r="CP253"/>
      <c r="CX253"/>
      <c r="CY253"/>
      <c r="CZ253"/>
      <c r="DA253"/>
      <c r="DB253"/>
      <c r="DC253"/>
      <c r="DD253"/>
      <c r="DE253"/>
      <c r="DF253"/>
      <c r="DG253"/>
      <c r="DH253"/>
      <c r="DI253"/>
      <c r="DJ253"/>
      <c r="DK253"/>
      <c r="DL253"/>
      <c r="DM253"/>
      <c r="DN253"/>
      <c r="DO253"/>
      <c r="DP253"/>
      <c r="DQ253"/>
      <c r="DR253"/>
      <c r="DS253"/>
      <c r="DT253"/>
      <c r="DU253"/>
      <c r="DV253"/>
      <c r="DW253"/>
      <c r="DX253"/>
      <c r="DY253"/>
      <c r="DZ253"/>
      <c r="EA253"/>
      <c r="EB253"/>
      <c r="EC253"/>
      <c r="ED253"/>
      <c r="EE253"/>
      <c r="EF253"/>
      <c r="EG253"/>
      <c r="EH253"/>
      <c r="EI253"/>
      <c r="EJ253"/>
      <c r="EK253"/>
      <c r="EL253"/>
      <c r="EM253"/>
      <c r="EN253"/>
      <c r="EO253"/>
      <c r="EP253"/>
      <c r="EQ253"/>
      <c r="ER253"/>
      <c r="ES253"/>
      <c r="ET253"/>
      <c r="EU253"/>
      <c r="EV253"/>
      <c r="EW253"/>
      <c r="EX253"/>
      <c r="EY253"/>
      <c r="EZ253"/>
      <c r="FA253"/>
      <c r="FB253"/>
      <c r="FC253"/>
      <c r="FD253"/>
      <c r="FE253"/>
      <c r="FF253"/>
      <c r="FG253"/>
      <c r="FH253"/>
      <c r="FI253"/>
      <c r="FJ253"/>
      <c r="FK253"/>
      <c r="FL253"/>
      <c r="FM253"/>
      <c r="FN253"/>
      <c r="FO253"/>
      <c r="FP253"/>
      <c r="FQ253"/>
      <c r="FR253"/>
      <c r="FS253"/>
      <c r="FT253"/>
      <c r="FU253"/>
      <c r="FV253"/>
      <c r="FW253"/>
      <c r="FX253"/>
      <c r="FY253"/>
      <c r="FZ253"/>
      <c r="GA253"/>
      <c r="GB253"/>
      <c r="GC253"/>
      <c r="GD253"/>
      <c r="GE253"/>
      <c r="GF253"/>
      <c r="GG253"/>
      <c r="GH253"/>
      <c r="GI253"/>
      <c r="GJ253"/>
      <c r="GK253"/>
      <c r="GL253"/>
      <c r="GM253"/>
      <c r="GN253"/>
      <c r="GO253"/>
      <c r="GP253"/>
      <c r="GQ253"/>
      <c r="GR253"/>
      <c r="GS253"/>
      <c r="GT253"/>
      <c r="GU253"/>
      <c r="GV253"/>
      <c r="GW253"/>
    </row>
    <row r="254" spans="78:205" ht="13">
      <c r="BZ254"/>
      <c r="CH254"/>
      <c r="CP254"/>
      <c r="CX254"/>
      <c r="CY254"/>
      <c r="CZ254"/>
      <c r="DA254"/>
      <c r="DB254"/>
      <c r="DC254"/>
      <c r="DD254"/>
      <c r="DE254"/>
      <c r="DF254"/>
      <c r="DG254"/>
      <c r="DH254"/>
      <c r="DI254"/>
      <c r="DJ254"/>
      <c r="DK254"/>
      <c r="DL254"/>
      <c r="DM254"/>
      <c r="DN254"/>
      <c r="DO254"/>
      <c r="DP254"/>
      <c r="DQ254"/>
      <c r="DR254"/>
      <c r="DS254"/>
      <c r="DT254"/>
      <c r="DU254"/>
      <c r="DV254"/>
      <c r="DW254"/>
      <c r="DX254"/>
      <c r="DY254"/>
      <c r="DZ254"/>
      <c r="EA254"/>
      <c r="EB254"/>
      <c r="EC254"/>
      <c r="ED254"/>
      <c r="EE254"/>
      <c r="EF254"/>
      <c r="EG254"/>
      <c r="EH254"/>
      <c r="EI254"/>
      <c r="EJ254"/>
      <c r="EK254"/>
      <c r="EL254"/>
      <c r="EM254"/>
      <c r="EN254"/>
      <c r="EO254"/>
      <c r="EP254"/>
      <c r="EQ254"/>
      <c r="ER254"/>
      <c r="ES254"/>
      <c r="ET254"/>
      <c r="EU254"/>
      <c r="EV254"/>
      <c r="EW254"/>
      <c r="EX254"/>
      <c r="EY254"/>
      <c r="EZ254"/>
      <c r="FA254"/>
      <c r="FB254"/>
      <c r="FC254"/>
      <c r="FD254"/>
      <c r="FE254"/>
      <c r="FF254"/>
      <c r="FG254"/>
      <c r="FH254"/>
      <c r="FI254"/>
      <c r="FJ254"/>
      <c r="FK254"/>
      <c r="FL254"/>
      <c r="FM254"/>
      <c r="FN254"/>
      <c r="FO254"/>
      <c r="FP254"/>
      <c r="FQ254"/>
      <c r="FR254"/>
      <c r="FS254"/>
      <c r="FT254"/>
      <c r="FU254"/>
      <c r="FV254"/>
      <c r="FW254"/>
      <c r="FX254"/>
      <c r="FY254"/>
      <c r="FZ254"/>
      <c r="GA254"/>
      <c r="GB254"/>
      <c r="GC254"/>
      <c r="GD254"/>
      <c r="GE254"/>
      <c r="GF254"/>
      <c r="GG254"/>
      <c r="GH254"/>
      <c r="GI254"/>
      <c r="GJ254"/>
      <c r="GK254"/>
      <c r="GL254"/>
      <c r="GM254"/>
      <c r="GN254"/>
      <c r="GO254"/>
      <c r="GP254"/>
      <c r="GQ254"/>
      <c r="GR254"/>
      <c r="GS254"/>
      <c r="GT254"/>
      <c r="GU254"/>
      <c r="GV254"/>
      <c r="GW254"/>
    </row>
    <row r="255" spans="78:205" ht="13">
      <c r="BZ255"/>
      <c r="CH255"/>
      <c r="CP255"/>
      <c r="CX255"/>
      <c r="CY255"/>
      <c r="CZ255"/>
      <c r="DA255"/>
      <c r="DB255"/>
      <c r="DC255"/>
      <c r="DD255"/>
      <c r="DE255"/>
      <c r="DF255"/>
      <c r="DG255"/>
      <c r="DH255"/>
      <c r="DI255"/>
      <c r="DJ255"/>
      <c r="DK255"/>
      <c r="DL255"/>
      <c r="DM255"/>
      <c r="DN255"/>
      <c r="DO255"/>
      <c r="DP255"/>
      <c r="DQ255"/>
      <c r="DR255"/>
      <c r="DS255"/>
      <c r="DT255"/>
      <c r="DU255"/>
      <c r="DV255"/>
      <c r="DW255"/>
      <c r="DX255"/>
      <c r="DY255"/>
      <c r="DZ255"/>
      <c r="EA255"/>
      <c r="EB255"/>
      <c r="EC255"/>
      <c r="ED255"/>
      <c r="EE255"/>
      <c r="EF255"/>
      <c r="EG255"/>
      <c r="EH255"/>
      <c r="EI255"/>
      <c r="EJ255"/>
      <c r="EK255"/>
      <c r="EL255"/>
      <c r="EM255"/>
      <c r="EN255"/>
      <c r="EO255"/>
      <c r="EP255"/>
      <c r="EQ255"/>
      <c r="ER255"/>
      <c r="ES255"/>
      <c r="ET255"/>
      <c r="EU255"/>
      <c r="EV255"/>
      <c r="EW255"/>
      <c r="EX255"/>
      <c r="EY255"/>
      <c r="EZ255"/>
      <c r="FA255"/>
      <c r="FB255"/>
      <c r="FC255"/>
      <c r="FD255"/>
      <c r="FE255"/>
      <c r="FF255"/>
      <c r="FG255"/>
      <c r="FH255"/>
      <c r="FI255"/>
      <c r="FJ255"/>
      <c r="FK255"/>
      <c r="FL255"/>
      <c r="FM255"/>
      <c r="FN255"/>
      <c r="FO255"/>
      <c r="FP255"/>
      <c r="FQ255"/>
      <c r="FR255"/>
      <c r="FS255"/>
      <c r="FT255"/>
      <c r="FU255"/>
      <c r="FV255"/>
      <c r="FW255"/>
      <c r="FX255"/>
      <c r="FY255"/>
      <c r="FZ255"/>
      <c r="GA255"/>
      <c r="GB255"/>
      <c r="GC255"/>
      <c r="GD255"/>
      <c r="GE255"/>
      <c r="GF255"/>
      <c r="GG255"/>
      <c r="GH255"/>
      <c r="GI255"/>
      <c r="GJ255"/>
      <c r="GK255"/>
      <c r="GL255"/>
      <c r="GM255"/>
      <c r="GN255"/>
      <c r="GO255"/>
      <c r="GP255"/>
      <c r="GQ255"/>
      <c r="GR255"/>
      <c r="GS255"/>
      <c r="GT255"/>
      <c r="GU255"/>
      <c r="GV255"/>
      <c r="GW255"/>
    </row>
    <row r="256" spans="78:205" ht="13">
      <c r="BZ256"/>
      <c r="CH256"/>
      <c r="CP256"/>
      <c r="CX256"/>
      <c r="CY256"/>
      <c r="CZ256"/>
      <c r="DA256"/>
      <c r="DB256"/>
      <c r="DC256"/>
      <c r="DD256"/>
      <c r="DE256"/>
      <c r="DF256"/>
      <c r="DG256"/>
      <c r="DH256"/>
      <c r="DI256"/>
      <c r="DJ256"/>
      <c r="DK256"/>
      <c r="DL256"/>
      <c r="DM256"/>
      <c r="DN256"/>
      <c r="DO256"/>
      <c r="DP256"/>
      <c r="DQ256"/>
      <c r="DR256"/>
      <c r="DS256"/>
      <c r="DT256"/>
      <c r="DU256"/>
      <c r="DV256"/>
      <c r="DW256"/>
      <c r="DX256"/>
      <c r="DY256"/>
      <c r="DZ256"/>
      <c r="EA256"/>
      <c r="EB256"/>
      <c r="EC256"/>
      <c r="ED256"/>
      <c r="EE256"/>
      <c r="EF256"/>
      <c r="EG256"/>
      <c r="EH256"/>
      <c r="EI256"/>
      <c r="EJ256"/>
      <c r="EK256"/>
      <c r="EL256"/>
      <c r="EM256"/>
      <c r="EN256"/>
      <c r="EO256"/>
      <c r="EP256"/>
      <c r="EQ256"/>
      <c r="ER256"/>
      <c r="ES256"/>
      <c r="ET256"/>
      <c r="EU256"/>
      <c r="EV256"/>
      <c r="EW256"/>
      <c r="EX256"/>
      <c r="EY256"/>
      <c r="EZ256"/>
      <c r="FA256"/>
      <c r="FB256"/>
      <c r="FC256"/>
      <c r="FD256"/>
      <c r="FE256"/>
      <c r="FF256"/>
      <c r="FG256"/>
      <c r="FH256"/>
      <c r="FI256"/>
      <c r="FJ256"/>
      <c r="FK256"/>
      <c r="FL256"/>
      <c r="FM256"/>
      <c r="FN256"/>
      <c r="FO256"/>
      <c r="FP256"/>
      <c r="FQ256"/>
      <c r="FR256"/>
      <c r="FS256"/>
      <c r="FT256"/>
      <c r="FU256"/>
      <c r="FV256"/>
      <c r="FW256"/>
      <c r="FX256"/>
      <c r="FY256"/>
      <c r="FZ256"/>
      <c r="GA256"/>
      <c r="GB256"/>
      <c r="GC256"/>
      <c r="GD256"/>
      <c r="GE256"/>
      <c r="GF256"/>
      <c r="GG256"/>
      <c r="GH256"/>
      <c r="GI256"/>
      <c r="GJ256"/>
      <c r="GK256"/>
      <c r="GL256"/>
      <c r="GM256"/>
      <c r="GN256"/>
      <c r="GO256"/>
      <c r="GP256"/>
      <c r="GQ256"/>
      <c r="GR256"/>
      <c r="GS256"/>
      <c r="GT256"/>
      <c r="GU256"/>
      <c r="GV256"/>
      <c r="GW256"/>
    </row>
    <row r="257" spans="78:205" ht="13">
      <c r="BZ257"/>
      <c r="CH257"/>
      <c r="CP257"/>
      <c r="CX257"/>
      <c r="CY257"/>
      <c r="CZ257"/>
      <c r="DA257"/>
      <c r="DB257"/>
      <c r="DC257"/>
      <c r="DD257"/>
      <c r="DE257"/>
      <c r="DF257"/>
      <c r="DG257"/>
      <c r="DH257"/>
      <c r="DI257"/>
      <c r="DJ257"/>
      <c r="DK257"/>
      <c r="DL257"/>
      <c r="DM257"/>
      <c r="DN257"/>
      <c r="DO257"/>
      <c r="DP257"/>
      <c r="DQ257"/>
      <c r="DR257"/>
      <c r="DS257"/>
      <c r="DT257"/>
      <c r="DU257"/>
      <c r="DV257"/>
      <c r="DW257"/>
      <c r="DX257"/>
      <c r="DY257"/>
      <c r="DZ257"/>
      <c r="EA257"/>
      <c r="EB257"/>
      <c r="EC257"/>
      <c r="ED257"/>
      <c r="EE257"/>
      <c r="EF257"/>
      <c r="EG257"/>
      <c r="EH257"/>
      <c r="EI257"/>
      <c r="EJ257"/>
      <c r="EK257"/>
      <c r="EL257"/>
      <c r="EM257"/>
      <c r="EN257"/>
      <c r="EO257"/>
      <c r="EP257"/>
      <c r="EQ257"/>
      <c r="ER257"/>
      <c r="ES257"/>
      <c r="ET257"/>
      <c r="EU257"/>
      <c r="EV257"/>
      <c r="EW257"/>
      <c r="EX257"/>
      <c r="EY257"/>
      <c r="EZ257"/>
      <c r="FA257"/>
      <c r="FB257"/>
      <c r="FC257"/>
      <c r="FD257"/>
      <c r="FE257"/>
      <c r="FF257"/>
      <c r="FG257"/>
      <c r="FH257"/>
      <c r="FI257"/>
      <c r="FJ257"/>
      <c r="FK257"/>
      <c r="FL257"/>
      <c r="FM257"/>
      <c r="FN257"/>
      <c r="FO257"/>
      <c r="FP257"/>
      <c r="FQ257"/>
      <c r="FR257"/>
      <c r="FS257"/>
      <c r="FT257"/>
      <c r="FU257"/>
      <c r="FV257"/>
      <c r="FW257"/>
      <c r="FX257"/>
      <c r="FY257"/>
      <c r="FZ257"/>
      <c r="GA257"/>
      <c r="GB257"/>
      <c r="GC257"/>
      <c r="GD257"/>
      <c r="GE257"/>
      <c r="GF257"/>
      <c r="GG257"/>
      <c r="GH257"/>
      <c r="GI257"/>
      <c r="GJ257"/>
      <c r="GK257"/>
      <c r="GL257"/>
      <c r="GM257"/>
      <c r="GN257"/>
      <c r="GO257"/>
      <c r="GP257"/>
      <c r="GQ257"/>
      <c r="GR257"/>
      <c r="GS257"/>
      <c r="GT257"/>
      <c r="GU257"/>
      <c r="GV257"/>
      <c r="GW257"/>
    </row>
    <row r="258" spans="78:205" ht="13">
      <c r="BZ258"/>
      <c r="CH258"/>
      <c r="CP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row>
    <row r="259" spans="78:205" ht="13">
      <c r="BZ259"/>
      <c r="CH259"/>
      <c r="CP259"/>
      <c r="CX259"/>
      <c r="CY259"/>
      <c r="CZ259"/>
      <c r="DA259"/>
      <c r="DB259"/>
      <c r="DC259"/>
      <c r="DD259"/>
      <c r="DE259"/>
      <c r="DF259"/>
      <c r="DG259"/>
      <c r="DH259"/>
      <c r="DI259"/>
      <c r="DJ259"/>
      <c r="DK259"/>
      <c r="DL259"/>
      <c r="DM259"/>
      <c r="DN259"/>
      <c r="DO259"/>
      <c r="DP259"/>
      <c r="DQ259"/>
      <c r="DR259"/>
      <c r="DS259"/>
      <c r="DT259"/>
      <c r="DU259"/>
      <c r="DV259"/>
      <c r="DW259"/>
      <c r="DX259"/>
      <c r="DY259"/>
      <c r="DZ259"/>
      <c r="EA259"/>
      <c r="EB259"/>
      <c r="EC259"/>
      <c r="ED259"/>
      <c r="EE259"/>
      <c r="EF259"/>
      <c r="EG259"/>
      <c r="EH259"/>
      <c r="EI259"/>
      <c r="EJ259"/>
      <c r="EK259"/>
      <c r="EL259"/>
      <c r="EM259"/>
      <c r="EN259"/>
      <c r="EO259"/>
      <c r="EP259"/>
      <c r="EQ259"/>
      <c r="ER259"/>
      <c r="ES259"/>
      <c r="ET259"/>
      <c r="EU259"/>
      <c r="EV259"/>
      <c r="EW259"/>
      <c r="EX259"/>
      <c r="EY259"/>
      <c r="EZ259"/>
      <c r="FA259"/>
      <c r="FB259"/>
      <c r="FC259"/>
      <c r="FD259"/>
      <c r="FE259"/>
      <c r="FF259"/>
      <c r="FG259"/>
      <c r="FH259"/>
      <c r="FI259"/>
      <c r="FJ259"/>
      <c r="FK259"/>
      <c r="FL259"/>
      <c r="FM259"/>
      <c r="FN259"/>
      <c r="FO259"/>
      <c r="FP259"/>
      <c r="FQ259"/>
      <c r="FR259"/>
      <c r="FS259"/>
      <c r="FT259"/>
      <c r="FU259"/>
      <c r="FV259"/>
      <c r="FW259"/>
      <c r="FX259"/>
      <c r="FY259"/>
      <c r="FZ259"/>
      <c r="GA259"/>
      <c r="GB259"/>
      <c r="GC259"/>
      <c r="GD259"/>
      <c r="GE259"/>
      <c r="GF259"/>
      <c r="GG259"/>
      <c r="GH259"/>
      <c r="GI259"/>
      <c r="GJ259"/>
      <c r="GK259"/>
      <c r="GL259"/>
      <c r="GM259"/>
      <c r="GN259"/>
      <c r="GO259"/>
      <c r="GP259"/>
      <c r="GQ259"/>
      <c r="GR259"/>
      <c r="GS259"/>
      <c r="GT259"/>
      <c r="GU259"/>
      <c r="GV259"/>
      <c r="GW259"/>
    </row>
    <row r="260" spans="78:205" ht="13">
      <c r="BZ260"/>
      <c r="CH260"/>
      <c r="CP260"/>
      <c r="CX260"/>
      <c r="CY260"/>
      <c r="CZ260"/>
      <c r="DA260"/>
      <c r="DB260"/>
      <c r="DC260"/>
      <c r="DD260"/>
      <c r="DE260"/>
      <c r="DF260"/>
      <c r="DG260"/>
      <c r="DH260"/>
      <c r="DI260"/>
      <c r="DJ260"/>
      <c r="DK260"/>
      <c r="DL260"/>
      <c r="DM260"/>
      <c r="DN260"/>
      <c r="DO260"/>
      <c r="DP260"/>
      <c r="DQ260"/>
      <c r="DR260"/>
      <c r="DS260"/>
      <c r="DT260"/>
      <c r="DU260"/>
      <c r="DV260"/>
      <c r="DW260"/>
      <c r="DX260"/>
      <c r="DY260"/>
      <c r="DZ260"/>
      <c r="EA260"/>
      <c r="EB260"/>
      <c r="EC260"/>
      <c r="ED260"/>
      <c r="EE260"/>
      <c r="EF260"/>
      <c r="EG260"/>
      <c r="EH260"/>
      <c r="EI260"/>
      <c r="EJ260"/>
      <c r="EK260"/>
      <c r="EL260"/>
      <c r="EM260"/>
      <c r="EN260"/>
      <c r="EO260"/>
      <c r="EP260"/>
      <c r="EQ260"/>
      <c r="ER260"/>
      <c r="ES260"/>
      <c r="ET260"/>
      <c r="EU260"/>
      <c r="EV260"/>
      <c r="EW260"/>
      <c r="EX260"/>
      <c r="EY260"/>
      <c r="EZ260"/>
      <c r="FA260"/>
      <c r="FB260"/>
      <c r="FC260"/>
      <c r="FD260"/>
      <c r="FE260"/>
      <c r="FF260"/>
      <c r="FG260"/>
      <c r="FH260"/>
      <c r="FI260"/>
      <c r="FJ260"/>
      <c r="FK260"/>
      <c r="FL260"/>
      <c r="FM260"/>
      <c r="FN260"/>
      <c r="FO260"/>
      <c r="FP260"/>
      <c r="FQ260"/>
      <c r="FR260"/>
      <c r="FS260"/>
      <c r="FT260"/>
      <c r="FU260"/>
      <c r="FV260"/>
      <c r="FW260"/>
      <c r="FX260"/>
      <c r="FY260"/>
      <c r="FZ260"/>
      <c r="GA260"/>
      <c r="GB260"/>
      <c r="GC260"/>
      <c r="GD260"/>
      <c r="GE260"/>
      <c r="GF260"/>
      <c r="GG260"/>
      <c r="GH260"/>
      <c r="GI260"/>
      <c r="GJ260"/>
      <c r="GK260"/>
      <c r="GL260"/>
      <c r="GM260"/>
      <c r="GN260"/>
      <c r="GO260"/>
      <c r="GP260"/>
      <c r="GQ260"/>
      <c r="GR260"/>
      <c r="GS260"/>
      <c r="GT260"/>
      <c r="GU260"/>
      <c r="GV260"/>
      <c r="GW260"/>
    </row>
    <row r="261" spans="78:205" ht="13">
      <c r="BZ261"/>
      <c r="CH261"/>
      <c r="CP261"/>
      <c r="CX261"/>
      <c r="CY261"/>
      <c r="CZ261"/>
      <c r="DA261"/>
      <c r="DB261"/>
      <c r="DC261"/>
      <c r="DD261"/>
      <c r="DE261"/>
      <c r="DF261"/>
      <c r="DG261"/>
      <c r="DH261"/>
      <c r="DI261"/>
      <c r="DJ261"/>
      <c r="DK261"/>
      <c r="DL261"/>
      <c r="DM261"/>
      <c r="DN261"/>
      <c r="DO261"/>
      <c r="DP261"/>
      <c r="DQ261"/>
      <c r="DR261"/>
      <c r="DS261"/>
      <c r="DT261"/>
      <c r="DU261"/>
      <c r="DV261"/>
      <c r="DW261"/>
      <c r="DX261"/>
      <c r="DY261"/>
      <c r="DZ261"/>
      <c r="EA261"/>
      <c r="EB261"/>
      <c r="EC261"/>
      <c r="ED261"/>
      <c r="EE261"/>
      <c r="EF261"/>
      <c r="EG261"/>
      <c r="EH261"/>
      <c r="EI261"/>
      <c r="EJ261"/>
      <c r="EK261"/>
      <c r="EL261"/>
      <c r="EM261"/>
      <c r="EN261"/>
      <c r="EO261"/>
      <c r="EP261"/>
      <c r="EQ261"/>
      <c r="ER261"/>
      <c r="ES261"/>
      <c r="ET261"/>
      <c r="EU261"/>
      <c r="EV261"/>
      <c r="EW261"/>
      <c r="EX261"/>
      <c r="EY261"/>
      <c r="EZ261"/>
      <c r="FA261"/>
      <c r="FB261"/>
      <c r="FC261"/>
      <c r="FD261"/>
      <c r="FE261"/>
      <c r="FF261"/>
      <c r="FG261"/>
      <c r="FH261"/>
      <c r="FI261"/>
      <c r="FJ261"/>
      <c r="FK261"/>
      <c r="FL261"/>
      <c r="FM261"/>
      <c r="FN261"/>
      <c r="FO261"/>
      <c r="FP261"/>
      <c r="FQ261"/>
      <c r="FR261"/>
      <c r="FS261"/>
      <c r="FT261"/>
      <c r="FU261"/>
      <c r="FV261"/>
      <c r="FW261"/>
      <c r="FX261"/>
      <c r="FY261"/>
      <c r="FZ261"/>
      <c r="GA261"/>
      <c r="GB261"/>
      <c r="GC261"/>
      <c r="GD261"/>
      <c r="GE261"/>
      <c r="GF261"/>
      <c r="GG261"/>
      <c r="GH261"/>
      <c r="GI261"/>
      <c r="GJ261"/>
      <c r="GK261"/>
      <c r="GL261"/>
      <c r="GM261"/>
      <c r="GN261"/>
      <c r="GO261"/>
      <c r="GP261"/>
      <c r="GQ261"/>
      <c r="GR261"/>
      <c r="GS261"/>
      <c r="GT261"/>
      <c r="GU261"/>
      <c r="GV261"/>
      <c r="GW261"/>
    </row>
    <row r="262" spans="78:205" ht="13">
      <c r="BZ262"/>
      <c r="CH262"/>
      <c r="CP262"/>
      <c r="CX262"/>
      <c r="CY262"/>
      <c r="CZ262"/>
      <c r="DA262"/>
      <c r="DB262"/>
      <c r="DC262"/>
      <c r="DD262"/>
      <c r="DE262"/>
      <c r="DF262"/>
      <c r="DG262"/>
      <c r="DH262"/>
      <c r="DI262"/>
      <c r="DJ262"/>
      <c r="DK262"/>
      <c r="DL262"/>
      <c r="DM262"/>
      <c r="DN262"/>
      <c r="DO262"/>
      <c r="DP262"/>
      <c r="DQ262"/>
      <c r="DR262"/>
      <c r="DS262"/>
      <c r="DT262"/>
      <c r="DU262"/>
      <c r="DV262"/>
      <c r="DW262"/>
      <c r="DX262"/>
      <c r="DY262"/>
      <c r="DZ262"/>
      <c r="EA262"/>
      <c r="EB262"/>
      <c r="EC262"/>
      <c r="ED262"/>
      <c r="EE262"/>
      <c r="EF262"/>
      <c r="EG262"/>
      <c r="EH262"/>
      <c r="EI262"/>
      <c r="EJ262"/>
      <c r="EK262"/>
      <c r="EL262"/>
      <c r="EM262"/>
      <c r="EN262"/>
      <c r="EO262"/>
      <c r="EP262"/>
      <c r="EQ262"/>
      <c r="ER262"/>
      <c r="ES262"/>
      <c r="ET262"/>
      <c r="EU262"/>
      <c r="EV262"/>
      <c r="EW262"/>
      <c r="EX262"/>
      <c r="EY262"/>
      <c r="EZ262"/>
      <c r="FA262"/>
      <c r="FB262"/>
      <c r="FC262"/>
      <c r="FD262"/>
      <c r="FE262"/>
      <c r="FF262"/>
      <c r="FG262"/>
      <c r="FH262"/>
      <c r="FI262"/>
      <c r="FJ262"/>
      <c r="FK262"/>
      <c r="FL262"/>
      <c r="FM262"/>
      <c r="FN262"/>
      <c r="FO262"/>
      <c r="FP262"/>
      <c r="FQ262"/>
      <c r="FR262"/>
      <c r="FS262"/>
      <c r="FT262"/>
      <c r="FU262"/>
      <c r="FV262"/>
      <c r="FW262"/>
      <c r="FX262"/>
      <c r="FY262"/>
      <c r="FZ262"/>
      <c r="GA262"/>
      <c r="GB262"/>
      <c r="GC262"/>
      <c r="GD262"/>
      <c r="GE262"/>
      <c r="GF262"/>
      <c r="GG262"/>
      <c r="GH262"/>
      <c r="GI262"/>
      <c r="GJ262"/>
      <c r="GK262"/>
      <c r="GL262"/>
      <c r="GM262"/>
      <c r="GN262"/>
      <c r="GO262"/>
      <c r="GP262"/>
      <c r="GQ262"/>
      <c r="GR262"/>
      <c r="GS262"/>
      <c r="GT262"/>
      <c r="GU262"/>
      <c r="GV262"/>
      <c r="GW262"/>
    </row>
    <row r="263" spans="78:205" ht="13">
      <c r="BZ263"/>
      <c r="CH263"/>
      <c r="CP263"/>
      <c r="CX263"/>
      <c r="CY263"/>
      <c r="CZ263"/>
      <c r="DA263"/>
      <c r="DB263"/>
      <c r="DC263"/>
      <c r="DD263"/>
      <c r="DE263"/>
      <c r="DF263"/>
      <c r="DG263"/>
      <c r="DH263"/>
      <c r="DI263"/>
      <c r="DJ263"/>
      <c r="DK263"/>
      <c r="DL263"/>
      <c r="DM263"/>
      <c r="DN263"/>
      <c r="DO263"/>
      <c r="DP263"/>
      <c r="DQ263"/>
      <c r="DR263"/>
      <c r="DS263"/>
      <c r="DT263"/>
      <c r="DU263"/>
      <c r="DV263"/>
      <c r="DW263"/>
      <c r="DX263"/>
      <c r="DY263"/>
      <c r="DZ263"/>
      <c r="EA263"/>
      <c r="EB263"/>
      <c r="EC263"/>
      <c r="ED263"/>
      <c r="EE263"/>
      <c r="EF263"/>
      <c r="EG263"/>
      <c r="EH263"/>
      <c r="EI263"/>
      <c r="EJ263"/>
      <c r="EK263"/>
      <c r="EL263"/>
      <c r="EM263"/>
      <c r="EN263"/>
      <c r="EO263"/>
      <c r="EP263"/>
      <c r="EQ263"/>
      <c r="ER263"/>
      <c r="ES263"/>
      <c r="ET263"/>
      <c r="EU263"/>
      <c r="EV263"/>
      <c r="EW263"/>
      <c r="EX263"/>
      <c r="EY263"/>
      <c r="EZ263"/>
      <c r="FA263"/>
      <c r="FB263"/>
      <c r="FC263"/>
      <c r="FD263"/>
      <c r="FE263"/>
      <c r="FF263"/>
      <c r="FG263"/>
      <c r="FH263"/>
      <c r="FI263"/>
      <c r="FJ263"/>
      <c r="FK263"/>
      <c r="FL263"/>
      <c r="FM263"/>
      <c r="FN263"/>
      <c r="FO263"/>
      <c r="FP263"/>
      <c r="FQ263"/>
      <c r="FR263"/>
      <c r="FS263"/>
      <c r="FT263"/>
      <c r="FU263"/>
      <c r="FV263"/>
      <c r="FW263"/>
      <c r="FX263"/>
      <c r="FY263"/>
      <c r="FZ263"/>
      <c r="GA263"/>
      <c r="GB263"/>
      <c r="GC263"/>
      <c r="GD263"/>
      <c r="GE263"/>
      <c r="GF263"/>
      <c r="GG263"/>
      <c r="GH263"/>
      <c r="GI263"/>
      <c r="GJ263"/>
      <c r="GK263"/>
      <c r="GL263"/>
      <c r="GM263"/>
      <c r="GN263"/>
      <c r="GO263"/>
      <c r="GP263"/>
      <c r="GQ263"/>
      <c r="GR263"/>
      <c r="GS263"/>
      <c r="GT263"/>
      <c r="GU263"/>
      <c r="GV263"/>
      <c r="GW263"/>
    </row>
    <row r="264" spans="78:205" ht="13">
      <c r="BZ264"/>
      <c r="CH264"/>
      <c r="CP264"/>
      <c r="CX264"/>
      <c r="CY264"/>
      <c r="CZ264"/>
      <c r="DA264"/>
      <c r="DB264"/>
      <c r="DC264"/>
      <c r="DD264"/>
      <c r="DE264"/>
      <c r="DF264"/>
      <c r="DG264"/>
      <c r="DH264"/>
      <c r="DI264"/>
      <c r="DJ264"/>
      <c r="DK264"/>
      <c r="DL264"/>
      <c r="DM264"/>
      <c r="DN264"/>
      <c r="DO264"/>
      <c r="DP264"/>
      <c r="DQ264"/>
      <c r="DR264"/>
      <c r="DS264"/>
      <c r="DT264"/>
      <c r="DU264"/>
      <c r="DV264"/>
      <c r="DW264"/>
      <c r="DX264"/>
      <c r="DY264"/>
      <c r="DZ264"/>
      <c r="EA264"/>
      <c r="EB264"/>
      <c r="EC264"/>
      <c r="ED264"/>
      <c r="EE264"/>
      <c r="EF264"/>
      <c r="EG264"/>
      <c r="EH264"/>
      <c r="EI264"/>
      <c r="EJ264"/>
      <c r="EK264"/>
      <c r="EL264"/>
      <c r="EM264"/>
      <c r="EN264"/>
      <c r="EO264"/>
      <c r="EP264"/>
      <c r="EQ264"/>
      <c r="ER264"/>
      <c r="ES264"/>
      <c r="ET264"/>
      <c r="EU264"/>
      <c r="EV264"/>
      <c r="EW264"/>
      <c r="EX264"/>
      <c r="EY264"/>
      <c r="EZ264"/>
      <c r="FA264"/>
      <c r="FB264"/>
      <c r="FC264"/>
      <c r="FD264"/>
      <c r="FE264"/>
      <c r="FF264"/>
      <c r="FG264"/>
      <c r="FH264"/>
      <c r="FI264"/>
      <c r="FJ264"/>
      <c r="FK264"/>
      <c r="FL264"/>
      <c r="FM264"/>
      <c r="FN264"/>
      <c r="FO264"/>
      <c r="FP264"/>
      <c r="FQ264"/>
      <c r="FR264"/>
      <c r="FS264"/>
      <c r="FT264"/>
      <c r="FU264"/>
      <c r="FV264"/>
      <c r="FW264"/>
      <c r="FX264"/>
      <c r="FY264"/>
      <c r="FZ264"/>
      <c r="GA264"/>
      <c r="GB264"/>
      <c r="GC264"/>
      <c r="GD264"/>
      <c r="GE264"/>
      <c r="GF264"/>
      <c r="GG264"/>
      <c r="GH264"/>
      <c r="GI264"/>
      <c r="GJ264"/>
      <c r="GK264"/>
      <c r="GL264"/>
      <c r="GM264"/>
      <c r="GN264"/>
      <c r="GO264"/>
      <c r="GP264"/>
      <c r="GQ264"/>
      <c r="GR264"/>
      <c r="GS264"/>
      <c r="GT264"/>
      <c r="GU264"/>
      <c r="GV264"/>
      <c r="GW264"/>
    </row>
    <row r="265" spans="78:205" ht="13">
      <c r="BZ265"/>
      <c r="CH265"/>
      <c r="CP265"/>
      <c r="CX265"/>
      <c r="CY265"/>
      <c r="CZ265"/>
      <c r="DA265"/>
      <c r="DB265"/>
      <c r="DC265"/>
      <c r="DD265"/>
      <c r="DE265"/>
      <c r="DF265"/>
      <c r="DG265"/>
      <c r="DH265"/>
      <c r="DI265"/>
      <c r="DJ265"/>
      <c r="DK265"/>
      <c r="DL265"/>
      <c r="DM265"/>
      <c r="DN265"/>
      <c r="DO265"/>
      <c r="DP265"/>
      <c r="DQ265"/>
      <c r="DR265"/>
      <c r="DS265"/>
      <c r="DT265"/>
      <c r="DU265"/>
      <c r="DV265"/>
      <c r="DW265"/>
      <c r="DX265"/>
      <c r="DY265"/>
      <c r="DZ265"/>
      <c r="EA265"/>
      <c r="EB265"/>
      <c r="EC265"/>
      <c r="ED265"/>
      <c r="EE265"/>
      <c r="EF265"/>
      <c r="EG265"/>
      <c r="EH265"/>
      <c r="EI265"/>
      <c r="EJ265"/>
      <c r="EK265"/>
      <c r="EL265"/>
      <c r="EM265"/>
      <c r="EN265"/>
      <c r="EO265"/>
      <c r="EP265"/>
      <c r="EQ265"/>
      <c r="ER265"/>
      <c r="ES265"/>
      <c r="ET265"/>
      <c r="EU265"/>
      <c r="EV265"/>
      <c r="EW265"/>
      <c r="EX265"/>
      <c r="EY265"/>
      <c r="EZ265"/>
      <c r="FA265"/>
      <c r="FB265"/>
      <c r="FC265"/>
      <c r="FD265"/>
      <c r="FE265"/>
      <c r="FF265"/>
      <c r="FG265"/>
      <c r="FH265"/>
      <c r="FI265"/>
      <c r="FJ265"/>
      <c r="FK265"/>
      <c r="FL265"/>
      <c r="FM265"/>
      <c r="FN265"/>
      <c r="FO265"/>
      <c r="FP265"/>
      <c r="FQ265"/>
      <c r="FR265"/>
      <c r="FS265"/>
      <c r="FT265"/>
      <c r="FU265"/>
      <c r="FV265"/>
      <c r="FW265"/>
      <c r="FX265"/>
      <c r="FY265"/>
      <c r="FZ265"/>
      <c r="GA265"/>
      <c r="GB265"/>
      <c r="GC265"/>
      <c r="GD265"/>
      <c r="GE265"/>
      <c r="GF265"/>
      <c r="GG265"/>
      <c r="GH265"/>
      <c r="GI265"/>
      <c r="GJ265"/>
      <c r="GK265"/>
      <c r="GL265"/>
      <c r="GM265"/>
      <c r="GN265"/>
      <c r="GO265"/>
      <c r="GP265"/>
      <c r="GQ265"/>
      <c r="GR265"/>
      <c r="GS265"/>
      <c r="GT265"/>
      <c r="GU265"/>
      <c r="GV265"/>
      <c r="GW265"/>
    </row>
    <row r="266" spans="78:205" ht="13">
      <c r="BZ266"/>
      <c r="CH266"/>
      <c r="CP266"/>
      <c r="CX266"/>
      <c r="CY266"/>
      <c r="CZ266"/>
      <c r="DA266"/>
      <c r="DB266"/>
      <c r="DC266"/>
      <c r="DD266"/>
      <c r="DE266"/>
      <c r="DF266"/>
      <c r="DG266"/>
      <c r="DH266"/>
      <c r="DI266"/>
      <c r="DJ266"/>
      <c r="DK266"/>
      <c r="DL266"/>
      <c r="DM266"/>
      <c r="DN266"/>
      <c r="DO266"/>
      <c r="DP266"/>
      <c r="DQ266"/>
      <c r="DR266"/>
      <c r="DS266"/>
      <c r="DT266"/>
      <c r="DU266"/>
      <c r="DV266"/>
      <c r="DW266"/>
      <c r="DX266"/>
      <c r="DY266"/>
      <c r="DZ266"/>
      <c r="EA266"/>
      <c r="EB266"/>
      <c r="EC266"/>
      <c r="ED266"/>
      <c r="EE266"/>
      <c r="EF266"/>
      <c r="EG266"/>
      <c r="EH266"/>
      <c r="EI266"/>
      <c r="EJ266"/>
      <c r="EK266"/>
      <c r="EL266"/>
      <c r="EM266"/>
      <c r="EN266"/>
      <c r="EO266"/>
      <c r="EP266"/>
      <c r="EQ266"/>
      <c r="ER266"/>
      <c r="ES266"/>
      <c r="ET266"/>
      <c r="EU266"/>
      <c r="EV266"/>
      <c r="EW266"/>
      <c r="EX266"/>
      <c r="EY266"/>
      <c r="EZ266"/>
      <c r="FA266"/>
      <c r="FB266"/>
      <c r="FC266"/>
      <c r="FD266"/>
      <c r="FE266"/>
      <c r="FF266"/>
      <c r="FG266"/>
      <c r="FH266"/>
      <c r="FI266"/>
      <c r="FJ266"/>
      <c r="FK266"/>
      <c r="FL266"/>
      <c r="FM266"/>
      <c r="FN266"/>
      <c r="FO266"/>
      <c r="FP266"/>
      <c r="FQ266"/>
      <c r="FR266"/>
      <c r="FS266"/>
      <c r="FT266"/>
      <c r="FU266"/>
      <c r="FV266"/>
      <c r="FW266"/>
      <c r="FX266"/>
      <c r="FY266"/>
      <c r="FZ266"/>
      <c r="GA266"/>
      <c r="GB266"/>
      <c r="GC266"/>
      <c r="GD266"/>
      <c r="GE266"/>
      <c r="GF266"/>
      <c r="GG266"/>
      <c r="GH266"/>
      <c r="GI266"/>
      <c r="GJ266"/>
      <c r="GK266"/>
      <c r="GL266"/>
      <c r="GM266"/>
      <c r="GN266"/>
      <c r="GO266"/>
      <c r="GP266"/>
      <c r="GQ266"/>
      <c r="GR266"/>
      <c r="GS266"/>
      <c r="GT266"/>
      <c r="GU266"/>
      <c r="GV266"/>
      <c r="GW266"/>
    </row>
    <row r="267" spans="78:205" ht="13">
      <c r="BZ267"/>
      <c r="CH267"/>
      <c r="CP267"/>
      <c r="CX267"/>
      <c r="CY267"/>
      <c r="CZ267"/>
      <c r="DA267"/>
      <c r="DB267"/>
      <c r="DC267"/>
      <c r="DD267"/>
      <c r="DE267"/>
      <c r="DF267"/>
      <c r="DG267"/>
      <c r="DH267"/>
      <c r="DI267"/>
      <c r="DJ267"/>
      <c r="DK267"/>
      <c r="DL267"/>
      <c r="DM267"/>
      <c r="DN267"/>
      <c r="DO267"/>
      <c r="DP267"/>
      <c r="DQ267"/>
      <c r="DR267"/>
      <c r="DS267"/>
      <c r="DT267"/>
      <c r="DU267"/>
      <c r="DV267"/>
      <c r="DW267"/>
      <c r="DX267"/>
      <c r="DY267"/>
      <c r="DZ267"/>
      <c r="EA267"/>
      <c r="EB267"/>
      <c r="EC267"/>
      <c r="ED267"/>
      <c r="EE267"/>
      <c r="EF267"/>
      <c r="EG267"/>
      <c r="EH267"/>
      <c r="EI267"/>
      <c r="EJ267"/>
      <c r="EK267"/>
      <c r="EL267"/>
      <c r="EM267"/>
      <c r="EN267"/>
      <c r="EO267"/>
      <c r="EP267"/>
      <c r="EQ267"/>
      <c r="ER267"/>
      <c r="ES267"/>
      <c r="ET267"/>
      <c r="EU267"/>
      <c r="EV267"/>
      <c r="EW267"/>
      <c r="EX267"/>
      <c r="EY267"/>
      <c r="EZ267"/>
      <c r="FA267"/>
      <c r="FB267"/>
      <c r="FC267"/>
      <c r="FD267"/>
      <c r="FE267"/>
      <c r="FF267"/>
      <c r="FG267"/>
      <c r="FH267"/>
      <c r="FI267"/>
      <c r="FJ267"/>
      <c r="FK267"/>
      <c r="FL267"/>
      <c r="FM267"/>
      <c r="FN267"/>
      <c r="FO267"/>
      <c r="FP267"/>
      <c r="FQ267"/>
      <c r="FR267"/>
      <c r="FS267"/>
      <c r="FT267"/>
      <c r="FU267"/>
      <c r="FV267"/>
      <c r="FW267"/>
      <c r="FX267"/>
      <c r="FY267"/>
      <c r="FZ267"/>
      <c r="GA267"/>
      <c r="GB267"/>
      <c r="GC267"/>
      <c r="GD267"/>
      <c r="GE267"/>
      <c r="GF267"/>
      <c r="GG267"/>
      <c r="GH267"/>
      <c r="GI267"/>
      <c r="GJ267"/>
      <c r="GK267"/>
      <c r="GL267"/>
      <c r="GM267"/>
      <c r="GN267"/>
      <c r="GO267"/>
      <c r="GP267"/>
      <c r="GQ267"/>
      <c r="GR267"/>
      <c r="GS267"/>
      <c r="GT267"/>
      <c r="GU267"/>
      <c r="GV267"/>
      <c r="GW267"/>
    </row>
    <row r="268" spans="78:205" ht="13">
      <c r="BZ268"/>
      <c r="CH268"/>
      <c r="CP268"/>
      <c r="CX268"/>
      <c r="CY268"/>
      <c r="CZ268"/>
      <c r="DA268"/>
      <c r="DB268"/>
      <c r="DC268"/>
      <c r="DD268"/>
      <c r="DE268"/>
      <c r="DF268"/>
      <c r="DG268"/>
      <c r="DH268"/>
      <c r="DI268"/>
      <c r="DJ268"/>
      <c r="DK268"/>
      <c r="DL268"/>
      <c r="DM268"/>
      <c r="DN268"/>
      <c r="DO268"/>
      <c r="DP268"/>
      <c r="DQ268"/>
      <c r="DR268"/>
      <c r="DS268"/>
      <c r="DT268"/>
      <c r="DU268"/>
      <c r="DV268"/>
      <c r="DW268"/>
      <c r="DX268"/>
      <c r="DY268"/>
      <c r="DZ268"/>
      <c r="EA268"/>
      <c r="EB268"/>
      <c r="EC268"/>
      <c r="ED268"/>
      <c r="EE268"/>
      <c r="EF268"/>
      <c r="EG268"/>
      <c r="EH268"/>
      <c r="EI268"/>
      <c r="EJ268"/>
      <c r="EK268"/>
      <c r="EL268"/>
      <c r="EM268"/>
      <c r="EN268"/>
      <c r="EO268"/>
      <c r="EP268"/>
      <c r="EQ268"/>
      <c r="ER268"/>
      <c r="ES268"/>
      <c r="ET268"/>
      <c r="EU268"/>
      <c r="EV268"/>
      <c r="EW268"/>
      <c r="EX268"/>
      <c r="EY268"/>
      <c r="EZ268"/>
      <c r="FA268"/>
      <c r="FB268"/>
      <c r="FC268"/>
      <c r="FD268"/>
      <c r="FE268"/>
      <c r="FF268"/>
      <c r="FG268"/>
      <c r="FH268"/>
      <c r="FI268"/>
      <c r="FJ268"/>
      <c r="FK268"/>
      <c r="FL268"/>
      <c r="FM268"/>
      <c r="FN268"/>
      <c r="FO268"/>
      <c r="FP268"/>
      <c r="FQ268"/>
      <c r="FR268"/>
      <c r="FS268"/>
      <c r="FT268"/>
      <c r="FU268"/>
      <c r="FV268"/>
      <c r="FW268"/>
      <c r="FX268"/>
      <c r="FY268"/>
      <c r="FZ268"/>
      <c r="GA268"/>
      <c r="GB268"/>
      <c r="GC268"/>
      <c r="GD268"/>
      <c r="GE268"/>
      <c r="GF268"/>
      <c r="GG268"/>
      <c r="GH268"/>
      <c r="GI268"/>
      <c r="GJ268"/>
      <c r="GK268"/>
      <c r="GL268"/>
      <c r="GM268"/>
      <c r="GN268"/>
      <c r="GO268"/>
      <c r="GP268"/>
      <c r="GQ268"/>
      <c r="GR268"/>
      <c r="GS268"/>
      <c r="GT268"/>
      <c r="GU268"/>
      <c r="GV268"/>
      <c r="GW268"/>
    </row>
    <row r="269" spans="78:205" ht="13">
      <c r="BZ269"/>
      <c r="CH269"/>
      <c r="CP269"/>
      <c r="CX269"/>
      <c r="CY269"/>
      <c r="CZ269"/>
      <c r="DA269"/>
      <c r="DB269"/>
      <c r="DC269"/>
      <c r="DD269"/>
      <c r="DE269"/>
      <c r="DF269"/>
      <c r="DG269"/>
      <c r="DH269"/>
      <c r="DI269"/>
      <c r="DJ269"/>
      <c r="DK269"/>
      <c r="DL269"/>
      <c r="DM269"/>
      <c r="DN269"/>
      <c r="DO269"/>
      <c r="DP269"/>
      <c r="DQ269"/>
      <c r="DR269"/>
      <c r="DS269"/>
      <c r="DT269"/>
      <c r="DU269"/>
      <c r="DV269"/>
      <c r="DW269"/>
      <c r="DX269"/>
      <c r="DY269"/>
      <c r="DZ269"/>
      <c r="EA269"/>
      <c r="EB269"/>
      <c r="EC269"/>
      <c r="ED269"/>
      <c r="EE269"/>
      <c r="EF269"/>
      <c r="EG269"/>
      <c r="EH269"/>
      <c r="EI269"/>
      <c r="EJ269"/>
      <c r="EK269"/>
      <c r="EL269"/>
      <c r="EM269"/>
      <c r="EN269"/>
      <c r="EO269"/>
      <c r="EP269"/>
      <c r="EQ269"/>
      <c r="ER269"/>
      <c r="ES269"/>
      <c r="ET269"/>
      <c r="EU269"/>
      <c r="EV269"/>
      <c r="EW269"/>
      <c r="EX269"/>
      <c r="EY269"/>
      <c r="EZ269"/>
      <c r="FA269"/>
      <c r="FB269"/>
      <c r="FC269"/>
      <c r="FD269"/>
      <c r="FE269"/>
      <c r="FF269"/>
      <c r="FG269"/>
      <c r="FH269"/>
      <c r="FI269"/>
      <c r="FJ269"/>
      <c r="FK269"/>
      <c r="FL269"/>
      <c r="FM269"/>
      <c r="FN269"/>
      <c r="FO269"/>
      <c r="FP269"/>
      <c r="FQ269"/>
      <c r="FR269"/>
      <c r="FS269"/>
      <c r="FT269"/>
      <c r="FU269"/>
      <c r="FV269"/>
      <c r="FW269"/>
      <c r="FX269"/>
      <c r="FY269"/>
      <c r="FZ269"/>
      <c r="GA269"/>
      <c r="GB269"/>
      <c r="GC269"/>
      <c r="GD269"/>
      <c r="GE269"/>
      <c r="GF269"/>
      <c r="GG269"/>
      <c r="GH269"/>
      <c r="GI269"/>
      <c r="GJ269"/>
      <c r="GK269"/>
      <c r="GL269"/>
      <c r="GM269"/>
      <c r="GN269"/>
      <c r="GO269"/>
      <c r="GP269"/>
      <c r="GQ269"/>
      <c r="GR269"/>
      <c r="GS269"/>
      <c r="GT269"/>
      <c r="GU269"/>
      <c r="GV269"/>
      <c r="GW269"/>
    </row>
    <row r="270" spans="78:205" ht="13">
      <c r="BZ270"/>
      <c r="CH270"/>
      <c r="CP270"/>
      <c r="CX270"/>
      <c r="CY270"/>
      <c r="CZ270"/>
      <c r="DA270"/>
      <c r="DB270"/>
      <c r="DC270"/>
      <c r="DD270"/>
      <c r="DE270"/>
      <c r="DF270"/>
      <c r="DG270"/>
      <c r="DH270"/>
      <c r="DI270"/>
      <c r="DJ270"/>
      <c r="DK270"/>
      <c r="DL270"/>
      <c r="DM270"/>
      <c r="DN270"/>
      <c r="DO270"/>
      <c r="DP270"/>
      <c r="DQ270"/>
      <c r="DR270"/>
      <c r="DS270"/>
      <c r="DT270"/>
      <c r="DU270"/>
      <c r="DV270"/>
      <c r="DW270"/>
      <c r="DX270"/>
      <c r="DY270"/>
      <c r="DZ270"/>
      <c r="EA270"/>
      <c r="EB270"/>
      <c r="EC270"/>
      <c r="ED270"/>
      <c r="EE270"/>
      <c r="EF270"/>
      <c r="EG270"/>
      <c r="EH270"/>
      <c r="EI270"/>
      <c r="EJ270"/>
      <c r="EK270"/>
      <c r="EL270"/>
      <c r="EM270"/>
      <c r="EN270"/>
      <c r="EO270"/>
      <c r="EP270"/>
      <c r="EQ270"/>
      <c r="ER270"/>
      <c r="ES270"/>
      <c r="ET270"/>
      <c r="EU270"/>
      <c r="EV270"/>
      <c r="EW270"/>
      <c r="EX270"/>
      <c r="EY270"/>
      <c r="EZ270"/>
      <c r="FA270"/>
      <c r="FB270"/>
      <c r="FC270"/>
      <c r="FD270"/>
      <c r="FE270"/>
      <c r="FF270"/>
      <c r="FG270"/>
      <c r="FH270"/>
      <c r="FI270"/>
      <c r="FJ270"/>
      <c r="FK270"/>
      <c r="FL270"/>
      <c r="FM270"/>
      <c r="FN270"/>
      <c r="FO270"/>
      <c r="FP270"/>
      <c r="FQ270"/>
      <c r="FR270"/>
      <c r="FS270"/>
      <c r="FT270"/>
      <c r="FU270"/>
      <c r="FV270"/>
      <c r="FW270"/>
      <c r="FX270"/>
      <c r="FY270"/>
      <c r="FZ270"/>
      <c r="GA270"/>
      <c r="GB270"/>
      <c r="GC270"/>
      <c r="GD270"/>
      <c r="GE270"/>
      <c r="GF270"/>
      <c r="GG270"/>
      <c r="GH270"/>
      <c r="GI270"/>
      <c r="GJ270"/>
      <c r="GK270"/>
      <c r="GL270"/>
      <c r="GM270"/>
      <c r="GN270"/>
      <c r="GO270"/>
      <c r="GP270"/>
      <c r="GQ270"/>
      <c r="GR270"/>
      <c r="GS270"/>
      <c r="GT270"/>
      <c r="GU270"/>
      <c r="GV270"/>
      <c r="GW270"/>
    </row>
    <row r="271" spans="78:205" ht="13">
      <c r="BZ271"/>
      <c r="CH271"/>
      <c r="CP271"/>
      <c r="CX271"/>
      <c r="CY271"/>
      <c r="CZ271"/>
      <c r="DA271"/>
      <c r="DB271"/>
      <c r="DC271"/>
      <c r="DD271"/>
      <c r="DE271"/>
      <c r="DF271"/>
      <c r="DG271"/>
      <c r="DH271"/>
      <c r="DI271"/>
      <c r="DJ271"/>
      <c r="DK271"/>
      <c r="DL271"/>
      <c r="DM271"/>
      <c r="DN271"/>
      <c r="DO271"/>
      <c r="DP271"/>
      <c r="DQ271"/>
      <c r="DR271"/>
      <c r="DS271"/>
      <c r="DT271"/>
      <c r="DU271"/>
      <c r="DV271"/>
      <c r="DW271"/>
      <c r="DX271"/>
      <c r="DY271"/>
      <c r="DZ271"/>
      <c r="EA271"/>
      <c r="EB271"/>
      <c r="EC271"/>
      <c r="ED271"/>
      <c r="EE271"/>
      <c r="EF271"/>
      <c r="EG271"/>
      <c r="EH271"/>
      <c r="EI271"/>
      <c r="EJ271"/>
      <c r="EK271"/>
      <c r="EL271"/>
      <c r="EM271"/>
      <c r="EN271"/>
      <c r="EO271"/>
      <c r="EP271"/>
      <c r="EQ271"/>
      <c r="ER271"/>
      <c r="ES271"/>
      <c r="ET271"/>
      <c r="EU271"/>
      <c r="EV271"/>
      <c r="EW271"/>
      <c r="EX271"/>
      <c r="EY271"/>
      <c r="EZ271"/>
      <c r="FA271"/>
      <c r="FB271"/>
      <c r="FC271"/>
      <c r="FD271"/>
      <c r="FE271"/>
      <c r="FF271"/>
      <c r="FG271"/>
      <c r="FH271"/>
      <c r="FI271"/>
      <c r="FJ271"/>
      <c r="FK271"/>
      <c r="FL271"/>
      <c r="FM271"/>
      <c r="FN271"/>
      <c r="FO271"/>
      <c r="FP271"/>
      <c r="FQ271"/>
      <c r="FR271"/>
      <c r="FS271"/>
      <c r="FT271"/>
      <c r="FU271"/>
      <c r="FV271"/>
      <c r="FW271"/>
      <c r="FX271"/>
      <c r="FY271"/>
      <c r="FZ271"/>
      <c r="GA271"/>
      <c r="GB271"/>
      <c r="GC271"/>
      <c r="GD271"/>
      <c r="GE271"/>
      <c r="GF271"/>
      <c r="GG271"/>
      <c r="GH271"/>
      <c r="GI271"/>
      <c r="GJ271"/>
      <c r="GK271"/>
      <c r="GL271"/>
      <c r="GM271"/>
      <c r="GN271"/>
      <c r="GO271"/>
      <c r="GP271"/>
      <c r="GQ271"/>
      <c r="GR271"/>
      <c r="GS271"/>
      <c r="GT271"/>
      <c r="GU271"/>
      <c r="GV271"/>
      <c r="GW271"/>
    </row>
    <row r="272" spans="78:205" ht="13">
      <c r="BZ272"/>
      <c r="CH272"/>
      <c r="CP272"/>
      <c r="CX272"/>
      <c r="CY272"/>
      <c r="CZ272"/>
      <c r="DA272"/>
      <c r="DB272"/>
      <c r="DC272"/>
      <c r="DD272"/>
      <c r="DE272"/>
      <c r="DF272"/>
      <c r="DG272"/>
      <c r="DH272"/>
      <c r="DI272"/>
      <c r="DJ272"/>
      <c r="DK272"/>
      <c r="DL272"/>
      <c r="DM272"/>
      <c r="DN272"/>
      <c r="DO272"/>
      <c r="DP272"/>
      <c r="DQ272"/>
      <c r="DR272"/>
      <c r="DS272"/>
      <c r="DT272"/>
      <c r="DU272"/>
      <c r="DV272"/>
      <c r="DW272"/>
      <c r="DX272"/>
      <c r="DY272"/>
      <c r="DZ272"/>
      <c r="EA272"/>
      <c r="EB272"/>
      <c r="EC272"/>
      <c r="ED272"/>
      <c r="EE272"/>
      <c r="EF272"/>
      <c r="EG272"/>
      <c r="EH272"/>
      <c r="EI272"/>
      <c r="EJ272"/>
      <c r="EK272"/>
      <c r="EL272"/>
      <c r="EM272"/>
      <c r="EN272"/>
      <c r="EO272"/>
      <c r="EP272"/>
      <c r="EQ272"/>
      <c r="ER272"/>
      <c r="ES272"/>
      <c r="ET272"/>
      <c r="EU272"/>
      <c r="EV272"/>
      <c r="EW272"/>
      <c r="EX272"/>
      <c r="EY272"/>
      <c r="EZ272"/>
      <c r="FA272"/>
      <c r="FB272"/>
      <c r="FC272"/>
      <c r="FD272"/>
      <c r="FE272"/>
      <c r="FF272"/>
      <c r="FG272"/>
      <c r="FH272"/>
      <c r="FI272"/>
      <c r="FJ272"/>
      <c r="FK272"/>
      <c r="FL272"/>
      <c r="FM272"/>
      <c r="FN272"/>
      <c r="FO272"/>
      <c r="FP272"/>
      <c r="FQ272"/>
      <c r="FR272"/>
      <c r="FS272"/>
      <c r="FT272"/>
      <c r="FU272"/>
      <c r="FV272"/>
      <c r="FW272"/>
      <c r="FX272"/>
      <c r="FY272"/>
      <c r="FZ272"/>
      <c r="GA272"/>
      <c r="GB272"/>
      <c r="GC272"/>
      <c r="GD272"/>
      <c r="GE272"/>
      <c r="GF272"/>
      <c r="GG272"/>
      <c r="GH272"/>
      <c r="GI272"/>
      <c r="GJ272"/>
      <c r="GK272"/>
      <c r="GL272"/>
      <c r="GM272"/>
      <c r="GN272"/>
      <c r="GO272"/>
      <c r="GP272"/>
      <c r="GQ272"/>
      <c r="GR272"/>
      <c r="GS272"/>
      <c r="GT272"/>
      <c r="GU272"/>
      <c r="GV272"/>
      <c r="GW272"/>
    </row>
    <row r="273" spans="78:205" ht="13">
      <c r="BZ273"/>
      <c r="CH273"/>
      <c r="CP273"/>
      <c r="CX273"/>
      <c r="CY273"/>
      <c r="CZ273"/>
      <c r="DA273"/>
      <c r="DB273"/>
      <c r="DC273"/>
      <c r="DD273"/>
      <c r="DE273"/>
      <c r="DF273"/>
      <c r="DG273"/>
      <c r="DH273"/>
      <c r="DI273"/>
      <c r="DJ273"/>
      <c r="DK273"/>
      <c r="DL273"/>
      <c r="DM273"/>
      <c r="DN273"/>
      <c r="DO273"/>
      <c r="DP273"/>
      <c r="DQ273"/>
      <c r="DR273"/>
      <c r="DS273"/>
      <c r="DT273"/>
      <c r="DU273"/>
      <c r="DV273"/>
      <c r="DW273"/>
      <c r="DX273"/>
      <c r="DY273"/>
      <c r="DZ273"/>
      <c r="EA273"/>
      <c r="EB273"/>
      <c r="EC273"/>
      <c r="ED273"/>
      <c r="EE273"/>
      <c r="EF273"/>
      <c r="EG273"/>
      <c r="EH273"/>
      <c r="EI273"/>
      <c r="EJ273"/>
      <c r="EK273"/>
      <c r="EL273"/>
      <c r="EM273"/>
      <c r="EN273"/>
      <c r="EO273"/>
      <c r="EP273"/>
      <c r="EQ273"/>
      <c r="ER273"/>
      <c r="ES273"/>
      <c r="ET273"/>
      <c r="EU273"/>
      <c r="EV273"/>
      <c r="EW273"/>
      <c r="EX273"/>
      <c r="EY273"/>
      <c r="EZ273"/>
      <c r="FA273"/>
      <c r="FB273"/>
      <c r="FC273"/>
      <c r="FD273"/>
      <c r="FE273"/>
      <c r="FF273"/>
      <c r="FG273"/>
      <c r="FH273"/>
      <c r="FI273"/>
      <c r="FJ273"/>
      <c r="FK273"/>
      <c r="FL273"/>
      <c r="FM273"/>
      <c r="FN273"/>
      <c r="FO273"/>
      <c r="FP273"/>
      <c r="FQ273"/>
      <c r="FR273"/>
      <c r="FS273"/>
      <c r="FT273"/>
      <c r="FU273"/>
      <c r="FV273"/>
      <c r="FW273"/>
      <c r="FX273"/>
      <c r="FY273"/>
      <c r="FZ273"/>
      <c r="GA273"/>
      <c r="GB273"/>
      <c r="GC273"/>
      <c r="GD273"/>
      <c r="GE273"/>
      <c r="GF273"/>
      <c r="GG273"/>
      <c r="GH273"/>
      <c r="GI273"/>
      <c r="GJ273"/>
      <c r="GK273"/>
      <c r="GL273"/>
      <c r="GM273"/>
      <c r="GN273"/>
      <c r="GO273"/>
      <c r="GP273"/>
      <c r="GQ273"/>
      <c r="GR273"/>
      <c r="GS273"/>
      <c r="GT273"/>
      <c r="GU273"/>
      <c r="GV273"/>
      <c r="GW273"/>
    </row>
    <row r="274" spans="78:205" ht="13">
      <c r="BZ274"/>
      <c r="CH274"/>
      <c r="CP274"/>
      <c r="CX274"/>
      <c r="CY274"/>
      <c r="CZ274"/>
      <c r="DA274"/>
      <c r="DB274"/>
      <c r="DC274"/>
      <c r="DD274"/>
      <c r="DE274"/>
      <c r="DF274"/>
      <c r="DG274"/>
      <c r="DH274"/>
      <c r="DI274"/>
      <c r="DJ274"/>
      <c r="DK274"/>
      <c r="DL274"/>
      <c r="DM274"/>
      <c r="DN274"/>
      <c r="DO274"/>
      <c r="DP274"/>
      <c r="DQ274"/>
      <c r="DR274"/>
      <c r="DS274"/>
      <c r="DT274"/>
      <c r="DU274"/>
      <c r="DV274"/>
      <c r="DW274"/>
      <c r="DX274"/>
      <c r="DY274"/>
      <c r="DZ274"/>
      <c r="EA274"/>
      <c r="EB274"/>
      <c r="EC274"/>
      <c r="ED274"/>
      <c r="EE274"/>
      <c r="EF274"/>
      <c r="EG274"/>
      <c r="EH274"/>
      <c r="EI274"/>
      <c r="EJ274"/>
      <c r="EK274"/>
      <c r="EL274"/>
      <c r="EM274"/>
      <c r="EN274"/>
      <c r="EO274"/>
      <c r="EP274"/>
      <c r="EQ274"/>
      <c r="ER274"/>
      <c r="ES274"/>
      <c r="ET274"/>
      <c r="EU274"/>
      <c r="EV274"/>
      <c r="EW274"/>
      <c r="EX274"/>
      <c r="EY274"/>
      <c r="EZ274"/>
      <c r="FA274"/>
      <c r="FB274"/>
      <c r="FC274"/>
      <c r="FD274"/>
      <c r="FE274"/>
      <c r="FF274"/>
      <c r="FG274"/>
      <c r="FH274"/>
      <c r="FI274"/>
      <c r="FJ274"/>
      <c r="FK274"/>
      <c r="FL274"/>
      <c r="FM274"/>
      <c r="FN274"/>
      <c r="FO274"/>
      <c r="FP274"/>
      <c r="FQ274"/>
      <c r="FR274"/>
      <c r="FS274"/>
      <c r="FT274"/>
      <c r="FU274"/>
      <c r="FV274"/>
      <c r="FW274"/>
      <c r="FX274"/>
      <c r="FY274"/>
      <c r="FZ274"/>
      <c r="GA274"/>
      <c r="GB274"/>
      <c r="GC274"/>
      <c r="GD274"/>
      <c r="GE274"/>
      <c r="GF274"/>
      <c r="GG274"/>
      <c r="GH274"/>
      <c r="GI274"/>
      <c r="GJ274"/>
      <c r="GK274"/>
      <c r="GL274"/>
      <c r="GM274"/>
      <c r="GN274"/>
      <c r="GO274"/>
      <c r="GP274"/>
      <c r="GQ274"/>
      <c r="GR274"/>
      <c r="GS274"/>
      <c r="GT274"/>
      <c r="GU274"/>
      <c r="GV274"/>
      <c r="GW274"/>
    </row>
    <row r="275" spans="78:205" ht="13">
      <c r="BZ275"/>
      <c r="CH275"/>
      <c r="CP275"/>
      <c r="CX275"/>
      <c r="CY275"/>
      <c r="CZ275"/>
      <c r="DA275"/>
      <c r="DB275"/>
      <c r="DC275"/>
      <c r="DD275"/>
      <c r="DE275"/>
      <c r="DF275"/>
      <c r="DG275"/>
      <c r="DH275"/>
      <c r="DI275"/>
      <c r="DJ275"/>
      <c r="DK275"/>
      <c r="DL275"/>
      <c r="DM275"/>
      <c r="DN275"/>
      <c r="DO275"/>
      <c r="DP275"/>
      <c r="DQ275"/>
      <c r="DR275"/>
      <c r="DS275"/>
      <c r="DT275"/>
      <c r="DU275"/>
      <c r="DV275"/>
      <c r="DW275"/>
      <c r="DX275"/>
      <c r="DY275"/>
      <c r="DZ275"/>
      <c r="EA275"/>
      <c r="EB275"/>
      <c r="EC275"/>
      <c r="ED275"/>
      <c r="EE275"/>
      <c r="EF275"/>
      <c r="EG275"/>
      <c r="EH275"/>
      <c r="EI275"/>
      <c r="EJ275"/>
      <c r="EK275"/>
      <c r="EL275"/>
      <c r="EM275"/>
      <c r="EN275"/>
      <c r="EO275"/>
      <c r="EP275"/>
      <c r="EQ275"/>
      <c r="ER275"/>
      <c r="ES275"/>
      <c r="ET275"/>
      <c r="EU275"/>
      <c r="EV275"/>
      <c r="EW275"/>
      <c r="EX275"/>
      <c r="EY275"/>
      <c r="EZ275"/>
      <c r="FA275"/>
      <c r="FB275"/>
      <c r="FC275"/>
      <c r="FD275"/>
      <c r="FE275"/>
      <c r="FF275"/>
      <c r="FG275"/>
      <c r="FH275"/>
      <c r="FI275"/>
      <c r="FJ275"/>
      <c r="FK275"/>
      <c r="FL275"/>
      <c r="FM275"/>
      <c r="FN275"/>
      <c r="FO275"/>
      <c r="FP275"/>
      <c r="FQ275"/>
      <c r="FR275"/>
      <c r="FS275"/>
      <c r="FT275"/>
      <c r="FU275"/>
      <c r="FV275"/>
      <c r="FW275"/>
      <c r="FX275"/>
      <c r="FY275"/>
      <c r="FZ275"/>
      <c r="GA275"/>
      <c r="GB275"/>
      <c r="GC275"/>
      <c r="GD275"/>
      <c r="GE275"/>
      <c r="GF275"/>
      <c r="GG275"/>
      <c r="GH275"/>
      <c r="GI275"/>
      <c r="GJ275"/>
      <c r="GK275"/>
      <c r="GL275"/>
      <c r="GM275"/>
      <c r="GN275"/>
      <c r="GO275"/>
      <c r="GP275"/>
      <c r="GQ275"/>
      <c r="GR275"/>
      <c r="GS275"/>
      <c r="GT275"/>
      <c r="GU275"/>
      <c r="GV275"/>
      <c r="GW275"/>
    </row>
    <row r="276" spans="78:205" ht="13">
      <c r="BZ276"/>
      <c r="CH276"/>
      <c r="CP276"/>
      <c r="CX276"/>
      <c r="CY276"/>
      <c r="CZ276"/>
      <c r="DA276"/>
      <c r="DB276"/>
      <c r="DC276"/>
      <c r="DD276"/>
      <c r="DE276"/>
      <c r="DF276"/>
      <c r="DG276"/>
      <c r="DH276"/>
      <c r="DI276"/>
      <c r="DJ276"/>
      <c r="DK276"/>
      <c r="DL276"/>
      <c r="DM276"/>
      <c r="DN276"/>
      <c r="DO276"/>
      <c r="DP276"/>
      <c r="DQ276"/>
      <c r="DR276"/>
      <c r="DS276"/>
      <c r="DT276"/>
      <c r="DU276"/>
      <c r="DV276"/>
      <c r="DW276"/>
      <c r="DX276"/>
      <c r="DY276"/>
      <c r="DZ276"/>
      <c r="EA276"/>
      <c r="EB276"/>
      <c r="EC276"/>
      <c r="ED276"/>
      <c r="EE276"/>
      <c r="EF276"/>
      <c r="EG276"/>
      <c r="EH276"/>
      <c r="EI276"/>
      <c r="EJ276"/>
      <c r="EK276"/>
      <c r="EL276"/>
      <c r="EM276"/>
      <c r="EN276"/>
      <c r="EO276"/>
      <c r="EP276"/>
      <c r="EQ276"/>
      <c r="ER276"/>
      <c r="ES276"/>
      <c r="ET276"/>
      <c r="EU276"/>
      <c r="EV276"/>
      <c r="EW276"/>
      <c r="EX276"/>
      <c r="EY276"/>
      <c r="EZ276"/>
      <c r="FA276"/>
      <c r="FB276"/>
      <c r="FC276"/>
      <c r="FD276"/>
      <c r="FE276"/>
      <c r="FF276"/>
      <c r="FG276"/>
      <c r="FH276"/>
      <c r="FI276"/>
      <c r="FJ276"/>
      <c r="FK276"/>
      <c r="FL276"/>
      <c r="FM276"/>
      <c r="FN276"/>
      <c r="FO276"/>
      <c r="FP276"/>
      <c r="FQ276"/>
      <c r="FR276"/>
      <c r="FS276"/>
      <c r="FT276"/>
      <c r="FU276"/>
      <c r="FV276"/>
      <c r="FW276"/>
      <c r="FX276"/>
      <c r="FY276"/>
      <c r="FZ276"/>
      <c r="GA276"/>
      <c r="GB276"/>
      <c r="GC276"/>
      <c r="GD276"/>
      <c r="GE276"/>
      <c r="GF276"/>
      <c r="GG276"/>
      <c r="GH276"/>
      <c r="GI276"/>
      <c r="GJ276"/>
      <c r="GK276"/>
      <c r="GL276"/>
      <c r="GM276"/>
      <c r="GN276"/>
      <c r="GO276"/>
      <c r="GP276"/>
      <c r="GQ276"/>
      <c r="GR276"/>
      <c r="GS276"/>
      <c r="GT276"/>
      <c r="GU276"/>
      <c r="GV276"/>
      <c r="GW276"/>
    </row>
    <row r="277" spans="78:205" ht="13">
      <c r="BZ277"/>
      <c r="CH277"/>
      <c r="CP277"/>
      <c r="CX277"/>
      <c r="CY277"/>
      <c r="CZ277"/>
      <c r="DA277"/>
      <c r="DB277"/>
      <c r="DC277"/>
      <c r="DD277"/>
      <c r="DE277"/>
      <c r="DF277"/>
      <c r="DG277"/>
      <c r="DH277"/>
      <c r="DI277"/>
      <c r="DJ277"/>
      <c r="DK277"/>
      <c r="DL277"/>
      <c r="DM277"/>
      <c r="DN277"/>
      <c r="DO277"/>
      <c r="DP277"/>
      <c r="DQ277"/>
      <c r="DR277"/>
      <c r="DS277"/>
      <c r="DT277"/>
      <c r="DU277"/>
      <c r="DV277"/>
      <c r="DW277"/>
      <c r="DX277"/>
      <c r="DY277"/>
      <c r="DZ277"/>
      <c r="EA277"/>
      <c r="EB277"/>
      <c r="EC277"/>
      <c r="ED277"/>
      <c r="EE277"/>
      <c r="EF277"/>
      <c r="EG277"/>
      <c r="EH277"/>
      <c r="EI277"/>
      <c r="EJ277"/>
      <c r="EK277"/>
      <c r="EL277"/>
      <c r="EM277"/>
      <c r="EN277"/>
      <c r="EO277"/>
      <c r="EP277"/>
      <c r="EQ277"/>
      <c r="ER277"/>
      <c r="ES277"/>
      <c r="ET277"/>
      <c r="EU277"/>
      <c r="EV277"/>
      <c r="EW277"/>
      <c r="EX277"/>
      <c r="EY277"/>
      <c r="EZ277"/>
      <c r="FA277"/>
      <c r="FB277"/>
      <c r="FC277"/>
      <c r="FD277"/>
      <c r="FE277"/>
      <c r="FF277"/>
      <c r="FG277"/>
      <c r="FH277"/>
      <c r="FI277"/>
      <c r="FJ277"/>
      <c r="FK277"/>
      <c r="FL277"/>
      <c r="FM277"/>
      <c r="FN277"/>
      <c r="FO277"/>
      <c r="FP277"/>
      <c r="FQ277"/>
      <c r="FR277"/>
      <c r="FS277"/>
      <c r="FT277"/>
      <c r="FU277"/>
      <c r="FV277"/>
      <c r="FW277"/>
      <c r="FX277"/>
      <c r="FY277"/>
      <c r="FZ277"/>
      <c r="GA277"/>
      <c r="GB277"/>
      <c r="GC277"/>
      <c r="GD277"/>
      <c r="GE277"/>
      <c r="GF277"/>
      <c r="GG277"/>
      <c r="GH277"/>
      <c r="GI277"/>
      <c r="GJ277"/>
      <c r="GK277"/>
      <c r="GL277"/>
      <c r="GM277"/>
      <c r="GN277"/>
      <c r="GO277"/>
      <c r="GP277"/>
      <c r="GQ277"/>
      <c r="GR277"/>
      <c r="GS277"/>
      <c r="GT277"/>
      <c r="GU277"/>
      <c r="GV277"/>
      <c r="GW277"/>
    </row>
    <row r="278" spans="78:205" ht="13">
      <c r="BZ278"/>
      <c r="CH278"/>
      <c r="CP278"/>
      <c r="CX278"/>
      <c r="CY278"/>
      <c r="CZ278"/>
      <c r="DA278"/>
      <c r="DB278"/>
      <c r="DC278"/>
      <c r="DD278"/>
      <c r="DE278"/>
      <c r="DF278"/>
      <c r="DG278"/>
      <c r="DH278"/>
      <c r="DI278"/>
      <c r="DJ278"/>
      <c r="DK278"/>
      <c r="DL278"/>
      <c r="DM278"/>
      <c r="DN278"/>
      <c r="DO278"/>
      <c r="DP278"/>
      <c r="DQ278"/>
      <c r="DR278"/>
      <c r="DS278"/>
      <c r="DT278"/>
      <c r="DU278"/>
      <c r="DV278"/>
      <c r="DW278"/>
      <c r="DX278"/>
      <c r="DY278"/>
      <c r="DZ278"/>
      <c r="EA278"/>
      <c r="EB278"/>
      <c r="EC278"/>
      <c r="ED278"/>
      <c r="EE278"/>
      <c r="EF278"/>
      <c r="EG278"/>
      <c r="EH278"/>
      <c r="EI278"/>
      <c r="EJ278"/>
      <c r="EK278"/>
      <c r="EL278"/>
      <c r="EM278"/>
      <c r="EN278"/>
      <c r="EO278"/>
      <c r="EP278"/>
      <c r="EQ278"/>
      <c r="ER278"/>
      <c r="ES278"/>
      <c r="ET278"/>
      <c r="EU278"/>
      <c r="EV278"/>
      <c r="EW278"/>
      <c r="EX278"/>
      <c r="EY278"/>
      <c r="EZ278"/>
      <c r="FA278"/>
      <c r="FB278"/>
      <c r="FC278"/>
      <c r="FD278"/>
      <c r="FE278"/>
      <c r="FF278"/>
      <c r="FG278"/>
      <c r="FH278"/>
      <c r="FI278"/>
      <c r="FJ278"/>
      <c r="FK278"/>
      <c r="FL278"/>
      <c r="FM278"/>
      <c r="FN278"/>
      <c r="FO278"/>
      <c r="FP278"/>
      <c r="FQ278"/>
      <c r="FR278"/>
      <c r="FS278"/>
      <c r="FT278"/>
      <c r="FU278"/>
      <c r="FV278"/>
      <c r="FW278"/>
      <c r="FX278"/>
      <c r="FY278"/>
      <c r="FZ278"/>
      <c r="GA278"/>
      <c r="GB278"/>
      <c r="GC278"/>
      <c r="GD278"/>
      <c r="GE278"/>
      <c r="GF278"/>
      <c r="GG278"/>
      <c r="GH278"/>
      <c r="GI278"/>
      <c r="GJ278"/>
      <c r="GK278"/>
      <c r="GL278"/>
      <c r="GM278"/>
      <c r="GN278"/>
      <c r="GO278"/>
      <c r="GP278"/>
      <c r="GQ278"/>
      <c r="GR278"/>
      <c r="GS278"/>
      <c r="GT278"/>
      <c r="GU278"/>
      <c r="GV278"/>
      <c r="GW278"/>
    </row>
    <row r="279" spans="78:205" ht="13">
      <c r="BZ279"/>
      <c r="CH279"/>
      <c r="CP279"/>
      <c r="CX279"/>
      <c r="CY279"/>
      <c r="CZ279"/>
      <c r="DA279"/>
      <c r="DB279"/>
      <c r="DC279"/>
      <c r="DD279"/>
      <c r="DE279"/>
      <c r="DF279"/>
      <c r="DG279"/>
      <c r="DH279"/>
      <c r="DI279"/>
      <c r="DJ279"/>
      <c r="DK279"/>
      <c r="DL279"/>
      <c r="DM279"/>
      <c r="DN279"/>
      <c r="DO279"/>
      <c r="DP279"/>
      <c r="DQ279"/>
      <c r="DR279"/>
      <c r="DS279"/>
      <c r="DT279"/>
      <c r="DU279"/>
      <c r="DV279"/>
      <c r="DW279"/>
      <c r="DX279"/>
      <c r="DY279"/>
      <c r="DZ279"/>
      <c r="EA279"/>
      <c r="EB279"/>
      <c r="EC279"/>
      <c r="ED279"/>
      <c r="EE279"/>
      <c r="EF279"/>
      <c r="EG279"/>
      <c r="EH279"/>
      <c r="EI279"/>
      <c r="EJ279"/>
      <c r="EK279"/>
      <c r="EL279"/>
      <c r="EM279"/>
      <c r="EN279"/>
      <c r="EO279"/>
      <c r="EP279"/>
      <c r="EQ279"/>
      <c r="ER279"/>
      <c r="ES279"/>
      <c r="ET279"/>
      <c r="EU279"/>
      <c r="EV279"/>
      <c r="EW279"/>
      <c r="EX279"/>
      <c r="EY279"/>
      <c r="EZ279"/>
      <c r="FA279"/>
      <c r="FB279"/>
      <c r="FC279"/>
      <c r="FD279"/>
      <c r="FE279"/>
      <c r="FF279"/>
      <c r="FG279"/>
      <c r="FH279"/>
      <c r="FI279"/>
      <c r="FJ279"/>
      <c r="FK279"/>
      <c r="FL279"/>
      <c r="FM279"/>
      <c r="FN279"/>
      <c r="FO279"/>
      <c r="FP279"/>
      <c r="FQ279"/>
      <c r="FR279"/>
      <c r="FS279"/>
      <c r="FT279"/>
      <c r="FU279"/>
      <c r="FV279"/>
      <c r="FW279"/>
      <c r="FX279"/>
      <c r="FY279"/>
      <c r="FZ279"/>
      <c r="GA279"/>
      <c r="GB279"/>
      <c r="GC279"/>
      <c r="GD279"/>
      <c r="GE279"/>
      <c r="GF279"/>
      <c r="GG279"/>
      <c r="GH279"/>
      <c r="GI279"/>
      <c r="GJ279"/>
      <c r="GK279"/>
      <c r="GL279"/>
      <c r="GM279"/>
      <c r="GN279"/>
      <c r="GO279"/>
      <c r="GP279"/>
      <c r="GQ279"/>
      <c r="GR279"/>
      <c r="GS279"/>
      <c r="GT279"/>
      <c r="GU279"/>
      <c r="GV279"/>
      <c r="GW279"/>
    </row>
    <row r="280" spans="78:205" ht="13">
      <c r="BZ280"/>
      <c r="CH280"/>
      <c r="CP280"/>
      <c r="CX280"/>
      <c r="CY280"/>
      <c r="CZ280"/>
      <c r="DA280"/>
      <c r="DB280"/>
      <c r="DC280"/>
      <c r="DD280"/>
      <c r="DE280"/>
      <c r="DF280"/>
      <c r="DG280"/>
      <c r="DH280"/>
      <c r="DI280"/>
      <c r="DJ280"/>
      <c r="DK280"/>
      <c r="DL280"/>
      <c r="DM280"/>
      <c r="DN280"/>
      <c r="DO280"/>
      <c r="DP280"/>
      <c r="DQ280"/>
      <c r="DR280"/>
      <c r="DS280"/>
      <c r="DT280"/>
      <c r="DU280"/>
      <c r="DV280"/>
      <c r="DW280"/>
      <c r="DX280"/>
      <c r="DY280"/>
      <c r="DZ280"/>
      <c r="EA280"/>
      <c r="EB280"/>
      <c r="EC280"/>
      <c r="ED280"/>
      <c r="EE280"/>
      <c r="EF280"/>
      <c r="EG280"/>
      <c r="EH280"/>
      <c r="EI280"/>
      <c r="EJ280"/>
      <c r="EK280"/>
      <c r="EL280"/>
      <c r="EM280"/>
      <c r="EN280"/>
      <c r="EO280"/>
      <c r="EP280"/>
      <c r="EQ280"/>
      <c r="ER280"/>
      <c r="ES280"/>
      <c r="ET280"/>
      <c r="EU280"/>
      <c r="EV280"/>
      <c r="EW280"/>
      <c r="EX280"/>
      <c r="EY280"/>
      <c r="EZ280"/>
      <c r="FA280"/>
      <c r="FB280"/>
      <c r="FC280"/>
      <c r="FD280"/>
      <c r="FE280"/>
      <c r="FF280"/>
      <c r="FG280"/>
      <c r="FH280"/>
      <c r="FI280"/>
      <c r="FJ280"/>
      <c r="FK280"/>
      <c r="FL280"/>
      <c r="FM280"/>
      <c r="FN280"/>
      <c r="FO280"/>
      <c r="FP280"/>
      <c r="FQ280"/>
      <c r="FR280"/>
      <c r="FS280"/>
      <c r="FT280"/>
      <c r="FU280"/>
      <c r="FV280"/>
      <c r="FW280"/>
      <c r="FX280"/>
      <c r="FY280"/>
      <c r="FZ280"/>
      <c r="GA280"/>
      <c r="GB280"/>
      <c r="GC280"/>
      <c r="GD280"/>
      <c r="GE280"/>
      <c r="GF280"/>
      <c r="GG280"/>
      <c r="GH280"/>
      <c r="GI280"/>
      <c r="GJ280"/>
      <c r="GK280"/>
      <c r="GL280"/>
      <c r="GM280"/>
      <c r="GN280"/>
      <c r="GO280"/>
      <c r="GP280"/>
      <c r="GQ280"/>
      <c r="GR280"/>
      <c r="GS280"/>
      <c r="GT280"/>
      <c r="GU280"/>
      <c r="GV280"/>
      <c r="GW280"/>
    </row>
    <row r="281" spans="78:205" ht="13">
      <c r="BZ281"/>
      <c r="CH281"/>
      <c r="CP281"/>
      <c r="CX281"/>
      <c r="CY281"/>
      <c r="CZ281"/>
      <c r="DA281"/>
      <c r="DB281"/>
      <c r="DC281"/>
      <c r="DD281"/>
      <c r="DE281"/>
      <c r="DF281"/>
      <c r="DG281"/>
      <c r="DH281"/>
      <c r="DI281"/>
      <c r="DJ281"/>
      <c r="DK281"/>
      <c r="DL281"/>
      <c r="DM281"/>
      <c r="DN281"/>
      <c r="DO281"/>
      <c r="DP281"/>
      <c r="DQ281"/>
      <c r="DR281"/>
      <c r="DS281"/>
      <c r="DT281"/>
      <c r="DU281"/>
      <c r="DV281"/>
      <c r="DW281"/>
      <c r="DX281"/>
      <c r="DY281"/>
      <c r="DZ281"/>
      <c r="EA281"/>
      <c r="EB281"/>
      <c r="EC281"/>
      <c r="ED281"/>
      <c r="EE281"/>
      <c r="EF281"/>
      <c r="EG281"/>
      <c r="EH281"/>
      <c r="EI281"/>
      <c r="EJ281"/>
      <c r="EK281"/>
      <c r="EL281"/>
      <c r="EM281"/>
      <c r="EN281"/>
      <c r="EO281"/>
      <c r="EP281"/>
      <c r="EQ281"/>
      <c r="ER281"/>
      <c r="ES281"/>
      <c r="ET281"/>
      <c r="EU281"/>
      <c r="EV281"/>
      <c r="EW281"/>
      <c r="EX281"/>
      <c r="EY281"/>
      <c r="EZ281"/>
      <c r="FA281"/>
      <c r="FB281"/>
      <c r="FC281"/>
      <c r="FD281"/>
      <c r="FE281"/>
      <c r="FF281"/>
      <c r="FG281"/>
      <c r="FH281"/>
      <c r="FI281"/>
      <c r="FJ281"/>
      <c r="FK281"/>
      <c r="FL281"/>
      <c r="FM281"/>
      <c r="FN281"/>
      <c r="FO281"/>
      <c r="FP281"/>
      <c r="FQ281"/>
      <c r="FR281"/>
      <c r="FS281"/>
      <c r="FT281"/>
      <c r="FU281"/>
      <c r="FV281"/>
      <c r="FW281"/>
      <c r="FX281"/>
      <c r="FY281"/>
      <c r="FZ281"/>
      <c r="GA281"/>
      <c r="GB281"/>
      <c r="GC281"/>
      <c r="GD281"/>
      <c r="GE281"/>
      <c r="GF281"/>
      <c r="GG281"/>
      <c r="GH281"/>
      <c r="GI281"/>
      <c r="GJ281"/>
      <c r="GK281"/>
      <c r="GL281"/>
      <c r="GM281"/>
      <c r="GN281"/>
      <c r="GO281"/>
      <c r="GP281"/>
      <c r="GQ281"/>
      <c r="GR281"/>
      <c r="GS281"/>
      <c r="GT281"/>
      <c r="GU281"/>
      <c r="GV281"/>
      <c r="GW281"/>
    </row>
    <row r="282" spans="78:205" ht="13">
      <c r="BZ282"/>
      <c r="CH282"/>
      <c r="CP282"/>
      <c r="CX282"/>
      <c r="CY282"/>
      <c r="CZ282"/>
      <c r="DA282"/>
      <c r="DB282"/>
      <c r="DC282"/>
      <c r="DD282"/>
      <c r="DE282"/>
      <c r="DF282"/>
      <c r="DG282"/>
      <c r="DH282"/>
      <c r="DI282"/>
      <c r="DJ282"/>
      <c r="DK282"/>
      <c r="DL282"/>
      <c r="DM282"/>
      <c r="DN282"/>
      <c r="DO282"/>
      <c r="DP282"/>
      <c r="DQ282"/>
      <c r="DR282"/>
      <c r="DS282"/>
      <c r="DT282"/>
      <c r="DU282"/>
      <c r="DV282"/>
      <c r="DW282"/>
      <c r="DX282"/>
      <c r="DY282"/>
      <c r="DZ282"/>
      <c r="EA282"/>
      <c r="EB282"/>
      <c r="EC282"/>
      <c r="ED282"/>
      <c r="EE282"/>
      <c r="EF282"/>
      <c r="EG282"/>
      <c r="EH282"/>
      <c r="EI282"/>
      <c r="EJ282"/>
      <c r="EK282"/>
      <c r="EL282"/>
      <c r="EM282"/>
      <c r="EN282"/>
      <c r="EO282"/>
      <c r="EP282"/>
      <c r="EQ282"/>
      <c r="ER282"/>
      <c r="ES282"/>
      <c r="ET282"/>
      <c r="EU282"/>
      <c r="EV282"/>
      <c r="EW282"/>
      <c r="EX282"/>
      <c r="EY282"/>
      <c r="EZ282"/>
      <c r="FA282"/>
      <c r="FB282"/>
      <c r="FC282"/>
      <c r="FD282"/>
      <c r="FE282"/>
      <c r="FF282"/>
      <c r="FG282"/>
      <c r="FH282"/>
      <c r="FI282"/>
      <c r="FJ282"/>
      <c r="FK282"/>
      <c r="FL282"/>
      <c r="FM282"/>
      <c r="FN282"/>
      <c r="FO282"/>
      <c r="FP282"/>
      <c r="FQ282"/>
      <c r="FR282"/>
      <c r="FS282"/>
      <c r="FT282"/>
      <c r="FU282"/>
      <c r="FV282"/>
      <c r="FW282"/>
      <c r="FX282"/>
      <c r="FY282"/>
      <c r="FZ282"/>
      <c r="GA282"/>
      <c r="GB282"/>
      <c r="GC282"/>
      <c r="GD282"/>
      <c r="GE282"/>
      <c r="GF282"/>
      <c r="GG282"/>
      <c r="GH282"/>
      <c r="GI282"/>
      <c r="GJ282"/>
      <c r="GK282"/>
      <c r="GL282"/>
      <c r="GM282"/>
      <c r="GN282"/>
      <c r="GO282"/>
      <c r="GP282"/>
      <c r="GQ282"/>
      <c r="GR282"/>
      <c r="GS282"/>
      <c r="GT282"/>
      <c r="GU282"/>
      <c r="GV282"/>
      <c r="GW282"/>
    </row>
    <row r="283" spans="78:205" ht="13">
      <c r="BZ283"/>
      <c r="CH283"/>
      <c r="CP283"/>
      <c r="CX283"/>
      <c r="CY283"/>
      <c r="CZ283"/>
      <c r="DA283"/>
      <c r="DB283"/>
      <c r="DC283"/>
      <c r="DD283"/>
      <c r="DE283"/>
      <c r="DF283"/>
      <c r="DG283"/>
      <c r="DH283"/>
      <c r="DI283"/>
      <c r="DJ283"/>
      <c r="DK283"/>
      <c r="DL283"/>
      <c r="DM283"/>
      <c r="DN283"/>
      <c r="DO283"/>
      <c r="DP283"/>
      <c r="DQ283"/>
      <c r="DR283"/>
      <c r="DS283"/>
      <c r="DT283"/>
      <c r="DU283"/>
      <c r="DV283"/>
      <c r="DW283"/>
      <c r="DX283"/>
      <c r="DY283"/>
      <c r="DZ283"/>
      <c r="EA283"/>
      <c r="EB283"/>
      <c r="EC283"/>
      <c r="ED283"/>
      <c r="EE283"/>
      <c r="EF283"/>
      <c r="EG283"/>
      <c r="EH283"/>
      <c r="EI283"/>
      <c r="EJ283"/>
      <c r="EK283"/>
      <c r="EL283"/>
      <c r="EM283"/>
      <c r="EN283"/>
      <c r="EO283"/>
      <c r="EP283"/>
      <c r="EQ283"/>
      <c r="ER283"/>
      <c r="ES283"/>
      <c r="ET283"/>
      <c r="EU283"/>
      <c r="EV283"/>
      <c r="EW283"/>
      <c r="EX283"/>
      <c r="EY283"/>
      <c r="EZ283"/>
      <c r="FA283"/>
      <c r="FB283"/>
      <c r="FC283"/>
      <c r="FD283"/>
      <c r="FE283"/>
      <c r="FF283"/>
      <c r="FG283"/>
      <c r="FH283"/>
      <c r="FI283"/>
      <c r="FJ283"/>
      <c r="FK283"/>
      <c r="FL283"/>
      <c r="FM283"/>
      <c r="FN283"/>
      <c r="FO283"/>
      <c r="FP283"/>
      <c r="FQ283"/>
      <c r="FR283"/>
      <c r="FS283"/>
      <c r="FT283"/>
      <c r="FU283"/>
      <c r="FV283"/>
      <c r="FW283"/>
      <c r="FX283"/>
      <c r="FY283"/>
      <c r="FZ283"/>
      <c r="GA283"/>
      <c r="GB283"/>
      <c r="GC283"/>
      <c r="GD283"/>
      <c r="GE283"/>
      <c r="GF283"/>
      <c r="GG283"/>
      <c r="GH283"/>
      <c r="GI283"/>
      <c r="GJ283"/>
      <c r="GK283"/>
      <c r="GL283"/>
      <c r="GM283"/>
      <c r="GN283"/>
      <c r="GO283"/>
      <c r="GP283"/>
      <c r="GQ283"/>
      <c r="GR283"/>
      <c r="GS283"/>
      <c r="GT283"/>
      <c r="GU283"/>
      <c r="GV283"/>
      <c r="GW283"/>
    </row>
    <row r="284" spans="78:205" ht="13">
      <c r="BZ284"/>
      <c r="CH284"/>
      <c r="CP284"/>
      <c r="CX284"/>
      <c r="CY284"/>
      <c r="CZ284"/>
      <c r="DA284"/>
      <c r="DB284"/>
      <c r="DC284"/>
      <c r="DD284"/>
      <c r="DE284"/>
      <c r="DF284"/>
      <c r="DG284"/>
      <c r="DH284"/>
      <c r="DI284"/>
      <c r="DJ284"/>
      <c r="DK284"/>
      <c r="DL284"/>
      <c r="DM284"/>
      <c r="DN284"/>
      <c r="DO284"/>
      <c r="DP284"/>
      <c r="DQ284"/>
      <c r="DR284"/>
      <c r="DS284"/>
      <c r="DT284"/>
      <c r="DU284"/>
      <c r="DV284"/>
      <c r="DW284"/>
      <c r="DX284"/>
      <c r="DY284"/>
      <c r="DZ284"/>
      <c r="EA284"/>
      <c r="EB284"/>
      <c r="EC284"/>
      <c r="ED284"/>
      <c r="EE284"/>
      <c r="EF284"/>
      <c r="EG284"/>
      <c r="EH284"/>
      <c r="EI284"/>
      <c r="EJ284"/>
      <c r="EK284"/>
      <c r="EL284"/>
      <c r="EM284"/>
      <c r="EN284"/>
      <c r="EO284"/>
      <c r="EP284"/>
      <c r="EQ284"/>
      <c r="ER284"/>
      <c r="ES284"/>
      <c r="ET284"/>
      <c r="EU284"/>
      <c r="EV284"/>
      <c r="EW284"/>
      <c r="EX284"/>
      <c r="EY284"/>
      <c r="EZ284"/>
      <c r="FA284"/>
      <c r="FB284"/>
      <c r="FC284"/>
      <c r="FD284"/>
      <c r="FE284"/>
      <c r="FF284"/>
      <c r="FG284"/>
      <c r="FH284"/>
      <c r="FI284"/>
      <c r="FJ284"/>
      <c r="FK284"/>
      <c r="FL284"/>
      <c r="FM284"/>
      <c r="FN284"/>
      <c r="FO284"/>
      <c r="FP284"/>
      <c r="FQ284"/>
      <c r="FR284"/>
      <c r="FS284"/>
      <c r="FT284"/>
      <c r="FU284"/>
      <c r="FV284"/>
      <c r="FW284"/>
      <c r="FX284"/>
      <c r="FY284"/>
      <c r="FZ284"/>
      <c r="GA284"/>
      <c r="GB284"/>
      <c r="GC284"/>
      <c r="GD284"/>
      <c r="GE284"/>
      <c r="GF284"/>
      <c r="GG284"/>
      <c r="GH284"/>
      <c r="GI284"/>
      <c r="GJ284"/>
      <c r="GK284"/>
      <c r="GL284"/>
      <c r="GM284"/>
      <c r="GN284"/>
      <c r="GO284"/>
      <c r="GP284"/>
      <c r="GQ284"/>
      <c r="GR284"/>
      <c r="GS284"/>
      <c r="GT284"/>
      <c r="GU284"/>
      <c r="GV284"/>
      <c r="GW284"/>
    </row>
    <row r="285" spans="78:205" ht="13">
      <c r="BZ285"/>
      <c r="CH285"/>
      <c r="CP285"/>
      <c r="CX285"/>
      <c r="CY285"/>
      <c r="CZ285"/>
      <c r="DA285"/>
      <c r="DB285"/>
      <c r="DC285"/>
      <c r="DD285"/>
      <c r="DE285"/>
      <c r="DF285"/>
      <c r="DG285"/>
      <c r="DH285"/>
      <c r="DI285"/>
      <c r="DJ285"/>
      <c r="DK285"/>
      <c r="DL285"/>
      <c r="DM285"/>
      <c r="DN285"/>
      <c r="DO285"/>
      <c r="DP285"/>
      <c r="DQ285"/>
      <c r="DR285"/>
      <c r="DS285"/>
      <c r="DT285"/>
      <c r="DU285"/>
      <c r="DV285"/>
      <c r="DW285"/>
      <c r="DX285"/>
      <c r="DY285"/>
      <c r="DZ285"/>
      <c r="EA285"/>
      <c r="EB285"/>
      <c r="EC285"/>
      <c r="ED285"/>
      <c r="EE285"/>
      <c r="EF285"/>
      <c r="EG285"/>
      <c r="EH285"/>
      <c r="EI285"/>
      <c r="EJ285"/>
      <c r="EK285"/>
      <c r="EL285"/>
      <c r="EM285"/>
      <c r="EN285"/>
      <c r="EO285"/>
      <c r="EP285"/>
      <c r="EQ285"/>
      <c r="ER285"/>
      <c r="ES285"/>
      <c r="ET285"/>
      <c r="EU285"/>
      <c r="EV285"/>
      <c r="EW285"/>
      <c r="EX285"/>
      <c r="EY285"/>
      <c r="EZ285"/>
      <c r="FA285"/>
      <c r="FB285"/>
      <c r="FC285"/>
      <c r="FD285"/>
      <c r="FE285"/>
      <c r="FF285"/>
      <c r="FG285"/>
      <c r="FH285"/>
      <c r="FI285"/>
      <c r="FJ285"/>
      <c r="FK285"/>
      <c r="FL285"/>
      <c r="FM285"/>
      <c r="FN285"/>
      <c r="FO285"/>
      <c r="FP285"/>
      <c r="FQ285"/>
      <c r="FR285"/>
      <c r="FS285"/>
      <c r="FT285"/>
      <c r="FU285"/>
      <c r="FV285"/>
      <c r="FW285"/>
      <c r="FX285"/>
      <c r="FY285"/>
      <c r="FZ285"/>
      <c r="GA285"/>
      <c r="GB285"/>
      <c r="GC285"/>
      <c r="GD285"/>
      <c r="GE285"/>
      <c r="GF285"/>
      <c r="GG285"/>
      <c r="GH285"/>
      <c r="GI285"/>
      <c r="GJ285"/>
      <c r="GK285"/>
      <c r="GL285"/>
      <c r="GM285"/>
      <c r="GN285"/>
      <c r="GO285"/>
      <c r="GP285"/>
      <c r="GQ285"/>
      <c r="GR285"/>
      <c r="GS285"/>
      <c r="GT285"/>
      <c r="GU285"/>
      <c r="GV285"/>
      <c r="GW285"/>
    </row>
    <row r="286" spans="78:205" ht="13">
      <c r="BZ286"/>
      <c r="CH286"/>
      <c r="CP286"/>
      <c r="CX286"/>
      <c r="CY286"/>
      <c r="CZ286"/>
      <c r="DA286"/>
      <c r="DB286"/>
      <c r="DC286"/>
      <c r="DD286"/>
      <c r="DE286"/>
      <c r="DF286"/>
      <c r="DG286"/>
      <c r="DH286"/>
      <c r="DI286"/>
      <c r="DJ286"/>
      <c r="DK286"/>
      <c r="DL286"/>
      <c r="DM286"/>
      <c r="DN286"/>
      <c r="DO286"/>
      <c r="DP286"/>
      <c r="DQ286"/>
      <c r="DR286"/>
      <c r="DS286"/>
      <c r="DT286"/>
      <c r="DU286"/>
      <c r="DV286"/>
      <c r="DW286"/>
      <c r="DX286"/>
      <c r="DY286"/>
      <c r="DZ286"/>
      <c r="EA286"/>
      <c r="EB286"/>
      <c r="EC286"/>
      <c r="ED286"/>
      <c r="EE286"/>
      <c r="EF286"/>
      <c r="EG286"/>
      <c r="EH286"/>
      <c r="EI286"/>
      <c r="EJ286"/>
      <c r="EK286"/>
      <c r="EL286"/>
      <c r="EM286"/>
      <c r="EN286"/>
      <c r="EO286"/>
      <c r="EP286"/>
      <c r="EQ286"/>
      <c r="ER286"/>
      <c r="ES286"/>
      <c r="ET286"/>
      <c r="EU286"/>
      <c r="EV286"/>
      <c r="EW286"/>
      <c r="EX286"/>
      <c r="EY286"/>
      <c r="EZ286"/>
      <c r="FA286"/>
      <c r="FB286"/>
      <c r="FC286"/>
      <c r="FD286"/>
      <c r="FE286"/>
      <c r="FF286"/>
      <c r="FG286"/>
      <c r="FH286"/>
      <c r="FI286"/>
      <c r="FJ286"/>
      <c r="FK286"/>
      <c r="FL286"/>
      <c r="FM286"/>
      <c r="FN286"/>
      <c r="FO286"/>
      <c r="FP286"/>
      <c r="FQ286"/>
      <c r="FR286"/>
      <c r="FS286"/>
      <c r="FT286"/>
      <c r="FU286"/>
      <c r="FV286"/>
      <c r="FW286"/>
      <c r="FX286"/>
      <c r="FY286"/>
      <c r="FZ286"/>
      <c r="GA286"/>
      <c r="GB286"/>
      <c r="GC286"/>
      <c r="GD286"/>
      <c r="GE286"/>
      <c r="GF286"/>
      <c r="GG286"/>
      <c r="GH286"/>
      <c r="GI286"/>
      <c r="GJ286"/>
      <c r="GK286"/>
      <c r="GL286"/>
      <c r="GM286"/>
      <c r="GN286"/>
      <c r="GO286"/>
      <c r="GP286"/>
      <c r="GQ286"/>
      <c r="GR286"/>
      <c r="GS286"/>
      <c r="GT286"/>
      <c r="GU286"/>
      <c r="GV286"/>
      <c r="GW286"/>
    </row>
    <row r="287" spans="78:205" ht="13">
      <c r="BZ287"/>
      <c r="CH287"/>
      <c r="CP287"/>
      <c r="CX287"/>
      <c r="CY287"/>
      <c r="CZ287"/>
      <c r="DA287"/>
      <c r="DB287"/>
      <c r="DC287"/>
      <c r="DD287"/>
      <c r="DE287"/>
      <c r="DF287"/>
      <c r="DG287"/>
      <c r="DH287"/>
      <c r="DI287"/>
      <c r="DJ287"/>
      <c r="DK287"/>
      <c r="DL287"/>
      <c r="DM287"/>
      <c r="DN287"/>
      <c r="DO287"/>
      <c r="DP287"/>
      <c r="DQ287"/>
      <c r="DR287"/>
      <c r="DS287"/>
      <c r="DT287"/>
      <c r="DU287"/>
      <c r="DV287"/>
      <c r="DW287"/>
      <c r="DX287"/>
      <c r="DY287"/>
      <c r="DZ287"/>
      <c r="EA287"/>
      <c r="EB287"/>
      <c r="EC287"/>
      <c r="ED287"/>
      <c r="EE287"/>
      <c r="EF287"/>
      <c r="EG287"/>
      <c r="EH287"/>
      <c r="EI287"/>
      <c r="EJ287"/>
      <c r="EK287"/>
      <c r="EL287"/>
      <c r="EM287"/>
      <c r="EN287"/>
      <c r="EO287"/>
      <c r="EP287"/>
      <c r="EQ287"/>
      <c r="ER287"/>
      <c r="ES287"/>
      <c r="ET287"/>
      <c r="EU287"/>
      <c r="EV287"/>
      <c r="EW287"/>
      <c r="EX287"/>
      <c r="EY287"/>
      <c r="EZ287"/>
      <c r="FA287"/>
      <c r="FB287"/>
      <c r="FC287"/>
      <c r="FD287"/>
      <c r="FE287"/>
      <c r="FF287"/>
      <c r="FG287"/>
      <c r="FH287"/>
      <c r="FI287"/>
      <c r="FJ287"/>
      <c r="FK287"/>
      <c r="FL287"/>
      <c r="FM287"/>
      <c r="FN287"/>
      <c r="FO287"/>
      <c r="FP287"/>
      <c r="FQ287"/>
      <c r="FR287"/>
      <c r="FS287"/>
      <c r="FT287"/>
      <c r="FU287"/>
      <c r="FV287"/>
      <c r="FW287"/>
      <c r="FX287"/>
      <c r="FY287"/>
      <c r="FZ287"/>
      <c r="GA287"/>
      <c r="GB287"/>
      <c r="GC287"/>
      <c r="GD287"/>
      <c r="GE287"/>
      <c r="GF287"/>
      <c r="GG287"/>
      <c r="GH287"/>
      <c r="GI287"/>
      <c r="GJ287"/>
      <c r="GK287"/>
      <c r="GL287"/>
      <c r="GM287"/>
      <c r="GN287"/>
      <c r="GO287"/>
      <c r="GP287"/>
      <c r="GQ287"/>
      <c r="GR287"/>
      <c r="GS287"/>
      <c r="GT287"/>
      <c r="GU287"/>
      <c r="GV287"/>
      <c r="GW287"/>
    </row>
    <row r="288" spans="78:205" ht="13">
      <c r="BZ288"/>
      <c r="CH288"/>
      <c r="CP288"/>
      <c r="CX288"/>
      <c r="CY288"/>
      <c r="CZ288"/>
      <c r="DA288"/>
      <c r="DB288"/>
      <c r="DC288"/>
      <c r="DD288"/>
      <c r="DE288"/>
      <c r="DF288"/>
      <c r="DG288"/>
      <c r="DH288"/>
      <c r="DI288"/>
      <c r="DJ288"/>
      <c r="DK288"/>
      <c r="DL288"/>
      <c r="DM288"/>
      <c r="DN288"/>
      <c r="DO288"/>
      <c r="DP288"/>
      <c r="DQ288"/>
      <c r="DR288"/>
      <c r="DS288"/>
      <c r="DT288"/>
      <c r="DU288"/>
      <c r="DV288"/>
      <c r="DW288"/>
      <c r="DX288"/>
      <c r="DY288"/>
      <c r="DZ288"/>
      <c r="EA288"/>
      <c r="EB288"/>
      <c r="EC288"/>
      <c r="ED288"/>
      <c r="EE288"/>
      <c r="EF288"/>
      <c r="EG288"/>
      <c r="EH288"/>
      <c r="EI288"/>
      <c r="EJ288"/>
      <c r="EK288"/>
      <c r="EL288"/>
      <c r="EM288"/>
      <c r="EN288"/>
      <c r="EO288"/>
      <c r="EP288"/>
      <c r="EQ288"/>
      <c r="ER288"/>
      <c r="ES288"/>
      <c r="ET288"/>
      <c r="EU288"/>
      <c r="EV288"/>
      <c r="EW288"/>
      <c r="EX288"/>
      <c r="EY288"/>
      <c r="EZ288"/>
      <c r="FA288"/>
      <c r="FB288"/>
      <c r="FC288"/>
      <c r="FD288"/>
      <c r="FE288"/>
      <c r="FF288"/>
      <c r="FG288"/>
      <c r="FH288"/>
      <c r="FI288"/>
      <c r="FJ288"/>
      <c r="FK288"/>
      <c r="FL288"/>
      <c r="FM288"/>
      <c r="FN288"/>
      <c r="FO288"/>
      <c r="FP288"/>
      <c r="FQ288"/>
      <c r="FR288"/>
      <c r="FS288"/>
      <c r="FT288"/>
      <c r="FU288"/>
      <c r="FV288"/>
      <c r="FW288"/>
      <c r="FX288"/>
      <c r="FY288"/>
      <c r="FZ288"/>
      <c r="GA288"/>
      <c r="GB288"/>
      <c r="GC288"/>
      <c r="GD288"/>
      <c r="GE288"/>
      <c r="GF288"/>
      <c r="GG288"/>
      <c r="GH288"/>
      <c r="GI288"/>
      <c r="GJ288"/>
      <c r="GK288"/>
      <c r="GL288"/>
      <c r="GM288"/>
      <c r="GN288"/>
      <c r="GO288"/>
      <c r="GP288"/>
      <c r="GQ288"/>
      <c r="GR288"/>
      <c r="GS288"/>
      <c r="GT288"/>
      <c r="GU288"/>
      <c r="GV288"/>
      <c r="GW288"/>
    </row>
    <row r="289" spans="78:205" ht="13">
      <c r="BZ289"/>
      <c r="CH289"/>
      <c r="CP289"/>
      <c r="CX289"/>
      <c r="CY289"/>
      <c r="CZ289"/>
      <c r="DA289"/>
      <c r="DB289"/>
      <c r="DC289"/>
      <c r="DD289"/>
      <c r="DE289"/>
      <c r="DF289"/>
      <c r="DG289"/>
      <c r="DH289"/>
      <c r="DI289"/>
      <c r="DJ289"/>
      <c r="DK289"/>
      <c r="DL289"/>
      <c r="DM289"/>
      <c r="DN289"/>
      <c r="DO289"/>
      <c r="DP289"/>
      <c r="DQ289"/>
      <c r="DR289"/>
      <c r="DS289"/>
      <c r="DT289"/>
      <c r="DU289"/>
      <c r="DV289"/>
      <c r="DW289"/>
      <c r="DX289"/>
      <c r="DY289"/>
      <c r="DZ289"/>
      <c r="EA289"/>
      <c r="EB289"/>
      <c r="EC289"/>
      <c r="ED289"/>
      <c r="EE289"/>
      <c r="EF289"/>
      <c r="EG289"/>
      <c r="EH289"/>
      <c r="EI289"/>
      <c r="EJ289"/>
      <c r="EK289"/>
      <c r="EL289"/>
      <c r="EM289"/>
      <c r="EN289"/>
      <c r="EO289"/>
      <c r="EP289"/>
      <c r="EQ289"/>
      <c r="ER289"/>
      <c r="ES289"/>
      <c r="ET289"/>
      <c r="EU289"/>
      <c r="EV289"/>
      <c r="EW289"/>
      <c r="EX289"/>
      <c r="EY289"/>
      <c r="EZ289"/>
      <c r="FA289"/>
      <c r="FB289"/>
      <c r="FC289"/>
      <c r="FD289"/>
      <c r="FE289"/>
      <c r="FF289"/>
      <c r="FG289"/>
      <c r="FH289"/>
      <c r="FI289"/>
      <c r="FJ289"/>
      <c r="FK289"/>
      <c r="FL289"/>
      <c r="FM289"/>
      <c r="FN289"/>
      <c r="FO289"/>
      <c r="FP289"/>
      <c r="FQ289"/>
      <c r="FR289"/>
      <c r="FS289"/>
      <c r="FT289"/>
      <c r="FU289"/>
      <c r="FV289"/>
      <c r="FW289"/>
      <c r="FX289"/>
      <c r="FY289"/>
      <c r="FZ289"/>
      <c r="GA289"/>
      <c r="GB289"/>
      <c r="GC289"/>
      <c r="GD289"/>
      <c r="GE289"/>
      <c r="GF289"/>
      <c r="GG289"/>
      <c r="GH289"/>
      <c r="GI289"/>
      <c r="GJ289"/>
      <c r="GK289"/>
      <c r="GL289"/>
      <c r="GM289"/>
      <c r="GN289"/>
      <c r="GO289"/>
      <c r="GP289"/>
      <c r="GQ289"/>
      <c r="GR289"/>
      <c r="GS289"/>
      <c r="GT289"/>
      <c r="GU289"/>
      <c r="GV289"/>
      <c r="GW289"/>
    </row>
    <row r="290" spans="78:205" ht="13">
      <c r="BZ290"/>
      <c r="CH290"/>
      <c r="CP290"/>
      <c r="CX290"/>
      <c r="CY290"/>
      <c r="CZ290"/>
      <c r="DA290"/>
      <c r="DB290"/>
      <c r="DC290"/>
      <c r="DD290"/>
      <c r="DE290"/>
      <c r="DF290"/>
      <c r="DG290"/>
      <c r="DH290"/>
      <c r="DI290"/>
      <c r="DJ290"/>
      <c r="DK290"/>
      <c r="DL290"/>
      <c r="DM290"/>
      <c r="DN290"/>
      <c r="DO290"/>
      <c r="DP290"/>
      <c r="DQ290"/>
      <c r="DR290"/>
      <c r="DS290"/>
      <c r="DT290"/>
      <c r="DU290"/>
      <c r="DV290"/>
      <c r="DW290"/>
      <c r="DX290"/>
      <c r="DY290"/>
      <c r="DZ290"/>
      <c r="EA290"/>
      <c r="EB290"/>
      <c r="EC290"/>
      <c r="ED290"/>
      <c r="EE290"/>
      <c r="EF290"/>
      <c r="EG290"/>
      <c r="EH290"/>
      <c r="EI290"/>
      <c r="EJ290"/>
      <c r="EK290"/>
      <c r="EL290"/>
      <c r="EM290"/>
      <c r="EN290"/>
      <c r="EO290"/>
      <c r="EP290"/>
      <c r="EQ290"/>
      <c r="ER290"/>
      <c r="ES290"/>
      <c r="ET290"/>
      <c r="EU290"/>
      <c r="EV290"/>
      <c r="EW290"/>
      <c r="EX290"/>
      <c r="EY290"/>
      <c r="EZ290"/>
      <c r="FA290"/>
      <c r="FB290"/>
      <c r="FC290"/>
      <c r="FD290"/>
      <c r="FE290"/>
      <c r="FF290"/>
      <c r="FG290"/>
      <c r="FH290"/>
      <c r="FI290"/>
      <c r="FJ290"/>
      <c r="FK290"/>
      <c r="FL290"/>
      <c r="FM290"/>
      <c r="FN290"/>
      <c r="FO290"/>
      <c r="FP290"/>
      <c r="FQ290"/>
      <c r="FR290"/>
      <c r="FS290"/>
      <c r="FT290"/>
      <c r="FU290"/>
      <c r="FV290"/>
      <c r="FW290"/>
      <c r="FX290"/>
      <c r="FY290"/>
      <c r="FZ290"/>
      <c r="GA290"/>
      <c r="GB290"/>
      <c r="GC290"/>
      <c r="GD290"/>
      <c r="GE290"/>
      <c r="GF290"/>
      <c r="GG290"/>
      <c r="GH290"/>
      <c r="GI290"/>
      <c r="GJ290"/>
      <c r="GK290"/>
      <c r="GL290"/>
      <c r="GM290"/>
      <c r="GN290"/>
      <c r="GO290"/>
      <c r="GP290"/>
      <c r="GQ290"/>
      <c r="GR290"/>
      <c r="GS290"/>
      <c r="GT290"/>
      <c r="GU290"/>
      <c r="GV290"/>
      <c r="GW290"/>
    </row>
    <row r="291" spans="78:205" ht="13">
      <c r="BZ291"/>
      <c r="CH291"/>
      <c r="CP291"/>
      <c r="CX291"/>
      <c r="CY291"/>
      <c r="CZ291"/>
      <c r="DA291"/>
      <c r="DB291"/>
      <c r="DC291"/>
      <c r="DD291"/>
      <c r="DE291"/>
      <c r="DF291"/>
      <c r="DG291"/>
      <c r="DH291"/>
      <c r="DI291"/>
      <c r="DJ291"/>
      <c r="DK291"/>
      <c r="DL291"/>
      <c r="DM291"/>
      <c r="DN291"/>
      <c r="DO291"/>
      <c r="DP291"/>
      <c r="DQ291"/>
      <c r="DR291"/>
      <c r="DS291"/>
      <c r="DT291"/>
      <c r="DU291"/>
      <c r="DV291"/>
      <c r="DW291"/>
      <c r="DX291"/>
      <c r="DY291"/>
      <c r="DZ291"/>
      <c r="EA291"/>
      <c r="EB291"/>
      <c r="EC291"/>
      <c r="ED291"/>
      <c r="EE291"/>
      <c r="EF291"/>
      <c r="EG291"/>
      <c r="EH291"/>
      <c r="EI291"/>
      <c r="EJ291"/>
      <c r="EK291"/>
      <c r="EL291"/>
      <c r="EM291"/>
      <c r="EN291"/>
      <c r="EO291"/>
      <c r="EP291"/>
      <c r="EQ291"/>
      <c r="ER291"/>
      <c r="ES291"/>
      <c r="ET291"/>
      <c r="EU291"/>
      <c r="EV291"/>
      <c r="EW291"/>
      <c r="EX291"/>
      <c r="EY291"/>
      <c r="EZ291"/>
      <c r="FA291"/>
      <c r="FB291"/>
      <c r="FC291"/>
      <c r="FD291"/>
      <c r="FE291"/>
      <c r="FF291"/>
      <c r="FG291"/>
      <c r="FH291"/>
      <c r="FI291"/>
      <c r="FJ291"/>
      <c r="FK291"/>
      <c r="FL291"/>
      <c r="FM291"/>
      <c r="FN291"/>
      <c r="FO291"/>
      <c r="FP291"/>
      <c r="FQ291"/>
      <c r="FR291"/>
      <c r="FS291"/>
      <c r="FT291"/>
      <c r="FU291"/>
      <c r="FV291"/>
      <c r="FW291"/>
      <c r="FX291"/>
      <c r="FY291"/>
      <c r="FZ291"/>
      <c r="GA291"/>
      <c r="GB291"/>
      <c r="GC291"/>
      <c r="GD291"/>
      <c r="GE291"/>
      <c r="GF291"/>
      <c r="GG291"/>
      <c r="GH291"/>
      <c r="GI291"/>
      <c r="GJ291"/>
      <c r="GK291"/>
      <c r="GL291"/>
      <c r="GM291"/>
      <c r="GN291"/>
      <c r="GO291"/>
      <c r="GP291"/>
      <c r="GQ291"/>
      <c r="GR291"/>
      <c r="GS291"/>
      <c r="GT291"/>
      <c r="GU291"/>
      <c r="GV291"/>
      <c r="GW291"/>
    </row>
    <row r="292" spans="78:205" ht="13">
      <c r="BZ292"/>
      <c r="CH292"/>
      <c r="CP292"/>
      <c r="CX292"/>
      <c r="CY292"/>
      <c r="CZ292"/>
      <c r="DA292"/>
      <c r="DB292"/>
      <c r="DC292"/>
      <c r="DD292"/>
      <c r="DE292"/>
      <c r="DF292"/>
      <c r="DG292"/>
      <c r="DH292"/>
      <c r="DI292"/>
      <c r="DJ292"/>
      <c r="DK292"/>
      <c r="DL292"/>
      <c r="DM292"/>
      <c r="DN292"/>
      <c r="DO292"/>
      <c r="DP292"/>
      <c r="DQ292"/>
      <c r="DR292"/>
      <c r="DS292"/>
      <c r="DT292"/>
      <c r="DU292"/>
      <c r="DV292"/>
      <c r="DW292"/>
      <c r="DX292"/>
      <c r="DY292"/>
      <c r="DZ292"/>
      <c r="EA292"/>
      <c r="EB292"/>
      <c r="EC292"/>
      <c r="ED292"/>
      <c r="EE292"/>
      <c r="EF292"/>
      <c r="EG292"/>
      <c r="EH292"/>
      <c r="EI292"/>
      <c r="EJ292"/>
      <c r="EK292"/>
      <c r="EL292"/>
      <c r="EM292"/>
      <c r="EN292"/>
      <c r="EO292"/>
      <c r="EP292"/>
      <c r="EQ292"/>
      <c r="ER292"/>
      <c r="ES292"/>
      <c r="ET292"/>
      <c r="EU292"/>
      <c r="EV292"/>
      <c r="EW292"/>
      <c r="EX292"/>
      <c r="EY292"/>
      <c r="EZ292"/>
      <c r="FA292"/>
      <c r="FB292"/>
      <c r="FC292"/>
      <c r="FD292"/>
      <c r="FE292"/>
      <c r="FF292"/>
      <c r="FG292"/>
      <c r="FH292"/>
      <c r="FI292"/>
      <c r="FJ292"/>
      <c r="FK292"/>
      <c r="FL292"/>
      <c r="FM292"/>
      <c r="FN292"/>
      <c r="FO292"/>
      <c r="FP292"/>
      <c r="FQ292"/>
      <c r="FR292"/>
      <c r="FS292"/>
      <c r="FT292"/>
      <c r="FU292"/>
      <c r="FV292"/>
      <c r="FW292"/>
      <c r="FX292"/>
      <c r="FY292"/>
      <c r="FZ292"/>
      <c r="GA292"/>
      <c r="GB292"/>
      <c r="GC292"/>
      <c r="GD292"/>
      <c r="GE292"/>
      <c r="GF292"/>
      <c r="GG292"/>
      <c r="GH292"/>
      <c r="GI292"/>
      <c r="GJ292"/>
      <c r="GK292"/>
      <c r="GL292"/>
      <c r="GM292"/>
      <c r="GN292"/>
      <c r="GO292"/>
      <c r="GP292"/>
      <c r="GQ292"/>
      <c r="GR292"/>
      <c r="GS292"/>
      <c r="GT292"/>
      <c r="GU292"/>
      <c r="GV292"/>
      <c r="GW292"/>
    </row>
    <row r="293" spans="78:205" ht="13">
      <c r="BZ293"/>
      <c r="CH293"/>
      <c r="CP293"/>
      <c r="CX293"/>
      <c r="CY293"/>
      <c r="CZ293"/>
      <c r="DA293"/>
      <c r="DB293"/>
      <c r="DC293"/>
      <c r="DD293"/>
      <c r="DE293"/>
      <c r="DF293"/>
      <c r="DG293"/>
      <c r="DH293"/>
      <c r="DI293"/>
      <c r="DJ293"/>
      <c r="DK293"/>
      <c r="DL293"/>
      <c r="DM293"/>
      <c r="DN293"/>
      <c r="DO293"/>
      <c r="DP293"/>
      <c r="DQ293"/>
      <c r="DR293"/>
      <c r="DS293"/>
      <c r="DT293"/>
      <c r="DU293"/>
      <c r="DV293"/>
      <c r="DW293"/>
      <c r="DX293"/>
      <c r="DY293"/>
      <c r="DZ293"/>
      <c r="EA293"/>
      <c r="EB293"/>
      <c r="EC293"/>
      <c r="ED293"/>
      <c r="EE293"/>
      <c r="EF293"/>
      <c r="EG293"/>
      <c r="EH293"/>
      <c r="EI293"/>
      <c r="EJ293"/>
      <c r="EK293"/>
      <c r="EL293"/>
      <c r="EM293"/>
      <c r="EN293"/>
      <c r="EO293"/>
      <c r="EP293"/>
      <c r="EQ293"/>
      <c r="ER293"/>
      <c r="ES293"/>
      <c r="ET293"/>
      <c r="EU293"/>
      <c r="EV293"/>
      <c r="EW293"/>
      <c r="EX293"/>
      <c r="EY293"/>
      <c r="EZ293"/>
      <c r="FA293"/>
      <c r="FB293"/>
      <c r="FC293"/>
      <c r="FD293"/>
      <c r="FE293"/>
      <c r="FF293"/>
      <c r="FG293"/>
      <c r="FH293"/>
      <c r="FI293"/>
      <c r="FJ293"/>
      <c r="FK293"/>
      <c r="FL293"/>
      <c r="FM293"/>
      <c r="FN293"/>
      <c r="FO293"/>
      <c r="FP293"/>
      <c r="FQ293"/>
      <c r="FR293"/>
      <c r="FS293"/>
      <c r="FT293"/>
      <c r="FU293"/>
      <c r="FV293"/>
      <c r="FW293"/>
      <c r="FX293"/>
      <c r="FY293"/>
      <c r="FZ293"/>
      <c r="GA293"/>
      <c r="GB293"/>
      <c r="GC293"/>
      <c r="GD293"/>
      <c r="GE293"/>
      <c r="GF293"/>
      <c r="GG293"/>
      <c r="GH293"/>
      <c r="GI293"/>
      <c r="GJ293"/>
      <c r="GK293"/>
      <c r="GL293"/>
      <c r="GM293"/>
      <c r="GN293"/>
      <c r="GO293"/>
      <c r="GP293"/>
      <c r="GQ293"/>
      <c r="GR293"/>
      <c r="GS293"/>
      <c r="GT293"/>
      <c r="GU293"/>
      <c r="GV293"/>
      <c r="GW293"/>
    </row>
    <row r="294" spans="78:205" ht="13">
      <c r="BZ294"/>
      <c r="CH294"/>
      <c r="CP294"/>
      <c r="CX294"/>
      <c r="CY294"/>
      <c r="CZ294"/>
      <c r="DA294"/>
      <c r="DB294"/>
      <c r="DC294"/>
      <c r="DD294"/>
      <c r="DE294"/>
      <c r="DF294"/>
      <c r="DG294"/>
      <c r="DH294"/>
      <c r="DI294"/>
      <c r="DJ294"/>
      <c r="DK294"/>
      <c r="DL294"/>
      <c r="DM294"/>
      <c r="DN294"/>
      <c r="DO294"/>
      <c r="DP294"/>
      <c r="DQ294"/>
      <c r="DR294"/>
      <c r="DS294"/>
      <c r="DT294"/>
      <c r="DU294"/>
      <c r="DV294"/>
      <c r="DW294"/>
      <c r="DX294"/>
      <c r="DY294"/>
      <c r="DZ294"/>
      <c r="EA294"/>
      <c r="EB294"/>
      <c r="EC294"/>
      <c r="ED294"/>
      <c r="EE294"/>
      <c r="EF294"/>
      <c r="EG294"/>
      <c r="EH294"/>
      <c r="EI294"/>
      <c r="EJ294"/>
      <c r="EK294"/>
      <c r="EL294"/>
      <c r="EM294"/>
      <c r="EN294"/>
      <c r="EO294"/>
      <c r="EP294"/>
      <c r="EQ294"/>
      <c r="ER294"/>
      <c r="ES294"/>
      <c r="ET294"/>
      <c r="EU294"/>
      <c r="EV294"/>
      <c r="EW294"/>
      <c r="EX294"/>
      <c r="EY294"/>
      <c r="EZ294"/>
      <c r="FA294"/>
      <c r="FB294"/>
      <c r="FC294"/>
      <c r="FD294"/>
      <c r="FE294"/>
      <c r="FF294"/>
      <c r="FG294"/>
      <c r="FH294"/>
      <c r="FI294"/>
      <c r="FJ294"/>
      <c r="FK294"/>
      <c r="FL294"/>
      <c r="FM294"/>
      <c r="FN294"/>
      <c r="FO294"/>
      <c r="FP294"/>
      <c r="FQ294"/>
      <c r="FR294"/>
      <c r="FS294"/>
      <c r="FT294"/>
      <c r="FU294"/>
      <c r="FV294"/>
      <c r="FW294"/>
      <c r="FX294"/>
      <c r="FY294"/>
      <c r="FZ294"/>
      <c r="GA294"/>
      <c r="GB294"/>
      <c r="GC294"/>
      <c r="GD294"/>
      <c r="GE294"/>
      <c r="GF294"/>
      <c r="GG294"/>
      <c r="GH294"/>
      <c r="GI294"/>
      <c r="GJ294"/>
      <c r="GK294"/>
      <c r="GL294"/>
      <c r="GM294"/>
      <c r="GN294"/>
      <c r="GO294"/>
      <c r="GP294"/>
      <c r="GQ294"/>
      <c r="GR294"/>
      <c r="GS294"/>
      <c r="GT294"/>
      <c r="GU294"/>
      <c r="GV294"/>
      <c r="GW294"/>
    </row>
    <row r="295" spans="78:205" ht="13">
      <c r="BZ295"/>
      <c r="CH295"/>
      <c r="CP295"/>
      <c r="CX295"/>
      <c r="CY295"/>
      <c r="CZ295"/>
      <c r="DA295"/>
      <c r="DB295"/>
      <c r="DC295"/>
      <c r="DD295"/>
      <c r="DE295"/>
      <c r="DF295"/>
      <c r="DG295"/>
      <c r="DH295"/>
      <c r="DI295"/>
      <c r="DJ295"/>
      <c r="DK295"/>
      <c r="DL295"/>
      <c r="DM295"/>
      <c r="DN295"/>
      <c r="DO295"/>
      <c r="DP295"/>
      <c r="DQ295"/>
      <c r="DR295"/>
      <c r="DS295"/>
      <c r="DT295"/>
      <c r="DU295"/>
      <c r="DV295"/>
      <c r="DW295"/>
      <c r="DX295"/>
      <c r="DY295"/>
      <c r="DZ295"/>
      <c r="EA295"/>
      <c r="EB295"/>
      <c r="EC295"/>
      <c r="ED295"/>
      <c r="EE295"/>
      <c r="EF295"/>
      <c r="EG295"/>
      <c r="EH295"/>
      <c r="EI295"/>
      <c r="EJ295"/>
      <c r="EK295"/>
      <c r="EL295"/>
      <c r="EM295"/>
      <c r="EN295"/>
      <c r="EO295"/>
      <c r="EP295"/>
      <c r="EQ295"/>
      <c r="ER295"/>
      <c r="ES295"/>
      <c r="ET295"/>
      <c r="EU295"/>
      <c r="EV295"/>
      <c r="EW295"/>
      <c r="EX295"/>
      <c r="EY295"/>
      <c r="EZ295"/>
      <c r="FA295"/>
      <c r="FB295"/>
      <c r="FC295"/>
      <c r="FD295"/>
      <c r="FE295"/>
      <c r="FF295"/>
      <c r="FG295"/>
      <c r="FH295"/>
      <c r="FI295"/>
      <c r="FJ295"/>
      <c r="FK295"/>
      <c r="FL295"/>
      <c r="FM295"/>
      <c r="FN295"/>
      <c r="FO295"/>
      <c r="FP295"/>
      <c r="FQ295"/>
      <c r="FR295"/>
      <c r="FS295"/>
      <c r="FT295"/>
      <c r="FU295"/>
      <c r="FV295"/>
      <c r="FW295"/>
      <c r="FX295"/>
      <c r="FY295"/>
      <c r="FZ295"/>
      <c r="GA295"/>
      <c r="GB295"/>
      <c r="GC295"/>
      <c r="GD295"/>
      <c r="GE295"/>
      <c r="GF295"/>
      <c r="GG295"/>
      <c r="GH295"/>
      <c r="GI295"/>
      <c r="GJ295"/>
      <c r="GK295"/>
      <c r="GL295"/>
      <c r="GM295"/>
      <c r="GN295"/>
      <c r="GO295"/>
      <c r="GP295"/>
      <c r="GQ295"/>
      <c r="GR295"/>
      <c r="GS295"/>
      <c r="GT295"/>
      <c r="GU295"/>
      <c r="GV295"/>
      <c r="GW295"/>
    </row>
    <row r="296" spans="78:205" ht="13">
      <c r="BZ296"/>
      <c r="CH296"/>
      <c r="CP296"/>
      <c r="CX296"/>
      <c r="CY296"/>
      <c r="CZ296"/>
      <c r="DA296"/>
      <c r="DB296"/>
      <c r="DC296"/>
      <c r="DD296"/>
      <c r="DE296"/>
      <c r="DF296"/>
      <c r="DG296"/>
      <c r="DH296"/>
      <c r="DI296"/>
      <c r="DJ296"/>
      <c r="DK296"/>
      <c r="DL296"/>
      <c r="DM296"/>
      <c r="DN296"/>
      <c r="DO296"/>
      <c r="DP296"/>
      <c r="DQ296"/>
      <c r="DR296"/>
      <c r="DS296"/>
      <c r="DT296"/>
      <c r="DU296"/>
      <c r="DV296"/>
      <c r="DW296"/>
      <c r="DX296"/>
      <c r="DY296"/>
      <c r="DZ296"/>
      <c r="EA296"/>
      <c r="EB296"/>
      <c r="EC296"/>
      <c r="ED296"/>
      <c r="EE296"/>
      <c r="EF296"/>
      <c r="EG296"/>
      <c r="EH296"/>
      <c r="EI296"/>
      <c r="EJ296"/>
      <c r="EK296"/>
      <c r="EL296"/>
      <c r="EM296"/>
      <c r="EN296"/>
      <c r="EO296"/>
      <c r="EP296"/>
      <c r="EQ296"/>
      <c r="ER296"/>
      <c r="ES296"/>
      <c r="ET296"/>
      <c r="EU296"/>
      <c r="EV296"/>
      <c r="EW296"/>
      <c r="EX296"/>
      <c r="EY296"/>
      <c r="EZ296"/>
      <c r="FA296"/>
      <c r="FB296"/>
      <c r="FC296"/>
      <c r="FD296"/>
      <c r="FE296"/>
      <c r="FF296"/>
      <c r="FG296"/>
      <c r="FH296"/>
      <c r="FI296"/>
      <c r="FJ296"/>
      <c r="FK296"/>
      <c r="FL296"/>
      <c r="FM296"/>
      <c r="FN296"/>
      <c r="FO296"/>
      <c r="FP296"/>
      <c r="FQ296"/>
      <c r="FR296"/>
      <c r="FS296"/>
      <c r="FT296"/>
      <c r="FU296"/>
      <c r="FV296"/>
      <c r="FW296"/>
      <c r="FX296"/>
      <c r="FY296"/>
      <c r="FZ296"/>
      <c r="GA296"/>
      <c r="GB296"/>
      <c r="GC296"/>
      <c r="GD296"/>
      <c r="GE296"/>
      <c r="GF296"/>
      <c r="GG296"/>
      <c r="GH296"/>
      <c r="GI296"/>
      <c r="GJ296"/>
      <c r="GK296"/>
      <c r="GL296"/>
      <c r="GM296"/>
      <c r="GN296"/>
      <c r="GO296"/>
      <c r="GP296"/>
      <c r="GQ296"/>
      <c r="GR296"/>
      <c r="GS296"/>
      <c r="GT296"/>
      <c r="GU296"/>
      <c r="GV296"/>
      <c r="GW296"/>
    </row>
    <row r="297" spans="78:205" ht="13">
      <c r="BZ297"/>
      <c r="CH297"/>
      <c r="CP297"/>
      <c r="CX297"/>
      <c r="CY297"/>
      <c r="CZ297"/>
      <c r="DA297"/>
      <c r="DB297"/>
      <c r="DC297"/>
      <c r="DD297"/>
      <c r="DE297"/>
      <c r="DF297"/>
      <c r="DG297"/>
      <c r="DH297"/>
      <c r="DI297"/>
      <c r="DJ297"/>
      <c r="DK297"/>
      <c r="DL297"/>
      <c r="DM297"/>
      <c r="DN297"/>
      <c r="DO297"/>
      <c r="DP297"/>
      <c r="DQ297"/>
      <c r="DR297"/>
      <c r="DS297"/>
      <c r="DT297"/>
      <c r="DU297"/>
      <c r="DV297"/>
      <c r="DW297"/>
      <c r="DX297"/>
      <c r="DY297"/>
      <c r="DZ297"/>
      <c r="EA297"/>
      <c r="EB297"/>
      <c r="EC297"/>
      <c r="ED297"/>
      <c r="EE297"/>
      <c r="EF297"/>
      <c r="EG297"/>
      <c r="EH297"/>
      <c r="EI297"/>
      <c r="EJ297"/>
      <c r="EK297"/>
      <c r="EL297"/>
      <c r="EM297"/>
      <c r="EN297"/>
      <c r="EO297"/>
      <c r="EP297"/>
      <c r="EQ297"/>
      <c r="ER297"/>
      <c r="ES297"/>
      <c r="ET297"/>
      <c r="EU297"/>
      <c r="EV297"/>
      <c r="EW297"/>
      <c r="EX297"/>
      <c r="EY297"/>
      <c r="EZ297"/>
      <c r="FA297"/>
      <c r="FB297"/>
      <c r="FC297"/>
      <c r="FD297"/>
      <c r="FE297"/>
      <c r="FF297"/>
      <c r="FG297"/>
      <c r="FH297"/>
      <c r="FI297"/>
      <c r="FJ297"/>
      <c r="FK297"/>
      <c r="FL297"/>
      <c r="FM297"/>
      <c r="FN297"/>
      <c r="FO297"/>
      <c r="FP297"/>
      <c r="FQ297"/>
      <c r="FR297"/>
      <c r="FS297"/>
      <c r="FT297"/>
      <c r="FU297"/>
      <c r="FV297"/>
      <c r="FW297"/>
      <c r="FX297"/>
      <c r="FY297"/>
      <c r="FZ297"/>
      <c r="GA297"/>
      <c r="GB297"/>
      <c r="GC297"/>
      <c r="GD297"/>
      <c r="GE297"/>
      <c r="GF297"/>
      <c r="GG297"/>
      <c r="GH297"/>
      <c r="GI297"/>
      <c r="GJ297"/>
      <c r="GK297"/>
      <c r="GL297"/>
      <c r="GM297"/>
      <c r="GN297"/>
      <c r="GO297"/>
      <c r="GP297"/>
      <c r="GQ297"/>
      <c r="GR297"/>
      <c r="GS297"/>
      <c r="GT297"/>
      <c r="GU297"/>
      <c r="GV297"/>
      <c r="GW297"/>
    </row>
    <row r="298" spans="78:205" ht="13">
      <c r="BZ298"/>
      <c r="CH298"/>
      <c r="CP298"/>
      <c r="CX298"/>
      <c r="CY298"/>
      <c r="CZ298"/>
      <c r="DA298"/>
      <c r="DB298"/>
      <c r="DC298"/>
      <c r="DD298"/>
      <c r="DE298"/>
      <c r="DF298"/>
      <c r="DG298"/>
      <c r="DH298"/>
      <c r="DI298"/>
      <c r="DJ298"/>
      <c r="DK298"/>
      <c r="DL298"/>
      <c r="DM298"/>
      <c r="DN298"/>
      <c r="DO298"/>
      <c r="DP298"/>
      <c r="DQ298"/>
      <c r="DR298"/>
      <c r="DS298"/>
      <c r="DT298"/>
      <c r="DU298"/>
      <c r="DV298"/>
      <c r="DW298"/>
      <c r="DX298"/>
      <c r="DY298"/>
      <c r="DZ298"/>
      <c r="EA298"/>
      <c r="EB298"/>
      <c r="EC298"/>
      <c r="ED298"/>
      <c r="EE298"/>
      <c r="EF298"/>
      <c r="EG298"/>
      <c r="EH298"/>
      <c r="EI298"/>
      <c r="EJ298"/>
      <c r="EK298"/>
      <c r="EL298"/>
      <c r="EM298"/>
      <c r="EN298"/>
      <c r="EO298"/>
      <c r="EP298"/>
      <c r="EQ298"/>
      <c r="ER298"/>
      <c r="ES298"/>
      <c r="ET298"/>
      <c r="EU298"/>
      <c r="EV298"/>
      <c r="EW298"/>
      <c r="EX298"/>
      <c r="EY298"/>
      <c r="EZ298"/>
      <c r="FA298"/>
      <c r="FB298"/>
      <c r="FC298"/>
      <c r="FD298"/>
      <c r="FE298"/>
      <c r="FF298"/>
      <c r="FG298"/>
      <c r="FH298"/>
      <c r="FI298"/>
      <c r="FJ298"/>
      <c r="FK298"/>
      <c r="FL298"/>
      <c r="FM298"/>
      <c r="FN298"/>
      <c r="FO298"/>
      <c r="FP298"/>
      <c r="FQ298"/>
      <c r="FR298"/>
      <c r="FS298"/>
      <c r="FT298"/>
      <c r="FU298"/>
      <c r="FV298"/>
      <c r="FW298"/>
      <c r="FX298"/>
      <c r="FY298"/>
      <c r="FZ298"/>
      <c r="GA298"/>
      <c r="GB298"/>
      <c r="GC298"/>
      <c r="GD298"/>
      <c r="GE298"/>
      <c r="GF298"/>
      <c r="GG298"/>
      <c r="GH298"/>
      <c r="GI298"/>
      <c r="GJ298"/>
      <c r="GK298"/>
      <c r="GL298"/>
      <c r="GM298"/>
      <c r="GN298"/>
      <c r="GO298"/>
      <c r="GP298"/>
      <c r="GQ298"/>
      <c r="GR298"/>
      <c r="GS298"/>
      <c r="GT298"/>
      <c r="GU298"/>
      <c r="GV298"/>
      <c r="GW298"/>
    </row>
    <row r="299" spans="78:205" ht="13">
      <c r="BZ299"/>
      <c r="CH299"/>
      <c r="CP299"/>
      <c r="CX299"/>
      <c r="CY299"/>
      <c r="CZ299"/>
      <c r="DA299"/>
      <c r="DB299"/>
      <c r="DC299"/>
      <c r="DD299"/>
      <c r="DE299"/>
      <c r="DF299"/>
      <c r="DG299"/>
      <c r="DH299"/>
      <c r="DI299"/>
      <c r="DJ299"/>
      <c r="DK299"/>
      <c r="DL299"/>
      <c r="DM299"/>
      <c r="DN299"/>
      <c r="DO299"/>
      <c r="DP299"/>
      <c r="DQ299"/>
      <c r="DR299"/>
      <c r="DS299"/>
      <c r="DT299"/>
      <c r="DU299"/>
      <c r="DV299"/>
      <c r="DW299"/>
      <c r="DX299"/>
      <c r="DY299"/>
      <c r="DZ299"/>
      <c r="EA299"/>
      <c r="EB299"/>
      <c r="EC299"/>
      <c r="ED299"/>
      <c r="EE299"/>
      <c r="EF299"/>
      <c r="EG299"/>
      <c r="EH299"/>
      <c r="EI299"/>
      <c r="EJ299"/>
      <c r="EK299"/>
      <c r="EL299"/>
      <c r="EM299"/>
      <c r="EN299"/>
      <c r="EO299"/>
      <c r="EP299"/>
      <c r="EQ299"/>
      <c r="ER299"/>
      <c r="ES299"/>
      <c r="ET299"/>
      <c r="EU299"/>
      <c r="EV299"/>
      <c r="EW299"/>
      <c r="EX299"/>
      <c r="EY299"/>
      <c r="EZ299"/>
      <c r="FA299"/>
      <c r="FB299"/>
      <c r="FC299"/>
      <c r="FD299"/>
      <c r="FE299"/>
      <c r="FF299"/>
      <c r="FG299"/>
      <c r="FH299"/>
      <c r="FI299"/>
      <c r="FJ299"/>
      <c r="FK299"/>
      <c r="FL299"/>
      <c r="FM299"/>
      <c r="FN299"/>
      <c r="FO299"/>
      <c r="FP299"/>
      <c r="FQ299"/>
      <c r="FR299"/>
      <c r="FS299"/>
      <c r="FT299"/>
      <c r="FU299"/>
      <c r="FV299"/>
      <c r="FW299"/>
      <c r="FX299"/>
      <c r="FY299"/>
      <c r="FZ299"/>
      <c r="GA299"/>
      <c r="GB299"/>
      <c r="GC299"/>
      <c r="GD299"/>
      <c r="GE299"/>
      <c r="GF299"/>
      <c r="GG299"/>
      <c r="GH299"/>
      <c r="GI299"/>
      <c r="GJ299"/>
      <c r="GK299"/>
      <c r="GL299"/>
      <c r="GM299"/>
      <c r="GN299"/>
      <c r="GO299"/>
      <c r="GP299"/>
      <c r="GQ299"/>
      <c r="GR299"/>
      <c r="GS299"/>
      <c r="GT299"/>
      <c r="GU299"/>
      <c r="GV299"/>
      <c r="GW299"/>
    </row>
    <row r="300" spans="78:205" ht="13">
      <c r="BZ300"/>
      <c r="CH300"/>
      <c r="CP300"/>
      <c r="CX300"/>
      <c r="CY300"/>
      <c r="CZ300"/>
      <c r="DA300"/>
      <c r="DB300"/>
      <c r="DC300"/>
      <c r="DD300"/>
      <c r="DE300"/>
      <c r="DF300"/>
      <c r="DG300"/>
      <c r="DH300"/>
      <c r="DI300"/>
      <c r="DJ300"/>
      <c r="DK300"/>
      <c r="DL300"/>
      <c r="DM300"/>
      <c r="DN300"/>
      <c r="DO300"/>
      <c r="DP300"/>
      <c r="DQ300"/>
      <c r="DR300"/>
      <c r="DS300"/>
      <c r="DT300"/>
      <c r="DU300"/>
      <c r="DV300"/>
      <c r="DW300"/>
      <c r="DX300"/>
      <c r="DY300"/>
      <c r="DZ300"/>
      <c r="EA300"/>
      <c r="EB300"/>
      <c r="EC300"/>
      <c r="ED300"/>
      <c r="EE300"/>
      <c r="EF300"/>
      <c r="EG300"/>
      <c r="EH300"/>
      <c r="EI300"/>
      <c r="EJ300"/>
      <c r="EK300"/>
      <c r="EL300"/>
      <c r="EM300"/>
      <c r="EN300"/>
      <c r="EO300"/>
      <c r="EP300"/>
      <c r="EQ300"/>
      <c r="ER300"/>
      <c r="ES300"/>
      <c r="ET300"/>
      <c r="EU300"/>
      <c r="EV300"/>
      <c r="EW300"/>
      <c r="EX300"/>
      <c r="EY300"/>
      <c r="EZ300"/>
      <c r="FA300"/>
      <c r="FB300"/>
      <c r="FC300"/>
      <c r="FD300"/>
      <c r="FE300"/>
      <c r="FF300"/>
      <c r="FG300"/>
      <c r="FH300"/>
      <c r="FI300"/>
      <c r="FJ300"/>
      <c r="FK300"/>
      <c r="FL300"/>
      <c r="FM300"/>
      <c r="FN300"/>
      <c r="FO300"/>
      <c r="FP300"/>
      <c r="FQ300"/>
      <c r="FR300"/>
      <c r="FS300"/>
      <c r="FT300"/>
      <c r="FU300"/>
      <c r="FV300"/>
      <c r="FW300"/>
      <c r="FX300"/>
      <c r="FY300"/>
      <c r="FZ300"/>
      <c r="GA300"/>
      <c r="GB300"/>
      <c r="GC300"/>
      <c r="GD300"/>
      <c r="GE300"/>
      <c r="GF300"/>
      <c r="GG300"/>
      <c r="GH300"/>
      <c r="GI300"/>
      <c r="GJ300"/>
      <c r="GK300"/>
      <c r="GL300"/>
      <c r="GM300"/>
      <c r="GN300"/>
      <c r="GO300"/>
      <c r="GP300"/>
      <c r="GQ300"/>
      <c r="GR300"/>
      <c r="GS300"/>
      <c r="GT300"/>
      <c r="GU300"/>
      <c r="GV300"/>
      <c r="GW300"/>
    </row>
    <row r="301" spans="78:205" ht="13">
      <c r="BZ301"/>
      <c r="CH301"/>
      <c r="CP301"/>
      <c r="CX301"/>
      <c r="CY301"/>
      <c r="CZ301"/>
      <c r="DA301"/>
      <c r="DB301"/>
      <c r="DC301"/>
      <c r="DD301"/>
      <c r="DE301"/>
      <c r="DF301"/>
      <c r="DG301"/>
      <c r="DH301"/>
      <c r="DI301"/>
      <c r="DJ301"/>
      <c r="DK301"/>
      <c r="DL301"/>
      <c r="DM301"/>
      <c r="DN301"/>
      <c r="DO301"/>
      <c r="DP301"/>
      <c r="DQ301"/>
      <c r="DR301"/>
      <c r="DS301"/>
      <c r="DT301"/>
      <c r="DU301"/>
      <c r="DV301"/>
      <c r="DW301"/>
      <c r="DX301"/>
      <c r="DY301"/>
      <c r="DZ301"/>
      <c r="EA301"/>
      <c r="EB301"/>
      <c r="EC301"/>
      <c r="ED301"/>
      <c r="EE301"/>
      <c r="EF301"/>
      <c r="EG301"/>
      <c r="EH301"/>
      <c r="EI301"/>
      <c r="EJ301"/>
      <c r="EK301"/>
      <c r="EL301"/>
      <c r="EM301"/>
      <c r="EN301"/>
      <c r="EO301"/>
      <c r="EP301"/>
      <c r="EQ301"/>
      <c r="ER301"/>
      <c r="ES301"/>
      <c r="ET301"/>
      <c r="EU301"/>
      <c r="EV301"/>
      <c r="EW301"/>
      <c r="EX301"/>
      <c r="EY301"/>
      <c r="EZ301"/>
      <c r="FA301"/>
      <c r="FB301"/>
      <c r="FC301"/>
      <c r="FD301"/>
      <c r="FE301"/>
      <c r="FF301"/>
      <c r="FG301"/>
      <c r="FH301"/>
      <c r="FI301"/>
      <c r="FJ301"/>
      <c r="FK301"/>
      <c r="FL301"/>
      <c r="FM301"/>
      <c r="FN301"/>
      <c r="FO301"/>
      <c r="FP301"/>
      <c r="FQ301"/>
      <c r="FR301"/>
      <c r="FS301"/>
      <c r="FT301"/>
      <c r="FU301"/>
      <c r="FV301"/>
      <c r="FW301"/>
      <c r="FX301"/>
      <c r="FY301"/>
      <c r="FZ301"/>
      <c r="GA301"/>
      <c r="GB301"/>
      <c r="GC301"/>
      <c r="GD301"/>
      <c r="GE301"/>
      <c r="GF301"/>
      <c r="GG301"/>
      <c r="GH301"/>
      <c r="GI301"/>
      <c r="GJ301"/>
      <c r="GK301"/>
      <c r="GL301"/>
      <c r="GM301"/>
      <c r="GN301"/>
      <c r="GO301"/>
      <c r="GP301"/>
      <c r="GQ301"/>
      <c r="GR301"/>
      <c r="GS301"/>
      <c r="GT301"/>
      <c r="GU301"/>
      <c r="GV301"/>
      <c r="GW301"/>
    </row>
    <row r="302" spans="78:205" ht="13">
      <c r="BZ302"/>
      <c r="CH302"/>
      <c r="CP302"/>
      <c r="CX302"/>
      <c r="CY302"/>
      <c r="CZ302"/>
      <c r="DA302"/>
      <c r="DB302"/>
      <c r="DC302"/>
      <c r="DD302"/>
      <c r="DE302"/>
      <c r="DF302"/>
      <c r="DG302"/>
      <c r="DH302"/>
      <c r="DI302"/>
      <c r="DJ302"/>
      <c r="DK302"/>
      <c r="DL302"/>
      <c r="DM302"/>
      <c r="DN302"/>
      <c r="DO302"/>
      <c r="DP302"/>
      <c r="DQ302"/>
      <c r="DR302"/>
      <c r="DS302"/>
      <c r="DT302"/>
      <c r="DU302"/>
      <c r="DV302"/>
      <c r="DW302"/>
      <c r="DX302"/>
      <c r="DY302"/>
      <c r="DZ302"/>
      <c r="EA302"/>
      <c r="EB302"/>
      <c r="EC302"/>
      <c r="ED302"/>
      <c r="EE302"/>
      <c r="EF302"/>
      <c r="EG302"/>
      <c r="EH302"/>
      <c r="EI302"/>
      <c r="EJ302"/>
      <c r="EK302"/>
      <c r="EL302"/>
      <c r="EM302"/>
      <c r="EN302"/>
      <c r="EO302"/>
      <c r="EP302"/>
      <c r="EQ302"/>
      <c r="ER302"/>
      <c r="ES302"/>
      <c r="ET302"/>
      <c r="EU302"/>
      <c r="EV302"/>
      <c r="EW302"/>
      <c r="EX302"/>
      <c r="EY302"/>
      <c r="EZ302"/>
      <c r="FA302"/>
      <c r="FB302"/>
      <c r="FC302"/>
      <c r="FD302"/>
      <c r="FE302"/>
      <c r="FF302"/>
      <c r="FG302"/>
      <c r="FH302"/>
      <c r="FI302"/>
      <c r="FJ302"/>
      <c r="FK302"/>
      <c r="FL302"/>
      <c r="FM302"/>
      <c r="FN302"/>
      <c r="FO302"/>
      <c r="FP302"/>
      <c r="FQ302"/>
      <c r="FR302"/>
      <c r="FS302"/>
      <c r="FT302"/>
      <c r="FU302"/>
      <c r="FV302"/>
      <c r="FW302"/>
      <c r="FX302"/>
      <c r="FY302"/>
      <c r="FZ302"/>
      <c r="GA302"/>
      <c r="GB302"/>
      <c r="GC302"/>
      <c r="GD302"/>
      <c r="GE302"/>
      <c r="GF302"/>
      <c r="GG302"/>
      <c r="GH302"/>
      <c r="GI302"/>
      <c r="GJ302"/>
      <c r="GK302"/>
      <c r="GL302"/>
      <c r="GM302"/>
      <c r="GN302"/>
      <c r="GO302"/>
      <c r="GP302"/>
      <c r="GQ302"/>
      <c r="GR302"/>
      <c r="GS302"/>
      <c r="GT302"/>
      <c r="GU302"/>
      <c r="GV302"/>
      <c r="GW302"/>
    </row>
    <row r="303" spans="78:205" ht="13">
      <c r="BZ303"/>
      <c r="CH303"/>
      <c r="CP303"/>
      <c r="CX303"/>
      <c r="CY303"/>
      <c r="CZ303"/>
      <c r="DA303"/>
      <c r="DB303"/>
      <c r="DC303"/>
      <c r="DD303"/>
      <c r="DE303"/>
      <c r="DF303"/>
      <c r="DG303"/>
      <c r="DH303"/>
      <c r="DI303"/>
      <c r="DJ303"/>
      <c r="DK303"/>
      <c r="DL303"/>
      <c r="DM303"/>
      <c r="DN303"/>
      <c r="DO303"/>
      <c r="DP303"/>
      <c r="DQ303"/>
      <c r="DR303"/>
      <c r="DS303"/>
      <c r="DT303"/>
      <c r="DU303"/>
      <c r="DV303"/>
      <c r="DW303"/>
      <c r="DX303"/>
      <c r="DY303"/>
      <c r="DZ303"/>
      <c r="EA303"/>
      <c r="EB303"/>
      <c r="EC303"/>
      <c r="ED303"/>
      <c r="EE303"/>
      <c r="EF303"/>
      <c r="EG303"/>
      <c r="EH303"/>
      <c r="EI303"/>
      <c r="EJ303"/>
      <c r="EK303"/>
      <c r="EL303"/>
      <c r="EM303"/>
      <c r="EN303"/>
      <c r="EO303"/>
      <c r="EP303"/>
      <c r="EQ303"/>
      <c r="ER303"/>
      <c r="ES303"/>
      <c r="ET303"/>
      <c r="EU303"/>
      <c r="EV303"/>
      <c r="EW303"/>
      <c r="EX303"/>
      <c r="EY303"/>
      <c r="EZ303"/>
      <c r="FA303"/>
      <c r="FB303"/>
      <c r="FC303"/>
      <c r="FD303"/>
      <c r="FE303"/>
      <c r="FF303"/>
      <c r="FG303"/>
      <c r="FH303"/>
      <c r="FI303"/>
      <c r="FJ303"/>
      <c r="FK303"/>
      <c r="FL303"/>
      <c r="FM303"/>
      <c r="FN303"/>
      <c r="FO303"/>
      <c r="FP303"/>
      <c r="FQ303"/>
      <c r="FR303"/>
      <c r="FS303"/>
      <c r="FT303"/>
      <c r="FU303"/>
      <c r="FV303"/>
      <c r="FW303"/>
      <c r="FX303"/>
      <c r="FY303"/>
      <c r="FZ303"/>
      <c r="GA303"/>
      <c r="GB303"/>
      <c r="GC303"/>
      <c r="GD303"/>
      <c r="GE303"/>
      <c r="GF303"/>
      <c r="GG303"/>
      <c r="GH303"/>
      <c r="GI303"/>
      <c r="GJ303"/>
      <c r="GK303"/>
      <c r="GL303"/>
      <c r="GM303"/>
      <c r="GN303"/>
      <c r="GO303"/>
      <c r="GP303"/>
      <c r="GQ303"/>
      <c r="GR303"/>
      <c r="GS303"/>
      <c r="GT303"/>
      <c r="GU303"/>
      <c r="GV303"/>
      <c r="GW303"/>
    </row>
    <row r="304" spans="78:205" ht="13">
      <c r="BZ304"/>
      <c r="CH304"/>
      <c r="CP304"/>
      <c r="CX304"/>
      <c r="CY304"/>
      <c r="CZ304"/>
      <c r="DA304"/>
      <c r="DB304"/>
      <c r="DC304"/>
      <c r="DD304"/>
      <c r="DE304"/>
      <c r="DF304"/>
      <c r="DG304"/>
      <c r="DH304"/>
      <c r="DI304"/>
      <c r="DJ304"/>
      <c r="DK304"/>
      <c r="DL304"/>
      <c r="DM304"/>
      <c r="DN304"/>
      <c r="DO304"/>
      <c r="DP304"/>
      <c r="DQ304"/>
      <c r="DR304"/>
      <c r="DS304"/>
      <c r="DT304"/>
      <c r="DU304"/>
      <c r="DV304"/>
      <c r="DW304"/>
      <c r="DX304"/>
      <c r="DY304"/>
      <c r="DZ304"/>
      <c r="EA304"/>
      <c r="EB304"/>
      <c r="EC304"/>
      <c r="ED304"/>
      <c r="EE304"/>
      <c r="EF304"/>
      <c r="EG304"/>
      <c r="EH304"/>
      <c r="EI304"/>
      <c r="EJ304"/>
      <c r="EK304"/>
      <c r="EL304"/>
      <c r="EM304"/>
      <c r="EN304"/>
      <c r="EO304"/>
      <c r="EP304"/>
      <c r="EQ304"/>
      <c r="ER304"/>
      <c r="ES304"/>
      <c r="ET304"/>
      <c r="EU304"/>
      <c r="EV304"/>
      <c r="EW304"/>
      <c r="EX304"/>
      <c r="EY304"/>
      <c r="EZ304"/>
      <c r="FA304"/>
      <c r="FB304"/>
      <c r="FC304"/>
      <c r="FD304"/>
      <c r="FE304"/>
      <c r="FF304"/>
      <c r="FG304"/>
      <c r="FH304"/>
      <c r="FI304"/>
      <c r="FJ304"/>
      <c r="FK304"/>
      <c r="FL304"/>
      <c r="FM304"/>
      <c r="FN304"/>
      <c r="FO304"/>
      <c r="FP304"/>
      <c r="FQ304"/>
      <c r="FR304"/>
      <c r="FS304"/>
      <c r="FT304"/>
      <c r="FU304"/>
      <c r="FV304"/>
      <c r="FW304"/>
      <c r="FX304"/>
      <c r="FY304"/>
      <c r="FZ304"/>
      <c r="GA304"/>
      <c r="GB304"/>
      <c r="GC304"/>
      <c r="GD304"/>
      <c r="GE304"/>
      <c r="GF304"/>
      <c r="GG304"/>
      <c r="GH304"/>
      <c r="GI304"/>
      <c r="GJ304"/>
      <c r="GK304"/>
      <c r="GL304"/>
      <c r="GM304"/>
      <c r="GN304"/>
      <c r="GO304"/>
      <c r="GP304"/>
      <c r="GQ304"/>
      <c r="GR304"/>
      <c r="GS304"/>
      <c r="GT304"/>
      <c r="GU304"/>
      <c r="GV304"/>
      <c r="GW304"/>
    </row>
    <row r="305" spans="78:205" ht="13">
      <c r="BZ305"/>
      <c r="CH305"/>
      <c r="CP305"/>
      <c r="CX305"/>
      <c r="CY305"/>
      <c r="CZ305"/>
      <c r="DA305"/>
      <c r="DB305"/>
      <c r="DC305"/>
      <c r="DD305"/>
      <c r="DE305"/>
      <c r="DF305"/>
      <c r="DG305"/>
      <c r="DH305"/>
      <c r="DI305"/>
      <c r="DJ305"/>
      <c r="DK305"/>
      <c r="DL305"/>
      <c r="DM305"/>
      <c r="DN305"/>
      <c r="DO305"/>
      <c r="DP305"/>
      <c r="DQ305"/>
      <c r="DR305"/>
      <c r="DS305"/>
      <c r="DT305"/>
      <c r="DU305"/>
      <c r="DV305"/>
      <c r="DW305"/>
      <c r="DX305"/>
      <c r="DY305"/>
      <c r="DZ305"/>
      <c r="EA305"/>
      <c r="EB305"/>
      <c r="EC305"/>
      <c r="ED305"/>
      <c r="EE305"/>
      <c r="EF305"/>
      <c r="EG305"/>
      <c r="EH305"/>
      <c r="EI305"/>
      <c r="EJ305"/>
      <c r="EK305"/>
      <c r="EL305"/>
      <c r="EM305"/>
      <c r="EN305"/>
      <c r="EO305"/>
      <c r="EP305"/>
      <c r="EQ305"/>
      <c r="ER305"/>
      <c r="ES305"/>
      <c r="ET305"/>
      <c r="EU305"/>
      <c r="EV305"/>
      <c r="EW305"/>
      <c r="EX305"/>
      <c r="EY305"/>
      <c r="EZ305"/>
      <c r="FA305"/>
      <c r="FB305"/>
      <c r="FC305"/>
      <c r="FD305"/>
      <c r="FE305"/>
      <c r="FF305"/>
      <c r="FG305"/>
      <c r="FH305"/>
      <c r="FI305"/>
      <c r="FJ305"/>
      <c r="FK305"/>
      <c r="FL305"/>
      <c r="FM305"/>
      <c r="FN305"/>
      <c r="FO305"/>
      <c r="FP305"/>
      <c r="FQ305"/>
      <c r="FR305"/>
      <c r="FS305"/>
      <c r="FT305"/>
      <c r="FU305"/>
      <c r="FV305"/>
      <c r="FW305"/>
      <c r="FX305"/>
      <c r="FY305"/>
      <c r="FZ305"/>
      <c r="GA305"/>
      <c r="GB305"/>
      <c r="GC305"/>
      <c r="GD305"/>
      <c r="GE305"/>
      <c r="GF305"/>
      <c r="GG305"/>
      <c r="GH305"/>
      <c r="GI305"/>
      <c r="GJ305"/>
      <c r="GK305"/>
      <c r="GL305"/>
      <c r="GM305"/>
      <c r="GN305"/>
      <c r="GO305"/>
      <c r="GP305"/>
      <c r="GQ305"/>
      <c r="GR305"/>
      <c r="GS305"/>
      <c r="GT305"/>
      <c r="GU305"/>
      <c r="GV305"/>
      <c r="GW305"/>
    </row>
    <row r="306" spans="78:205" ht="13">
      <c r="BZ306"/>
      <c r="CH306"/>
      <c r="CP306"/>
      <c r="CX306"/>
      <c r="CY306"/>
      <c r="CZ306"/>
      <c r="DA306"/>
      <c r="DB306"/>
      <c r="DC306"/>
      <c r="DD306"/>
      <c r="DE306"/>
      <c r="DF306"/>
      <c r="DG306"/>
      <c r="DH306"/>
      <c r="DI306"/>
      <c r="DJ306"/>
      <c r="DK306"/>
      <c r="DL306"/>
      <c r="DM306"/>
      <c r="DN306"/>
      <c r="DO306"/>
      <c r="DP306"/>
      <c r="DQ306"/>
      <c r="DR306"/>
      <c r="DS306"/>
      <c r="DT306"/>
      <c r="DU306"/>
      <c r="DV306"/>
      <c r="DW306"/>
      <c r="DX306"/>
      <c r="DY306"/>
      <c r="DZ306"/>
      <c r="EA306"/>
      <c r="EB306"/>
      <c r="EC306"/>
      <c r="ED306"/>
      <c r="EE306"/>
      <c r="EF306"/>
      <c r="EG306"/>
      <c r="EH306"/>
      <c r="EI306"/>
      <c r="EJ306"/>
      <c r="EK306"/>
      <c r="EL306"/>
      <c r="EM306"/>
      <c r="EN306"/>
      <c r="EO306"/>
      <c r="EP306"/>
      <c r="EQ306"/>
      <c r="ER306"/>
      <c r="ES306"/>
      <c r="ET306"/>
      <c r="EU306"/>
      <c r="EV306"/>
      <c r="EW306"/>
      <c r="EX306"/>
      <c r="EY306"/>
      <c r="EZ306"/>
      <c r="FA306"/>
      <c r="FB306"/>
      <c r="FC306"/>
      <c r="FD306"/>
      <c r="FE306"/>
      <c r="FF306"/>
      <c r="FG306"/>
      <c r="FH306"/>
      <c r="FI306"/>
      <c r="FJ306"/>
      <c r="FK306"/>
      <c r="FL306"/>
      <c r="FM306"/>
      <c r="FN306"/>
      <c r="FO306"/>
      <c r="FP306"/>
      <c r="FQ306"/>
      <c r="FR306"/>
      <c r="FS306"/>
      <c r="FT306"/>
      <c r="FU306"/>
      <c r="FV306"/>
      <c r="FW306"/>
      <c r="FX306"/>
      <c r="FY306"/>
      <c r="FZ306"/>
      <c r="GA306"/>
      <c r="GB306"/>
      <c r="GC306"/>
      <c r="GD306"/>
      <c r="GE306"/>
      <c r="GF306"/>
      <c r="GG306"/>
      <c r="GH306"/>
      <c r="GI306"/>
      <c r="GJ306"/>
      <c r="GK306"/>
      <c r="GL306"/>
      <c r="GM306"/>
      <c r="GN306"/>
      <c r="GO306"/>
      <c r="GP306"/>
      <c r="GQ306"/>
      <c r="GR306"/>
      <c r="GS306"/>
      <c r="GT306"/>
      <c r="GU306"/>
      <c r="GV306"/>
      <c r="GW306"/>
    </row>
    <row r="307" spans="78:205" ht="13">
      <c r="BZ307"/>
      <c r="CH307"/>
      <c r="CP307"/>
      <c r="CX307"/>
      <c r="CY307"/>
      <c r="CZ307"/>
      <c r="DA307"/>
      <c r="DB307"/>
      <c r="DC307"/>
      <c r="DD307"/>
      <c r="DE307"/>
      <c r="DF307"/>
      <c r="DG307"/>
      <c r="DH307"/>
      <c r="DI307"/>
      <c r="DJ307"/>
      <c r="DK307"/>
      <c r="DL307"/>
      <c r="DM307"/>
      <c r="DN307"/>
      <c r="DO307"/>
      <c r="DP307"/>
      <c r="DQ307"/>
      <c r="DR307"/>
      <c r="DS307"/>
      <c r="DT307"/>
      <c r="DU307"/>
      <c r="DV307"/>
      <c r="DW307"/>
      <c r="DX307"/>
      <c r="DY307"/>
      <c r="DZ307"/>
      <c r="EA307"/>
      <c r="EB307"/>
      <c r="EC307"/>
      <c r="ED307"/>
      <c r="EE307"/>
      <c r="EF307"/>
      <c r="EG307"/>
      <c r="EH307"/>
      <c r="EI307"/>
      <c r="EJ307"/>
      <c r="EK307"/>
      <c r="EL307"/>
      <c r="EM307"/>
      <c r="EN307"/>
      <c r="EO307"/>
      <c r="EP307"/>
      <c r="EQ307"/>
      <c r="ER307"/>
      <c r="ES307"/>
      <c r="ET307"/>
      <c r="EU307"/>
      <c r="EV307"/>
      <c r="EW307"/>
      <c r="EX307"/>
      <c r="EY307"/>
      <c r="EZ307"/>
      <c r="FA307"/>
      <c r="FB307"/>
      <c r="FC307"/>
      <c r="FD307"/>
      <c r="FE307"/>
      <c r="FF307"/>
      <c r="FG307"/>
      <c r="FH307"/>
      <c r="FI307"/>
      <c r="FJ307"/>
      <c r="FK307"/>
      <c r="FL307"/>
      <c r="FM307"/>
      <c r="FN307"/>
      <c r="FO307"/>
      <c r="FP307"/>
      <c r="FQ307"/>
      <c r="FR307"/>
      <c r="FS307"/>
      <c r="FT307"/>
      <c r="FU307"/>
      <c r="FV307"/>
      <c r="FW307"/>
      <c r="FX307"/>
      <c r="FY307"/>
      <c r="FZ307"/>
      <c r="GA307"/>
      <c r="GB307"/>
      <c r="GC307"/>
      <c r="GD307"/>
      <c r="GE307"/>
      <c r="GF307"/>
      <c r="GG307"/>
      <c r="GH307"/>
      <c r="GI307"/>
      <c r="GJ307"/>
      <c r="GK307"/>
      <c r="GL307"/>
      <c r="GM307"/>
      <c r="GN307"/>
      <c r="GO307"/>
      <c r="GP307"/>
      <c r="GQ307"/>
      <c r="GR307"/>
      <c r="GS307"/>
      <c r="GT307"/>
      <c r="GU307"/>
      <c r="GV307"/>
      <c r="GW307"/>
    </row>
    <row r="308" spans="78:205" ht="13">
      <c r="BZ308"/>
      <c r="CH308"/>
      <c r="CP308"/>
      <c r="CX308"/>
      <c r="CY308"/>
      <c r="CZ308"/>
      <c r="DA308"/>
      <c r="DB308"/>
      <c r="DC308"/>
      <c r="DD308"/>
      <c r="DE308"/>
      <c r="DF308"/>
      <c r="DG308"/>
      <c r="DH308"/>
      <c r="DI308"/>
      <c r="DJ308"/>
      <c r="DK308"/>
      <c r="DL308"/>
      <c r="DM308"/>
      <c r="DN308"/>
      <c r="DO308"/>
      <c r="DP308"/>
      <c r="DQ308"/>
      <c r="DR308"/>
      <c r="DS308"/>
      <c r="DT308"/>
      <c r="DU308"/>
      <c r="DV308"/>
      <c r="DW308"/>
      <c r="DX308"/>
      <c r="DY308"/>
      <c r="DZ308"/>
      <c r="EA308"/>
      <c r="EB308"/>
      <c r="EC308"/>
      <c r="ED308"/>
      <c r="EE308"/>
      <c r="EF308"/>
      <c r="EG308"/>
      <c r="EH308"/>
      <c r="EI308"/>
      <c r="EJ308"/>
      <c r="EK308"/>
      <c r="EL308"/>
      <c r="EM308"/>
      <c r="EN308"/>
      <c r="EO308"/>
      <c r="EP308"/>
      <c r="EQ308"/>
      <c r="ER308"/>
      <c r="ES308"/>
      <c r="ET308"/>
      <c r="EU308"/>
      <c r="EV308"/>
      <c r="EW308"/>
      <c r="EX308"/>
      <c r="EY308"/>
      <c r="EZ308"/>
      <c r="FA308"/>
      <c r="FB308"/>
      <c r="FC308"/>
      <c r="FD308"/>
      <c r="FE308"/>
      <c r="FF308"/>
      <c r="FG308"/>
      <c r="FH308"/>
      <c r="FI308"/>
      <c r="FJ308"/>
      <c r="FK308"/>
      <c r="FL308"/>
      <c r="FM308"/>
      <c r="FN308"/>
      <c r="FO308"/>
      <c r="FP308"/>
      <c r="FQ308"/>
      <c r="FR308"/>
      <c r="FS308"/>
      <c r="FT308"/>
      <c r="FU308"/>
      <c r="FV308"/>
      <c r="FW308"/>
      <c r="FX308"/>
      <c r="FY308"/>
      <c r="FZ308"/>
      <c r="GA308"/>
      <c r="GB308"/>
      <c r="GC308"/>
      <c r="GD308"/>
      <c r="GE308"/>
      <c r="GF308"/>
      <c r="GG308"/>
      <c r="GH308"/>
      <c r="GI308"/>
      <c r="GJ308"/>
      <c r="GK308"/>
      <c r="GL308"/>
      <c r="GM308"/>
      <c r="GN308"/>
      <c r="GO308"/>
      <c r="GP308"/>
      <c r="GQ308"/>
      <c r="GR308"/>
      <c r="GS308"/>
      <c r="GT308"/>
      <c r="GU308"/>
      <c r="GV308"/>
      <c r="GW308"/>
    </row>
    <row r="309" spans="78:205" ht="13">
      <c r="BZ309"/>
      <c r="CH309"/>
      <c r="CP309"/>
      <c r="CX309"/>
      <c r="CY309"/>
      <c r="CZ309"/>
      <c r="DA309"/>
      <c r="DB309"/>
      <c r="DC309"/>
      <c r="DD309"/>
      <c r="DE309"/>
      <c r="DF309"/>
      <c r="DG309"/>
      <c r="DH309"/>
      <c r="DI309"/>
      <c r="DJ309"/>
      <c r="DK309"/>
      <c r="DL309"/>
      <c r="DM309"/>
      <c r="DN309"/>
      <c r="DO309"/>
      <c r="DP309"/>
      <c r="DQ309"/>
      <c r="DR309"/>
      <c r="DS309"/>
      <c r="DT309"/>
      <c r="DU309"/>
      <c r="DV309"/>
      <c r="DW309"/>
      <c r="DX309"/>
      <c r="DY309"/>
      <c r="DZ309"/>
      <c r="EA309"/>
      <c r="EB309"/>
      <c r="EC309"/>
      <c r="ED309"/>
      <c r="EE309"/>
      <c r="EF309"/>
      <c r="EG309"/>
      <c r="EH309"/>
      <c r="EI309"/>
      <c r="EJ309"/>
      <c r="EK309"/>
      <c r="EL309"/>
      <c r="EM309"/>
      <c r="EN309"/>
      <c r="EO309"/>
      <c r="EP309"/>
      <c r="EQ309"/>
      <c r="ER309"/>
      <c r="ES309"/>
      <c r="ET309"/>
      <c r="EU309"/>
      <c r="EV309"/>
      <c r="EW309"/>
      <c r="EX309"/>
      <c r="EY309"/>
      <c r="EZ309"/>
      <c r="FA309"/>
      <c r="FB309"/>
      <c r="FC309"/>
      <c r="FD309"/>
      <c r="FE309"/>
      <c r="FF309"/>
      <c r="FG309"/>
      <c r="FH309"/>
      <c r="FI309"/>
      <c r="FJ309"/>
      <c r="FK309"/>
      <c r="FL309"/>
      <c r="FM309"/>
      <c r="FN309"/>
      <c r="FO309"/>
      <c r="FP309"/>
      <c r="FQ309"/>
      <c r="FR309"/>
      <c r="FS309"/>
      <c r="FT309"/>
      <c r="FU309"/>
      <c r="FV309"/>
      <c r="FW309"/>
      <c r="FX309"/>
      <c r="FY309"/>
      <c r="FZ309"/>
      <c r="GA309"/>
      <c r="GB309"/>
      <c r="GC309"/>
      <c r="GD309"/>
      <c r="GE309"/>
      <c r="GF309"/>
      <c r="GG309"/>
      <c r="GH309"/>
      <c r="GI309"/>
      <c r="GJ309"/>
      <c r="GK309"/>
      <c r="GL309"/>
      <c r="GM309"/>
      <c r="GN309"/>
      <c r="GO309"/>
      <c r="GP309"/>
      <c r="GQ309"/>
      <c r="GR309"/>
      <c r="GS309"/>
      <c r="GT309"/>
      <c r="GU309"/>
      <c r="GV309"/>
      <c r="GW309"/>
    </row>
    <row r="310" spans="78:205" ht="13">
      <c r="BZ310"/>
      <c r="CH310"/>
      <c r="CP310"/>
      <c r="CX310"/>
      <c r="CY310"/>
      <c r="CZ310"/>
      <c r="DA310"/>
      <c r="DB310"/>
      <c r="DC310"/>
      <c r="DD310"/>
      <c r="DE310"/>
      <c r="DF310"/>
      <c r="DG310"/>
      <c r="DH310"/>
      <c r="DI310"/>
      <c r="DJ310"/>
      <c r="DK310"/>
      <c r="DL310"/>
      <c r="DM310"/>
      <c r="DN310"/>
      <c r="DO310"/>
      <c r="DP310"/>
      <c r="DQ310"/>
      <c r="DR310"/>
      <c r="DS310"/>
      <c r="DT310"/>
      <c r="DU310"/>
      <c r="DV310"/>
      <c r="DW310"/>
      <c r="DX310"/>
      <c r="DY310"/>
      <c r="DZ310"/>
      <c r="EA310"/>
      <c r="EB310"/>
      <c r="EC310"/>
      <c r="ED310"/>
      <c r="EE310"/>
      <c r="EF310"/>
      <c r="EG310"/>
      <c r="EH310"/>
      <c r="EI310"/>
      <c r="EJ310"/>
      <c r="EK310"/>
      <c r="EL310"/>
      <c r="EM310"/>
      <c r="EN310"/>
      <c r="EO310"/>
      <c r="EP310"/>
      <c r="EQ310"/>
      <c r="ER310"/>
      <c r="ES310"/>
      <c r="ET310"/>
      <c r="EU310"/>
      <c r="EV310"/>
      <c r="EW310"/>
      <c r="EX310"/>
      <c r="EY310"/>
      <c r="EZ310"/>
      <c r="FA310"/>
      <c r="FB310"/>
      <c r="FC310"/>
      <c r="FD310"/>
      <c r="FE310"/>
      <c r="FF310"/>
      <c r="FG310"/>
      <c r="FH310"/>
      <c r="FI310"/>
      <c r="FJ310"/>
      <c r="FK310"/>
      <c r="FL310"/>
      <c r="FM310"/>
      <c r="FN310"/>
      <c r="FO310"/>
      <c r="FP310"/>
      <c r="FQ310"/>
      <c r="FR310"/>
      <c r="FS310"/>
      <c r="FT310"/>
      <c r="FU310"/>
      <c r="FV310"/>
      <c r="FW310"/>
      <c r="FX310"/>
      <c r="FY310"/>
      <c r="FZ310"/>
      <c r="GA310"/>
      <c r="GB310"/>
      <c r="GC310"/>
      <c r="GD310"/>
      <c r="GE310"/>
      <c r="GF310"/>
      <c r="GG310"/>
      <c r="GH310"/>
      <c r="GI310"/>
      <c r="GJ310"/>
      <c r="GK310"/>
      <c r="GL310"/>
      <c r="GM310"/>
      <c r="GN310"/>
      <c r="GO310"/>
      <c r="GP310"/>
      <c r="GQ310"/>
      <c r="GR310"/>
      <c r="GS310"/>
      <c r="GT310"/>
      <c r="GU310"/>
      <c r="GV310"/>
      <c r="GW310"/>
    </row>
    <row r="311" spans="78:205" ht="13">
      <c r="BZ311"/>
      <c r="CH311"/>
      <c r="CP311"/>
      <c r="CX311"/>
      <c r="CY311"/>
      <c r="CZ311"/>
      <c r="DA311"/>
      <c r="DB311"/>
      <c r="DC311"/>
      <c r="DD311"/>
      <c r="DE311"/>
      <c r="DF311"/>
      <c r="DG311"/>
      <c r="DH311"/>
      <c r="DI311"/>
      <c r="DJ311"/>
      <c r="DK311"/>
      <c r="DL311"/>
      <c r="DM311"/>
      <c r="DN311"/>
      <c r="DO311"/>
      <c r="DP311"/>
      <c r="DQ311"/>
      <c r="DR311"/>
      <c r="DS311"/>
      <c r="DT311"/>
      <c r="DU311"/>
      <c r="DV311"/>
      <c r="DW311"/>
      <c r="DX311"/>
      <c r="DY311"/>
      <c r="DZ311"/>
      <c r="EA311"/>
      <c r="EB311"/>
      <c r="EC311"/>
      <c r="ED311"/>
      <c r="EE311"/>
      <c r="EF311"/>
      <c r="EG311"/>
      <c r="EH311"/>
      <c r="EI311"/>
      <c r="EJ311"/>
      <c r="EK311"/>
      <c r="EL311"/>
      <c r="EM311"/>
      <c r="EN311"/>
      <c r="EO311"/>
      <c r="EP311"/>
      <c r="EQ311"/>
      <c r="ER311"/>
      <c r="ES311"/>
      <c r="ET311"/>
      <c r="EU311"/>
      <c r="EV311"/>
      <c r="EW311"/>
      <c r="EX311"/>
      <c r="EY311"/>
      <c r="EZ311"/>
      <c r="FA311"/>
      <c r="FB311"/>
      <c r="FC311"/>
      <c r="FD311"/>
      <c r="FE311"/>
      <c r="FF311"/>
      <c r="FG311"/>
      <c r="FH311"/>
      <c r="FI311"/>
      <c r="FJ311"/>
      <c r="FK311"/>
      <c r="FL311"/>
      <c r="FM311"/>
      <c r="FN311"/>
      <c r="FO311"/>
      <c r="FP311"/>
      <c r="FQ311"/>
      <c r="FR311"/>
      <c r="FS311"/>
      <c r="FT311"/>
      <c r="FU311"/>
      <c r="FV311"/>
      <c r="FW311"/>
      <c r="FX311"/>
      <c r="FY311"/>
      <c r="FZ311"/>
      <c r="GA311"/>
      <c r="GB311"/>
      <c r="GC311"/>
      <c r="GD311"/>
      <c r="GE311"/>
      <c r="GF311"/>
      <c r="GG311"/>
      <c r="GH311"/>
      <c r="GI311"/>
      <c r="GJ311"/>
      <c r="GK311"/>
      <c r="GL311"/>
      <c r="GM311"/>
      <c r="GN311"/>
      <c r="GO311"/>
      <c r="GP311"/>
      <c r="GQ311"/>
      <c r="GR311"/>
      <c r="GS311"/>
      <c r="GT311"/>
      <c r="GU311"/>
      <c r="GV311"/>
      <c r="GW311"/>
    </row>
    <row r="312" spans="78:205" ht="13">
      <c r="BZ312"/>
      <c r="CH312"/>
      <c r="CP312"/>
      <c r="CX312"/>
      <c r="CY312"/>
      <c r="CZ312"/>
      <c r="DA312"/>
      <c r="DB312"/>
      <c r="DC312"/>
      <c r="DD312"/>
      <c r="DE312"/>
      <c r="DF312"/>
      <c r="DG312"/>
      <c r="DH312"/>
      <c r="DI312"/>
      <c r="DJ312"/>
      <c r="DK312"/>
      <c r="DL312"/>
      <c r="DM312"/>
      <c r="DN312"/>
      <c r="DO312"/>
      <c r="DP312"/>
      <c r="DQ312"/>
      <c r="DR312"/>
      <c r="DS312"/>
      <c r="DT312"/>
      <c r="DU312"/>
      <c r="DV312"/>
      <c r="DW312"/>
      <c r="DX312"/>
      <c r="DY312"/>
      <c r="DZ312"/>
      <c r="EA312"/>
      <c r="EB312"/>
      <c r="EC312"/>
      <c r="ED312"/>
      <c r="EE312"/>
      <c r="EF312"/>
      <c r="EG312"/>
      <c r="EH312"/>
      <c r="EI312"/>
      <c r="EJ312"/>
      <c r="EK312"/>
      <c r="EL312"/>
      <c r="EM312"/>
      <c r="EN312"/>
      <c r="EO312"/>
      <c r="EP312"/>
      <c r="EQ312"/>
      <c r="ER312"/>
      <c r="ES312"/>
      <c r="ET312"/>
      <c r="EU312"/>
      <c r="EV312"/>
      <c r="EW312"/>
      <c r="EX312"/>
      <c r="EY312"/>
      <c r="EZ312"/>
      <c r="FA312"/>
      <c r="FB312"/>
      <c r="FC312"/>
      <c r="FD312"/>
      <c r="FE312"/>
      <c r="FF312"/>
      <c r="FG312"/>
      <c r="FH312"/>
      <c r="FI312"/>
      <c r="FJ312"/>
      <c r="FK312"/>
      <c r="FL312"/>
      <c r="FM312"/>
      <c r="FN312"/>
      <c r="FO312"/>
      <c r="FP312"/>
      <c r="FQ312"/>
      <c r="FR312"/>
      <c r="FS312"/>
      <c r="FT312"/>
      <c r="FU312"/>
      <c r="FV312"/>
      <c r="FW312"/>
      <c r="FX312"/>
      <c r="FY312"/>
      <c r="FZ312"/>
      <c r="GA312"/>
      <c r="GB312"/>
      <c r="GC312"/>
      <c r="GD312"/>
      <c r="GE312"/>
      <c r="GF312"/>
      <c r="GG312"/>
      <c r="GH312"/>
      <c r="GI312"/>
      <c r="GJ312"/>
      <c r="GK312"/>
      <c r="GL312"/>
      <c r="GM312"/>
      <c r="GN312"/>
      <c r="GO312"/>
      <c r="GP312"/>
      <c r="GQ312"/>
      <c r="GR312"/>
      <c r="GS312"/>
      <c r="GT312"/>
      <c r="GU312"/>
      <c r="GV312"/>
      <c r="GW312"/>
    </row>
    <row r="313" spans="78:205" ht="13">
      <c r="BZ313"/>
      <c r="CH313"/>
      <c r="CP313"/>
      <c r="CX313"/>
      <c r="CY313"/>
      <c r="CZ313"/>
      <c r="DA313"/>
      <c r="DB313"/>
      <c r="DC313"/>
      <c r="DD313"/>
      <c r="DE313"/>
      <c r="DF313"/>
      <c r="DG313"/>
      <c r="DH313"/>
      <c r="DI313"/>
      <c r="DJ313"/>
      <c r="DK313"/>
      <c r="DL313"/>
      <c r="DM313"/>
      <c r="DN313"/>
      <c r="DO313"/>
      <c r="DP313"/>
      <c r="DQ313"/>
      <c r="DR313"/>
      <c r="DS313"/>
      <c r="DT313"/>
      <c r="DU313"/>
      <c r="DV313"/>
      <c r="DW313"/>
      <c r="DX313"/>
      <c r="DY313"/>
      <c r="DZ313"/>
      <c r="EA313"/>
      <c r="EB313"/>
      <c r="EC313"/>
      <c r="ED313"/>
      <c r="EE313"/>
      <c r="EF313"/>
      <c r="EG313"/>
      <c r="EH313"/>
      <c r="EI313"/>
      <c r="EJ313"/>
      <c r="EK313"/>
      <c r="EL313"/>
      <c r="EM313"/>
      <c r="EN313"/>
      <c r="EO313"/>
      <c r="EP313"/>
      <c r="EQ313"/>
      <c r="ER313"/>
      <c r="ES313"/>
      <c r="ET313"/>
      <c r="EU313"/>
      <c r="EV313"/>
      <c r="EW313"/>
      <c r="EX313"/>
      <c r="EY313"/>
      <c r="EZ313"/>
      <c r="FA313"/>
      <c r="FB313"/>
      <c r="FC313"/>
      <c r="FD313"/>
      <c r="FE313"/>
      <c r="FF313"/>
      <c r="FG313"/>
      <c r="FH313"/>
      <c r="FI313"/>
      <c r="FJ313"/>
      <c r="FK313"/>
      <c r="FL313"/>
      <c r="FM313"/>
      <c r="FN313"/>
      <c r="FO313"/>
      <c r="FP313"/>
      <c r="FQ313"/>
      <c r="FR313"/>
      <c r="FS313"/>
      <c r="FT313"/>
      <c r="FU313"/>
      <c r="FV313"/>
      <c r="FW313"/>
      <c r="FX313"/>
      <c r="FY313"/>
      <c r="FZ313"/>
      <c r="GA313"/>
      <c r="GB313"/>
      <c r="GC313"/>
      <c r="GD313"/>
      <c r="GE313"/>
      <c r="GF313"/>
      <c r="GG313"/>
      <c r="GH313"/>
      <c r="GI313"/>
      <c r="GJ313"/>
      <c r="GK313"/>
      <c r="GL313"/>
      <c r="GM313"/>
      <c r="GN313"/>
      <c r="GO313"/>
      <c r="GP313"/>
      <c r="GQ313"/>
      <c r="GR313"/>
      <c r="GS313"/>
      <c r="GT313"/>
      <c r="GU313"/>
      <c r="GV313"/>
      <c r="GW313"/>
    </row>
    <row r="314" spans="78:205" ht="13">
      <c r="BZ314"/>
      <c r="CH314"/>
      <c r="CP314"/>
      <c r="CX314"/>
      <c r="CY314"/>
      <c r="CZ314"/>
      <c r="DA314"/>
      <c r="DB314"/>
      <c r="DC314"/>
      <c r="DD314"/>
      <c r="DE314"/>
      <c r="DF314"/>
      <c r="DG314"/>
      <c r="DH314"/>
      <c r="DI314"/>
      <c r="DJ314"/>
      <c r="DK314"/>
      <c r="DL314"/>
      <c r="DM314"/>
      <c r="DN314"/>
      <c r="DO314"/>
      <c r="DP314"/>
      <c r="DQ314"/>
      <c r="DR314"/>
      <c r="DS314"/>
      <c r="DT314"/>
      <c r="DU314"/>
      <c r="DV314"/>
      <c r="DW314"/>
      <c r="DX314"/>
      <c r="DY314"/>
      <c r="DZ314"/>
      <c r="EA314"/>
      <c r="EB314"/>
      <c r="EC314"/>
      <c r="ED314"/>
      <c r="EE314"/>
      <c r="EF314"/>
      <c r="EG314"/>
      <c r="EH314"/>
      <c r="EI314"/>
      <c r="EJ314"/>
      <c r="EK314"/>
      <c r="EL314"/>
      <c r="EM314"/>
      <c r="EN314"/>
      <c r="EO314"/>
      <c r="EP314"/>
      <c r="EQ314"/>
      <c r="ER314"/>
      <c r="ES314"/>
      <c r="ET314"/>
      <c r="EU314"/>
      <c r="EV314"/>
      <c r="EW314"/>
      <c r="EX314"/>
      <c r="EY314"/>
      <c r="EZ314"/>
      <c r="FA314"/>
      <c r="FB314"/>
      <c r="FC314"/>
      <c r="FD314"/>
      <c r="FE314"/>
      <c r="FF314"/>
      <c r="FG314"/>
      <c r="FH314"/>
      <c r="FI314"/>
      <c r="FJ314"/>
      <c r="FK314"/>
      <c r="FL314"/>
      <c r="FM314"/>
      <c r="FN314"/>
      <c r="FO314"/>
      <c r="FP314"/>
      <c r="FQ314"/>
      <c r="FR314"/>
      <c r="FS314"/>
      <c r="FT314"/>
      <c r="FU314"/>
      <c r="FV314"/>
      <c r="FW314"/>
      <c r="FX314"/>
      <c r="FY314"/>
      <c r="FZ314"/>
      <c r="GA314"/>
      <c r="GB314"/>
      <c r="GC314"/>
      <c r="GD314"/>
      <c r="GE314"/>
      <c r="GF314"/>
      <c r="GG314"/>
      <c r="GH314"/>
      <c r="GI314"/>
      <c r="GJ314"/>
      <c r="GK314"/>
      <c r="GL314"/>
      <c r="GM314"/>
      <c r="GN314"/>
      <c r="GO314"/>
      <c r="GP314"/>
      <c r="GQ314"/>
      <c r="GR314"/>
      <c r="GS314"/>
      <c r="GT314"/>
      <c r="GU314"/>
      <c r="GV314"/>
      <c r="GW314"/>
    </row>
    <row r="315" spans="78:205" ht="13">
      <c r="BZ315"/>
      <c r="CH315"/>
      <c r="CP315"/>
      <c r="CX315"/>
      <c r="CY315"/>
      <c r="CZ315"/>
      <c r="DA315"/>
      <c r="DB315"/>
      <c r="DC315"/>
      <c r="DD315"/>
      <c r="DE315"/>
      <c r="DF315"/>
      <c r="DG315"/>
      <c r="DH315"/>
      <c r="DI315"/>
      <c r="DJ315"/>
      <c r="DK315"/>
      <c r="DL315"/>
      <c r="DM315"/>
      <c r="DN315"/>
      <c r="DO315"/>
      <c r="DP315"/>
      <c r="DQ315"/>
      <c r="DR315"/>
      <c r="DS315"/>
      <c r="DT315"/>
      <c r="DU315"/>
      <c r="DV315"/>
      <c r="DW315"/>
      <c r="DX315"/>
      <c r="DY315"/>
      <c r="DZ315"/>
      <c r="EA315"/>
      <c r="EB315"/>
      <c r="EC315"/>
      <c r="ED315"/>
      <c r="EE315"/>
      <c r="EF315"/>
      <c r="EG315"/>
      <c r="EH315"/>
      <c r="EI315"/>
      <c r="EJ315"/>
      <c r="EK315"/>
      <c r="EL315"/>
      <c r="EM315"/>
      <c r="EN315"/>
      <c r="EO315"/>
      <c r="EP315"/>
      <c r="EQ315"/>
      <c r="ER315"/>
      <c r="ES315"/>
      <c r="ET315"/>
      <c r="EU315"/>
      <c r="EV315"/>
      <c r="EW315"/>
      <c r="EX315"/>
      <c r="EY315"/>
      <c r="EZ315"/>
      <c r="FA315"/>
      <c r="FB315"/>
      <c r="FC315"/>
      <c r="FD315"/>
      <c r="FE315"/>
      <c r="FF315"/>
      <c r="FG315"/>
      <c r="FH315"/>
      <c r="FI315"/>
      <c r="FJ315"/>
      <c r="FK315"/>
      <c r="FL315"/>
      <c r="FM315"/>
      <c r="FN315"/>
      <c r="FO315"/>
      <c r="FP315"/>
      <c r="FQ315"/>
      <c r="FR315"/>
      <c r="FS315"/>
      <c r="FT315"/>
      <c r="FU315"/>
      <c r="FV315"/>
      <c r="FW315"/>
      <c r="FX315"/>
      <c r="FY315"/>
      <c r="FZ315"/>
      <c r="GA315"/>
      <c r="GB315"/>
      <c r="GC315"/>
      <c r="GD315"/>
      <c r="GE315"/>
      <c r="GF315"/>
      <c r="GG315"/>
      <c r="GH315"/>
      <c r="GI315"/>
      <c r="GJ315"/>
      <c r="GK315"/>
      <c r="GL315"/>
      <c r="GM315"/>
      <c r="GN315"/>
      <c r="GO315"/>
      <c r="GP315"/>
      <c r="GQ315"/>
      <c r="GR315"/>
      <c r="GS315"/>
      <c r="GT315"/>
      <c r="GU315"/>
      <c r="GV315"/>
      <c r="GW315"/>
    </row>
    <row r="316" spans="78:205" ht="13">
      <c r="BZ316"/>
      <c r="CH316"/>
      <c r="CP316"/>
      <c r="CX316"/>
      <c r="CY316"/>
      <c r="CZ316"/>
      <c r="DA316"/>
      <c r="DB316"/>
      <c r="DC316"/>
      <c r="DD316"/>
      <c r="DE316"/>
      <c r="DF316"/>
      <c r="DG316"/>
      <c r="DH316"/>
      <c r="DI316"/>
      <c r="DJ316"/>
      <c r="DK316"/>
      <c r="DL316"/>
      <c r="DM316"/>
      <c r="DN316"/>
      <c r="DO316"/>
      <c r="DP316"/>
      <c r="DQ316"/>
      <c r="DR316"/>
      <c r="DS316"/>
      <c r="DT316"/>
      <c r="DU316"/>
      <c r="DV316"/>
      <c r="DW316"/>
      <c r="DX316"/>
      <c r="DY316"/>
      <c r="DZ316"/>
      <c r="EA316"/>
      <c r="EB316"/>
      <c r="EC316"/>
      <c r="ED316"/>
      <c r="EE316"/>
      <c r="EF316"/>
      <c r="EG316"/>
      <c r="EH316"/>
      <c r="EI316"/>
      <c r="EJ316"/>
      <c r="EK316"/>
      <c r="EL316"/>
      <c r="EM316"/>
      <c r="EN316"/>
      <c r="EO316"/>
      <c r="EP316"/>
      <c r="EQ316"/>
      <c r="ER316"/>
      <c r="ES316"/>
      <c r="ET316"/>
      <c r="EU316"/>
      <c r="EV316"/>
      <c r="EW316"/>
      <c r="EX316"/>
      <c r="EY316"/>
      <c r="EZ316"/>
      <c r="FA316"/>
      <c r="FB316"/>
      <c r="FC316"/>
      <c r="FD316"/>
      <c r="FE316"/>
      <c r="FF316"/>
      <c r="FG316"/>
      <c r="FH316"/>
      <c r="FI316"/>
      <c r="FJ316"/>
      <c r="FK316"/>
      <c r="FL316"/>
      <c r="FM316"/>
      <c r="FN316"/>
      <c r="FO316"/>
      <c r="FP316"/>
      <c r="FQ316"/>
      <c r="FR316"/>
      <c r="FS316"/>
      <c r="FT316"/>
      <c r="FU316"/>
      <c r="FV316"/>
      <c r="FW316"/>
      <c r="FX316"/>
      <c r="FY316"/>
      <c r="FZ316"/>
      <c r="GA316"/>
      <c r="GB316"/>
      <c r="GC316"/>
      <c r="GD316"/>
      <c r="GE316"/>
      <c r="GF316"/>
      <c r="GG316"/>
      <c r="GH316"/>
      <c r="GI316"/>
      <c r="GJ316"/>
      <c r="GK316"/>
      <c r="GL316"/>
      <c r="GM316"/>
      <c r="GN316"/>
      <c r="GO316"/>
      <c r="GP316"/>
      <c r="GQ316"/>
      <c r="GR316"/>
      <c r="GS316"/>
      <c r="GT316"/>
      <c r="GU316"/>
      <c r="GV316"/>
      <c r="GW316"/>
    </row>
    <row r="317" spans="78:205" ht="13">
      <c r="BZ317"/>
      <c r="CH317"/>
      <c r="CP317"/>
      <c r="CX317"/>
      <c r="CY317"/>
      <c r="CZ317"/>
      <c r="DA317"/>
      <c r="DB317"/>
      <c r="DC317"/>
      <c r="DD317"/>
      <c r="DE317"/>
      <c r="DF317"/>
      <c r="DG317"/>
      <c r="DH317"/>
      <c r="DI317"/>
      <c r="DJ317"/>
      <c r="DK317"/>
      <c r="DL317"/>
      <c r="DM317"/>
      <c r="DN317"/>
      <c r="DO317"/>
      <c r="DP317"/>
      <c r="DQ317"/>
      <c r="DR317"/>
      <c r="DS317"/>
      <c r="DT317"/>
      <c r="DU317"/>
      <c r="DV317"/>
      <c r="DW317"/>
      <c r="DX317"/>
      <c r="DY317"/>
      <c r="DZ317"/>
      <c r="EA317"/>
      <c r="EB317"/>
      <c r="EC317"/>
      <c r="ED317"/>
      <c r="EE317"/>
      <c r="EF317"/>
      <c r="EG317"/>
      <c r="EH317"/>
      <c r="EI317"/>
      <c r="EJ317"/>
      <c r="EK317"/>
      <c r="EL317"/>
      <c r="EM317"/>
      <c r="EN317"/>
      <c r="EO317"/>
      <c r="EP317"/>
      <c r="EQ317"/>
      <c r="ER317"/>
      <c r="ES317"/>
      <c r="ET317"/>
      <c r="EU317"/>
      <c r="EV317"/>
      <c r="EW317"/>
      <c r="EX317"/>
      <c r="EY317"/>
      <c r="EZ317"/>
      <c r="FA317"/>
      <c r="FB317"/>
      <c r="FC317"/>
      <c r="FD317"/>
      <c r="FE317"/>
      <c r="FF317"/>
      <c r="FG317"/>
      <c r="FH317"/>
      <c r="FI317"/>
      <c r="FJ317"/>
      <c r="FK317"/>
      <c r="FL317"/>
      <c r="FM317"/>
      <c r="FN317"/>
      <c r="FO317"/>
      <c r="FP317"/>
      <c r="FQ317"/>
      <c r="FR317"/>
      <c r="FS317"/>
      <c r="FT317"/>
      <c r="FU317"/>
      <c r="FV317"/>
      <c r="FW317"/>
      <c r="FX317"/>
      <c r="FY317"/>
      <c r="FZ317"/>
      <c r="GA317"/>
      <c r="GB317"/>
      <c r="GC317"/>
      <c r="GD317"/>
      <c r="GE317"/>
      <c r="GF317"/>
      <c r="GG317"/>
      <c r="GH317"/>
      <c r="GI317"/>
      <c r="GJ317"/>
      <c r="GK317"/>
      <c r="GL317"/>
      <c r="GM317"/>
      <c r="GN317"/>
      <c r="GO317"/>
      <c r="GP317"/>
      <c r="GQ317"/>
      <c r="GR317"/>
      <c r="GS317"/>
      <c r="GT317"/>
      <c r="GU317"/>
      <c r="GV317"/>
      <c r="GW317"/>
    </row>
    <row r="318" spans="78:205" ht="13">
      <c r="BZ318"/>
      <c r="CH318"/>
      <c r="CP318"/>
      <c r="CX318"/>
      <c r="CY318"/>
      <c r="CZ318"/>
      <c r="DA318"/>
      <c r="DB318"/>
      <c r="DC318"/>
      <c r="DD318"/>
      <c r="DE318"/>
      <c r="DF318"/>
      <c r="DG318"/>
      <c r="DH318"/>
      <c r="DI318"/>
      <c r="DJ318"/>
      <c r="DK318"/>
      <c r="DL318"/>
      <c r="DM318"/>
      <c r="DN318"/>
      <c r="DO318"/>
      <c r="DP318"/>
      <c r="DQ318"/>
      <c r="DR318"/>
      <c r="DS318"/>
      <c r="DT318"/>
      <c r="DU318"/>
      <c r="DV318"/>
      <c r="DW318"/>
      <c r="DX318"/>
      <c r="DY318"/>
      <c r="DZ318"/>
      <c r="EA318"/>
      <c r="EB318"/>
      <c r="EC318"/>
      <c r="ED318"/>
      <c r="EE318"/>
      <c r="EF318"/>
      <c r="EG318"/>
      <c r="EH318"/>
      <c r="EI318"/>
      <c r="EJ318"/>
      <c r="EK318"/>
      <c r="EL318"/>
      <c r="EM318"/>
      <c r="EN318"/>
      <c r="EO318"/>
      <c r="EP318"/>
      <c r="EQ318"/>
      <c r="ER318"/>
      <c r="ES318"/>
      <c r="ET318"/>
      <c r="EU318"/>
      <c r="EV318"/>
      <c r="EW318"/>
      <c r="EX318"/>
      <c r="EY318"/>
      <c r="EZ318"/>
      <c r="FA318"/>
      <c r="FB318"/>
      <c r="FC318"/>
      <c r="FD318"/>
      <c r="FE318"/>
      <c r="FF318"/>
      <c r="FG318"/>
      <c r="FH318"/>
      <c r="FI318"/>
      <c r="FJ318"/>
      <c r="FK318"/>
      <c r="FL318"/>
      <c r="FM318"/>
      <c r="FN318"/>
      <c r="FO318"/>
      <c r="FP318"/>
      <c r="FQ318"/>
      <c r="FR318"/>
      <c r="FS318"/>
      <c r="FT318"/>
      <c r="FU318"/>
      <c r="FV318"/>
      <c r="FW318"/>
      <c r="FX318"/>
      <c r="FY318"/>
      <c r="FZ318"/>
      <c r="GA318"/>
      <c r="GB318"/>
      <c r="GC318"/>
      <c r="GD318"/>
      <c r="GE318"/>
      <c r="GF318"/>
      <c r="GG318"/>
      <c r="GH318"/>
      <c r="GI318"/>
      <c r="GJ318"/>
      <c r="GK318"/>
      <c r="GL318"/>
      <c r="GM318"/>
      <c r="GN318"/>
      <c r="GO318"/>
      <c r="GP318"/>
      <c r="GQ318"/>
      <c r="GR318"/>
      <c r="GS318"/>
      <c r="GT318"/>
      <c r="GU318"/>
      <c r="GV318"/>
      <c r="GW318"/>
    </row>
    <row r="319" spans="78:205" ht="13">
      <c r="BZ319"/>
      <c r="CH319"/>
      <c r="CP319"/>
      <c r="CX319"/>
      <c r="CY319"/>
      <c r="CZ319"/>
      <c r="DA319"/>
      <c r="DB319"/>
      <c r="DC319"/>
      <c r="DD319"/>
      <c r="DE319"/>
      <c r="DF319"/>
      <c r="DG319"/>
      <c r="DH319"/>
      <c r="DI319"/>
      <c r="DJ319"/>
      <c r="DK319"/>
      <c r="DL319"/>
      <c r="DM319"/>
      <c r="DN319"/>
      <c r="DO319"/>
      <c r="DP319"/>
      <c r="DQ319"/>
      <c r="DR319"/>
      <c r="DS319"/>
      <c r="DT319"/>
      <c r="DU319"/>
      <c r="DV319"/>
      <c r="DW319"/>
      <c r="DX319"/>
      <c r="DY319"/>
      <c r="DZ319"/>
      <c r="EA319"/>
      <c r="EB319"/>
      <c r="EC319"/>
      <c r="ED319"/>
      <c r="EE319"/>
      <c r="EF319"/>
      <c r="EG319"/>
      <c r="EH319"/>
      <c r="EI319"/>
      <c r="EJ319"/>
      <c r="EK319"/>
      <c r="EL319"/>
      <c r="EM319"/>
      <c r="EN319"/>
      <c r="EO319"/>
      <c r="EP319"/>
      <c r="EQ319"/>
      <c r="ER319"/>
      <c r="ES319"/>
      <c r="ET319"/>
      <c r="EU319"/>
      <c r="EV319"/>
      <c r="EW319"/>
      <c r="EX319"/>
      <c r="EY319"/>
      <c r="EZ319"/>
      <c r="FA319"/>
      <c r="FB319"/>
      <c r="FC319"/>
      <c r="FD319"/>
      <c r="FE319"/>
      <c r="FF319"/>
      <c r="FG319"/>
      <c r="FH319"/>
      <c r="FI319"/>
      <c r="FJ319"/>
      <c r="FK319"/>
      <c r="FL319"/>
      <c r="FM319"/>
      <c r="FN319"/>
      <c r="FO319"/>
      <c r="FP319"/>
      <c r="FQ319"/>
      <c r="FR319"/>
      <c r="FS319"/>
      <c r="FT319"/>
      <c r="FU319"/>
      <c r="FV319"/>
      <c r="FW319"/>
      <c r="FX319"/>
      <c r="FY319"/>
      <c r="FZ319"/>
      <c r="GA319"/>
      <c r="GB319"/>
      <c r="GC319"/>
      <c r="GD319"/>
      <c r="GE319"/>
      <c r="GF319"/>
      <c r="GG319"/>
      <c r="GH319"/>
      <c r="GI319"/>
      <c r="GJ319"/>
      <c r="GK319"/>
      <c r="GL319"/>
      <c r="GM319"/>
      <c r="GN319"/>
      <c r="GO319"/>
      <c r="GP319"/>
      <c r="GQ319"/>
      <c r="GR319"/>
      <c r="GS319"/>
      <c r="GT319"/>
      <c r="GU319"/>
      <c r="GV319"/>
      <c r="GW319"/>
    </row>
    <row r="320" spans="78:205" ht="13">
      <c r="BZ320"/>
      <c r="CH320"/>
      <c r="CP320"/>
      <c r="CX320"/>
      <c r="CY320"/>
      <c r="CZ320"/>
      <c r="DA320"/>
      <c r="DB320"/>
      <c r="DC320"/>
      <c r="DD320"/>
      <c r="DE320"/>
      <c r="DF320"/>
      <c r="DG320"/>
      <c r="DH320"/>
      <c r="DI320"/>
      <c r="DJ320"/>
      <c r="DK320"/>
      <c r="DL320"/>
      <c r="DM320"/>
      <c r="DN320"/>
      <c r="DO320"/>
      <c r="DP320"/>
      <c r="DQ320"/>
      <c r="DR320"/>
      <c r="DS320"/>
      <c r="DT320"/>
      <c r="DU320"/>
      <c r="DV320"/>
      <c r="DW320"/>
      <c r="DX320"/>
      <c r="DY320"/>
      <c r="DZ320"/>
      <c r="EA320"/>
      <c r="EB320"/>
      <c r="EC320"/>
      <c r="ED320"/>
      <c r="EE320"/>
      <c r="EF320"/>
      <c r="EG320"/>
      <c r="EH320"/>
      <c r="EI320"/>
      <c r="EJ320"/>
      <c r="EK320"/>
      <c r="EL320"/>
      <c r="EM320"/>
      <c r="EN320"/>
      <c r="EO320"/>
      <c r="EP320"/>
      <c r="EQ320"/>
      <c r="ER320"/>
      <c r="ES320"/>
      <c r="ET320"/>
      <c r="EU320"/>
      <c r="EV320"/>
      <c r="EW320"/>
      <c r="EX320"/>
      <c r="EY320"/>
      <c r="EZ320"/>
      <c r="FA320"/>
      <c r="FB320"/>
      <c r="FC320"/>
      <c r="FD320"/>
      <c r="FE320"/>
      <c r="FF320"/>
      <c r="FG320"/>
      <c r="FH320"/>
      <c r="FI320"/>
      <c r="FJ320"/>
      <c r="FK320"/>
      <c r="FL320"/>
      <c r="FM320"/>
      <c r="FN320"/>
      <c r="FO320"/>
      <c r="FP320"/>
      <c r="FQ320"/>
      <c r="FR320"/>
      <c r="FS320"/>
      <c r="FT320"/>
      <c r="FU320"/>
      <c r="FV320"/>
      <c r="FW320"/>
      <c r="FX320"/>
      <c r="FY320"/>
      <c r="FZ320"/>
      <c r="GA320"/>
      <c r="GB320"/>
      <c r="GC320"/>
      <c r="GD320"/>
      <c r="GE320"/>
      <c r="GF320"/>
      <c r="GG320"/>
      <c r="GH320"/>
      <c r="GI320"/>
      <c r="GJ320"/>
      <c r="GK320"/>
      <c r="GL320"/>
      <c r="GM320"/>
      <c r="GN320"/>
      <c r="GO320"/>
      <c r="GP320"/>
      <c r="GQ320"/>
      <c r="GR320"/>
      <c r="GS320"/>
      <c r="GT320"/>
      <c r="GU320"/>
      <c r="GV320"/>
      <c r="GW320"/>
    </row>
    <row r="321" spans="78:205" ht="13">
      <c r="BZ321"/>
      <c r="CH321"/>
      <c r="CP321"/>
      <c r="CX321"/>
      <c r="CY321"/>
      <c r="CZ321"/>
      <c r="DA321"/>
      <c r="DB321"/>
      <c r="DC321"/>
      <c r="DD321"/>
      <c r="DE321"/>
      <c r="DF321"/>
      <c r="DG321"/>
      <c r="DH321"/>
      <c r="DI321"/>
      <c r="DJ321"/>
      <c r="DK321"/>
      <c r="DL321"/>
      <c r="DM321"/>
      <c r="DN321"/>
      <c r="DO321"/>
      <c r="DP321"/>
      <c r="DQ321"/>
      <c r="DR321"/>
      <c r="DS321"/>
      <c r="DT321"/>
      <c r="DU321"/>
      <c r="DV321"/>
      <c r="DW321"/>
      <c r="DX321"/>
      <c r="DY321"/>
      <c r="DZ321"/>
      <c r="EA321"/>
      <c r="EB321"/>
      <c r="EC321"/>
      <c r="ED321"/>
      <c r="EE321"/>
      <c r="EF321"/>
      <c r="EG321"/>
      <c r="EH321"/>
      <c r="EI321"/>
      <c r="EJ321"/>
      <c r="EK321"/>
      <c r="EL321"/>
      <c r="EM321"/>
      <c r="EN321"/>
      <c r="EO321"/>
      <c r="EP321"/>
      <c r="EQ321"/>
      <c r="ER321"/>
      <c r="ES321"/>
      <c r="ET321"/>
      <c r="EU321"/>
      <c r="EV321"/>
      <c r="EW321"/>
      <c r="EX321"/>
      <c r="EY321"/>
      <c r="EZ321"/>
      <c r="FA321"/>
      <c r="FB321"/>
      <c r="FC321"/>
      <c r="FD321"/>
      <c r="FE321"/>
      <c r="FF321"/>
      <c r="FG321"/>
      <c r="FH321"/>
      <c r="FI321"/>
      <c r="FJ321"/>
      <c r="FK321"/>
      <c r="FL321"/>
      <c r="FM321"/>
      <c r="FN321"/>
      <c r="FO321"/>
      <c r="FP321"/>
      <c r="FQ321"/>
      <c r="FR321"/>
      <c r="FS321"/>
      <c r="FT321"/>
      <c r="FU321"/>
      <c r="FV321"/>
      <c r="FW321"/>
      <c r="FX321"/>
      <c r="FY321"/>
      <c r="FZ321"/>
      <c r="GA321"/>
      <c r="GB321"/>
      <c r="GC321"/>
      <c r="GD321"/>
      <c r="GE321"/>
      <c r="GF321"/>
      <c r="GG321"/>
      <c r="GH321"/>
      <c r="GI321"/>
      <c r="GJ321"/>
      <c r="GK321"/>
      <c r="GL321"/>
      <c r="GM321"/>
      <c r="GN321"/>
      <c r="GO321"/>
      <c r="GP321"/>
      <c r="GQ321"/>
      <c r="GR321"/>
      <c r="GS321"/>
      <c r="GT321"/>
      <c r="GU321"/>
      <c r="GV321"/>
      <c r="GW321"/>
    </row>
    <row r="322" spans="78:205" ht="13">
      <c r="BZ322"/>
      <c r="CH322"/>
      <c r="CP322"/>
      <c r="CX322"/>
      <c r="CY322"/>
      <c r="CZ322"/>
      <c r="DA322"/>
      <c r="DB322"/>
      <c r="DC322"/>
      <c r="DD322"/>
      <c r="DE322"/>
      <c r="DF322"/>
      <c r="DG322"/>
      <c r="DH322"/>
      <c r="DI322"/>
      <c r="DJ322"/>
      <c r="DK322"/>
      <c r="DL322"/>
      <c r="DM322"/>
      <c r="DN322"/>
      <c r="DO322"/>
      <c r="DP322"/>
      <c r="DQ322"/>
      <c r="DR322"/>
      <c r="DS322"/>
      <c r="DT322"/>
      <c r="DU322"/>
      <c r="DV322"/>
      <c r="DW322"/>
      <c r="DX322"/>
      <c r="DY322"/>
      <c r="DZ322"/>
      <c r="EA322"/>
      <c r="EB322"/>
      <c r="EC322"/>
      <c r="ED322"/>
      <c r="EE322"/>
      <c r="EF322"/>
      <c r="EG322"/>
      <c r="EH322"/>
      <c r="EI322"/>
      <c r="EJ322"/>
      <c r="EK322"/>
      <c r="EL322"/>
      <c r="EM322"/>
      <c r="EN322"/>
      <c r="EO322"/>
      <c r="EP322"/>
      <c r="EQ322"/>
      <c r="ER322"/>
      <c r="ES322"/>
      <c r="ET322"/>
      <c r="EU322"/>
      <c r="EV322"/>
      <c r="EW322"/>
      <c r="EX322"/>
      <c r="EY322"/>
      <c r="EZ322"/>
      <c r="FA322"/>
      <c r="FB322"/>
      <c r="FC322"/>
      <c r="FD322"/>
      <c r="FE322"/>
      <c r="FF322"/>
      <c r="FG322"/>
      <c r="FH322"/>
      <c r="FI322"/>
      <c r="FJ322"/>
      <c r="FK322"/>
      <c r="FL322"/>
      <c r="FM322"/>
      <c r="FN322"/>
      <c r="FO322"/>
      <c r="FP322"/>
      <c r="FQ322"/>
      <c r="FR322"/>
      <c r="FS322"/>
      <c r="FT322"/>
      <c r="FU322"/>
      <c r="FV322"/>
      <c r="FW322"/>
      <c r="FX322"/>
      <c r="FY322"/>
      <c r="FZ322"/>
      <c r="GA322"/>
      <c r="GB322"/>
      <c r="GC322"/>
      <c r="GD322"/>
      <c r="GE322"/>
      <c r="GF322"/>
      <c r="GG322"/>
      <c r="GH322"/>
      <c r="GI322"/>
      <c r="GJ322"/>
      <c r="GK322"/>
      <c r="GL322"/>
      <c r="GM322"/>
      <c r="GN322"/>
      <c r="GO322"/>
      <c r="GP322"/>
      <c r="GQ322"/>
      <c r="GR322"/>
      <c r="GS322"/>
      <c r="GT322"/>
      <c r="GU322"/>
      <c r="GV322"/>
      <c r="GW322"/>
    </row>
    <row r="323" spans="78:205" ht="13">
      <c r="BZ323"/>
      <c r="CH323"/>
      <c r="CP323"/>
      <c r="CX323"/>
      <c r="CY323"/>
      <c r="CZ323"/>
      <c r="DA323"/>
      <c r="DB323"/>
      <c r="DC323"/>
      <c r="DD323"/>
      <c r="DE323"/>
      <c r="DF323"/>
      <c r="DG323"/>
      <c r="DH323"/>
      <c r="DI323"/>
      <c r="DJ323"/>
      <c r="DK323"/>
      <c r="DL323"/>
      <c r="DM323"/>
      <c r="DN323"/>
      <c r="DO323"/>
      <c r="DP323"/>
      <c r="DQ323"/>
      <c r="DR323"/>
      <c r="DS323"/>
      <c r="DT323"/>
      <c r="DU323"/>
      <c r="DV323"/>
      <c r="DW323"/>
      <c r="DX323"/>
      <c r="DY323"/>
      <c r="DZ323"/>
      <c r="EA323"/>
      <c r="EB323"/>
      <c r="EC323"/>
      <c r="ED323"/>
      <c r="EE323"/>
      <c r="EF323"/>
      <c r="EG323"/>
      <c r="EH323"/>
      <c r="EI323"/>
      <c r="EJ323"/>
      <c r="EK323"/>
      <c r="EL323"/>
      <c r="EM323"/>
      <c r="EN323"/>
      <c r="EO323"/>
      <c r="EP323"/>
      <c r="EQ323"/>
      <c r="ER323"/>
      <c r="ES323"/>
      <c r="ET323"/>
      <c r="EU323"/>
      <c r="EV323"/>
      <c r="EW323"/>
      <c r="EX323"/>
      <c r="EY323"/>
      <c r="EZ323"/>
      <c r="FA323"/>
      <c r="FB323"/>
      <c r="FC323"/>
      <c r="FD323"/>
      <c r="FE323"/>
      <c r="FF323"/>
      <c r="FG323"/>
      <c r="FH323"/>
      <c r="FI323"/>
      <c r="FJ323"/>
      <c r="FK323"/>
      <c r="FL323"/>
      <c r="FM323"/>
      <c r="FN323"/>
      <c r="FO323"/>
      <c r="FP323"/>
      <c r="FQ323"/>
      <c r="FR323"/>
      <c r="FS323"/>
      <c r="FT323"/>
      <c r="FU323"/>
      <c r="FV323"/>
      <c r="FW323"/>
      <c r="FX323"/>
      <c r="FY323"/>
      <c r="FZ323"/>
      <c r="GA323"/>
      <c r="GB323"/>
      <c r="GC323"/>
      <c r="GD323"/>
      <c r="GE323"/>
      <c r="GF323"/>
      <c r="GG323"/>
      <c r="GH323"/>
      <c r="GI323"/>
      <c r="GJ323"/>
      <c r="GK323"/>
      <c r="GL323"/>
      <c r="GM323"/>
      <c r="GN323"/>
      <c r="GO323"/>
      <c r="GP323"/>
      <c r="GQ323"/>
      <c r="GR323"/>
      <c r="GS323"/>
      <c r="GT323"/>
      <c r="GU323"/>
      <c r="GV323"/>
      <c r="GW323"/>
    </row>
    <row r="324" spans="78:205" ht="13">
      <c r="BZ324"/>
      <c r="CH324"/>
      <c r="CP324"/>
      <c r="CX324"/>
      <c r="CY324"/>
      <c r="CZ324"/>
      <c r="DA324"/>
      <c r="DB324"/>
      <c r="DC324"/>
      <c r="DD324"/>
      <c r="DE324"/>
      <c r="DF324"/>
      <c r="DG324"/>
      <c r="DH324"/>
      <c r="DI324"/>
      <c r="DJ324"/>
      <c r="DK324"/>
      <c r="DL324"/>
      <c r="DM324"/>
      <c r="DN324"/>
      <c r="DO324"/>
      <c r="DP324"/>
      <c r="DQ324"/>
      <c r="DR324"/>
      <c r="DS324"/>
      <c r="DT324"/>
      <c r="DU324"/>
      <c r="DV324"/>
      <c r="DW324"/>
      <c r="DX324"/>
      <c r="DY324"/>
      <c r="DZ324"/>
      <c r="EA324"/>
      <c r="EB324"/>
      <c r="EC324"/>
      <c r="ED324"/>
      <c r="EE324"/>
      <c r="EF324"/>
      <c r="EG324"/>
      <c r="EH324"/>
      <c r="EI324"/>
      <c r="EJ324"/>
      <c r="EK324"/>
      <c r="EL324"/>
      <c r="EM324"/>
      <c r="EN324"/>
      <c r="EO324"/>
      <c r="EP324"/>
      <c r="EQ324"/>
      <c r="ER324"/>
      <c r="ES324"/>
      <c r="ET324"/>
      <c r="EU324"/>
      <c r="EV324"/>
      <c r="EW324"/>
      <c r="EX324"/>
      <c r="EY324"/>
      <c r="EZ324"/>
      <c r="FA324"/>
      <c r="FB324"/>
      <c r="FC324"/>
      <c r="FD324"/>
      <c r="FE324"/>
      <c r="FF324"/>
      <c r="FG324"/>
      <c r="FH324"/>
      <c r="FI324"/>
      <c r="FJ324"/>
      <c r="FK324"/>
      <c r="FL324"/>
      <c r="FM324"/>
      <c r="FN324"/>
      <c r="FO324"/>
      <c r="FP324"/>
      <c r="FQ324"/>
      <c r="FR324"/>
      <c r="FS324"/>
      <c r="FT324"/>
      <c r="FU324"/>
      <c r="FV324"/>
      <c r="FW324"/>
      <c r="FX324"/>
      <c r="FY324"/>
      <c r="FZ324"/>
      <c r="GA324"/>
      <c r="GB324"/>
      <c r="GC324"/>
      <c r="GD324"/>
      <c r="GE324"/>
      <c r="GF324"/>
      <c r="GG324"/>
      <c r="GH324"/>
      <c r="GI324"/>
      <c r="GJ324"/>
      <c r="GK324"/>
      <c r="GL324"/>
      <c r="GM324"/>
      <c r="GN324"/>
      <c r="GO324"/>
      <c r="GP324"/>
      <c r="GQ324"/>
      <c r="GR324"/>
      <c r="GS324"/>
      <c r="GT324"/>
      <c r="GU324"/>
      <c r="GV324"/>
      <c r="GW324"/>
    </row>
    <row r="325" spans="78:205" ht="13">
      <c r="BZ325"/>
      <c r="CH325"/>
      <c r="CP325"/>
      <c r="CX325"/>
      <c r="CY325"/>
      <c r="CZ325"/>
      <c r="DA325"/>
      <c r="DB325"/>
      <c r="DC325"/>
      <c r="DD325"/>
      <c r="DE325"/>
      <c r="DF325"/>
      <c r="DG325"/>
      <c r="DH325"/>
      <c r="DI325"/>
      <c r="DJ325"/>
      <c r="DK325"/>
      <c r="DL325"/>
      <c r="DM325"/>
      <c r="DN325"/>
      <c r="DO325"/>
      <c r="DP325"/>
      <c r="DQ325"/>
      <c r="DR325"/>
      <c r="DS325"/>
      <c r="DT325"/>
      <c r="DU325"/>
      <c r="DV325"/>
      <c r="DW325"/>
      <c r="DX325"/>
      <c r="DY325"/>
      <c r="DZ325"/>
      <c r="EA325"/>
      <c r="EB325"/>
      <c r="EC325"/>
      <c r="ED325"/>
      <c r="EE325"/>
      <c r="EF325"/>
      <c r="EG325"/>
      <c r="EH325"/>
      <c r="EI325"/>
      <c r="EJ325"/>
      <c r="EK325"/>
      <c r="EL325"/>
      <c r="EM325"/>
      <c r="EN325"/>
      <c r="EO325"/>
      <c r="EP325"/>
      <c r="EQ325"/>
      <c r="ER325"/>
      <c r="ES325"/>
      <c r="ET325"/>
      <c r="EU325"/>
      <c r="EV325"/>
      <c r="EW325"/>
      <c r="EX325"/>
      <c r="EY325"/>
      <c r="EZ325"/>
      <c r="FA325"/>
      <c r="FB325"/>
      <c r="FC325"/>
      <c r="FD325"/>
      <c r="FE325"/>
      <c r="FF325"/>
      <c r="FG325"/>
      <c r="FH325"/>
      <c r="FI325"/>
      <c r="FJ325"/>
      <c r="FK325"/>
      <c r="FL325"/>
      <c r="FM325"/>
      <c r="FN325"/>
      <c r="FO325"/>
      <c r="FP325"/>
      <c r="FQ325"/>
      <c r="FR325"/>
      <c r="FS325"/>
      <c r="FT325"/>
      <c r="FU325"/>
      <c r="FV325"/>
      <c r="FW325"/>
      <c r="FX325"/>
      <c r="FY325"/>
      <c r="FZ325"/>
      <c r="GA325"/>
      <c r="GB325"/>
      <c r="GC325"/>
      <c r="GD325"/>
      <c r="GE325"/>
      <c r="GF325"/>
      <c r="GG325"/>
      <c r="GH325"/>
      <c r="GI325"/>
      <c r="GJ325"/>
      <c r="GK325"/>
      <c r="GL325"/>
      <c r="GM325"/>
      <c r="GN325"/>
      <c r="GO325"/>
      <c r="GP325"/>
      <c r="GQ325"/>
      <c r="GR325"/>
      <c r="GS325"/>
      <c r="GT325"/>
      <c r="GU325"/>
      <c r="GV325"/>
      <c r="GW325"/>
    </row>
    <row r="326" spans="78:205" ht="13">
      <c r="BZ326"/>
      <c r="CH326"/>
      <c r="CP326"/>
      <c r="CX326"/>
      <c r="CY326"/>
      <c r="CZ326"/>
      <c r="DA326"/>
      <c r="DB326"/>
      <c r="DC326"/>
      <c r="DD326"/>
      <c r="DE326"/>
      <c r="DF326"/>
      <c r="DG326"/>
      <c r="DH326"/>
      <c r="DI326"/>
      <c r="DJ326"/>
      <c r="DK326"/>
      <c r="DL326"/>
      <c r="DM326"/>
      <c r="DN326"/>
      <c r="DO326"/>
      <c r="DP326"/>
      <c r="DQ326"/>
      <c r="DR326"/>
      <c r="DS326"/>
      <c r="DT326"/>
      <c r="DU326"/>
      <c r="DV326"/>
      <c r="DW326"/>
      <c r="DX326"/>
      <c r="DY326"/>
      <c r="DZ326"/>
      <c r="EA326"/>
      <c r="EB326"/>
      <c r="EC326"/>
      <c r="ED326"/>
      <c r="EE326"/>
      <c r="EF326"/>
      <c r="EG326"/>
      <c r="EH326"/>
      <c r="EI326"/>
      <c r="EJ326"/>
      <c r="EK326"/>
      <c r="EL326"/>
      <c r="EM326"/>
      <c r="EN326"/>
      <c r="EO326"/>
      <c r="EP326"/>
      <c r="EQ326"/>
      <c r="ER326"/>
      <c r="ES326"/>
      <c r="ET326"/>
      <c r="EU326"/>
      <c r="EV326"/>
      <c r="EW326"/>
      <c r="EX326"/>
      <c r="EY326"/>
      <c r="EZ326"/>
      <c r="FA326"/>
      <c r="FB326"/>
      <c r="FC326"/>
      <c r="FD326"/>
      <c r="FE326"/>
      <c r="FF326"/>
      <c r="FG326"/>
      <c r="FH326"/>
      <c r="FI326"/>
      <c r="FJ326"/>
      <c r="FK326"/>
      <c r="FL326"/>
      <c r="FM326"/>
      <c r="FN326"/>
      <c r="FO326"/>
      <c r="FP326"/>
      <c r="FQ326"/>
      <c r="FR326"/>
      <c r="FS326"/>
      <c r="FT326"/>
      <c r="FU326"/>
      <c r="FV326"/>
      <c r="FW326"/>
      <c r="FX326"/>
      <c r="FY326"/>
      <c r="FZ326"/>
      <c r="GA326"/>
      <c r="GB326"/>
      <c r="GC326"/>
      <c r="GD326"/>
      <c r="GE326"/>
      <c r="GF326"/>
      <c r="GG326"/>
      <c r="GH326"/>
      <c r="GI326"/>
      <c r="GJ326"/>
      <c r="GK326"/>
      <c r="GL326"/>
      <c r="GM326"/>
      <c r="GN326"/>
      <c r="GO326"/>
      <c r="GP326"/>
      <c r="GQ326"/>
      <c r="GR326"/>
      <c r="GS326"/>
      <c r="GT326"/>
      <c r="GU326"/>
      <c r="GV326"/>
      <c r="GW326"/>
    </row>
    <row r="327" spans="78:205" ht="13">
      <c r="BZ327"/>
      <c r="CH327"/>
      <c r="CP327"/>
      <c r="CX327"/>
      <c r="CY327"/>
      <c r="CZ327"/>
      <c r="DA327"/>
      <c r="DB327"/>
      <c r="DC327"/>
      <c r="DD327"/>
      <c r="DE327"/>
      <c r="DF327"/>
      <c r="DG327"/>
      <c r="DH327"/>
      <c r="DI327"/>
      <c r="DJ327"/>
      <c r="DK327"/>
      <c r="DL327"/>
      <c r="DM327"/>
      <c r="DN327"/>
      <c r="DO327"/>
      <c r="DP327"/>
      <c r="DQ327"/>
      <c r="DR327"/>
      <c r="DS327"/>
      <c r="DT327"/>
      <c r="DU327"/>
      <c r="DV327"/>
      <c r="DW327"/>
      <c r="DX327"/>
      <c r="DY327"/>
      <c r="DZ327"/>
      <c r="EA327"/>
      <c r="EB327"/>
      <c r="EC327"/>
      <c r="ED327"/>
      <c r="EE327"/>
      <c r="EF327"/>
      <c r="EG327"/>
      <c r="EH327"/>
      <c r="EI327"/>
      <c r="EJ327"/>
      <c r="EK327"/>
      <c r="EL327"/>
      <c r="EM327"/>
      <c r="EN327"/>
      <c r="EO327"/>
      <c r="EP327"/>
      <c r="EQ327"/>
      <c r="ER327"/>
      <c r="ES327"/>
      <c r="ET327"/>
      <c r="EU327"/>
      <c r="EV327"/>
      <c r="EW327"/>
      <c r="EX327"/>
      <c r="EY327"/>
      <c r="EZ327"/>
      <c r="FA327"/>
      <c r="FB327"/>
      <c r="FC327"/>
      <c r="FD327"/>
      <c r="FE327"/>
      <c r="FF327"/>
      <c r="FG327"/>
      <c r="FH327"/>
      <c r="FI327"/>
      <c r="FJ327"/>
      <c r="FK327"/>
      <c r="FL327"/>
      <c r="FM327"/>
      <c r="FN327"/>
      <c r="FO327"/>
      <c r="FP327"/>
      <c r="FQ327"/>
      <c r="FR327"/>
      <c r="FS327"/>
      <c r="FT327"/>
      <c r="FU327"/>
      <c r="FV327"/>
      <c r="FW327"/>
      <c r="FX327"/>
      <c r="FY327"/>
      <c r="FZ327"/>
      <c r="GA327"/>
      <c r="GB327"/>
      <c r="GC327"/>
      <c r="GD327"/>
      <c r="GE327"/>
      <c r="GF327"/>
      <c r="GG327"/>
      <c r="GH327"/>
      <c r="GI327"/>
      <c r="GJ327"/>
      <c r="GK327"/>
      <c r="GL327"/>
      <c r="GM327"/>
      <c r="GN327"/>
      <c r="GO327"/>
      <c r="GP327"/>
      <c r="GQ327"/>
      <c r="GR327"/>
      <c r="GS327"/>
      <c r="GT327"/>
      <c r="GU327"/>
      <c r="GV327"/>
      <c r="GW327"/>
    </row>
    <row r="328" spans="78:205" ht="13">
      <c r="BZ328"/>
      <c r="CH328"/>
      <c r="CP328"/>
      <c r="CX328"/>
      <c r="CY328"/>
      <c r="CZ328"/>
      <c r="DA328"/>
      <c r="DB328"/>
      <c r="DC328"/>
      <c r="DD328"/>
      <c r="DE328"/>
      <c r="DF328"/>
      <c r="DG328"/>
      <c r="DH328"/>
      <c r="DI328"/>
      <c r="DJ328"/>
      <c r="DK328"/>
      <c r="DL328"/>
      <c r="DM328"/>
      <c r="DN328"/>
      <c r="DO328"/>
      <c r="DP328"/>
      <c r="DQ328"/>
      <c r="DR328"/>
      <c r="DS328"/>
      <c r="DT328"/>
      <c r="DU328"/>
      <c r="DV328"/>
      <c r="DW328"/>
      <c r="DX328"/>
      <c r="DY328"/>
      <c r="DZ328"/>
      <c r="EA328"/>
      <c r="EB328"/>
      <c r="EC328"/>
      <c r="ED328"/>
      <c r="EE328"/>
      <c r="EF328"/>
      <c r="EG328"/>
      <c r="EH328"/>
      <c r="EI328"/>
      <c r="EJ328"/>
      <c r="EK328"/>
      <c r="EL328"/>
      <c r="EM328"/>
      <c r="EN328"/>
      <c r="EO328"/>
      <c r="EP328"/>
      <c r="EQ328"/>
      <c r="ER328"/>
      <c r="ES328"/>
      <c r="ET328"/>
      <c r="EU328"/>
      <c r="EV328"/>
      <c r="EW328"/>
      <c r="EX328"/>
      <c r="EY328"/>
      <c r="EZ328"/>
      <c r="FA328"/>
      <c r="FB328"/>
      <c r="FC328"/>
      <c r="FD328"/>
      <c r="FE328"/>
      <c r="FF328"/>
      <c r="FG328"/>
      <c r="FH328"/>
      <c r="FI328"/>
      <c r="FJ328"/>
      <c r="FK328"/>
      <c r="FL328"/>
      <c r="FM328"/>
      <c r="FN328"/>
      <c r="FO328"/>
      <c r="FP328"/>
      <c r="FQ328"/>
      <c r="FR328"/>
      <c r="FS328"/>
      <c r="FT328"/>
      <c r="FU328"/>
      <c r="FV328"/>
      <c r="FW328"/>
      <c r="FX328"/>
      <c r="FY328"/>
      <c r="FZ328"/>
      <c r="GA328"/>
      <c r="GB328"/>
      <c r="GC328"/>
      <c r="GD328"/>
      <c r="GE328"/>
      <c r="GF328"/>
      <c r="GG328"/>
      <c r="GH328"/>
      <c r="GI328"/>
      <c r="GJ328"/>
      <c r="GK328"/>
      <c r="GL328"/>
      <c r="GM328"/>
      <c r="GN328"/>
      <c r="GO328"/>
      <c r="GP328"/>
      <c r="GQ328"/>
      <c r="GR328"/>
      <c r="GS328"/>
      <c r="GT328"/>
      <c r="GU328"/>
      <c r="GV328"/>
      <c r="GW328"/>
    </row>
    <row r="329" spans="78:205" ht="13">
      <c r="BZ329"/>
      <c r="CH329"/>
      <c r="CP329"/>
      <c r="CX329"/>
      <c r="CY329"/>
      <c r="CZ329"/>
      <c r="DA329"/>
      <c r="DB329"/>
      <c r="DC329"/>
      <c r="DD329"/>
      <c r="DE329"/>
      <c r="DF329"/>
      <c r="DG329"/>
      <c r="DH329"/>
      <c r="DI329"/>
      <c r="DJ329"/>
      <c r="DK329"/>
      <c r="DL329"/>
      <c r="DM329"/>
      <c r="DN329"/>
      <c r="DO329"/>
      <c r="DP329"/>
      <c r="DQ329"/>
      <c r="DR329"/>
      <c r="DS329"/>
      <c r="DT329"/>
      <c r="DU329"/>
      <c r="DV329"/>
      <c r="DW329"/>
      <c r="DX329"/>
      <c r="DY329"/>
      <c r="DZ329"/>
      <c r="EA329"/>
      <c r="EB329"/>
      <c r="EC329"/>
      <c r="ED329"/>
      <c r="EE329"/>
      <c r="EF329"/>
      <c r="EG329"/>
      <c r="EH329"/>
      <c r="EI329"/>
      <c r="EJ329"/>
      <c r="EK329"/>
      <c r="EL329"/>
      <c r="EM329"/>
      <c r="EN329"/>
      <c r="EO329"/>
      <c r="EP329"/>
      <c r="EQ329"/>
      <c r="ER329"/>
      <c r="ES329"/>
      <c r="ET329"/>
      <c r="EU329"/>
      <c r="EV329"/>
      <c r="EW329"/>
      <c r="EX329"/>
      <c r="EY329"/>
      <c r="EZ329"/>
      <c r="FA329"/>
      <c r="FB329"/>
      <c r="FC329"/>
      <c r="FD329"/>
      <c r="FE329"/>
      <c r="FF329"/>
      <c r="FG329"/>
      <c r="FH329"/>
      <c r="FI329"/>
      <c r="FJ329"/>
      <c r="FK329"/>
      <c r="FL329"/>
      <c r="FM329"/>
      <c r="FN329"/>
      <c r="FO329"/>
      <c r="FP329"/>
      <c r="FQ329"/>
      <c r="FR329"/>
      <c r="FS329"/>
      <c r="FT329"/>
      <c r="FU329"/>
      <c r="FV329"/>
      <c r="FW329"/>
      <c r="FX329"/>
      <c r="FY329"/>
      <c r="FZ329"/>
      <c r="GA329"/>
      <c r="GB329"/>
      <c r="GC329"/>
      <c r="GD329"/>
      <c r="GE329"/>
      <c r="GF329"/>
      <c r="GG329"/>
      <c r="GH329"/>
      <c r="GI329"/>
      <c r="GJ329"/>
      <c r="GK329"/>
      <c r="GL329"/>
      <c r="GM329"/>
      <c r="GN329"/>
      <c r="GO329"/>
      <c r="GP329"/>
      <c r="GQ329"/>
      <c r="GR329"/>
      <c r="GS329"/>
      <c r="GT329"/>
      <c r="GU329"/>
      <c r="GV329"/>
      <c r="GW329"/>
    </row>
    <row r="330" spans="78:205" ht="13">
      <c r="BZ330"/>
      <c r="CH330"/>
      <c r="CP330"/>
      <c r="CX330"/>
      <c r="CY330"/>
      <c r="CZ330"/>
      <c r="DA330"/>
      <c r="DB330"/>
      <c r="DC330"/>
      <c r="DD330"/>
      <c r="DE330"/>
      <c r="DF330"/>
      <c r="DG330"/>
      <c r="DH330"/>
      <c r="DI330"/>
      <c r="DJ330"/>
      <c r="DK330"/>
      <c r="DL330"/>
      <c r="DM330"/>
      <c r="DN330"/>
      <c r="DO330"/>
      <c r="DP330"/>
      <c r="DQ330"/>
      <c r="DR330"/>
      <c r="DS330"/>
      <c r="DT330"/>
      <c r="DU330"/>
      <c r="DV330"/>
      <c r="DW330"/>
      <c r="DX330"/>
      <c r="DY330"/>
      <c r="DZ330"/>
      <c r="EA330"/>
      <c r="EB330"/>
      <c r="EC330"/>
      <c r="ED330"/>
      <c r="EE330"/>
      <c r="EF330"/>
      <c r="EG330"/>
      <c r="EH330"/>
      <c r="EI330"/>
      <c r="EJ330"/>
      <c r="EK330"/>
      <c r="EL330"/>
      <c r="EM330"/>
      <c r="EN330"/>
      <c r="EO330"/>
      <c r="EP330"/>
      <c r="EQ330"/>
      <c r="ER330"/>
      <c r="ES330"/>
      <c r="ET330"/>
      <c r="EU330"/>
      <c r="EV330"/>
      <c r="EW330"/>
      <c r="EX330"/>
      <c r="EY330"/>
      <c r="EZ330"/>
      <c r="FA330"/>
      <c r="FB330"/>
      <c r="FC330"/>
      <c r="FD330"/>
      <c r="FE330"/>
      <c r="FF330"/>
      <c r="FG330"/>
      <c r="FH330"/>
      <c r="FI330"/>
      <c r="FJ330"/>
      <c r="FK330"/>
      <c r="FL330"/>
      <c r="FM330"/>
      <c r="FN330"/>
      <c r="FO330"/>
      <c r="FP330"/>
      <c r="FQ330"/>
      <c r="FR330"/>
      <c r="FS330"/>
      <c r="FT330"/>
      <c r="FU330"/>
      <c r="FV330"/>
      <c r="FW330"/>
      <c r="FX330"/>
      <c r="FY330"/>
      <c r="FZ330"/>
      <c r="GA330"/>
      <c r="GB330"/>
      <c r="GC330"/>
      <c r="GD330"/>
      <c r="GE330"/>
      <c r="GF330"/>
      <c r="GG330"/>
      <c r="GH330"/>
      <c r="GI330"/>
      <c r="GJ330"/>
      <c r="GK330"/>
      <c r="GL330"/>
      <c r="GM330"/>
      <c r="GN330"/>
      <c r="GO330"/>
      <c r="GP330"/>
      <c r="GQ330"/>
      <c r="GR330"/>
      <c r="GS330"/>
      <c r="GT330"/>
      <c r="GU330"/>
      <c r="GV330"/>
      <c r="GW330"/>
    </row>
    <row r="331" spans="78:205" ht="13">
      <c r="BZ331"/>
      <c r="CH331"/>
      <c r="CP331"/>
      <c r="CX331"/>
      <c r="CY331"/>
      <c r="CZ331"/>
      <c r="DA331"/>
      <c r="DB331"/>
      <c r="DC331"/>
      <c r="DD331"/>
      <c r="DE331"/>
      <c r="DF331"/>
      <c r="DG331"/>
      <c r="DH331"/>
      <c r="DI331"/>
      <c r="DJ331"/>
      <c r="DK331"/>
      <c r="DL331"/>
      <c r="DM331"/>
      <c r="DN331"/>
      <c r="DO331"/>
      <c r="DP331"/>
      <c r="DQ331"/>
      <c r="DR331"/>
      <c r="DS331"/>
      <c r="DT331"/>
      <c r="DU331"/>
      <c r="DV331"/>
      <c r="DW331"/>
      <c r="DX331"/>
      <c r="DY331"/>
      <c r="DZ331"/>
      <c r="EA331"/>
      <c r="EB331"/>
      <c r="EC331"/>
      <c r="ED331"/>
      <c r="EE331"/>
      <c r="EF331"/>
      <c r="EG331"/>
      <c r="EH331"/>
      <c r="EI331"/>
      <c r="EJ331"/>
      <c r="EK331"/>
      <c r="EL331"/>
      <c r="EM331"/>
      <c r="EN331"/>
      <c r="EO331"/>
      <c r="EP331"/>
      <c r="EQ331"/>
      <c r="ER331"/>
      <c r="ES331"/>
      <c r="ET331"/>
      <c r="EU331"/>
      <c r="EV331"/>
      <c r="EW331"/>
      <c r="EX331"/>
      <c r="EY331"/>
      <c r="EZ331"/>
      <c r="FA331"/>
      <c r="FB331"/>
      <c r="FC331"/>
      <c r="FD331"/>
      <c r="FE331"/>
      <c r="FF331"/>
      <c r="FG331"/>
      <c r="FH331"/>
      <c r="FI331"/>
      <c r="FJ331"/>
      <c r="FK331"/>
      <c r="FL331"/>
      <c r="FM331"/>
      <c r="FN331"/>
      <c r="FO331"/>
      <c r="FP331"/>
      <c r="FQ331"/>
      <c r="FR331"/>
      <c r="FS331"/>
      <c r="FT331"/>
      <c r="FU331"/>
      <c r="FV331"/>
      <c r="FW331"/>
      <c r="FX331"/>
      <c r="FY331"/>
      <c r="FZ331"/>
      <c r="GA331"/>
      <c r="GB331"/>
      <c r="GC331"/>
      <c r="GD331"/>
      <c r="GE331"/>
      <c r="GF331"/>
      <c r="GG331"/>
      <c r="GH331"/>
      <c r="GI331"/>
      <c r="GJ331"/>
      <c r="GK331"/>
      <c r="GL331"/>
      <c r="GM331"/>
      <c r="GN331"/>
      <c r="GO331"/>
      <c r="GP331"/>
      <c r="GQ331"/>
      <c r="GR331"/>
      <c r="GS331"/>
      <c r="GT331"/>
      <c r="GU331"/>
      <c r="GV331"/>
      <c r="GW331"/>
    </row>
    <row r="332" spans="78:205" ht="13">
      <c r="BZ332"/>
      <c r="CH332"/>
      <c r="CP332"/>
      <c r="CX332"/>
      <c r="CY332"/>
      <c r="CZ332"/>
      <c r="DA332"/>
      <c r="DB332"/>
      <c r="DC332"/>
      <c r="DD332"/>
      <c r="DE332"/>
      <c r="DF332"/>
      <c r="DG332"/>
      <c r="DH332"/>
      <c r="DI332"/>
      <c r="DJ332"/>
      <c r="DK332"/>
      <c r="DL332"/>
      <c r="DM332"/>
      <c r="DN332"/>
      <c r="DO332"/>
      <c r="DP332"/>
      <c r="DQ332"/>
      <c r="DR332"/>
      <c r="DS332"/>
      <c r="DT332"/>
      <c r="DU332"/>
      <c r="DV332"/>
      <c r="DW332"/>
      <c r="DX332"/>
      <c r="DY332"/>
      <c r="DZ332"/>
      <c r="EA332"/>
      <c r="EB332"/>
      <c r="EC332"/>
      <c r="ED332"/>
      <c r="EE332"/>
      <c r="EF332"/>
      <c r="EG332"/>
      <c r="EH332"/>
      <c r="EI332"/>
      <c r="EJ332"/>
      <c r="EK332"/>
      <c r="EL332"/>
      <c r="EM332"/>
      <c r="EN332"/>
      <c r="EO332"/>
      <c r="EP332"/>
      <c r="EQ332"/>
      <c r="ER332"/>
      <c r="ES332"/>
      <c r="ET332"/>
      <c r="EU332"/>
      <c r="EV332"/>
      <c r="EW332"/>
      <c r="EX332"/>
      <c r="EY332"/>
      <c r="EZ332"/>
      <c r="FA332"/>
      <c r="FB332"/>
      <c r="FC332"/>
      <c r="FD332"/>
      <c r="FE332"/>
      <c r="FF332"/>
      <c r="FG332"/>
      <c r="FH332"/>
      <c r="FI332"/>
      <c r="FJ332"/>
      <c r="FK332"/>
      <c r="FL332"/>
      <c r="FM332"/>
      <c r="FN332"/>
      <c r="FO332"/>
      <c r="FP332"/>
      <c r="FQ332"/>
      <c r="FR332"/>
      <c r="FS332"/>
      <c r="FT332"/>
      <c r="FU332"/>
      <c r="FV332"/>
      <c r="FW332"/>
      <c r="FX332"/>
      <c r="FY332"/>
      <c r="FZ332"/>
      <c r="GA332"/>
      <c r="GB332"/>
      <c r="GC332"/>
      <c r="GD332"/>
      <c r="GE332"/>
      <c r="GF332"/>
      <c r="GG332"/>
      <c r="GH332"/>
      <c r="GI332"/>
      <c r="GJ332"/>
      <c r="GK332"/>
      <c r="GL332"/>
      <c r="GM332"/>
      <c r="GN332"/>
      <c r="GO332"/>
      <c r="GP332"/>
      <c r="GQ332"/>
      <c r="GR332"/>
      <c r="GS332"/>
      <c r="GT332"/>
      <c r="GU332"/>
      <c r="GV332"/>
      <c r="GW332"/>
    </row>
    <row r="333" spans="78:205" ht="13">
      <c r="BZ333"/>
      <c r="CH333"/>
      <c r="CP333"/>
      <c r="CX333"/>
      <c r="CY333"/>
      <c r="CZ333"/>
      <c r="DA333"/>
      <c r="DB333"/>
      <c r="DC333"/>
      <c r="DD333"/>
      <c r="DE333"/>
      <c r="DF333"/>
      <c r="DG333"/>
      <c r="DH333"/>
      <c r="DI333"/>
      <c r="DJ333"/>
      <c r="DK333"/>
      <c r="DL333"/>
      <c r="DM333"/>
      <c r="DN333"/>
      <c r="DO333"/>
      <c r="DP333"/>
      <c r="DQ333"/>
      <c r="DR333"/>
      <c r="DS333"/>
      <c r="DT333"/>
      <c r="DU333"/>
      <c r="DV333"/>
      <c r="DW333"/>
      <c r="DX333"/>
      <c r="DY333"/>
      <c r="DZ333"/>
      <c r="EA333"/>
      <c r="EB333"/>
      <c r="EC333"/>
      <c r="ED333"/>
      <c r="EE333"/>
      <c r="EF333"/>
      <c r="EG333"/>
      <c r="EH333"/>
      <c r="EI333"/>
      <c r="EJ333"/>
      <c r="EK333"/>
      <c r="EL333"/>
      <c r="EM333"/>
      <c r="EN333"/>
      <c r="EO333"/>
      <c r="EP333"/>
      <c r="EQ333"/>
      <c r="ER333"/>
      <c r="ES333"/>
      <c r="ET333"/>
      <c r="EU333"/>
      <c r="EV333"/>
      <c r="EW333"/>
      <c r="EX333"/>
      <c r="EY333"/>
      <c r="EZ333"/>
      <c r="FA333"/>
      <c r="FB333"/>
      <c r="FC333"/>
      <c r="FD333"/>
      <c r="FE333"/>
      <c r="FF333"/>
      <c r="FG333"/>
      <c r="FH333"/>
      <c r="FI333"/>
      <c r="FJ333"/>
      <c r="FK333"/>
      <c r="FL333"/>
      <c r="FM333"/>
      <c r="FN333"/>
      <c r="FO333"/>
      <c r="FP333"/>
      <c r="FQ333"/>
      <c r="FR333"/>
      <c r="FS333"/>
      <c r="FT333"/>
      <c r="FU333"/>
      <c r="FV333"/>
      <c r="FW333"/>
      <c r="FX333"/>
      <c r="FY333"/>
      <c r="FZ333"/>
      <c r="GA333"/>
      <c r="GB333"/>
      <c r="GC333"/>
      <c r="GD333"/>
      <c r="GE333"/>
      <c r="GF333"/>
      <c r="GG333"/>
      <c r="GH333"/>
      <c r="GI333"/>
      <c r="GJ333"/>
      <c r="GK333"/>
      <c r="GL333"/>
      <c r="GM333"/>
      <c r="GN333"/>
      <c r="GO333"/>
      <c r="GP333"/>
      <c r="GQ333"/>
      <c r="GR333"/>
      <c r="GS333"/>
      <c r="GT333"/>
      <c r="GU333"/>
      <c r="GV333"/>
      <c r="GW333"/>
    </row>
    <row r="334" spans="78:205" ht="13">
      <c r="BZ334"/>
      <c r="CH334"/>
      <c r="CP334"/>
      <c r="CX334"/>
      <c r="CY334"/>
      <c r="CZ334"/>
      <c r="DA334"/>
      <c r="DB334"/>
      <c r="DC334"/>
      <c r="DD334"/>
      <c r="DE334"/>
      <c r="DF334"/>
      <c r="DG334"/>
      <c r="DH334"/>
      <c r="DI334"/>
      <c r="DJ334"/>
      <c r="DK334"/>
      <c r="DL334"/>
      <c r="DM334"/>
      <c r="DN334"/>
      <c r="DO334"/>
      <c r="DP334"/>
      <c r="DQ334"/>
      <c r="DR334"/>
      <c r="DS334"/>
      <c r="DT334"/>
      <c r="DU334"/>
      <c r="DV334"/>
      <c r="DW334"/>
      <c r="DX334"/>
      <c r="DY334"/>
      <c r="DZ334"/>
      <c r="EA334"/>
      <c r="EB334"/>
      <c r="EC334"/>
      <c r="ED334"/>
      <c r="EE334"/>
      <c r="EF334"/>
      <c r="EG334"/>
      <c r="EH334"/>
      <c r="EI334"/>
      <c r="EJ334"/>
      <c r="EK334"/>
      <c r="EL334"/>
      <c r="EM334"/>
      <c r="EN334"/>
      <c r="EO334"/>
      <c r="EP334"/>
      <c r="EQ334"/>
      <c r="ER334"/>
      <c r="ES334"/>
      <c r="ET334"/>
      <c r="EU334"/>
      <c r="EV334"/>
      <c r="EW334"/>
      <c r="EX334"/>
      <c r="EY334"/>
      <c r="EZ334"/>
      <c r="FA334"/>
      <c r="FB334"/>
      <c r="FC334"/>
      <c r="FD334"/>
      <c r="FE334"/>
      <c r="FF334"/>
      <c r="FG334"/>
      <c r="FH334"/>
      <c r="FI334"/>
      <c r="FJ334"/>
      <c r="FK334"/>
      <c r="FL334"/>
      <c r="FM334"/>
      <c r="FN334"/>
      <c r="FO334"/>
      <c r="FP334"/>
      <c r="FQ334"/>
      <c r="FR334"/>
      <c r="FS334"/>
      <c r="FT334"/>
      <c r="FU334"/>
      <c r="FV334"/>
      <c r="FW334"/>
      <c r="FX334"/>
      <c r="FY334"/>
      <c r="FZ334"/>
      <c r="GA334"/>
      <c r="GB334"/>
      <c r="GC334"/>
      <c r="GD334"/>
      <c r="GE334"/>
      <c r="GF334"/>
      <c r="GG334"/>
      <c r="GH334"/>
      <c r="GI334"/>
      <c r="GJ334"/>
      <c r="GK334"/>
      <c r="GL334"/>
      <c r="GM334"/>
      <c r="GN334"/>
      <c r="GO334"/>
      <c r="GP334"/>
      <c r="GQ334"/>
      <c r="GR334"/>
      <c r="GS334"/>
      <c r="GT334"/>
      <c r="GU334"/>
      <c r="GV334"/>
      <c r="GW334"/>
    </row>
    <row r="335" spans="78:205" ht="13">
      <c r="BZ335"/>
      <c r="CH335"/>
      <c r="CP335"/>
      <c r="CX335"/>
      <c r="CY335"/>
      <c r="CZ335"/>
      <c r="DA335"/>
      <c r="DB335"/>
      <c r="DC335"/>
      <c r="DD335"/>
      <c r="DE335"/>
      <c r="DF335"/>
      <c r="DG335"/>
      <c r="DH335"/>
      <c r="DI335"/>
      <c r="DJ335"/>
      <c r="DK335"/>
      <c r="DL335"/>
      <c r="DM335"/>
      <c r="DN335"/>
      <c r="DO335"/>
      <c r="DP335"/>
      <c r="DQ335"/>
      <c r="DR335"/>
      <c r="DS335"/>
      <c r="DT335"/>
      <c r="DU335"/>
      <c r="DV335"/>
      <c r="DW335"/>
      <c r="DX335"/>
      <c r="DY335"/>
      <c r="DZ335"/>
      <c r="EA335"/>
      <c r="EB335"/>
      <c r="EC335"/>
      <c r="ED335"/>
      <c r="EE335"/>
      <c r="EF335"/>
      <c r="EG335"/>
      <c r="EH335"/>
      <c r="EI335"/>
      <c r="EJ335"/>
      <c r="EK335"/>
      <c r="EL335"/>
      <c r="EM335"/>
      <c r="EN335"/>
      <c r="EO335"/>
      <c r="EP335"/>
      <c r="EQ335"/>
      <c r="ER335"/>
      <c r="ES335"/>
      <c r="ET335"/>
      <c r="EU335"/>
      <c r="EV335"/>
      <c r="EW335"/>
      <c r="EX335"/>
      <c r="EY335"/>
      <c r="EZ335"/>
      <c r="FA335"/>
      <c r="FB335"/>
      <c r="FC335"/>
      <c r="FD335"/>
      <c r="FE335"/>
      <c r="FF335"/>
      <c r="FG335"/>
      <c r="FH335"/>
      <c r="FI335"/>
      <c r="FJ335"/>
      <c r="FK335"/>
      <c r="FL335"/>
      <c r="FM335"/>
      <c r="FN335"/>
      <c r="FO335"/>
      <c r="FP335"/>
      <c r="FQ335"/>
      <c r="FR335"/>
      <c r="FS335"/>
      <c r="FT335"/>
      <c r="FU335"/>
      <c r="FV335"/>
      <c r="FW335"/>
      <c r="FX335"/>
      <c r="FY335"/>
      <c r="FZ335"/>
      <c r="GA335"/>
      <c r="GB335"/>
      <c r="GC335"/>
      <c r="GD335"/>
      <c r="GE335"/>
      <c r="GF335"/>
      <c r="GG335"/>
      <c r="GH335"/>
      <c r="GI335"/>
      <c r="GJ335"/>
      <c r="GK335"/>
      <c r="GL335"/>
      <c r="GM335"/>
      <c r="GN335"/>
      <c r="GO335"/>
      <c r="GP335"/>
      <c r="GQ335"/>
      <c r="GR335"/>
      <c r="GS335"/>
      <c r="GT335"/>
      <c r="GU335"/>
      <c r="GV335"/>
      <c r="GW335"/>
    </row>
    <row r="336" spans="78:205" ht="13">
      <c r="BZ336"/>
      <c r="CH336"/>
      <c r="CP336"/>
      <c r="CX336"/>
      <c r="CY336"/>
      <c r="CZ336"/>
      <c r="DA336"/>
      <c r="DB336"/>
      <c r="DC336"/>
      <c r="DD336"/>
      <c r="DE336"/>
      <c r="DF336"/>
      <c r="DG336"/>
      <c r="DH336"/>
      <c r="DI336"/>
      <c r="DJ336"/>
      <c r="DK336"/>
      <c r="DL336"/>
      <c r="DM336"/>
      <c r="DN336"/>
      <c r="DO336"/>
      <c r="DP336"/>
      <c r="DQ336"/>
      <c r="DR336"/>
      <c r="DS336"/>
      <c r="DT336"/>
      <c r="DU336"/>
      <c r="DV336"/>
      <c r="DW336"/>
      <c r="DX336"/>
      <c r="DY336"/>
      <c r="DZ336"/>
      <c r="EA336"/>
      <c r="EB336"/>
      <c r="EC336"/>
      <c r="ED336"/>
      <c r="EE336"/>
      <c r="EF336"/>
      <c r="EG336"/>
      <c r="EH336"/>
      <c r="EI336"/>
      <c r="EJ336"/>
      <c r="EK336"/>
      <c r="EL336"/>
      <c r="EM336"/>
      <c r="EN336"/>
      <c r="EO336"/>
      <c r="EP336"/>
      <c r="EQ336"/>
      <c r="ER336"/>
      <c r="ES336"/>
      <c r="ET336"/>
      <c r="EU336"/>
      <c r="EV336"/>
      <c r="EW336"/>
      <c r="EX336"/>
      <c r="EY336"/>
      <c r="EZ336"/>
      <c r="FA336"/>
      <c r="FB336"/>
      <c r="FC336"/>
      <c r="FD336"/>
      <c r="FE336"/>
      <c r="FF336"/>
      <c r="FG336"/>
      <c r="FH336"/>
      <c r="FI336"/>
      <c r="FJ336"/>
      <c r="FK336"/>
      <c r="FL336"/>
      <c r="FM336"/>
      <c r="FN336"/>
      <c r="FO336"/>
      <c r="FP336"/>
      <c r="FQ336"/>
      <c r="FR336"/>
      <c r="FS336"/>
      <c r="FT336"/>
      <c r="FU336"/>
      <c r="FV336"/>
      <c r="FW336"/>
      <c r="FX336"/>
      <c r="FY336"/>
      <c r="FZ336"/>
      <c r="GA336"/>
      <c r="GB336"/>
      <c r="GC336"/>
      <c r="GD336"/>
      <c r="GE336"/>
      <c r="GF336"/>
      <c r="GG336"/>
      <c r="GH336"/>
      <c r="GI336"/>
      <c r="GJ336"/>
      <c r="GK336"/>
      <c r="GL336"/>
      <c r="GM336"/>
      <c r="GN336"/>
      <c r="GO336"/>
      <c r="GP336"/>
      <c r="GQ336"/>
      <c r="GR336"/>
      <c r="GS336"/>
      <c r="GT336"/>
      <c r="GU336"/>
      <c r="GV336"/>
      <c r="GW336"/>
    </row>
    <row r="337" spans="78:205" ht="13">
      <c r="BZ337"/>
      <c r="CH337"/>
      <c r="CP337"/>
      <c r="CX337"/>
      <c r="CY337"/>
      <c r="CZ337"/>
      <c r="DA337"/>
      <c r="DB337"/>
      <c r="DC337"/>
      <c r="DD337"/>
      <c r="DE337"/>
      <c r="DF337"/>
      <c r="DG337"/>
      <c r="DH337"/>
      <c r="DI337"/>
      <c r="DJ337"/>
      <c r="DK337"/>
      <c r="DL337"/>
      <c r="DM337"/>
      <c r="DN337"/>
      <c r="DO337"/>
      <c r="DP337"/>
      <c r="DQ337"/>
      <c r="DR337"/>
      <c r="DS337"/>
      <c r="DT337"/>
      <c r="DU337"/>
      <c r="DV337"/>
      <c r="DW337"/>
      <c r="DX337"/>
      <c r="DY337"/>
      <c r="DZ337"/>
      <c r="EA337"/>
      <c r="EB337"/>
      <c r="EC337"/>
      <c r="ED337"/>
      <c r="EE337"/>
      <c r="EF337"/>
      <c r="EG337"/>
      <c r="EH337"/>
      <c r="EI337"/>
      <c r="EJ337"/>
      <c r="EK337"/>
      <c r="EL337"/>
      <c r="EM337"/>
      <c r="EN337"/>
      <c r="EO337"/>
      <c r="EP337"/>
      <c r="EQ337"/>
      <c r="ER337"/>
      <c r="ES337"/>
      <c r="ET337"/>
      <c r="EU337"/>
      <c r="EV337"/>
      <c r="EW337"/>
      <c r="EX337"/>
      <c r="EY337"/>
      <c r="EZ337"/>
      <c r="FA337"/>
      <c r="FB337"/>
      <c r="FC337"/>
      <c r="FD337"/>
      <c r="FE337"/>
      <c r="FF337"/>
      <c r="FG337"/>
      <c r="FH337"/>
      <c r="FI337"/>
      <c r="FJ337"/>
      <c r="FK337"/>
      <c r="FL337"/>
      <c r="FM337"/>
      <c r="FN337"/>
      <c r="FO337"/>
      <c r="FP337"/>
      <c r="FQ337"/>
      <c r="FR337"/>
      <c r="FS337"/>
      <c r="FT337"/>
      <c r="FU337"/>
      <c r="FV337"/>
      <c r="FW337"/>
      <c r="FX337"/>
      <c r="FY337"/>
      <c r="FZ337"/>
      <c r="GA337"/>
      <c r="GB337"/>
      <c r="GC337"/>
      <c r="GD337"/>
      <c r="GE337"/>
      <c r="GF337"/>
      <c r="GG337"/>
      <c r="GH337"/>
      <c r="GI337"/>
      <c r="GJ337"/>
      <c r="GK337"/>
      <c r="GL337"/>
      <c r="GM337"/>
      <c r="GN337"/>
      <c r="GO337"/>
      <c r="GP337"/>
      <c r="GQ337"/>
      <c r="GR337"/>
      <c r="GS337"/>
      <c r="GT337"/>
      <c r="GU337"/>
      <c r="GV337"/>
      <c r="GW337"/>
    </row>
    <row r="338" spans="78:205" ht="13">
      <c r="BZ338"/>
      <c r="CH338"/>
      <c r="CP338"/>
      <c r="CX338"/>
      <c r="CY338"/>
      <c r="CZ338"/>
      <c r="DA338"/>
      <c r="DB338"/>
      <c r="DC338"/>
      <c r="DD338"/>
      <c r="DE338"/>
      <c r="DF338"/>
      <c r="DG338"/>
      <c r="DH338"/>
      <c r="DI338"/>
      <c r="DJ338"/>
      <c r="DK338"/>
      <c r="DL338"/>
      <c r="DM338"/>
      <c r="DN338"/>
      <c r="DO338"/>
      <c r="DP338"/>
      <c r="DQ338"/>
      <c r="DR338"/>
      <c r="DS338"/>
      <c r="DT338"/>
      <c r="DU338"/>
      <c r="DV338"/>
      <c r="DW338"/>
      <c r="DX338"/>
      <c r="DY338"/>
      <c r="DZ338"/>
      <c r="EA338"/>
      <c r="EB338"/>
      <c r="EC338"/>
      <c r="ED338"/>
      <c r="EE338"/>
      <c r="EF338"/>
      <c r="EG338"/>
      <c r="EH338"/>
      <c r="EI338"/>
      <c r="EJ338"/>
      <c r="EK338"/>
      <c r="EL338"/>
      <c r="EM338"/>
      <c r="EN338"/>
      <c r="EO338"/>
      <c r="EP338"/>
      <c r="EQ338"/>
      <c r="ER338"/>
      <c r="ES338"/>
      <c r="ET338"/>
      <c r="EU338"/>
      <c r="EV338"/>
      <c r="EW338"/>
      <c r="EX338"/>
      <c r="EY338"/>
      <c r="EZ338"/>
      <c r="FA338"/>
      <c r="FB338"/>
      <c r="FC338"/>
      <c r="FD338"/>
      <c r="FE338"/>
      <c r="FF338"/>
      <c r="FG338"/>
      <c r="FH338"/>
      <c r="FI338"/>
      <c r="FJ338"/>
      <c r="FK338"/>
      <c r="FL338"/>
      <c r="FM338"/>
      <c r="FN338"/>
      <c r="FO338"/>
      <c r="FP338"/>
      <c r="FQ338"/>
      <c r="FR338"/>
      <c r="FS338"/>
      <c r="FT338"/>
      <c r="FU338"/>
      <c r="FV338"/>
      <c r="FW338"/>
      <c r="FX338"/>
      <c r="FY338"/>
      <c r="FZ338"/>
      <c r="GA338"/>
      <c r="GB338"/>
      <c r="GC338"/>
      <c r="GD338"/>
      <c r="GE338"/>
      <c r="GF338"/>
      <c r="GG338"/>
      <c r="GH338"/>
      <c r="GI338"/>
      <c r="GJ338"/>
      <c r="GK338"/>
      <c r="GL338"/>
      <c r="GM338"/>
      <c r="GN338"/>
      <c r="GO338"/>
      <c r="GP338"/>
      <c r="GQ338"/>
      <c r="GR338"/>
      <c r="GS338"/>
      <c r="GT338"/>
      <c r="GU338"/>
      <c r="GV338"/>
      <c r="GW338"/>
    </row>
    <row r="339" spans="78:205" ht="13">
      <c r="BZ339"/>
      <c r="CH339"/>
      <c r="CP339"/>
      <c r="CX339"/>
      <c r="CY339"/>
      <c r="CZ339"/>
      <c r="DA339"/>
      <c r="DB339"/>
      <c r="DC339"/>
      <c r="DD339"/>
      <c r="DE339"/>
      <c r="DF339"/>
      <c r="DG339"/>
      <c r="DH339"/>
      <c r="DI339"/>
      <c r="DJ339"/>
      <c r="DK339"/>
      <c r="DL339"/>
      <c r="DM339"/>
      <c r="DN339"/>
      <c r="DO339"/>
      <c r="DP339"/>
      <c r="DQ339"/>
      <c r="DR339"/>
      <c r="DS339"/>
      <c r="DT339"/>
      <c r="DU339"/>
      <c r="DV339"/>
      <c r="DW339"/>
      <c r="DX339"/>
      <c r="DY339"/>
      <c r="DZ339"/>
      <c r="EA339"/>
      <c r="EB339"/>
      <c r="EC339"/>
      <c r="ED339"/>
      <c r="EE339"/>
      <c r="EF339"/>
      <c r="EG339"/>
      <c r="EH339"/>
      <c r="EI339"/>
      <c r="EJ339"/>
      <c r="EK339"/>
      <c r="EL339"/>
      <c r="EM339"/>
      <c r="EN339"/>
      <c r="EO339"/>
      <c r="EP339"/>
      <c r="EQ339"/>
      <c r="ER339"/>
      <c r="ES339"/>
      <c r="ET339"/>
      <c r="EU339"/>
      <c r="EV339"/>
      <c r="EW339"/>
      <c r="EX339"/>
      <c r="EY339"/>
      <c r="EZ339"/>
      <c r="FA339"/>
      <c r="FB339"/>
      <c r="FC339"/>
      <c r="FD339"/>
      <c r="FE339"/>
      <c r="FF339"/>
      <c r="FG339"/>
      <c r="FH339"/>
      <c r="FI339"/>
      <c r="FJ339"/>
      <c r="FK339"/>
      <c r="FL339"/>
      <c r="FM339"/>
      <c r="FN339"/>
      <c r="FO339"/>
      <c r="FP339"/>
      <c r="FQ339"/>
      <c r="FR339"/>
      <c r="FS339"/>
      <c r="FT339"/>
      <c r="FU339"/>
      <c r="FV339"/>
      <c r="FW339"/>
      <c r="FX339"/>
      <c r="FY339"/>
      <c r="FZ339"/>
      <c r="GA339"/>
      <c r="GB339"/>
      <c r="GC339"/>
      <c r="GD339"/>
      <c r="GE339"/>
      <c r="GF339"/>
      <c r="GG339"/>
      <c r="GH339"/>
      <c r="GI339"/>
      <c r="GJ339"/>
      <c r="GK339"/>
      <c r="GL339"/>
      <c r="GM339"/>
      <c r="GN339"/>
      <c r="GO339"/>
      <c r="GP339"/>
      <c r="GQ339"/>
      <c r="GR339"/>
      <c r="GS339"/>
      <c r="GT339"/>
      <c r="GU339"/>
      <c r="GV339"/>
      <c r="GW339"/>
    </row>
    <row r="340" spans="78:205" ht="13">
      <c r="BZ340"/>
      <c r="CH340"/>
      <c r="CP340"/>
      <c r="CX340"/>
      <c r="CY340"/>
      <c r="CZ340"/>
      <c r="DA340"/>
      <c r="DB340"/>
      <c r="DC340"/>
      <c r="DD340"/>
      <c r="DE340"/>
      <c r="DF340"/>
      <c r="DG340"/>
      <c r="DH340"/>
      <c r="DI340"/>
      <c r="DJ340"/>
      <c r="DK340"/>
      <c r="DL340"/>
      <c r="DM340"/>
      <c r="DN340"/>
      <c r="DO340"/>
      <c r="DP340"/>
      <c r="DQ340"/>
      <c r="DR340"/>
      <c r="DS340"/>
      <c r="DT340"/>
      <c r="DU340"/>
      <c r="DV340"/>
      <c r="DW340"/>
      <c r="DX340"/>
      <c r="DY340"/>
      <c r="DZ340"/>
      <c r="EA340"/>
      <c r="EB340"/>
      <c r="EC340"/>
      <c r="ED340"/>
      <c r="EE340"/>
      <c r="EF340"/>
      <c r="EG340"/>
      <c r="EH340"/>
      <c r="EI340"/>
      <c r="EJ340"/>
      <c r="EK340"/>
      <c r="EL340"/>
      <c r="EM340"/>
      <c r="EN340"/>
      <c r="EO340"/>
      <c r="EP340"/>
      <c r="EQ340"/>
      <c r="ER340"/>
      <c r="ES340"/>
      <c r="ET340"/>
      <c r="EU340"/>
      <c r="EV340"/>
      <c r="EW340"/>
      <c r="EX340"/>
      <c r="EY340"/>
      <c r="EZ340"/>
      <c r="FA340"/>
      <c r="FB340"/>
      <c r="FC340"/>
      <c r="FD340"/>
      <c r="FE340"/>
      <c r="FF340"/>
      <c r="FG340"/>
      <c r="FH340"/>
      <c r="FI340"/>
      <c r="FJ340"/>
      <c r="FK340"/>
      <c r="FL340"/>
      <c r="FM340"/>
      <c r="FN340"/>
      <c r="FO340"/>
      <c r="FP340"/>
      <c r="FQ340"/>
      <c r="FR340"/>
      <c r="FS340"/>
      <c r="FT340"/>
      <c r="FU340"/>
      <c r="FV340"/>
      <c r="FW340"/>
      <c r="FX340"/>
      <c r="FY340"/>
      <c r="FZ340"/>
      <c r="GA340"/>
      <c r="GB340"/>
      <c r="GC340"/>
      <c r="GD340"/>
      <c r="GE340"/>
      <c r="GF340"/>
      <c r="GG340"/>
      <c r="GH340"/>
      <c r="GI340"/>
      <c r="GJ340"/>
      <c r="GK340"/>
      <c r="GL340"/>
      <c r="GM340"/>
      <c r="GN340"/>
      <c r="GO340"/>
      <c r="GP340"/>
      <c r="GQ340"/>
      <c r="GR340"/>
      <c r="GS340"/>
      <c r="GT340"/>
      <c r="GU340"/>
      <c r="GV340"/>
      <c r="GW340"/>
    </row>
    <row r="341" spans="78:205" ht="13">
      <c r="BZ341"/>
      <c r="CH341"/>
      <c r="CP341"/>
      <c r="CX341"/>
      <c r="CY341"/>
      <c r="CZ341"/>
      <c r="DA341"/>
      <c r="DB341"/>
      <c r="DC341"/>
      <c r="DD341"/>
      <c r="DE341"/>
      <c r="DF341"/>
      <c r="DG341"/>
      <c r="DH341"/>
      <c r="DI341"/>
      <c r="DJ341"/>
      <c r="DK341"/>
      <c r="DL341"/>
      <c r="DM341"/>
      <c r="DN341"/>
      <c r="DO341"/>
      <c r="DP341"/>
      <c r="DQ341"/>
      <c r="DR341"/>
      <c r="DS341"/>
      <c r="DT341"/>
      <c r="DU341"/>
      <c r="DV341"/>
      <c r="DW341"/>
      <c r="DX341"/>
      <c r="DY341"/>
      <c r="DZ341"/>
      <c r="EA341"/>
      <c r="EB341"/>
      <c r="EC341"/>
      <c r="ED341"/>
      <c r="EE341"/>
      <c r="EF341"/>
      <c r="EG341"/>
      <c r="EH341"/>
      <c r="EI341"/>
      <c r="EJ341"/>
      <c r="EK341"/>
      <c r="EL341"/>
      <c r="EM341"/>
      <c r="EN341"/>
      <c r="EO341"/>
      <c r="EP341"/>
      <c r="EQ341"/>
      <c r="ER341"/>
      <c r="ES341"/>
      <c r="ET341"/>
      <c r="EU341"/>
      <c r="EV341"/>
      <c r="EW341"/>
      <c r="EX341"/>
      <c r="EY341"/>
      <c r="EZ341"/>
      <c r="FA341"/>
      <c r="FB341"/>
      <c r="FC341"/>
      <c r="FD341"/>
      <c r="FE341"/>
      <c r="FF341"/>
      <c r="FG341"/>
      <c r="FH341"/>
      <c r="FI341"/>
      <c r="FJ341"/>
      <c r="FK341"/>
      <c r="FL341"/>
      <c r="FM341"/>
      <c r="FN341"/>
      <c r="FO341"/>
      <c r="FP341"/>
      <c r="FQ341"/>
      <c r="FR341"/>
      <c r="FS341"/>
      <c r="FT341"/>
      <c r="FU341"/>
      <c r="FV341"/>
      <c r="FW341"/>
      <c r="FX341"/>
      <c r="FY341"/>
      <c r="FZ341"/>
      <c r="GA341"/>
      <c r="GB341"/>
      <c r="GC341"/>
      <c r="GD341"/>
      <c r="GE341"/>
      <c r="GF341"/>
      <c r="GG341"/>
      <c r="GH341"/>
      <c r="GI341"/>
      <c r="GJ341"/>
      <c r="GK341"/>
      <c r="GL341"/>
      <c r="GM341"/>
      <c r="GN341"/>
      <c r="GO341"/>
      <c r="GP341"/>
      <c r="GQ341"/>
      <c r="GR341"/>
      <c r="GS341"/>
      <c r="GT341"/>
      <c r="GU341"/>
      <c r="GV341"/>
      <c r="GW341"/>
    </row>
    <row r="342" spans="78:205" ht="13">
      <c r="BZ342"/>
      <c r="CH342"/>
      <c r="CP342"/>
      <c r="CX342"/>
      <c r="CY342"/>
      <c r="CZ342"/>
      <c r="DA342"/>
      <c r="DB342"/>
      <c r="DC342"/>
      <c r="DD342"/>
      <c r="DE342"/>
      <c r="DF342"/>
      <c r="DG342"/>
      <c r="DH342"/>
      <c r="DI342"/>
      <c r="DJ342"/>
      <c r="DK342"/>
      <c r="DL342"/>
      <c r="DM342"/>
      <c r="DN342"/>
      <c r="DO342"/>
      <c r="DP342"/>
      <c r="DQ342"/>
      <c r="DR342"/>
      <c r="DS342"/>
      <c r="DT342"/>
      <c r="DU342"/>
      <c r="DV342"/>
      <c r="DW342"/>
      <c r="DX342"/>
      <c r="DY342"/>
      <c r="DZ342"/>
      <c r="EA342"/>
      <c r="EB342"/>
      <c r="EC342"/>
      <c r="ED342"/>
      <c r="EE342"/>
      <c r="EF342"/>
      <c r="EG342"/>
      <c r="EH342"/>
      <c r="EI342"/>
      <c r="EJ342"/>
      <c r="EK342"/>
      <c r="EL342"/>
      <c r="EM342"/>
      <c r="EN342"/>
      <c r="EO342"/>
      <c r="EP342"/>
      <c r="EQ342"/>
      <c r="ER342"/>
      <c r="ES342"/>
      <c r="ET342"/>
      <c r="EU342"/>
      <c r="EV342"/>
      <c r="EW342"/>
      <c r="EX342"/>
      <c r="EY342"/>
      <c r="EZ342"/>
      <c r="FA342"/>
      <c r="FB342"/>
      <c r="FC342"/>
      <c r="FD342"/>
      <c r="FE342"/>
      <c r="FF342"/>
      <c r="FG342"/>
      <c r="FH342"/>
      <c r="FI342"/>
      <c r="FJ342"/>
      <c r="FK342"/>
      <c r="FL342"/>
      <c r="FM342"/>
      <c r="FN342"/>
      <c r="FO342"/>
      <c r="FP342"/>
      <c r="FQ342"/>
      <c r="FR342"/>
      <c r="FS342"/>
      <c r="FT342"/>
      <c r="FU342"/>
      <c r="FV342"/>
      <c r="FW342"/>
      <c r="FX342"/>
      <c r="FY342"/>
      <c r="FZ342"/>
      <c r="GA342"/>
      <c r="GB342"/>
      <c r="GC342"/>
      <c r="GD342"/>
      <c r="GE342"/>
      <c r="GF342"/>
      <c r="GG342"/>
      <c r="GH342"/>
      <c r="GI342"/>
      <c r="GJ342"/>
      <c r="GK342"/>
      <c r="GL342"/>
      <c r="GM342"/>
      <c r="GN342"/>
      <c r="GO342"/>
      <c r="GP342"/>
      <c r="GQ342"/>
      <c r="GR342"/>
      <c r="GS342"/>
      <c r="GT342"/>
      <c r="GU342"/>
      <c r="GV342"/>
      <c r="GW342"/>
    </row>
    <row r="343" spans="78:205" ht="13">
      <c r="BZ343"/>
      <c r="CH343"/>
      <c r="CP343"/>
      <c r="CX343"/>
      <c r="CY343"/>
      <c r="CZ343"/>
      <c r="DA343"/>
      <c r="DB343"/>
      <c r="DC343"/>
      <c r="DD343"/>
      <c r="DE343"/>
      <c r="DF343"/>
      <c r="DG343"/>
      <c r="DH343"/>
      <c r="DI343"/>
      <c r="DJ343"/>
      <c r="DK343"/>
      <c r="DL343"/>
      <c r="DM343"/>
      <c r="DN343"/>
      <c r="DO343"/>
      <c r="DP343"/>
      <c r="DQ343"/>
      <c r="DR343"/>
      <c r="DS343"/>
      <c r="DT343"/>
      <c r="DU343"/>
      <c r="DV343"/>
      <c r="DW343"/>
      <c r="DX343"/>
      <c r="DY343"/>
      <c r="DZ343"/>
      <c r="EA343"/>
      <c r="EB343"/>
      <c r="EC343"/>
      <c r="ED343"/>
      <c r="EE343"/>
      <c r="EF343"/>
      <c r="EG343"/>
      <c r="EH343"/>
      <c r="EI343"/>
      <c r="EJ343"/>
      <c r="EK343"/>
      <c r="EL343"/>
      <c r="EM343"/>
      <c r="EN343"/>
      <c r="EO343"/>
      <c r="EP343"/>
      <c r="EQ343"/>
      <c r="ER343"/>
      <c r="ES343"/>
      <c r="ET343"/>
      <c r="EU343"/>
      <c r="EV343"/>
      <c r="EW343"/>
      <c r="EX343"/>
      <c r="EY343"/>
      <c r="EZ343"/>
      <c r="FA343"/>
      <c r="FB343"/>
      <c r="FC343"/>
      <c r="FD343"/>
      <c r="FE343"/>
      <c r="FF343"/>
      <c r="FG343"/>
      <c r="FH343"/>
      <c r="FI343"/>
      <c r="FJ343"/>
      <c r="FK343"/>
      <c r="FL343"/>
      <c r="FM343"/>
      <c r="FN343"/>
      <c r="FO343"/>
      <c r="FP343"/>
      <c r="FQ343"/>
      <c r="FR343"/>
      <c r="FS343"/>
      <c r="FT343"/>
      <c r="FU343"/>
      <c r="FV343"/>
      <c r="FW343"/>
      <c r="FX343"/>
      <c r="FY343"/>
      <c r="FZ343"/>
      <c r="GA343"/>
      <c r="GB343"/>
      <c r="GC343"/>
      <c r="GD343"/>
      <c r="GE343"/>
      <c r="GF343"/>
      <c r="GG343"/>
      <c r="GH343"/>
      <c r="GI343"/>
      <c r="GJ343"/>
      <c r="GK343"/>
      <c r="GL343"/>
      <c r="GM343"/>
      <c r="GN343"/>
      <c r="GO343"/>
      <c r="GP343"/>
      <c r="GQ343"/>
      <c r="GR343"/>
      <c r="GS343"/>
      <c r="GT343"/>
      <c r="GU343"/>
      <c r="GV343"/>
      <c r="GW343"/>
    </row>
    <row r="344" spans="78:205" ht="13">
      <c r="BZ344"/>
      <c r="CH344"/>
      <c r="CP344"/>
      <c r="CX344"/>
      <c r="CY344"/>
      <c r="CZ344"/>
      <c r="DA344"/>
      <c r="DB344"/>
      <c r="DC344"/>
      <c r="DD344"/>
      <c r="DE344"/>
      <c r="DF344"/>
      <c r="DG344"/>
      <c r="DH344"/>
      <c r="DI344"/>
      <c r="DJ344"/>
      <c r="DK344"/>
      <c r="DL344"/>
      <c r="DM344"/>
      <c r="DN344"/>
      <c r="DO344"/>
      <c r="DP344"/>
      <c r="DQ344"/>
      <c r="DR344"/>
      <c r="DS344"/>
      <c r="DT344"/>
      <c r="DU344"/>
      <c r="DV344"/>
      <c r="DW344"/>
      <c r="DX344"/>
      <c r="DY344"/>
      <c r="DZ344"/>
      <c r="EA344"/>
      <c r="EB344"/>
      <c r="EC344"/>
      <c r="ED344"/>
      <c r="EE344"/>
      <c r="EF344"/>
      <c r="EG344"/>
      <c r="EH344"/>
      <c r="EI344"/>
      <c r="EJ344"/>
      <c r="EK344"/>
      <c r="EL344"/>
      <c r="EM344"/>
      <c r="EN344"/>
      <c r="EO344"/>
      <c r="EP344"/>
      <c r="EQ344"/>
      <c r="ER344"/>
      <c r="ES344"/>
      <c r="ET344"/>
      <c r="EU344"/>
      <c r="EV344"/>
      <c r="EW344"/>
      <c r="EX344"/>
      <c r="EY344"/>
      <c r="EZ344"/>
      <c r="FA344"/>
      <c r="FB344"/>
      <c r="FC344"/>
      <c r="FD344"/>
      <c r="FE344"/>
      <c r="FF344"/>
      <c r="FG344"/>
      <c r="FH344"/>
      <c r="FI344"/>
      <c r="FJ344"/>
      <c r="FK344"/>
      <c r="FL344"/>
      <c r="FM344"/>
      <c r="FN344"/>
      <c r="FO344"/>
      <c r="FP344"/>
      <c r="FQ344"/>
      <c r="FR344"/>
      <c r="FS344"/>
      <c r="FT344"/>
      <c r="FU344"/>
      <c r="FV344"/>
      <c r="FW344"/>
      <c r="FX344"/>
      <c r="FY344"/>
      <c r="FZ344"/>
      <c r="GA344"/>
      <c r="GB344"/>
      <c r="GC344"/>
      <c r="GD344"/>
      <c r="GE344"/>
      <c r="GF344"/>
      <c r="GG344"/>
      <c r="GH344"/>
      <c r="GI344"/>
      <c r="GJ344"/>
      <c r="GK344"/>
      <c r="GL344"/>
      <c r="GM344"/>
      <c r="GN344"/>
      <c r="GO344"/>
      <c r="GP344"/>
      <c r="GQ344"/>
      <c r="GR344"/>
      <c r="GS344"/>
      <c r="GT344"/>
      <c r="GU344"/>
      <c r="GV344"/>
      <c r="GW344"/>
    </row>
    <row r="345" spans="78:205" ht="13">
      <c r="BZ345"/>
      <c r="CH345"/>
      <c r="CP345"/>
      <c r="CX345"/>
      <c r="CY345"/>
      <c r="CZ345"/>
      <c r="DA345"/>
      <c r="DB345"/>
      <c r="DC345"/>
      <c r="DD345"/>
      <c r="DE345"/>
      <c r="DF345"/>
      <c r="DG345"/>
      <c r="DH345"/>
      <c r="DI345"/>
      <c r="DJ345"/>
      <c r="DK345"/>
      <c r="DL345"/>
      <c r="DM345"/>
      <c r="DN345"/>
      <c r="DO345"/>
      <c r="DP345"/>
      <c r="DQ345"/>
      <c r="DR345"/>
      <c r="DS345"/>
      <c r="DT345"/>
      <c r="DU345"/>
      <c r="DV345"/>
      <c r="DW345"/>
      <c r="DX345"/>
      <c r="DY345"/>
      <c r="DZ345"/>
      <c r="EA345"/>
      <c r="EB345"/>
      <c r="EC345"/>
      <c r="ED345"/>
      <c r="EE345"/>
      <c r="EF345"/>
      <c r="EG345"/>
      <c r="EH345"/>
      <c r="EI345"/>
      <c r="EJ345"/>
      <c r="EK345"/>
      <c r="EL345"/>
      <c r="EM345"/>
      <c r="EN345"/>
      <c r="EO345"/>
      <c r="EP345"/>
      <c r="EQ345"/>
      <c r="ER345"/>
      <c r="ES345"/>
      <c r="ET345"/>
      <c r="EU345"/>
      <c r="EV345"/>
      <c r="EW345"/>
      <c r="EX345"/>
      <c r="EY345"/>
      <c r="EZ345"/>
      <c r="FA345"/>
      <c r="FB345"/>
      <c r="FC345"/>
      <c r="FD345"/>
      <c r="FE345"/>
      <c r="FF345"/>
      <c r="FG345"/>
      <c r="FH345"/>
      <c r="FI345"/>
      <c r="FJ345"/>
      <c r="FK345"/>
      <c r="FL345"/>
      <c r="FM345"/>
      <c r="FN345"/>
      <c r="FO345"/>
      <c r="FP345"/>
      <c r="FQ345"/>
      <c r="FR345"/>
      <c r="FS345"/>
      <c r="FT345"/>
      <c r="FU345"/>
      <c r="FV345"/>
      <c r="FW345"/>
      <c r="FX345"/>
      <c r="FY345"/>
      <c r="FZ345"/>
      <c r="GA345"/>
      <c r="GB345"/>
      <c r="GC345"/>
      <c r="GD345"/>
      <c r="GE345"/>
      <c r="GF345"/>
      <c r="GG345"/>
      <c r="GH345"/>
      <c r="GI345"/>
      <c r="GJ345"/>
      <c r="GK345"/>
      <c r="GL345"/>
      <c r="GM345"/>
      <c r="GN345"/>
      <c r="GO345"/>
      <c r="GP345"/>
      <c r="GQ345"/>
      <c r="GR345"/>
      <c r="GS345"/>
      <c r="GT345"/>
      <c r="GU345"/>
      <c r="GV345"/>
      <c r="GW345"/>
    </row>
    <row r="346" spans="78:205" ht="13">
      <c r="BZ346"/>
      <c r="CH346"/>
      <c r="CP346"/>
      <c r="CX346"/>
      <c r="CY346"/>
      <c r="CZ346"/>
      <c r="DA346"/>
      <c r="DB346"/>
      <c r="DC346"/>
      <c r="DD346"/>
      <c r="DE346"/>
      <c r="DF346"/>
      <c r="DG346"/>
      <c r="DH346"/>
      <c r="DI346"/>
      <c r="DJ346"/>
      <c r="DK346"/>
      <c r="DL346"/>
      <c r="DM346"/>
      <c r="DN346"/>
      <c r="DO346"/>
      <c r="DP346"/>
      <c r="DQ346"/>
      <c r="DR346"/>
      <c r="DS346"/>
      <c r="DT346"/>
      <c r="DU346"/>
      <c r="DV346"/>
      <c r="DW346"/>
      <c r="DX346"/>
      <c r="DY346"/>
      <c r="DZ346"/>
      <c r="EA346"/>
      <c r="EB346"/>
      <c r="EC346"/>
      <c r="ED346"/>
      <c r="EE346"/>
      <c r="EF346"/>
      <c r="EG346"/>
      <c r="EH346"/>
      <c r="EI346"/>
      <c r="EJ346"/>
      <c r="EK346"/>
      <c r="EL346"/>
      <c r="EM346"/>
      <c r="EN346"/>
      <c r="EO346"/>
      <c r="EP346"/>
      <c r="EQ346"/>
      <c r="ER346"/>
      <c r="ES346"/>
      <c r="ET346"/>
      <c r="EU346"/>
      <c r="EV346"/>
      <c r="EW346"/>
      <c r="EX346"/>
      <c r="EY346"/>
      <c r="EZ346"/>
      <c r="FA346"/>
      <c r="FB346"/>
      <c r="FC346"/>
      <c r="FD346"/>
      <c r="FE346"/>
      <c r="FF346"/>
      <c r="FG346"/>
      <c r="FH346"/>
      <c r="FI346"/>
      <c r="FJ346"/>
      <c r="FK346"/>
      <c r="FL346"/>
      <c r="FM346"/>
      <c r="FN346"/>
      <c r="FO346"/>
      <c r="FP346"/>
      <c r="FQ346"/>
      <c r="FR346"/>
      <c r="FS346"/>
      <c r="FT346"/>
      <c r="FU346"/>
      <c r="FV346"/>
      <c r="FW346"/>
      <c r="FX346"/>
      <c r="FY346"/>
      <c r="FZ346"/>
      <c r="GA346"/>
      <c r="GB346"/>
      <c r="GC346"/>
      <c r="GD346"/>
      <c r="GE346"/>
      <c r="GF346"/>
      <c r="GG346"/>
      <c r="GH346"/>
      <c r="GI346"/>
      <c r="GJ346"/>
      <c r="GK346"/>
      <c r="GL346"/>
      <c r="GM346"/>
      <c r="GN346"/>
      <c r="GO346"/>
      <c r="GP346"/>
      <c r="GQ346"/>
      <c r="GR346"/>
      <c r="GS346"/>
      <c r="GT346"/>
      <c r="GU346"/>
      <c r="GV346"/>
      <c r="GW346"/>
    </row>
    <row r="347" spans="78:205" ht="13">
      <c r="BZ347"/>
      <c r="CH347"/>
      <c r="CP347"/>
      <c r="CX347"/>
      <c r="CY347"/>
      <c r="CZ347"/>
      <c r="DA347"/>
      <c r="DB347"/>
      <c r="DC347"/>
      <c r="DD347"/>
      <c r="DE347"/>
      <c r="DF347"/>
      <c r="DG347"/>
      <c r="DH347"/>
      <c r="DI347"/>
      <c r="DJ347"/>
      <c r="DK347"/>
      <c r="DL347"/>
      <c r="DM347"/>
      <c r="DN347"/>
      <c r="DO347"/>
      <c r="DP347"/>
      <c r="DQ347"/>
      <c r="DR347"/>
      <c r="DS347"/>
      <c r="DT347"/>
      <c r="DU347"/>
      <c r="DV347"/>
      <c r="DW347"/>
      <c r="DX347"/>
      <c r="DY347"/>
      <c r="DZ347"/>
      <c r="EA347"/>
      <c r="EB347"/>
      <c r="EC347"/>
      <c r="ED347"/>
      <c r="EE347"/>
      <c r="EF347"/>
      <c r="EG347"/>
      <c r="EH347"/>
      <c r="EI347"/>
      <c r="EJ347"/>
      <c r="EK347"/>
      <c r="EL347"/>
      <c r="EM347"/>
      <c r="EN347"/>
      <c r="EO347"/>
      <c r="EP347"/>
      <c r="EQ347"/>
      <c r="ER347"/>
      <c r="ES347"/>
      <c r="ET347"/>
      <c r="EU347"/>
      <c r="EV347"/>
      <c r="EW347"/>
      <c r="EX347"/>
      <c r="EY347"/>
      <c r="EZ347"/>
      <c r="FA347"/>
      <c r="FB347"/>
      <c r="FC347"/>
      <c r="FD347"/>
      <c r="FE347"/>
      <c r="FF347"/>
      <c r="FG347"/>
      <c r="FH347"/>
      <c r="FI347"/>
      <c r="FJ347"/>
      <c r="FK347"/>
      <c r="FL347"/>
      <c r="FM347"/>
      <c r="FN347"/>
      <c r="FO347"/>
      <c r="FP347"/>
      <c r="FQ347"/>
      <c r="FR347"/>
      <c r="FS347"/>
      <c r="FT347"/>
      <c r="FU347"/>
      <c r="FV347"/>
      <c r="FW347"/>
      <c r="FX347"/>
      <c r="FY347"/>
      <c r="FZ347"/>
      <c r="GA347"/>
      <c r="GB347"/>
      <c r="GC347"/>
      <c r="GD347"/>
      <c r="GE347"/>
      <c r="GF347"/>
      <c r="GG347"/>
      <c r="GH347"/>
      <c r="GI347"/>
      <c r="GJ347"/>
      <c r="GK347"/>
      <c r="GL347"/>
      <c r="GM347"/>
      <c r="GN347"/>
      <c r="GO347"/>
      <c r="GP347"/>
      <c r="GQ347"/>
      <c r="GR347"/>
      <c r="GS347"/>
      <c r="GT347"/>
      <c r="GU347"/>
      <c r="GV347"/>
      <c r="GW347"/>
    </row>
    <row r="348" spans="78:205" ht="13">
      <c r="BZ348"/>
      <c r="CH348"/>
      <c r="CP348"/>
      <c r="CX348"/>
      <c r="CY348"/>
      <c r="CZ348"/>
      <c r="DA348"/>
      <c r="DB348"/>
      <c r="DC348"/>
      <c r="DD348"/>
      <c r="DE348"/>
      <c r="DF348"/>
      <c r="DG348"/>
      <c r="DH348"/>
      <c r="DI348"/>
      <c r="DJ348"/>
      <c r="DK348"/>
      <c r="DL348"/>
      <c r="DM348"/>
      <c r="DN348"/>
      <c r="DO348"/>
      <c r="DP348"/>
      <c r="DQ348"/>
      <c r="DR348"/>
      <c r="DS348"/>
      <c r="DT348"/>
      <c r="DU348"/>
      <c r="DV348"/>
      <c r="DW348"/>
      <c r="DX348"/>
      <c r="DY348"/>
      <c r="DZ348"/>
      <c r="EA348"/>
      <c r="EB348"/>
      <c r="EC348"/>
      <c r="ED348"/>
      <c r="EE348"/>
      <c r="EF348"/>
      <c r="EG348"/>
      <c r="EH348"/>
      <c r="EI348"/>
      <c r="EJ348"/>
      <c r="EK348"/>
      <c r="EL348"/>
      <c r="EM348"/>
      <c r="EN348"/>
      <c r="EO348"/>
      <c r="EP348"/>
      <c r="EQ348"/>
      <c r="ER348"/>
      <c r="ES348"/>
      <c r="ET348"/>
      <c r="EU348"/>
      <c r="EV348"/>
      <c r="EW348"/>
      <c r="EX348"/>
      <c r="EY348"/>
      <c r="EZ348"/>
      <c r="FA348"/>
      <c r="FB348"/>
      <c r="FC348"/>
      <c r="FD348"/>
      <c r="FE348"/>
      <c r="FF348"/>
      <c r="FG348"/>
      <c r="FH348"/>
      <c r="FI348"/>
      <c r="FJ348"/>
      <c r="FK348"/>
      <c r="FL348"/>
      <c r="FM348"/>
      <c r="FN348"/>
      <c r="FO348"/>
      <c r="FP348"/>
      <c r="FQ348"/>
      <c r="FR348"/>
      <c r="FS348"/>
      <c r="FT348"/>
      <c r="FU348"/>
      <c r="FV348"/>
      <c r="FW348"/>
      <c r="FX348"/>
      <c r="FY348"/>
      <c r="FZ348"/>
      <c r="GA348"/>
      <c r="GB348"/>
      <c r="GC348"/>
      <c r="GD348"/>
      <c r="GE348"/>
      <c r="GF348"/>
      <c r="GG348"/>
      <c r="GH348"/>
      <c r="GI348"/>
      <c r="GJ348"/>
      <c r="GK348"/>
      <c r="GL348"/>
      <c r="GM348"/>
      <c r="GN348"/>
      <c r="GO348"/>
      <c r="GP348"/>
      <c r="GQ348"/>
      <c r="GR348"/>
      <c r="GS348"/>
      <c r="GT348"/>
      <c r="GU348"/>
      <c r="GV348"/>
      <c r="GW348"/>
    </row>
    <row r="349" spans="78:205" ht="13">
      <c r="BZ349"/>
      <c r="CH349"/>
      <c r="CP349"/>
      <c r="CX349"/>
      <c r="CY349"/>
      <c r="CZ349"/>
      <c r="DA349"/>
      <c r="DB349"/>
      <c r="DC349"/>
      <c r="DD349"/>
      <c r="DE349"/>
      <c r="DF349"/>
      <c r="DG349"/>
      <c r="DH349"/>
      <c r="DI349"/>
      <c r="DJ349"/>
      <c r="DK349"/>
      <c r="DL349"/>
      <c r="DM349"/>
      <c r="DN349"/>
      <c r="DO349"/>
      <c r="DP349"/>
      <c r="DQ349"/>
      <c r="DR349"/>
      <c r="DS349"/>
      <c r="DT349"/>
      <c r="DU349"/>
      <c r="DV349"/>
      <c r="DW349"/>
      <c r="DX349"/>
      <c r="DY349"/>
      <c r="DZ349"/>
      <c r="EA349"/>
      <c r="EB349"/>
      <c r="EC349"/>
      <c r="ED349"/>
      <c r="EE349"/>
      <c r="EF349"/>
      <c r="EG349"/>
      <c r="EH349"/>
      <c r="EI349"/>
      <c r="EJ349"/>
      <c r="EK349"/>
      <c r="EL349"/>
      <c r="EM349"/>
      <c r="EN349"/>
      <c r="EO349"/>
      <c r="EP349"/>
      <c r="EQ349"/>
      <c r="ER349"/>
      <c r="ES349"/>
      <c r="ET349"/>
      <c r="EU349"/>
      <c r="EV349"/>
      <c r="EW349"/>
      <c r="EX349"/>
      <c r="EY349"/>
      <c r="EZ349"/>
      <c r="FA349"/>
      <c r="FB349"/>
      <c r="FC349"/>
      <c r="FD349"/>
      <c r="FE349"/>
      <c r="FF349"/>
      <c r="FG349"/>
      <c r="FH349"/>
      <c r="FI349"/>
      <c r="FJ349"/>
      <c r="FK349"/>
      <c r="FL349"/>
      <c r="FM349"/>
      <c r="FN349"/>
      <c r="FO349"/>
      <c r="FP349"/>
      <c r="FQ349"/>
      <c r="FR349"/>
      <c r="FS349"/>
      <c r="FT349"/>
      <c r="FU349"/>
      <c r="FV349"/>
      <c r="FW349"/>
      <c r="FX349"/>
      <c r="FY349"/>
      <c r="FZ349"/>
      <c r="GA349"/>
      <c r="GB349"/>
      <c r="GC349"/>
      <c r="GD349"/>
      <c r="GE349"/>
      <c r="GF349"/>
      <c r="GG349"/>
      <c r="GH349"/>
      <c r="GI349"/>
      <c r="GJ349"/>
      <c r="GK349"/>
      <c r="GL349"/>
      <c r="GM349"/>
      <c r="GN349"/>
      <c r="GO349"/>
      <c r="GP349"/>
      <c r="GQ349"/>
      <c r="GR349"/>
      <c r="GS349"/>
      <c r="GT349"/>
      <c r="GU349"/>
      <c r="GV349"/>
      <c r="GW349"/>
    </row>
    <row r="350" spans="78:205" ht="13">
      <c r="BZ350"/>
      <c r="CH350"/>
      <c r="CP350"/>
      <c r="CX350"/>
      <c r="CY350"/>
      <c r="CZ350"/>
      <c r="DA350"/>
      <c r="DB350"/>
      <c r="DC350"/>
      <c r="DD350"/>
      <c r="DE350"/>
      <c r="DF350"/>
      <c r="DG350"/>
      <c r="DH350"/>
      <c r="DI350"/>
      <c r="DJ350"/>
      <c r="DK350"/>
      <c r="DL350"/>
      <c r="DM350"/>
      <c r="DN350"/>
      <c r="DO350"/>
      <c r="DP350"/>
      <c r="DQ350"/>
      <c r="DR350"/>
      <c r="DS350"/>
      <c r="DT350"/>
      <c r="DU350"/>
      <c r="DV350"/>
      <c r="DW350"/>
      <c r="DX350"/>
      <c r="DY350"/>
      <c r="DZ350"/>
      <c r="EA350"/>
      <c r="EB350"/>
      <c r="EC350"/>
      <c r="ED350"/>
      <c r="EE350"/>
      <c r="EF350"/>
      <c r="EG350"/>
      <c r="EH350"/>
      <c r="EI350"/>
      <c r="EJ350"/>
      <c r="EK350"/>
      <c r="EL350"/>
      <c r="EM350"/>
      <c r="EN350"/>
      <c r="EO350"/>
      <c r="EP350"/>
      <c r="EQ350"/>
      <c r="ER350"/>
      <c r="ES350"/>
      <c r="ET350"/>
      <c r="EU350"/>
      <c r="EV350"/>
      <c r="EW350"/>
      <c r="EX350"/>
      <c r="EY350"/>
      <c r="EZ350"/>
      <c r="FA350"/>
      <c r="FB350"/>
      <c r="FC350"/>
      <c r="FD350"/>
      <c r="FE350"/>
      <c r="FF350"/>
      <c r="FG350"/>
      <c r="FH350"/>
      <c r="FI350"/>
      <c r="FJ350"/>
      <c r="FK350"/>
      <c r="FL350"/>
      <c r="FM350"/>
      <c r="FN350"/>
      <c r="FO350"/>
      <c r="FP350"/>
      <c r="FQ350"/>
      <c r="FR350"/>
      <c r="FS350"/>
      <c r="FT350"/>
      <c r="FU350"/>
      <c r="FV350"/>
      <c r="FW350"/>
      <c r="FX350"/>
      <c r="FY350"/>
      <c r="FZ350"/>
      <c r="GA350"/>
      <c r="GB350"/>
      <c r="GC350"/>
      <c r="GD350"/>
      <c r="GE350"/>
      <c r="GF350"/>
      <c r="GG350"/>
      <c r="GH350"/>
      <c r="GI350"/>
      <c r="GJ350"/>
      <c r="GK350"/>
      <c r="GL350"/>
      <c r="GM350"/>
      <c r="GN350"/>
      <c r="GO350"/>
      <c r="GP350"/>
      <c r="GQ350"/>
      <c r="GR350"/>
      <c r="GS350"/>
      <c r="GT350"/>
      <c r="GU350"/>
      <c r="GV350"/>
      <c r="GW350"/>
    </row>
    <row r="351" spans="78:205" ht="13">
      <c r="BZ351"/>
      <c r="CH351"/>
      <c r="CP351"/>
      <c r="CX351"/>
      <c r="CY351"/>
      <c r="CZ351"/>
      <c r="DA351"/>
      <c r="DB351"/>
      <c r="DC351"/>
      <c r="DD351"/>
      <c r="DE351"/>
      <c r="DF351"/>
      <c r="DG351"/>
      <c r="DH351"/>
      <c r="DI351"/>
      <c r="DJ351"/>
      <c r="DK351"/>
      <c r="DL351"/>
      <c r="DM351"/>
      <c r="DN351"/>
      <c r="DO351"/>
      <c r="DP351"/>
      <c r="DQ351"/>
      <c r="DR351"/>
      <c r="DS351"/>
      <c r="DT351"/>
      <c r="DU351"/>
      <c r="DV351"/>
      <c r="DW351"/>
      <c r="DX351"/>
      <c r="DY351"/>
      <c r="DZ351"/>
      <c r="EA351"/>
      <c r="EB351"/>
      <c r="EC351"/>
      <c r="ED351"/>
      <c r="EE351"/>
      <c r="EF351"/>
      <c r="EG351"/>
      <c r="EH351"/>
      <c r="EI351"/>
      <c r="EJ351"/>
      <c r="EK351"/>
      <c r="EL351"/>
      <c r="EM351"/>
      <c r="EN351"/>
      <c r="EO351"/>
      <c r="EP351"/>
      <c r="EQ351"/>
      <c r="ER351"/>
      <c r="ES351"/>
      <c r="ET351"/>
      <c r="EU351"/>
      <c r="EV351"/>
      <c r="EW351"/>
      <c r="EX351"/>
      <c r="EY351"/>
      <c r="EZ351"/>
      <c r="FA351"/>
      <c r="FB351"/>
      <c r="FC351"/>
      <c r="FD351"/>
      <c r="FE351"/>
      <c r="FF351"/>
      <c r="FG351"/>
      <c r="FH351"/>
      <c r="FI351"/>
      <c r="FJ351"/>
      <c r="FK351"/>
      <c r="FL351"/>
      <c r="FM351"/>
      <c r="FN351"/>
      <c r="FO351"/>
      <c r="FP351"/>
      <c r="FQ351"/>
      <c r="FR351"/>
      <c r="FS351"/>
      <c r="FT351"/>
      <c r="FU351"/>
      <c r="FV351"/>
      <c r="FW351"/>
      <c r="FX351"/>
      <c r="FY351"/>
      <c r="FZ351"/>
      <c r="GA351"/>
      <c r="GB351"/>
      <c r="GC351"/>
      <c r="GD351"/>
      <c r="GE351"/>
      <c r="GF351"/>
      <c r="GG351"/>
      <c r="GH351"/>
      <c r="GI351"/>
      <c r="GJ351"/>
      <c r="GK351"/>
      <c r="GL351"/>
      <c r="GM351"/>
      <c r="GN351"/>
      <c r="GO351"/>
      <c r="GP351"/>
      <c r="GQ351"/>
      <c r="GR351"/>
      <c r="GS351"/>
      <c r="GT351"/>
      <c r="GU351"/>
      <c r="GV351"/>
      <c r="GW351"/>
    </row>
    <row r="352" spans="78:205" ht="13">
      <c r="BZ352"/>
      <c r="CH352"/>
      <c r="CP352"/>
      <c r="CX352"/>
      <c r="CY352"/>
      <c r="CZ352"/>
      <c r="DA352"/>
      <c r="DB352"/>
      <c r="DC352"/>
      <c r="DD352"/>
      <c r="DE352"/>
      <c r="DF352"/>
      <c r="DG352"/>
      <c r="DH352"/>
      <c r="DI352"/>
      <c r="DJ352"/>
      <c r="DK352"/>
      <c r="DL352"/>
      <c r="DM352"/>
      <c r="DN352"/>
      <c r="DO352"/>
      <c r="DP352"/>
      <c r="DQ352"/>
      <c r="DR352"/>
      <c r="DS352"/>
      <c r="DT352"/>
      <c r="DU352"/>
      <c r="DV352"/>
      <c r="DW352"/>
      <c r="DX352"/>
      <c r="DY352"/>
      <c r="DZ352"/>
      <c r="EA352"/>
      <c r="EB352"/>
      <c r="EC352"/>
      <c r="ED352"/>
      <c r="EE352"/>
      <c r="EF352"/>
      <c r="EG352"/>
      <c r="EH352"/>
      <c r="EI352"/>
      <c r="EJ352"/>
      <c r="EK352"/>
      <c r="EL352"/>
      <c r="EM352"/>
      <c r="EN352"/>
      <c r="EO352"/>
      <c r="EP352"/>
      <c r="EQ352"/>
      <c r="ER352"/>
      <c r="ES352"/>
      <c r="ET352"/>
      <c r="EU352"/>
      <c r="EV352"/>
      <c r="EW352"/>
      <c r="EX352"/>
      <c r="EY352"/>
      <c r="EZ352"/>
      <c r="FA352"/>
      <c r="FB352"/>
      <c r="FC352"/>
      <c r="FD352"/>
      <c r="FE352"/>
      <c r="FF352"/>
      <c r="FG352"/>
      <c r="FH352"/>
      <c r="FI352"/>
      <c r="FJ352"/>
      <c r="FK352"/>
      <c r="FL352"/>
      <c r="FM352"/>
      <c r="FN352"/>
      <c r="FO352"/>
      <c r="FP352"/>
      <c r="FQ352"/>
      <c r="FR352"/>
      <c r="FS352"/>
      <c r="FT352"/>
      <c r="FU352"/>
      <c r="FV352"/>
      <c r="FW352"/>
      <c r="FX352"/>
      <c r="FY352"/>
      <c r="FZ352"/>
      <c r="GA352"/>
      <c r="GB352"/>
      <c r="GC352"/>
      <c r="GD352"/>
      <c r="GE352"/>
      <c r="GF352"/>
      <c r="GG352"/>
      <c r="GH352"/>
      <c r="GI352"/>
      <c r="GJ352"/>
      <c r="GK352"/>
      <c r="GL352"/>
      <c r="GM352"/>
      <c r="GN352"/>
      <c r="GO352"/>
      <c r="GP352"/>
      <c r="GQ352"/>
      <c r="GR352"/>
      <c r="GS352"/>
      <c r="GT352"/>
      <c r="GU352"/>
      <c r="GV352"/>
      <c r="GW352"/>
    </row>
    <row r="353" spans="78:205" ht="13">
      <c r="BZ353"/>
      <c r="CH353"/>
      <c r="CP353"/>
      <c r="CX353"/>
      <c r="CY353"/>
      <c r="CZ353"/>
      <c r="DA353"/>
      <c r="DB353"/>
      <c r="DC353"/>
      <c r="DD353"/>
      <c r="DE353"/>
      <c r="DF353"/>
      <c r="DG353"/>
      <c r="DH353"/>
      <c r="DI353"/>
      <c r="DJ353"/>
      <c r="DK353"/>
      <c r="DL353"/>
      <c r="DM353"/>
      <c r="DN353"/>
      <c r="DO353"/>
      <c r="DP353"/>
      <c r="DQ353"/>
      <c r="DR353"/>
      <c r="DS353"/>
      <c r="DT353"/>
      <c r="DU353"/>
      <c r="DV353"/>
      <c r="DW353"/>
      <c r="DX353"/>
      <c r="DY353"/>
      <c r="DZ353"/>
      <c r="EA353"/>
      <c r="EB353"/>
      <c r="EC353"/>
      <c r="ED353"/>
      <c r="EE353"/>
      <c r="EF353"/>
      <c r="EG353"/>
      <c r="EH353"/>
      <c r="EI353"/>
      <c r="EJ353"/>
      <c r="EK353"/>
      <c r="EL353"/>
      <c r="EM353"/>
      <c r="EN353"/>
      <c r="EO353"/>
      <c r="EP353"/>
      <c r="EQ353"/>
      <c r="ER353"/>
      <c r="ES353"/>
      <c r="ET353"/>
      <c r="EU353"/>
      <c r="EV353"/>
      <c r="EW353"/>
      <c r="EX353"/>
      <c r="EY353"/>
      <c r="EZ353"/>
      <c r="FA353"/>
      <c r="FB353"/>
      <c r="FC353"/>
      <c r="FD353"/>
      <c r="FE353"/>
      <c r="FF353"/>
      <c r="FG353"/>
      <c r="FH353"/>
      <c r="FI353"/>
      <c r="FJ353"/>
      <c r="FK353"/>
      <c r="FL353"/>
      <c r="FM353"/>
      <c r="FN353"/>
      <c r="FO353"/>
      <c r="FP353"/>
      <c r="FQ353"/>
      <c r="FR353"/>
      <c r="FS353"/>
      <c r="FT353"/>
      <c r="FU353"/>
      <c r="FV353"/>
      <c r="FW353"/>
      <c r="FX353"/>
      <c r="FY353"/>
      <c r="FZ353"/>
      <c r="GA353"/>
      <c r="GB353"/>
      <c r="GC353"/>
      <c r="GD353"/>
      <c r="GE353"/>
      <c r="GF353"/>
      <c r="GG353"/>
      <c r="GH353"/>
      <c r="GI353"/>
      <c r="GJ353"/>
      <c r="GK353"/>
      <c r="GL353"/>
      <c r="GM353"/>
      <c r="GN353"/>
      <c r="GO353"/>
      <c r="GP353"/>
      <c r="GQ353"/>
      <c r="GR353"/>
      <c r="GS353"/>
      <c r="GT353"/>
      <c r="GU353"/>
      <c r="GV353"/>
      <c r="GW353"/>
    </row>
    <row r="354" spans="78:205" ht="13">
      <c r="BZ354"/>
      <c r="CH354"/>
      <c r="CP354"/>
      <c r="CX354"/>
      <c r="CY354"/>
      <c r="CZ354"/>
      <c r="DA354"/>
      <c r="DB354"/>
      <c r="DC354"/>
      <c r="DD354"/>
      <c r="DE354"/>
      <c r="DF354"/>
      <c r="DG354"/>
      <c r="DH354"/>
      <c r="DI354"/>
      <c r="DJ354"/>
      <c r="DK354"/>
      <c r="DL354"/>
      <c r="DM354"/>
      <c r="DN354"/>
      <c r="DO354"/>
      <c r="DP354"/>
      <c r="DQ354"/>
      <c r="DR354"/>
      <c r="DS354"/>
      <c r="DT354"/>
      <c r="DU354"/>
      <c r="DV354"/>
      <c r="DW354"/>
      <c r="DX354"/>
      <c r="DY354"/>
      <c r="DZ354"/>
      <c r="EA354"/>
      <c r="EB354"/>
      <c r="EC354"/>
      <c r="ED354"/>
      <c r="EE354"/>
      <c r="EF354"/>
      <c r="EG354"/>
      <c r="EH354"/>
      <c r="EI354"/>
      <c r="EJ354"/>
      <c r="EK354"/>
      <c r="EL354"/>
      <c r="EM354"/>
      <c r="EN354"/>
      <c r="EO354"/>
      <c r="EP354"/>
      <c r="EQ354"/>
      <c r="ER354"/>
      <c r="ES354"/>
      <c r="ET354"/>
      <c r="EU354"/>
      <c r="EV354"/>
      <c r="EW354"/>
      <c r="EX354"/>
      <c r="EY354"/>
      <c r="EZ354"/>
      <c r="FA354"/>
      <c r="FB354"/>
      <c r="FC354"/>
      <c r="FD354"/>
      <c r="FE354"/>
      <c r="FF354"/>
      <c r="FG354"/>
      <c r="FH354"/>
      <c r="FI354"/>
      <c r="FJ354"/>
      <c r="FK354"/>
      <c r="FL354"/>
      <c r="FM354"/>
      <c r="FN354"/>
      <c r="FO354"/>
      <c r="FP354"/>
      <c r="FQ354"/>
      <c r="FR354"/>
      <c r="FS354"/>
      <c r="FT354"/>
      <c r="FU354"/>
      <c r="FV354"/>
      <c r="FW354"/>
      <c r="FX354"/>
      <c r="FY354"/>
      <c r="FZ354"/>
      <c r="GA354"/>
      <c r="GB354"/>
      <c r="GC354"/>
      <c r="GD354"/>
      <c r="GE354"/>
      <c r="GF354"/>
      <c r="GG354"/>
      <c r="GH354"/>
      <c r="GI354"/>
      <c r="GJ354"/>
      <c r="GK354"/>
      <c r="GL354"/>
      <c r="GM354"/>
      <c r="GN354"/>
      <c r="GO354"/>
      <c r="GP354"/>
      <c r="GQ354"/>
      <c r="GR354"/>
      <c r="GS354"/>
      <c r="GT354"/>
      <c r="GU354"/>
      <c r="GV354"/>
      <c r="GW354"/>
    </row>
    <row r="355" spans="78:205" ht="13">
      <c r="BZ355"/>
      <c r="CH355"/>
      <c r="CP355"/>
      <c r="CX355"/>
      <c r="CY355"/>
      <c r="CZ355"/>
      <c r="DA355"/>
      <c r="DB355"/>
      <c r="DC355"/>
      <c r="DD355"/>
      <c r="DE355"/>
      <c r="DF355"/>
      <c r="DG355"/>
      <c r="DH355"/>
      <c r="DI355"/>
      <c r="DJ355"/>
      <c r="DK355"/>
      <c r="DL355"/>
      <c r="DM355"/>
      <c r="DN355"/>
      <c r="DO355"/>
      <c r="DP355"/>
      <c r="DQ355"/>
      <c r="DR355"/>
      <c r="DS355"/>
      <c r="DT355"/>
      <c r="DU355"/>
      <c r="DV355"/>
      <c r="DW355"/>
      <c r="DX355"/>
      <c r="DY355"/>
      <c r="DZ355"/>
      <c r="EA355"/>
      <c r="EB355"/>
      <c r="EC355"/>
      <c r="ED355"/>
      <c r="EE355"/>
      <c r="EF355"/>
      <c r="EG355"/>
      <c r="EH355"/>
      <c r="EI355"/>
      <c r="EJ355"/>
      <c r="EK355"/>
      <c r="EL355"/>
      <c r="EM355"/>
      <c r="EN355"/>
      <c r="EO355"/>
      <c r="EP355"/>
      <c r="EQ355"/>
      <c r="ER355"/>
      <c r="ES355"/>
      <c r="ET355"/>
      <c r="EU355"/>
      <c r="EV355"/>
      <c r="EW355"/>
      <c r="EX355"/>
      <c r="EY355"/>
      <c r="EZ355"/>
      <c r="FA355"/>
      <c r="FB355"/>
      <c r="FC355"/>
      <c r="FD355"/>
      <c r="FE355"/>
      <c r="FF355"/>
      <c r="FG355"/>
      <c r="FH355"/>
      <c r="FI355"/>
      <c r="FJ355"/>
      <c r="FK355"/>
      <c r="FL355"/>
      <c r="FM355"/>
      <c r="FN355"/>
      <c r="FO355"/>
      <c r="FP355"/>
      <c r="FQ355"/>
      <c r="FR355"/>
      <c r="FS355"/>
      <c r="FT355"/>
      <c r="FU355"/>
      <c r="FV355"/>
      <c r="FW355"/>
      <c r="FX355"/>
      <c r="FY355"/>
      <c r="FZ355"/>
      <c r="GA355"/>
      <c r="GB355"/>
      <c r="GC355"/>
      <c r="GD355"/>
      <c r="GE355"/>
      <c r="GF355"/>
      <c r="GG355"/>
      <c r="GH355"/>
      <c r="GI355"/>
      <c r="GJ355"/>
      <c r="GK355"/>
      <c r="GL355"/>
      <c r="GM355"/>
      <c r="GN355"/>
      <c r="GO355"/>
      <c r="GP355"/>
      <c r="GQ355"/>
      <c r="GR355"/>
      <c r="GS355"/>
      <c r="GT355"/>
      <c r="GU355"/>
      <c r="GV355"/>
      <c r="GW355"/>
    </row>
    <row r="356" spans="78:205" ht="13">
      <c r="BZ356"/>
      <c r="CH356"/>
      <c r="CP356"/>
      <c r="CX356"/>
      <c r="CY356"/>
      <c r="CZ356"/>
      <c r="DA356"/>
      <c r="DB356"/>
      <c r="DC356"/>
      <c r="DD356"/>
      <c r="DE356"/>
      <c r="DF356"/>
      <c r="DG356"/>
      <c r="DH356"/>
      <c r="DI356"/>
      <c r="DJ356"/>
      <c r="DK356"/>
      <c r="DL356"/>
      <c r="DM356"/>
      <c r="DN356"/>
      <c r="DO356"/>
      <c r="DP356"/>
      <c r="DQ356"/>
      <c r="DR356"/>
      <c r="DS356"/>
      <c r="DT356"/>
      <c r="DU356"/>
      <c r="DV356"/>
      <c r="DW356"/>
      <c r="DX356"/>
      <c r="DY356"/>
      <c r="DZ356"/>
      <c r="EA356"/>
      <c r="EB356"/>
      <c r="EC356"/>
      <c r="ED356"/>
      <c r="EE356"/>
      <c r="EF356"/>
      <c r="EG356"/>
      <c r="EH356"/>
      <c r="EI356"/>
      <c r="EJ356"/>
      <c r="EK356"/>
      <c r="EL356"/>
      <c r="EM356"/>
      <c r="EN356"/>
      <c r="EO356"/>
      <c r="EP356"/>
      <c r="EQ356"/>
      <c r="ER356"/>
      <c r="ES356"/>
      <c r="ET356"/>
      <c r="EU356"/>
      <c r="EV356"/>
      <c r="EW356"/>
      <c r="EX356"/>
      <c r="EY356"/>
      <c r="EZ356"/>
      <c r="FA356"/>
      <c r="FB356"/>
      <c r="FC356"/>
      <c r="FD356"/>
      <c r="FE356"/>
      <c r="FF356"/>
      <c r="FG356"/>
      <c r="FH356"/>
      <c r="FI356"/>
      <c r="FJ356"/>
      <c r="FK356"/>
      <c r="FL356"/>
      <c r="FM356"/>
      <c r="FN356"/>
      <c r="FO356"/>
      <c r="FP356"/>
      <c r="FQ356"/>
      <c r="FR356"/>
      <c r="FS356"/>
      <c r="FT356"/>
      <c r="FU356"/>
      <c r="FV356"/>
      <c r="FW356"/>
      <c r="FX356"/>
      <c r="FY356"/>
      <c r="FZ356"/>
      <c r="GA356"/>
      <c r="GB356"/>
      <c r="GC356"/>
      <c r="GD356"/>
      <c r="GE356"/>
      <c r="GF356"/>
      <c r="GG356"/>
      <c r="GH356"/>
      <c r="GI356"/>
      <c r="GJ356"/>
      <c r="GK356"/>
      <c r="GL356"/>
      <c r="GM356"/>
      <c r="GN356"/>
      <c r="GO356"/>
      <c r="GP356"/>
      <c r="GQ356"/>
      <c r="GR356"/>
      <c r="GS356"/>
      <c r="GT356"/>
      <c r="GU356"/>
      <c r="GV356"/>
      <c r="GW356"/>
    </row>
    <row r="357" spans="78:205" ht="13">
      <c r="BZ357"/>
      <c r="CH357"/>
      <c r="CP357"/>
      <c r="CX357"/>
      <c r="CY357"/>
      <c r="CZ357"/>
      <c r="DA357"/>
      <c r="DB357"/>
      <c r="DC357"/>
      <c r="DD357"/>
      <c r="DE357"/>
      <c r="DF357"/>
      <c r="DG357"/>
      <c r="DH357"/>
      <c r="DI357"/>
      <c r="DJ357"/>
      <c r="DK357"/>
      <c r="DL357"/>
      <c r="DM357"/>
      <c r="DN357"/>
      <c r="DO357"/>
      <c r="DP357"/>
      <c r="DQ357"/>
      <c r="DR357"/>
      <c r="DS357"/>
      <c r="DT357"/>
      <c r="DU357"/>
      <c r="DV357"/>
      <c r="DW357"/>
      <c r="DX357"/>
      <c r="DY357"/>
      <c r="DZ357"/>
      <c r="EA357"/>
      <c r="EB357"/>
      <c r="EC357"/>
      <c r="ED357"/>
      <c r="EE357"/>
      <c r="EF357"/>
      <c r="EG357"/>
      <c r="EH357"/>
      <c r="EI357"/>
      <c r="EJ357"/>
      <c r="EK357"/>
      <c r="EL357"/>
      <c r="EM357"/>
      <c r="EN357"/>
      <c r="EO357"/>
      <c r="EP357"/>
      <c r="EQ357"/>
      <c r="ER357"/>
      <c r="ES357"/>
      <c r="ET357"/>
      <c r="EU357"/>
      <c r="EV357"/>
      <c r="EW357"/>
      <c r="EX357"/>
      <c r="EY357"/>
      <c r="EZ357"/>
      <c r="FA357"/>
      <c r="FB357"/>
      <c r="FC357"/>
      <c r="FD357"/>
      <c r="FE357"/>
      <c r="FF357"/>
      <c r="FG357"/>
      <c r="FH357"/>
      <c r="FI357"/>
      <c r="FJ357"/>
      <c r="FK357"/>
      <c r="FL357"/>
      <c r="FM357"/>
      <c r="FN357"/>
      <c r="FO357"/>
      <c r="FP357"/>
      <c r="FQ357"/>
      <c r="FR357"/>
      <c r="FS357"/>
      <c r="FT357"/>
      <c r="FU357"/>
      <c r="FV357"/>
      <c r="FW357"/>
      <c r="FX357"/>
      <c r="FY357"/>
      <c r="FZ357"/>
      <c r="GA357"/>
      <c r="GB357"/>
      <c r="GC357"/>
      <c r="GD357"/>
      <c r="GE357"/>
      <c r="GF357"/>
      <c r="GG357"/>
      <c r="GH357"/>
      <c r="GI357"/>
      <c r="GJ357"/>
      <c r="GK357"/>
      <c r="GL357"/>
      <c r="GM357"/>
      <c r="GN357"/>
      <c r="GO357"/>
      <c r="GP357"/>
      <c r="GQ357"/>
      <c r="GR357"/>
      <c r="GS357"/>
      <c r="GT357"/>
      <c r="GU357"/>
      <c r="GV357"/>
      <c r="GW357"/>
    </row>
    <row r="358" spans="78:205" ht="13">
      <c r="BZ358"/>
      <c r="CH358"/>
      <c r="CP358"/>
      <c r="CX358"/>
      <c r="CY358"/>
      <c r="CZ358"/>
      <c r="DA358"/>
      <c r="DB358"/>
      <c r="DC358"/>
      <c r="DD358"/>
      <c r="DE358"/>
      <c r="DF358"/>
      <c r="DG358"/>
      <c r="DH358"/>
      <c r="DI358"/>
      <c r="DJ358"/>
      <c r="DK358"/>
      <c r="DL358"/>
      <c r="DM358"/>
      <c r="DN358"/>
      <c r="DO358"/>
      <c r="DP358"/>
      <c r="DQ358"/>
      <c r="DR358"/>
      <c r="DS358"/>
      <c r="DT358"/>
      <c r="DU358"/>
      <c r="DV358"/>
      <c r="DW358"/>
      <c r="DX358"/>
      <c r="DY358"/>
      <c r="DZ358"/>
      <c r="EA358"/>
      <c r="EB358"/>
      <c r="EC358"/>
      <c r="ED358"/>
      <c r="EE358"/>
      <c r="EF358"/>
      <c r="EG358"/>
      <c r="EH358"/>
      <c r="EI358"/>
      <c r="EJ358"/>
      <c r="EK358"/>
      <c r="EL358"/>
      <c r="EM358"/>
      <c r="EN358"/>
      <c r="EO358"/>
      <c r="EP358"/>
      <c r="EQ358"/>
      <c r="ER358"/>
      <c r="ES358"/>
      <c r="ET358"/>
      <c r="EU358"/>
      <c r="EV358"/>
      <c r="EW358"/>
      <c r="EX358"/>
      <c r="EY358"/>
      <c r="EZ358"/>
      <c r="FA358"/>
      <c r="FB358"/>
      <c r="FC358"/>
      <c r="FD358"/>
      <c r="FE358"/>
      <c r="FF358"/>
      <c r="FG358"/>
      <c r="FH358"/>
      <c r="FI358"/>
      <c r="FJ358"/>
      <c r="FK358"/>
      <c r="FL358"/>
      <c r="FM358"/>
      <c r="FN358"/>
      <c r="FO358"/>
      <c r="FP358"/>
      <c r="FQ358"/>
      <c r="FR358"/>
      <c r="FS358"/>
      <c r="FT358"/>
      <c r="FU358"/>
      <c r="FV358"/>
      <c r="FW358"/>
      <c r="FX358"/>
      <c r="FY358"/>
      <c r="FZ358"/>
      <c r="GA358"/>
      <c r="GB358"/>
      <c r="GC358"/>
      <c r="GD358"/>
      <c r="GE358"/>
      <c r="GF358"/>
      <c r="GG358"/>
      <c r="GH358"/>
      <c r="GI358"/>
      <c r="GJ358"/>
      <c r="GK358"/>
      <c r="GL358"/>
      <c r="GM358"/>
      <c r="GN358"/>
      <c r="GO358"/>
      <c r="GP358"/>
      <c r="GQ358"/>
      <c r="GR358"/>
      <c r="GS358"/>
      <c r="GT358"/>
      <c r="GU358"/>
      <c r="GV358"/>
      <c r="GW358"/>
    </row>
    <row r="359" spans="78:205" ht="13">
      <c r="BZ359"/>
      <c r="CH359"/>
      <c r="CP359"/>
      <c r="CX359"/>
      <c r="CY359"/>
      <c r="CZ359"/>
      <c r="DA359"/>
      <c r="DB359"/>
      <c r="DC359"/>
      <c r="DD359"/>
      <c r="DE359"/>
      <c r="DF359"/>
      <c r="DG359"/>
      <c r="DH359"/>
      <c r="DI359"/>
      <c r="DJ359"/>
      <c r="DK359"/>
      <c r="DL359"/>
      <c r="DM359"/>
      <c r="DN359"/>
      <c r="DO359"/>
      <c r="DP359"/>
      <c r="DQ359"/>
      <c r="DR359"/>
      <c r="DS359"/>
      <c r="DT359"/>
      <c r="DU359"/>
      <c r="DV359"/>
      <c r="DW359"/>
      <c r="DX359"/>
      <c r="DY359"/>
      <c r="DZ359"/>
      <c r="EA359"/>
      <c r="EB359"/>
      <c r="EC359"/>
      <c r="ED359"/>
      <c r="EE359"/>
      <c r="EF359"/>
      <c r="EG359"/>
      <c r="EH359"/>
      <c r="EI359"/>
      <c r="EJ359"/>
      <c r="EK359"/>
      <c r="EL359"/>
      <c r="EM359"/>
      <c r="EN359"/>
      <c r="EO359"/>
      <c r="EP359"/>
      <c r="EQ359"/>
      <c r="ER359"/>
      <c r="ES359"/>
      <c r="ET359"/>
      <c r="EU359"/>
      <c r="EV359"/>
      <c r="EW359"/>
      <c r="EX359"/>
      <c r="EY359"/>
      <c r="EZ359"/>
      <c r="FA359"/>
      <c r="FB359"/>
      <c r="FC359"/>
      <c r="FD359"/>
      <c r="FE359"/>
      <c r="FF359"/>
      <c r="FG359"/>
      <c r="FH359"/>
      <c r="FI359"/>
      <c r="FJ359"/>
      <c r="FK359"/>
      <c r="FL359"/>
      <c r="FM359"/>
      <c r="FN359"/>
      <c r="FO359"/>
      <c r="FP359"/>
      <c r="FQ359"/>
      <c r="FR359"/>
      <c r="FS359"/>
      <c r="FT359"/>
      <c r="FU359"/>
      <c r="FV359"/>
      <c r="FW359"/>
      <c r="FX359"/>
      <c r="FY359"/>
      <c r="FZ359"/>
      <c r="GA359"/>
      <c r="GB359"/>
      <c r="GC359"/>
      <c r="GD359"/>
      <c r="GE359"/>
      <c r="GF359"/>
      <c r="GG359"/>
      <c r="GH359"/>
      <c r="GI359"/>
      <c r="GJ359"/>
      <c r="GK359"/>
      <c r="GL359"/>
      <c r="GM359"/>
      <c r="GN359"/>
      <c r="GO359"/>
      <c r="GP359"/>
      <c r="GQ359"/>
      <c r="GR359"/>
      <c r="GS359"/>
      <c r="GT359"/>
      <c r="GU359"/>
      <c r="GV359"/>
      <c r="GW359"/>
    </row>
    <row r="360" spans="78:205" ht="13">
      <c r="BZ360"/>
      <c r="CH360"/>
      <c r="CP360"/>
      <c r="CX360"/>
      <c r="CY360"/>
      <c r="CZ360"/>
      <c r="DA360"/>
      <c r="DB360"/>
      <c r="DC360"/>
      <c r="DD360"/>
      <c r="DE360"/>
      <c r="DF360"/>
      <c r="DG360"/>
      <c r="DH360"/>
      <c r="DI360"/>
      <c r="DJ360"/>
      <c r="DK360"/>
      <c r="DL360"/>
      <c r="DM360"/>
      <c r="DN360"/>
      <c r="DO360"/>
      <c r="DP360"/>
      <c r="DQ360"/>
      <c r="DR360"/>
      <c r="DS360"/>
      <c r="DT360"/>
      <c r="DU360"/>
      <c r="DV360"/>
      <c r="DW360"/>
      <c r="DX360"/>
      <c r="DY360"/>
      <c r="DZ360"/>
      <c r="EA360"/>
      <c r="EB360"/>
      <c r="EC360"/>
      <c r="ED360"/>
      <c r="EE360"/>
      <c r="EF360"/>
      <c r="EG360"/>
      <c r="EH360"/>
      <c r="EI360"/>
      <c r="EJ360"/>
      <c r="EK360"/>
      <c r="EL360"/>
      <c r="EM360"/>
      <c r="EN360"/>
      <c r="EO360"/>
      <c r="EP360"/>
      <c r="EQ360"/>
      <c r="ER360"/>
      <c r="ES360"/>
      <c r="ET360"/>
      <c r="EU360"/>
      <c r="EV360"/>
      <c r="EW360"/>
      <c r="EX360"/>
      <c r="EY360"/>
      <c r="EZ360"/>
      <c r="FA360"/>
      <c r="FB360"/>
      <c r="FC360"/>
      <c r="FD360"/>
      <c r="FE360"/>
      <c r="FF360"/>
      <c r="FG360"/>
      <c r="FH360"/>
      <c r="FI360"/>
      <c r="FJ360"/>
      <c r="FK360"/>
      <c r="FL360"/>
      <c r="FM360"/>
      <c r="FN360"/>
      <c r="FO360"/>
      <c r="FP360"/>
      <c r="FQ360"/>
      <c r="FR360"/>
      <c r="FS360"/>
      <c r="FT360"/>
      <c r="FU360"/>
      <c r="FV360"/>
      <c r="FW360"/>
      <c r="FX360"/>
      <c r="FY360"/>
      <c r="FZ360"/>
      <c r="GA360"/>
      <c r="GB360"/>
      <c r="GC360"/>
      <c r="GD360"/>
      <c r="GE360"/>
      <c r="GF360"/>
      <c r="GG360"/>
      <c r="GH360"/>
      <c r="GI360"/>
      <c r="GJ360"/>
      <c r="GK360"/>
      <c r="GL360"/>
      <c r="GM360"/>
      <c r="GN360"/>
      <c r="GO360"/>
      <c r="GP360"/>
      <c r="GQ360"/>
      <c r="GR360"/>
      <c r="GS360"/>
      <c r="GT360"/>
      <c r="GU360"/>
      <c r="GV360"/>
      <c r="GW360"/>
    </row>
    <row r="361" spans="78:205" ht="13">
      <c r="BZ361"/>
      <c r="CH361"/>
      <c r="CP361"/>
      <c r="CX361"/>
      <c r="CY361"/>
      <c r="CZ361"/>
      <c r="DA361"/>
      <c r="DB361"/>
      <c r="DC361"/>
      <c r="DD361"/>
      <c r="DE361"/>
      <c r="DF361"/>
      <c r="DG361"/>
      <c r="DH361"/>
      <c r="DI361"/>
      <c r="DJ361"/>
      <c r="DK361"/>
      <c r="DL361"/>
      <c r="DM361"/>
      <c r="DN361"/>
      <c r="DO361"/>
      <c r="DP361"/>
      <c r="DQ361"/>
      <c r="DR361"/>
      <c r="DS361"/>
      <c r="DT361"/>
      <c r="DU361"/>
      <c r="DV361"/>
      <c r="DW361"/>
      <c r="DX361"/>
      <c r="DY361"/>
      <c r="DZ361"/>
      <c r="EA361"/>
      <c r="EB361"/>
      <c r="EC361"/>
      <c r="ED361"/>
      <c r="EE361"/>
      <c r="EF361"/>
      <c r="EG361"/>
      <c r="EH361"/>
      <c r="EI361"/>
      <c r="EJ361"/>
      <c r="EK361"/>
      <c r="EL361"/>
      <c r="EM361"/>
      <c r="EN361"/>
      <c r="EO361"/>
      <c r="EP361"/>
      <c r="EQ361"/>
      <c r="ER361"/>
      <c r="ES361"/>
      <c r="ET361"/>
      <c r="EU361"/>
      <c r="EV361"/>
      <c r="EW361"/>
      <c r="EX361"/>
      <c r="EY361"/>
      <c r="EZ361"/>
      <c r="FA361"/>
      <c r="FB361"/>
      <c r="FC361"/>
      <c r="FD361"/>
      <c r="FE361"/>
      <c r="FF361"/>
      <c r="FG361"/>
      <c r="FH361"/>
      <c r="FI361"/>
      <c r="FJ361"/>
      <c r="FK361"/>
      <c r="FL361"/>
      <c r="FM361"/>
      <c r="FN361"/>
      <c r="FO361"/>
      <c r="FP361"/>
      <c r="FQ361"/>
      <c r="FR361"/>
      <c r="FS361"/>
      <c r="FT361"/>
      <c r="FU361"/>
      <c r="FV361"/>
      <c r="FW361"/>
      <c r="FX361"/>
      <c r="FY361"/>
      <c r="FZ361"/>
      <c r="GA361"/>
      <c r="GB361"/>
      <c r="GC361"/>
      <c r="GD361"/>
      <c r="GE361"/>
      <c r="GF361"/>
      <c r="GG361"/>
      <c r="GH361"/>
      <c r="GI361"/>
      <c r="GJ361"/>
      <c r="GK361"/>
      <c r="GL361"/>
      <c r="GM361"/>
      <c r="GN361"/>
      <c r="GO361"/>
      <c r="GP361"/>
      <c r="GQ361"/>
      <c r="GR361"/>
      <c r="GS361"/>
      <c r="GT361"/>
      <c r="GU361"/>
      <c r="GV361"/>
      <c r="GW361"/>
    </row>
    <row r="362" spans="78:205" ht="13">
      <c r="BZ362"/>
      <c r="CH362"/>
      <c r="CP362"/>
      <c r="CX362"/>
      <c r="CY362"/>
      <c r="CZ362"/>
      <c r="DA362"/>
      <c r="DB362"/>
      <c r="DC362"/>
      <c r="DD362"/>
      <c r="DE362"/>
      <c r="DF362"/>
      <c r="DG362"/>
      <c r="DH362"/>
      <c r="DI362"/>
      <c r="DJ362"/>
      <c r="DK362"/>
      <c r="DL362"/>
      <c r="DM362"/>
      <c r="DN362"/>
      <c r="DO362"/>
      <c r="DP362"/>
      <c r="DQ362"/>
      <c r="DR362"/>
      <c r="DS362"/>
      <c r="DT362"/>
      <c r="DU362"/>
      <c r="DV362"/>
      <c r="DW362"/>
      <c r="DX362"/>
      <c r="DY362"/>
      <c r="DZ362"/>
      <c r="EA362"/>
      <c r="EB362"/>
      <c r="EC362"/>
      <c r="ED362"/>
      <c r="EE362"/>
      <c r="EF362"/>
      <c r="EG362"/>
      <c r="EH362"/>
      <c r="EI362"/>
      <c r="EJ362"/>
      <c r="EK362"/>
      <c r="EL362"/>
      <c r="EM362"/>
      <c r="EN362"/>
      <c r="EO362"/>
      <c r="EP362"/>
      <c r="EQ362"/>
      <c r="ER362"/>
      <c r="ES362"/>
      <c r="ET362"/>
      <c r="EU362"/>
      <c r="EV362"/>
      <c r="EW362"/>
      <c r="EX362"/>
      <c r="EY362"/>
      <c r="EZ362"/>
      <c r="FA362"/>
      <c r="FB362"/>
      <c r="FC362"/>
      <c r="FD362"/>
      <c r="FE362"/>
      <c r="FF362"/>
      <c r="FG362"/>
      <c r="FH362"/>
      <c r="FI362"/>
      <c r="FJ362"/>
      <c r="FK362"/>
      <c r="FL362"/>
      <c r="FM362"/>
      <c r="FN362"/>
      <c r="FO362"/>
      <c r="FP362"/>
      <c r="FQ362"/>
      <c r="FR362"/>
      <c r="FS362"/>
      <c r="FT362"/>
      <c r="FU362"/>
      <c r="FV362"/>
      <c r="FW362"/>
      <c r="FX362"/>
      <c r="FY362"/>
      <c r="FZ362"/>
      <c r="GA362"/>
      <c r="GB362"/>
      <c r="GC362"/>
      <c r="GD362"/>
      <c r="GE362"/>
      <c r="GF362"/>
      <c r="GG362"/>
      <c r="GH362"/>
      <c r="GI362"/>
      <c r="GJ362"/>
      <c r="GK362"/>
      <c r="GL362"/>
      <c r="GM362"/>
      <c r="GN362"/>
      <c r="GO362"/>
      <c r="GP362"/>
      <c r="GQ362"/>
      <c r="GR362"/>
      <c r="GS362"/>
      <c r="GT362"/>
      <c r="GU362"/>
      <c r="GV362"/>
      <c r="GW362"/>
    </row>
    <row r="363" spans="78:205" ht="13">
      <c r="BZ363"/>
      <c r="CH363"/>
      <c r="CP363"/>
      <c r="CX363"/>
      <c r="CY363"/>
      <c r="CZ363"/>
      <c r="DA363"/>
      <c r="DB363"/>
      <c r="DC363"/>
      <c r="DD363"/>
      <c r="DE363"/>
      <c r="DF363"/>
      <c r="DG363"/>
      <c r="DH363"/>
      <c r="DI363"/>
      <c r="DJ363"/>
      <c r="DK363"/>
      <c r="DL363"/>
      <c r="DM363"/>
      <c r="DN363"/>
      <c r="DO363"/>
      <c r="DP363"/>
      <c r="DQ363"/>
      <c r="DR363"/>
      <c r="DS363"/>
      <c r="DT363"/>
      <c r="DU363"/>
      <c r="DV363"/>
      <c r="DW363"/>
      <c r="DX363"/>
      <c r="DY363"/>
      <c r="DZ363"/>
      <c r="EA363"/>
      <c r="EB363"/>
      <c r="EC363"/>
      <c r="ED363"/>
      <c r="EE363"/>
      <c r="EF363"/>
      <c r="EG363"/>
      <c r="EH363"/>
      <c r="EI363"/>
      <c r="EJ363"/>
      <c r="EK363"/>
      <c r="EL363"/>
      <c r="EM363"/>
      <c r="EN363"/>
      <c r="EO363"/>
      <c r="EP363"/>
      <c r="EQ363"/>
      <c r="ER363"/>
      <c r="ES363"/>
      <c r="ET363"/>
      <c r="EU363"/>
      <c r="EV363"/>
      <c r="EW363"/>
      <c r="EX363"/>
      <c r="EY363"/>
      <c r="EZ363"/>
      <c r="FA363"/>
      <c r="FB363"/>
      <c r="FC363"/>
      <c r="FD363"/>
      <c r="FE363"/>
      <c r="FF363"/>
      <c r="FG363"/>
      <c r="FH363"/>
      <c r="FI363"/>
      <c r="FJ363"/>
      <c r="FK363"/>
      <c r="FL363"/>
      <c r="FM363"/>
      <c r="FN363"/>
      <c r="FO363"/>
      <c r="FP363"/>
      <c r="FQ363"/>
      <c r="FR363"/>
      <c r="FS363"/>
      <c r="FT363"/>
      <c r="FU363"/>
      <c r="FV363"/>
      <c r="FW363"/>
      <c r="FX363"/>
      <c r="FY363"/>
      <c r="FZ363"/>
      <c r="GA363"/>
      <c r="GB363"/>
      <c r="GC363"/>
      <c r="GD363"/>
      <c r="GE363"/>
      <c r="GF363"/>
      <c r="GG363"/>
      <c r="GH363"/>
      <c r="GI363"/>
      <c r="GJ363"/>
      <c r="GK363"/>
      <c r="GL363"/>
      <c r="GM363"/>
      <c r="GN363"/>
      <c r="GO363"/>
      <c r="GP363"/>
      <c r="GQ363"/>
      <c r="GR363"/>
      <c r="GS363"/>
      <c r="GT363"/>
      <c r="GU363"/>
      <c r="GV363"/>
      <c r="GW363"/>
    </row>
    <row r="364" spans="78:205" ht="13">
      <c r="BZ364"/>
      <c r="CH364"/>
      <c r="CP364"/>
      <c r="CX364"/>
      <c r="CY364"/>
      <c r="CZ364"/>
      <c r="DA364"/>
      <c r="DB364"/>
      <c r="DC364"/>
      <c r="DD364"/>
      <c r="DE364"/>
      <c r="DF364"/>
      <c r="DG364"/>
      <c r="DH364"/>
      <c r="DI364"/>
      <c r="DJ364"/>
      <c r="DK364"/>
      <c r="DL364"/>
      <c r="DM364"/>
      <c r="DN364"/>
      <c r="DO364"/>
      <c r="DP364"/>
      <c r="DQ364"/>
      <c r="DR364"/>
      <c r="DS364"/>
      <c r="DT364"/>
      <c r="DU364"/>
      <c r="DV364"/>
      <c r="DW364"/>
      <c r="DX364"/>
      <c r="DY364"/>
      <c r="DZ364"/>
      <c r="EA364"/>
      <c r="EB364"/>
      <c r="EC364"/>
      <c r="ED364"/>
      <c r="EE364"/>
      <c r="EF364"/>
      <c r="EG364"/>
      <c r="EH364"/>
      <c r="EI364"/>
      <c r="EJ364"/>
      <c r="EK364"/>
      <c r="EL364"/>
      <c r="EM364"/>
      <c r="EN364"/>
      <c r="EO364"/>
      <c r="EP364"/>
      <c r="EQ364"/>
      <c r="ER364"/>
      <c r="ES364"/>
      <c r="ET364"/>
      <c r="EU364"/>
      <c r="EV364"/>
      <c r="EW364"/>
      <c r="EX364"/>
      <c r="EY364"/>
      <c r="EZ364"/>
      <c r="FA364"/>
      <c r="FB364"/>
      <c r="FC364"/>
      <c r="FD364"/>
      <c r="FE364"/>
      <c r="FF364"/>
      <c r="FG364"/>
      <c r="FH364"/>
      <c r="FI364"/>
      <c r="FJ364"/>
      <c r="FK364"/>
      <c r="FL364"/>
      <c r="FM364"/>
      <c r="FN364"/>
      <c r="FO364"/>
      <c r="FP364"/>
      <c r="FQ364"/>
      <c r="FR364"/>
      <c r="FS364"/>
      <c r="FT364"/>
      <c r="FU364"/>
      <c r="FV364"/>
      <c r="FW364"/>
      <c r="FX364"/>
      <c r="FY364"/>
      <c r="FZ364"/>
      <c r="GA364"/>
      <c r="GB364"/>
      <c r="GC364"/>
      <c r="GD364"/>
      <c r="GE364"/>
      <c r="GF364"/>
      <c r="GG364"/>
      <c r="GH364"/>
      <c r="GI364"/>
      <c r="GJ364"/>
      <c r="GK364"/>
      <c r="GL364"/>
      <c r="GM364"/>
      <c r="GN364"/>
      <c r="GO364"/>
      <c r="GP364"/>
      <c r="GQ364"/>
      <c r="GR364"/>
      <c r="GS364"/>
      <c r="GT364"/>
      <c r="GU364"/>
      <c r="GV364"/>
      <c r="GW364"/>
    </row>
    <row r="365" spans="78:205" ht="13">
      <c r="BZ365"/>
      <c r="CH365"/>
      <c r="CP365"/>
      <c r="CX365"/>
      <c r="CY365"/>
      <c r="CZ365"/>
      <c r="DA365"/>
      <c r="DB365"/>
      <c r="DC365"/>
      <c r="DD365"/>
      <c r="DE365"/>
      <c r="DF365"/>
      <c r="DG365"/>
      <c r="DH365"/>
      <c r="DI365"/>
      <c r="DJ365"/>
      <c r="DK365"/>
      <c r="DL365"/>
      <c r="DM365"/>
      <c r="DN365"/>
      <c r="DO365"/>
      <c r="DP365"/>
      <c r="DQ365"/>
      <c r="DR365"/>
      <c r="DS365"/>
      <c r="DT365"/>
      <c r="DU365"/>
      <c r="DV365"/>
      <c r="DW365"/>
      <c r="DX365"/>
      <c r="DY365"/>
      <c r="DZ365"/>
      <c r="EA365"/>
      <c r="EB365"/>
      <c r="EC365"/>
      <c r="ED365"/>
      <c r="EE365"/>
      <c r="EF365"/>
      <c r="EG365"/>
      <c r="EH365"/>
      <c r="EI365"/>
      <c r="EJ365"/>
      <c r="EK365"/>
      <c r="EL365"/>
      <c r="EM365"/>
      <c r="EN365"/>
      <c r="EO365"/>
      <c r="EP365"/>
      <c r="EQ365"/>
      <c r="ER365"/>
      <c r="ES365"/>
      <c r="ET365"/>
      <c r="EU365"/>
      <c r="EV365"/>
      <c r="EW365"/>
      <c r="EX365"/>
      <c r="EY365"/>
      <c r="EZ365"/>
      <c r="FA365"/>
      <c r="FB365"/>
      <c r="FC365"/>
      <c r="FD365"/>
      <c r="FE365"/>
      <c r="FF365"/>
      <c r="FG365"/>
      <c r="FH365"/>
      <c r="FI365"/>
      <c r="FJ365"/>
      <c r="FK365"/>
      <c r="FL365"/>
      <c r="FM365"/>
      <c r="FN365"/>
      <c r="FO365"/>
      <c r="FP365"/>
      <c r="FQ365"/>
      <c r="FR365"/>
      <c r="FS365"/>
      <c r="FT365"/>
      <c r="FU365"/>
      <c r="FV365"/>
      <c r="FW365"/>
      <c r="FX365"/>
      <c r="FY365"/>
      <c r="FZ365"/>
      <c r="GA365"/>
      <c r="GB365"/>
      <c r="GC365"/>
      <c r="GD365"/>
      <c r="GE365"/>
      <c r="GF365"/>
      <c r="GG365"/>
      <c r="GH365"/>
      <c r="GI365"/>
      <c r="GJ365"/>
      <c r="GK365"/>
      <c r="GL365"/>
      <c r="GM365"/>
      <c r="GN365"/>
      <c r="GO365"/>
      <c r="GP365"/>
      <c r="GQ365"/>
      <c r="GR365"/>
      <c r="GS365"/>
      <c r="GT365"/>
      <c r="GU365"/>
      <c r="GV365"/>
      <c r="GW365"/>
    </row>
    <row r="366" spans="78:205" ht="13">
      <c r="BZ366"/>
      <c r="CH366"/>
      <c r="CP366"/>
      <c r="CX366"/>
      <c r="CY366"/>
      <c r="CZ366"/>
      <c r="DA366"/>
      <c r="DB366"/>
      <c r="DC366"/>
      <c r="DD366"/>
      <c r="DE366"/>
      <c r="DF366"/>
      <c r="DG366"/>
      <c r="DH366"/>
      <c r="DI366"/>
      <c r="DJ366"/>
      <c r="DK366"/>
      <c r="DL366"/>
      <c r="DM366"/>
      <c r="DN366"/>
      <c r="DO366"/>
      <c r="DP366"/>
      <c r="DQ366"/>
      <c r="DR366"/>
      <c r="DS366"/>
      <c r="DT366"/>
      <c r="DU366"/>
      <c r="DV366"/>
      <c r="DW366"/>
      <c r="DX366"/>
      <c r="DY366"/>
      <c r="DZ366"/>
      <c r="EA366"/>
      <c r="EB366"/>
      <c r="EC366"/>
      <c r="ED366"/>
      <c r="EE366"/>
      <c r="EF366"/>
      <c r="EG366"/>
      <c r="EH366"/>
      <c r="EI366"/>
      <c r="EJ366"/>
      <c r="EK366"/>
      <c r="EL366"/>
      <c r="EM366"/>
      <c r="EN366"/>
      <c r="EO366"/>
      <c r="EP366"/>
      <c r="EQ366"/>
      <c r="ER366"/>
      <c r="ES366"/>
      <c r="ET366"/>
      <c r="EU366"/>
      <c r="EV366"/>
      <c r="EW366"/>
      <c r="EX366"/>
      <c r="EY366"/>
      <c r="EZ366"/>
      <c r="FA366"/>
      <c r="FB366"/>
      <c r="FC366"/>
      <c r="FD366"/>
      <c r="FE366"/>
      <c r="FF366"/>
      <c r="FG366"/>
      <c r="FH366"/>
      <c r="FI366"/>
      <c r="FJ366"/>
      <c r="FK366"/>
      <c r="FL366"/>
      <c r="FM366"/>
      <c r="FN366"/>
      <c r="FO366"/>
      <c r="FP366"/>
      <c r="FQ366"/>
      <c r="FR366"/>
      <c r="FS366"/>
      <c r="FT366"/>
      <c r="FU366"/>
      <c r="FV366"/>
      <c r="FW366"/>
      <c r="FX366"/>
      <c r="FY366"/>
      <c r="FZ366"/>
      <c r="GA366"/>
      <c r="GB366"/>
      <c r="GC366"/>
      <c r="GD366"/>
      <c r="GE366"/>
      <c r="GF366"/>
      <c r="GG366"/>
      <c r="GH366"/>
      <c r="GI366"/>
      <c r="GJ366"/>
      <c r="GK366"/>
      <c r="GL366"/>
      <c r="GM366"/>
      <c r="GN366"/>
      <c r="GO366"/>
      <c r="GP366"/>
      <c r="GQ366"/>
      <c r="GR366"/>
      <c r="GS366"/>
      <c r="GT366"/>
      <c r="GU366"/>
      <c r="GV366"/>
      <c r="GW366"/>
    </row>
    <row r="367" spans="78:205" ht="13">
      <c r="BZ367"/>
      <c r="CH367"/>
      <c r="CP367"/>
      <c r="CX367"/>
      <c r="CY367"/>
      <c r="CZ367"/>
      <c r="DA367"/>
      <c r="DB367"/>
      <c r="DC367"/>
      <c r="DD367"/>
      <c r="DE367"/>
      <c r="DF367"/>
      <c r="DG367"/>
      <c r="DH367"/>
      <c r="DI367"/>
      <c r="DJ367"/>
      <c r="DK367"/>
      <c r="DL367"/>
      <c r="DM367"/>
      <c r="DN367"/>
      <c r="DO367"/>
      <c r="DP367"/>
      <c r="DQ367"/>
      <c r="DR367"/>
      <c r="DS367"/>
      <c r="DT367"/>
      <c r="DU367"/>
      <c r="DV367"/>
      <c r="DW367"/>
      <c r="DX367"/>
      <c r="DY367"/>
      <c r="DZ367"/>
      <c r="EA367"/>
      <c r="EB367"/>
      <c r="EC367"/>
      <c r="ED367"/>
      <c r="EE367"/>
      <c r="EF367"/>
      <c r="EG367"/>
      <c r="EH367"/>
      <c r="EI367"/>
      <c r="EJ367"/>
      <c r="EK367"/>
      <c r="EL367"/>
      <c r="EM367"/>
      <c r="EN367"/>
      <c r="EO367"/>
      <c r="EP367"/>
      <c r="EQ367"/>
      <c r="ER367"/>
      <c r="ES367"/>
      <c r="ET367"/>
      <c r="EU367"/>
      <c r="EV367"/>
      <c r="EW367"/>
      <c r="EX367"/>
      <c r="EY367"/>
      <c r="EZ367"/>
      <c r="FA367"/>
      <c r="FB367"/>
      <c r="FC367"/>
      <c r="FD367"/>
      <c r="FE367"/>
      <c r="FF367"/>
      <c r="FG367"/>
      <c r="FH367"/>
      <c r="FI367"/>
      <c r="FJ367"/>
      <c r="FK367"/>
      <c r="FL367"/>
      <c r="FM367"/>
      <c r="FN367"/>
      <c r="FO367"/>
      <c r="FP367"/>
      <c r="FQ367"/>
      <c r="FR367"/>
      <c r="FS367"/>
      <c r="FT367"/>
      <c r="FU367"/>
      <c r="FV367"/>
      <c r="FW367"/>
      <c r="FX367"/>
      <c r="FY367"/>
      <c r="FZ367"/>
      <c r="GA367"/>
      <c r="GB367"/>
      <c r="GC367"/>
      <c r="GD367"/>
      <c r="GE367"/>
      <c r="GF367"/>
      <c r="GG367"/>
      <c r="GH367"/>
      <c r="GI367"/>
      <c r="GJ367"/>
      <c r="GK367"/>
      <c r="GL367"/>
      <c r="GM367"/>
      <c r="GN367"/>
      <c r="GO367"/>
      <c r="GP367"/>
      <c r="GQ367"/>
      <c r="GR367"/>
      <c r="GS367"/>
      <c r="GT367"/>
      <c r="GU367"/>
      <c r="GV367"/>
      <c r="GW367"/>
    </row>
    <row r="368" spans="78:205" ht="13">
      <c r="BZ368"/>
      <c r="CH368"/>
      <c r="CP368"/>
      <c r="CX368"/>
      <c r="CY368"/>
      <c r="CZ368"/>
      <c r="DA368"/>
      <c r="DB368"/>
      <c r="DC368"/>
      <c r="DD368"/>
      <c r="DE368"/>
      <c r="DF368"/>
      <c r="DG368"/>
      <c r="DH368"/>
      <c r="DI368"/>
      <c r="DJ368"/>
      <c r="DK368"/>
      <c r="DL368"/>
      <c r="DM368"/>
      <c r="DN368"/>
      <c r="DO368"/>
      <c r="DP368"/>
      <c r="DQ368"/>
      <c r="DR368"/>
      <c r="DS368"/>
      <c r="DT368"/>
      <c r="DU368"/>
      <c r="DV368"/>
      <c r="DW368"/>
      <c r="DX368"/>
      <c r="DY368"/>
      <c r="DZ368"/>
      <c r="EA368"/>
      <c r="EB368"/>
      <c r="EC368"/>
      <c r="ED368"/>
      <c r="EE368"/>
      <c r="EF368"/>
      <c r="EG368"/>
      <c r="EH368"/>
      <c r="EI368"/>
      <c r="EJ368"/>
      <c r="EK368"/>
      <c r="EL368"/>
      <c r="EM368"/>
      <c r="EN368"/>
      <c r="EO368"/>
      <c r="EP368"/>
      <c r="EQ368"/>
      <c r="ER368"/>
      <c r="ES368"/>
      <c r="ET368"/>
      <c r="EU368"/>
      <c r="EV368"/>
      <c r="EW368"/>
      <c r="EX368"/>
      <c r="EY368"/>
      <c r="EZ368"/>
      <c r="FA368"/>
      <c r="FB368"/>
      <c r="FC368"/>
      <c r="FD368"/>
      <c r="FE368"/>
      <c r="FF368"/>
      <c r="FG368"/>
      <c r="FH368"/>
      <c r="FI368"/>
      <c r="FJ368"/>
      <c r="FK368"/>
      <c r="FL368"/>
      <c r="FM368"/>
      <c r="FN368"/>
      <c r="FO368"/>
      <c r="FP368"/>
      <c r="FQ368"/>
      <c r="FR368"/>
      <c r="FS368"/>
      <c r="FT368"/>
      <c r="FU368"/>
      <c r="FV368"/>
      <c r="FW368"/>
      <c r="FX368"/>
      <c r="FY368"/>
      <c r="FZ368"/>
      <c r="GA368"/>
      <c r="GB368"/>
      <c r="GC368"/>
      <c r="GD368"/>
      <c r="GE368"/>
      <c r="GF368"/>
      <c r="GG368"/>
      <c r="GH368"/>
      <c r="GI368"/>
      <c r="GJ368"/>
      <c r="GK368"/>
      <c r="GL368"/>
      <c r="GM368"/>
      <c r="GN368"/>
      <c r="GO368"/>
      <c r="GP368"/>
      <c r="GQ368"/>
      <c r="GR368"/>
      <c r="GS368"/>
      <c r="GT368"/>
      <c r="GU368"/>
      <c r="GV368"/>
      <c r="GW368"/>
    </row>
    <row r="369" spans="78:205" ht="13">
      <c r="BZ369"/>
      <c r="CH369"/>
      <c r="CP369"/>
      <c r="CX369"/>
      <c r="CY369"/>
      <c r="CZ369"/>
      <c r="DA369"/>
      <c r="DB369"/>
      <c r="DC369"/>
      <c r="DD369"/>
      <c r="DE369"/>
      <c r="DF369"/>
      <c r="DG369"/>
      <c r="DH369"/>
      <c r="DI369"/>
      <c r="DJ369"/>
      <c r="DK369"/>
      <c r="DL369"/>
      <c r="DM369"/>
      <c r="DN369"/>
      <c r="DO369"/>
      <c r="DP369"/>
      <c r="DQ369"/>
      <c r="DR369"/>
      <c r="DS369"/>
      <c r="DT369"/>
      <c r="DU369"/>
      <c r="DV369"/>
      <c r="DW369"/>
      <c r="DX369"/>
      <c r="DY369"/>
      <c r="DZ369"/>
      <c r="EA369"/>
      <c r="EB369"/>
      <c r="EC369"/>
      <c r="ED369"/>
      <c r="EE369"/>
      <c r="EF369"/>
      <c r="EG369"/>
      <c r="EH369"/>
      <c r="EI369"/>
      <c r="EJ369"/>
      <c r="EK369"/>
      <c r="EL369"/>
      <c r="EM369"/>
      <c r="EN369"/>
      <c r="EO369"/>
      <c r="EP369"/>
      <c r="EQ369"/>
      <c r="ER369"/>
      <c r="ES369"/>
      <c r="ET369"/>
      <c r="EU369"/>
      <c r="EV369"/>
      <c r="EW369"/>
      <c r="EX369"/>
      <c r="EY369"/>
      <c r="EZ369"/>
      <c r="FA369"/>
      <c r="FB369"/>
      <c r="FC369"/>
      <c r="FD369"/>
      <c r="FE369"/>
      <c r="FF369"/>
      <c r="FG369"/>
      <c r="FH369"/>
      <c r="FI369"/>
      <c r="FJ369"/>
      <c r="FK369"/>
      <c r="FL369"/>
      <c r="FM369"/>
      <c r="FN369"/>
      <c r="FO369"/>
      <c r="FP369"/>
      <c r="FQ369"/>
      <c r="FR369"/>
      <c r="FS369"/>
      <c r="FT369"/>
      <c r="FU369"/>
      <c r="FV369"/>
      <c r="FW369"/>
      <c r="FX369"/>
      <c r="FY369"/>
      <c r="FZ369"/>
      <c r="GA369"/>
      <c r="GB369"/>
      <c r="GC369"/>
      <c r="GD369"/>
      <c r="GE369"/>
      <c r="GF369"/>
      <c r="GG369"/>
      <c r="GH369"/>
      <c r="GI369"/>
      <c r="GJ369"/>
      <c r="GK369"/>
      <c r="GL369"/>
      <c r="GM369"/>
      <c r="GN369"/>
      <c r="GO369"/>
      <c r="GP369"/>
      <c r="GQ369"/>
      <c r="GR369"/>
      <c r="GS369"/>
      <c r="GT369"/>
      <c r="GU369"/>
      <c r="GV369"/>
      <c r="GW369"/>
    </row>
    <row r="370" spans="78:205" ht="13">
      <c r="BZ370"/>
      <c r="CH370"/>
      <c r="CP370"/>
      <c r="CX370"/>
      <c r="CY370"/>
      <c r="CZ370"/>
      <c r="DA370"/>
      <c r="DB370"/>
      <c r="DC370"/>
      <c r="DD370"/>
      <c r="DE370"/>
      <c r="DF370"/>
      <c r="DG370"/>
      <c r="DH370"/>
      <c r="DI370"/>
      <c r="DJ370"/>
      <c r="DK370"/>
      <c r="DL370"/>
      <c r="DM370"/>
      <c r="DN370"/>
      <c r="DO370"/>
      <c r="DP370"/>
      <c r="DQ370"/>
      <c r="DR370"/>
      <c r="DS370"/>
      <c r="DT370"/>
      <c r="DU370"/>
      <c r="DV370"/>
      <c r="DW370"/>
      <c r="DX370"/>
      <c r="DY370"/>
      <c r="DZ370"/>
      <c r="EA370"/>
      <c r="EB370"/>
      <c r="EC370"/>
      <c r="ED370"/>
      <c r="EE370"/>
      <c r="EF370"/>
      <c r="EG370"/>
      <c r="EH370"/>
      <c r="EI370"/>
      <c r="EJ370"/>
      <c r="EK370"/>
      <c r="EL370"/>
      <c r="EM370"/>
      <c r="EN370"/>
      <c r="EO370"/>
      <c r="EP370"/>
      <c r="EQ370"/>
      <c r="ER370"/>
      <c r="ES370"/>
      <c r="ET370"/>
      <c r="EU370"/>
      <c r="EV370"/>
      <c r="EW370"/>
      <c r="EX370"/>
      <c r="EY370"/>
      <c r="EZ370"/>
      <c r="FA370"/>
      <c r="FB370"/>
      <c r="FC370"/>
      <c r="FD370"/>
      <c r="FE370"/>
      <c r="FF370"/>
      <c r="FG370"/>
      <c r="FH370"/>
      <c r="FI370"/>
      <c r="FJ370"/>
      <c r="FK370"/>
      <c r="FL370"/>
      <c r="FM370"/>
      <c r="FN370"/>
      <c r="FO370"/>
      <c r="FP370"/>
      <c r="FQ370"/>
      <c r="FR370"/>
      <c r="FS370"/>
      <c r="FT370"/>
      <c r="FU370"/>
      <c r="FV370"/>
      <c r="FW370"/>
      <c r="FX370"/>
      <c r="FY370"/>
      <c r="FZ370"/>
      <c r="GA370"/>
      <c r="GB370"/>
      <c r="GC370"/>
      <c r="GD370"/>
      <c r="GE370"/>
      <c r="GF370"/>
      <c r="GG370"/>
      <c r="GH370"/>
      <c r="GI370"/>
      <c r="GJ370"/>
      <c r="GK370"/>
      <c r="GL370"/>
      <c r="GM370"/>
      <c r="GN370"/>
      <c r="GO370"/>
      <c r="GP370"/>
      <c r="GQ370"/>
      <c r="GR370"/>
      <c r="GS370"/>
      <c r="GT370"/>
      <c r="GU370"/>
      <c r="GV370"/>
      <c r="GW370"/>
    </row>
    <row r="371" spans="78:205" ht="13">
      <c r="BZ371"/>
      <c r="CH371"/>
      <c r="CP371"/>
      <c r="CX371"/>
      <c r="CY371"/>
      <c r="CZ371"/>
      <c r="DA371"/>
      <c r="DB371"/>
      <c r="DC371"/>
      <c r="DD371"/>
      <c r="DE371"/>
      <c r="DF371"/>
      <c r="DG371"/>
      <c r="DH371"/>
      <c r="DI371"/>
      <c r="DJ371"/>
      <c r="DK371"/>
      <c r="DL371"/>
      <c r="DM371"/>
      <c r="DN371"/>
      <c r="DO371"/>
      <c r="DP371"/>
      <c r="DQ371"/>
      <c r="DR371"/>
      <c r="DS371"/>
      <c r="DT371"/>
      <c r="DU371"/>
      <c r="DV371"/>
      <c r="DW371"/>
      <c r="DX371"/>
      <c r="DY371"/>
      <c r="DZ371"/>
      <c r="EA371"/>
      <c r="EB371"/>
      <c r="EC371"/>
      <c r="ED371"/>
      <c r="EE371"/>
      <c r="EF371"/>
      <c r="EG371"/>
      <c r="EH371"/>
      <c r="EI371"/>
      <c r="EJ371"/>
      <c r="EK371"/>
      <c r="EL371"/>
      <c r="EM371"/>
      <c r="EN371"/>
      <c r="EO371"/>
      <c r="EP371"/>
      <c r="EQ371"/>
      <c r="ER371"/>
      <c r="ES371"/>
      <c r="ET371"/>
      <c r="EU371"/>
      <c r="EV371"/>
      <c r="EW371"/>
      <c r="EX371"/>
      <c r="EY371"/>
      <c r="EZ371"/>
      <c r="FA371"/>
      <c r="FB371"/>
      <c r="FC371"/>
      <c r="FD371"/>
      <c r="FE371"/>
      <c r="FF371"/>
      <c r="FG371"/>
      <c r="FH371"/>
      <c r="FI371"/>
      <c r="FJ371"/>
      <c r="FK371"/>
      <c r="FL371"/>
      <c r="FM371"/>
      <c r="FN371"/>
      <c r="FO371"/>
      <c r="FP371"/>
      <c r="FQ371"/>
      <c r="FR371"/>
      <c r="FS371"/>
      <c r="FT371"/>
      <c r="FU371"/>
      <c r="FV371"/>
      <c r="FW371"/>
      <c r="FX371"/>
      <c r="FY371"/>
      <c r="FZ371"/>
      <c r="GA371"/>
      <c r="GB371"/>
      <c r="GC371"/>
      <c r="GD371"/>
      <c r="GE371"/>
      <c r="GF371"/>
      <c r="GG371"/>
      <c r="GH371"/>
      <c r="GI371"/>
      <c r="GJ371"/>
      <c r="GK371"/>
      <c r="GL371"/>
      <c r="GM371"/>
      <c r="GN371"/>
      <c r="GO371"/>
      <c r="GP371"/>
      <c r="GQ371"/>
      <c r="GR371"/>
      <c r="GS371"/>
      <c r="GT371"/>
      <c r="GU371"/>
      <c r="GV371"/>
      <c r="GW371"/>
    </row>
    <row r="372" spans="78:205" ht="13">
      <c r="BZ372"/>
      <c r="CH372"/>
      <c r="CP372"/>
      <c r="CX372"/>
      <c r="CY372"/>
      <c r="CZ372"/>
      <c r="DA372"/>
      <c r="DB372"/>
      <c r="DC372"/>
      <c r="DD372"/>
      <c r="DE372"/>
      <c r="DF372"/>
      <c r="DG372"/>
      <c r="DH372"/>
      <c r="DI372"/>
      <c r="DJ372"/>
      <c r="DK372"/>
      <c r="DL372"/>
      <c r="DM372"/>
      <c r="DN372"/>
      <c r="DO372"/>
      <c r="DP372"/>
      <c r="DQ372"/>
      <c r="DR372"/>
      <c r="DS372"/>
      <c r="DT372"/>
      <c r="DU372"/>
      <c r="DV372"/>
      <c r="DW372"/>
      <c r="DX372"/>
      <c r="DY372"/>
      <c r="DZ372"/>
      <c r="EA372"/>
      <c r="EB372"/>
      <c r="EC372"/>
      <c r="ED372"/>
      <c r="EE372"/>
      <c r="EF372"/>
      <c r="EG372"/>
      <c r="EH372"/>
      <c r="EI372"/>
      <c r="EJ372"/>
      <c r="EK372"/>
      <c r="EL372"/>
      <c r="EM372"/>
      <c r="EN372"/>
      <c r="EO372"/>
      <c r="EP372"/>
      <c r="EQ372"/>
      <c r="ER372"/>
      <c r="ES372"/>
      <c r="ET372"/>
      <c r="EU372"/>
      <c r="EV372"/>
      <c r="EW372"/>
      <c r="EX372"/>
      <c r="EY372"/>
      <c r="EZ372"/>
      <c r="FA372"/>
      <c r="FB372"/>
      <c r="FC372"/>
      <c r="FD372"/>
      <c r="FE372"/>
      <c r="FF372"/>
      <c r="FG372"/>
      <c r="FH372"/>
      <c r="FI372"/>
      <c r="FJ372"/>
      <c r="FK372"/>
      <c r="FL372"/>
      <c r="FM372"/>
      <c r="FN372"/>
      <c r="FO372"/>
      <c r="FP372"/>
      <c r="FQ372"/>
      <c r="FR372"/>
      <c r="FS372"/>
      <c r="FT372"/>
      <c r="FU372"/>
      <c r="FV372"/>
      <c r="FW372"/>
      <c r="FX372"/>
      <c r="FY372"/>
      <c r="FZ372"/>
      <c r="GA372"/>
      <c r="GB372"/>
      <c r="GC372"/>
      <c r="GD372"/>
      <c r="GE372"/>
      <c r="GF372"/>
      <c r="GG372"/>
      <c r="GH372"/>
      <c r="GI372"/>
      <c r="GJ372"/>
      <c r="GK372"/>
      <c r="GL372"/>
      <c r="GM372"/>
      <c r="GN372"/>
      <c r="GO372"/>
      <c r="GP372"/>
      <c r="GQ372"/>
      <c r="GR372"/>
      <c r="GS372"/>
      <c r="GT372"/>
      <c r="GU372"/>
      <c r="GV372"/>
      <c r="GW372"/>
    </row>
    <row r="373" spans="78:205" ht="13">
      <c r="BZ373"/>
      <c r="CH373"/>
      <c r="CP373"/>
      <c r="CX373"/>
      <c r="CY373"/>
      <c r="CZ373"/>
      <c r="DA373"/>
      <c r="DB373"/>
      <c r="DC373"/>
      <c r="DD373"/>
      <c r="DE373"/>
      <c r="DF373"/>
      <c r="DG373"/>
      <c r="DH373"/>
      <c r="DI373"/>
      <c r="DJ373"/>
      <c r="DK373"/>
      <c r="DL373"/>
      <c r="DM373"/>
      <c r="DN373"/>
      <c r="DO373"/>
      <c r="DP373"/>
      <c r="DQ373"/>
      <c r="DR373"/>
      <c r="DS373"/>
      <c r="DT373"/>
      <c r="DU373"/>
      <c r="DV373"/>
      <c r="DW373"/>
      <c r="DX373"/>
      <c r="DY373"/>
      <c r="DZ373"/>
      <c r="EA373"/>
      <c r="EB373"/>
      <c r="EC373"/>
      <c r="ED373"/>
      <c r="EE373"/>
      <c r="EF373"/>
      <c r="EG373"/>
      <c r="EH373"/>
      <c r="EI373"/>
      <c r="EJ373"/>
      <c r="EK373"/>
      <c r="EL373"/>
      <c r="EM373"/>
      <c r="EN373"/>
      <c r="EO373"/>
      <c r="EP373"/>
      <c r="EQ373"/>
      <c r="ER373"/>
      <c r="ES373"/>
      <c r="ET373"/>
      <c r="EU373"/>
      <c r="EV373"/>
      <c r="EW373"/>
      <c r="EX373"/>
      <c r="EY373"/>
      <c r="EZ373"/>
      <c r="FA373"/>
      <c r="FB373"/>
      <c r="FC373"/>
      <c r="FD373"/>
      <c r="FE373"/>
      <c r="FF373"/>
      <c r="FG373"/>
      <c r="FH373"/>
      <c r="FI373"/>
      <c r="FJ373"/>
      <c r="FK373"/>
      <c r="FL373"/>
      <c r="FM373"/>
      <c r="FN373"/>
      <c r="FO373"/>
      <c r="FP373"/>
      <c r="FQ373"/>
      <c r="FR373"/>
      <c r="FS373"/>
      <c r="FT373"/>
      <c r="FU373"/>
      <c r="FV373"/>
      <c r="FW373"/>
      <c r="FX373"/>
      <c r="FY373"/>
      <c r="FZ373"/>
      <c r="GA373"/>
      <c r="GB373"/>
      <c r="GC373"/>
      <c r="GD373"/>
      <c r="GE373"/>
      <c r="GF373"/>
      <c r="GG373"/>
      <c r="GH373"/>
      <c r="GI373"/>
      <c r="GJ373"/>
      <c r="GK373"/>
      <c r="GL373"/>
      <c r="GM373"/>
      <c r="GN373"/>
      <c r="GO373"/>
      <c r="GP373"/>
      <c r="GQ373"/>
      <c r="GR373"/>
      <c r="GS373"/>
      <c r="GT373"/>
      <c r="GU373"/>
      <c r="GV373"/>
      <c r="GW373"/>
    </row>
    <row r="374" spans="78:205" ht="13">
      <c r="BZ374"/>
      <c r="CH374"/>
      <c r="CP374"/>
      <c r="CX374"/>
      <c r="CY374"/>
      <c r="CZ374"/>
      <c r="DA374"/>
      <c r="DB374"/>
      <c r="DC374"/>
      <c r="DD374"/>
      <c r="DE374"/>
      <c r="DF374"/>
      <c r="DG374"/>
      <c r="DH374"/>
      <c r="DI374"/>
      <c r="DJ374"/>
      <c r="DK374"/>
      <c r="DL374"/>
      <c r="DM374"/>
      <c r="DN374"/>
      <c r="DO374"/>
      <c r="DP374"/>
      <c r="DQ374"/>
      <c r="DR374"/>
      <c r="DS374"/>
      <c r="DT374"/>
      <c r="DU374"/>
      <c r="DV374"/>
      <c r="DW374"/>
      <c r="DX374"/>
      <c r="DY374"/>
      <c r="DZ374"/>
      <c r="EA374"/>
      <c r="EB374"/>
      <c r="EC374"/>
      <c r="ED374"/>
      <c r="EE374"/>
      <c r="EF374"/>
      <c r="EG374"/>
      <c r="EH374"/>
      <c r="EI374"/>
      <c r="EJ374"/>
      <c r="EK374"/>
      <c r="EL374"/>
      <c r="EM374"/>
      <c r="EN374"/>
      <c r="EO374"/>
      <c r="EP374"/>
      <c r="EQ374"/>
      <c r="ER374"/>
      <c r="ES374"/>
      <c r="ET374"/>
      <c r="EU374"/>
      <c r="EV374"/>
      <c r="EW374"/>
      <c r="EX374"/>
      <c r="EY374"/>
      <c r="EZ374"/>
      <c r="FA374"/>
      <c r="FB374"/>
      <c r="FC374"/>
      <c r="FD374"/>
      <c r="FE374"/>
      <c r="FF374"/>
      <c r="FG374"/>
      <c r="FH374"/>
      <c r="FI374"/>
      <c r="FJ374"/>
      <c r="FK374"/>
      <c r="FL374"/>
      <c r="FM374"/>
      <c r="FN374"/>
      <c r="FO374"/>
      <c r="FP374"/>
      <c r="FQ374"/>
      <c r="FR374"/>
      <c r="FS374"/>
      <c r="FT374"/>
      <c r="FU374"/>
      <c r="FV374"/>
      <c r="FW374"/>
      <c r="FX374"/>
      <c r="FY374"/>
      <c r="FZ374"/>
      <c r="GA374"/>
      <c r="GB374"/>
      <c r="GC374"/>
      <c r="GD374"/>
      <c r="GE374"/>
      <c r="GF374"/>
      <c r="GG374"/>
      <c r="GH374"/>
      <c r="GI374"/>
      <c r="GJ374"/>
      <c r="GK374"/>
      <c r="GL374"/>
      <c r="GM374"/>
      <c r="GN374"/>
      <c r="GO374"/>
      <c r="GP374"/>
      <c r="GQ374"/>
      <c r="GR374"/>
      <c r="GS374"/>
      <c r="GT374"/>
      <c r="GU374"/>
      <c r="GV374"/>
      <c r="GW374"/>
    </row>
    <row r="375" spans="78:205" ht="13">
      <c r="BZ375"/>
      <c r="CH375"/>
      <c r="CP375"/>
      <c r="CX375"/>
      <c r="CY375"/>
      <c r="CZ375"/>
      <c r="DA375"/>
      <c r="DB375"/>
      <c r="DC375"/>
      <c r="DD375"/>
      <c r="DE375"/>
      <c r="DF375"/>
      <c r="DG375"/>
      <c r="DH375"/>
      <c r="DI375"/>
      <c r="DJ375"/>
      <c r="DK375"/>
      <c r="DL375"/>
      <c r="DM375"/>
      <c r="DN375"/>
      <c r="DO375"/>
      <c r="DP375"/>
      <c r="DQ375"/>
      <c r="DR375"/>
      <c r="DS375"/>
      <c r="DT375"/>
      <c r="DU375"/>
      <c r="DV375"/>
      <c r="DW375"/>
      <c r="DX375"/>
      <c r="DY375"/>
      <c r="DZ375"/>
      <c r="EA375"/>
      <c r="EB375"/>
      <c r="EC375"/>
      <c r="ED375"/>
      <c r="EE375"/>
      <c r="EF375"/>
      <c r="EG375"/>
      <c r="EH375"/>
      <c r="EI375"/>
      <c r="EJ375"/>
      <c r="EK375"/>
      <c r="EL375"/>
      <c r="EM375"/>
      <c r="EN375"/>
      <c r="EO375"/>
      <c r="EP375"/>
      <c r="EQ375"/>
      <c r="ER375"/>
      <c r="ES375"/>
      <c r="ET375"/>
      <c r="EU375"/>
      <c r="EV375"/>
      <c r="EW375"/>
      <c r="EX375"/>
      <c r="EY375"/>
      <c r="EZ375"/>
      <c r="FA375"/>
      <c r="FB375"/>
      <c r="FC375"/>
      <c r="FD375"/>
      <c r="FE375"/>
      <c r="FF375"/>
      <c r="FG375"/>
      <c r="FH375"/>
      <c r="FI375"/>
      <c r="FJ375"/>
      <c r="FK375"/>
      <c r="FL375"/>
      <c r="FM375"/>
      <c r="FN375"/>
      <c r="FO375"/>
      <c r="FP375"/>
      <c r="FQ375"/>
      <c r="FR375"/>
      <c r="FS375"/>
      <c r="FT375"/>
      <c r="FU375"/>
      <c r="FV375"/>
      <c r="FW375"/>
      <c r="FX375"/>
      <c r="FY375"/>
      <c r="FZ375"/>
      <c r="GA375"/>
      <c r="GB375"/>
      <c r="GC375"/>
      <c r="GD375"/>
      <c r="GE375"/>
      <c r="GF375"/>
      <c r="GG375"/>
      <c r="GH375"/>
      <c r="GI375"/>
      <c r="GJ375"/>
      <c r="GK375"/>
      <c r="GL375"/>
      <c r="GM375"/>
      <c r="GN375"/>
      <c r="GO375"/>
      <c r="GP375"/>
      <c r="GQ375"/>
      <c r="GR375"/>
      <c r="GS375"/>
      <c r="GT375"/>
      <c r="GU375"/>
      <c r="GV375"/>
      <c r="GW375"/>
    </row>
    <row r="376" spans="78:205" ht="13">
      <c r="BZ376"/>
      <c r="CH376"/>
      <c r="CP376"/>
      <c r="CX376"/>
      <c r="CY376"/>
      <c r="CZ376"/>
      <c r="DA376"/>
      <c r="DB376"/>
      <c r="DC376"/>
      <c r="DD376"/>
      <c r="DE376"/>
      <c r="DF376"/>
      <c r="DG376"/>
      <c r="DH376"/>
      <c r="DI376"/>
      <c r="DJ376"/>
      <c r="DK376"/>
      <c r="DL376"/>
      <c r="DM376"/>
      <c r="DN376"/>
      <c r="DO376"/>
      <c r="DP376"/>
      <c r="DQ376"/>
      <c r="DR376"/>
      <c r="DS376"/>
      <c r="DT376"/>
      <c r="DU376"/>
      <c r="DV376"/>
      <c r="DW376"/>
      <c r="DX376"/>
      <c r="DY376"/>
      <c r="DZ376"/>
      <c r="EA376"/>
      <c r="EB376"/>
      <c r="EC376"/>
      <c r="ED376"/>
      <c r="EE376"/>
      <c r="EF376"/>
      <c r="EG376"/>
      <c r="EH376"/>
      <c r="EI376"/>
      <c r="EJ376"/>
      <c r="EK376"/>
      <c r="EL376"/>
      <c r="EM376"/>
      <c r="EN376"/>
      <c r="EO376"/>
      <c r="EP376"/>
      <c r="EQ376"/>
      <c r="ER376"/>
      <c r="ES376"/>
      <c r="ET376"/>
      <c r="EU376"/>
      <c r="EV376"/>
      <c r="EW376"/>
      <c r="EX376"/>
      <c r="EY376"/>
      <c r="EZ376"/>
      <c r="FA376"/>
      <c r="FB376"/>
      <c r="FC376"/>
      <c r="FD376"/>
      <c r="FE376"/>
      <c r="FF376"/>
      <c r="FG376"/>
      <c r="FH376"/>
      <c r="FI376"/>
      <c r="FJ376"/>
      <c r="FK376"/>
      <c r="FL376"/>
      <c r="FM376"/>
      <c r="FN376"/>
      <c r="FO376"/>
      <c r="FP376"/>
      <c r="FQ376"/>
      <c r="FR376"/>
      <c r="FS376"/>
      <c r="FT376"/>
      <c r="FU376"/>
      <c r="FV376"/>
      <c r="FW376"/>
      <c r="FX376"/>
      <c r="FY376"/>
      <c r="FZ376"/>
      <c r="GA376"/>
      <c r="GB376"/>
      <c r="GC376"/>
      <c r="GD376"/>
      <c r="GE376"/>
      <c r="GF376"/>
      <c r="GG376"/>
      <c r="GH376"/>
      <c r="GI376"/>
      <c r="GJ376"/>
      <c r="GK376"/>
      <c r="GL376"/>
      <c r="GM376"/>
      <c r="GN376"/>
      <c r="GO376"/>
      <c r="GP376"/>
      <c r="GQ376"/>
      <c r="GR376"/>
      <c r="GS376"/>
      <c r="GT376"/>
      <c r="GU376"/>
      <c r="GV376"/>
      <c r="GW376"/>
    </row>
    <row r="377" spans="78:205" ht="13">
      <c r="BZ377"/>
      <c r="CH377"/>
      <c r="CP377"/>
      <c r="CX377"/>
      <c r="CY377"/>
      <c r="CZ377"/>
      <c r="DA377"/>
      <c r="DB377"/>
      <c r="DC377"/>
      <c r="DD377"/>
      <c r="DE377"/>
      <c r="DF377"/>
      <c r="DG377"/>
      <c r="DH377"/>
      <c r="DI377"/>
      <c r="DJ377"/>
      <c r="DK377"/>
      <c r="DL377"/>
      <c r="DM377"/>
      <c r="DN377"/>
      <c r="DO377"/>
      <c r="DP377"/>
      <c r="DQ377"/>
      <c r="DR377"/>
      <c r="DS377"/>
      <c r="DT377"/>
      <c r="DU377"/>
      <c r="DV377"/>
      <c r="DW377"/>
      <c r="DX377"/>
      <c r="DY377"/>
      <c r="DZ377"/>
      <c r="EA377"/>
      <c r="EB377"/>
      <c r="EC377"/>
      <c r="ED377"/>
      <c r="EE377"/>
      <c r="EF377"/>
      <c r="EG377"/>
      <c r="EH377"/>
      <c r="EI377"/>
      <c r="EJ377"/>
      <c r="EK377"/>
      <c r="EL377"/>
      <c r="EM377"/>
      <c r="EN377"/>
      <c r="EO377"/>
      <c r="EP377"/>
      <c r="EQ377"/>
      <c r="ER377"/>
      <c r="ES377"/>
      <c r="ET377"/>
      <c r="EU377"/>
      <c r="EV377"/>
      <c r="EW377"/>
      <c r="EX377"/>
      <c r="EY377"/>
      <c r="EZ377"/>
      <c r="FA377"/>
      <c r="FB377"/>
      <c r="FC377"/>
      <c r="FD377"/>
      <c r="FE377"/>
      <c r="FF377"/>
      <c r="FG377"/>
      <c r="FH377"/>
      <c r="FI377"/>
      <c r="FJ377"/>
      <c r="FK377"/>
      <c r="FL377"/>
      <c r="FM377"/>
      <c r="FN377"/>
      <c r="FO377"/>
      <c r="FP377"/>
      <c r="FQ377"/>
      <c r="FR377"/>
      <c r="FS377"/>
      <c r="FT377"/>
      <c r="FU377"/>
      <c r="FV377"/>
      <c r="FW377"/>
      <c r="FX377"/>
      <c r="FY377"/>
      <c r="FZ377"/>
      <c r="GA377"/>
      <c r="GB377"/>
      <c r="GC377"/>
      <c r="GD377"/>
      <c r="GE377"/>
      <c r="GF377"/>
      <c r="GG377"/>
      <c r="GH377"/>
      <c r="GI377"/>
      <c r="GJ377"/>
      <c r="GK377"/>
      <c r="GL377"/>
      <c r="GM377"/>
      <c r="GN377"/>
      <c r="GO377"/>
      <c r="GP377"/>
      <c r="GQ377"/>
      <c r="GR377"/>
      <c r="GS377"/>
      <c r="GT377"/>
      <c r="GU377"/>
      <c r="GV377"/>
      <c r="GW377"/>
    </row>
    <row r="378" spans="78:205" ht="13">
      <c r="BZ378"/>
      <c r="CH378"/>
      <c r="CP378"/>
      <c r="CX378"/>
      <c r="CY378"/>
      <c r="CZ378"/>
      <c r="DA378"/>
      <c r="DB378"/>
      <c r="DC378"/>
      <c r="DD378"/>
      <c r="DE378"/>
      <c r="DF378"/>
      <c r="DG378"/>
      <c r="DH378"/>
      <c r="DI378"/>
      <c r="DJ378"/>
      <c r="DK378"/>
      <c r="DL378"/>
      <c r="DM378"/>
      <c r="DN378"/>
      <c r="DO378"/>
      <c r="DP378"/>
      <c r="DQ378"/>
      <c r="DR378"/>
      <c r="DS378"/>
      <c r="DT378"/>
      <c r="DU378"/>
      <c r="DV378"/>
      <c r="DW378"/>
      <c r="DX378"/>
      <c r="DY378"/>
      <c r="DZ378"/>
      <c r="EA378"/>
      <c r="EB378"/>
      <c r="EC378"/>
      <c r="ED378"/>
      <c r="EE378"/>
      <c r="EF378"/>
      <c r="EG378"/>
      <c r="EH378"/>
      <c r="EI378"/>
      <c r="EJ378"/>
      <c r="EK378"/>
      <c r="EL378"/>
      <c r="EM378"/>
      <c r="EN378"/>
      <c r="EO378"/>
      <c r="EP378"/>
      <c r="EQ378"/>
      <c r="ER378"/>
      <c r="ES378"/>
      <c r="ET378"/>
      <c r="EU378"/>
      <c r="EV378"/>
      <c r="EW378"/>
      <c r="EX378"/>
      <c r="EY378"/>
      <c r="EZ378"/>
      <c r="FA378"/>
      <c r="FB378"/>
      <c r="FC378"/>
      <c r="FD378"/>
      <c r="FE378"/>
      <c r="FF378"/>
      <c r="FG378"/>
      <c r="FH378"/>
      <c r="FI378"/>
      <c r="FJ378"/>
      <c r="FK378"/>
      <c r="FL378"/>
      <c r="FM378"/>
      <c r="FN378"/>
      <c r="FO378"/>
      <c r="FP378"/>
      <c r="FQ378"/>
      <c r="FR378"/>
      <c r="FS378"/>
      <c r="FT378"/>
      <c r="FU378"/>
      <c r="FV378"/>
      <c r="FW378"/>
      <c r="FX378"/>
      <c r="FY378"/>
      <c r="FZ378"/>
      <c r="GA378"/>
      <c r="GB378"/>
      <c r="GC378"/>
      <c r="GD378"/>
      <c r="GE378"/>
      <c r="GF378"/>
      <c r="GG378"/>
      <c r="GH378"/>
      <c r="GI378"/>
      <c r="GJ378"/>
      <c r="GK378"/>
      <c r="GL378"/>
      <c r="GM378"/>
      <c r="GN378"/>
      <c r="GO378"/>
      <c r="GP378"/>
      <c r="GQ378"/>
      <c r="GR378"/>
      <c r="GS378"/>
      <c r="GT378"/>
      <c r="GU378"/>
      <c r="GV378"/>
      <c r="GW378"/>
    </row>
    <row r="379" spans="78:205" ht="13">
      <c r="BZ379"/>
      <c r="CH379"/>
      <c r="CP379"/>
      <c r="CX379"/>
      <c r="CY379"/>
      <c r="CZ379"/>
      <c r="DA379"/>
      <c r="DB379"/>
      <c r="DC379"/>
      <c r="DD379"/>
      <c r="DE379"/>
      <c r="DF379"/>
      <c r="DG379"/>
      <c r="DH379"/>
      <c r="DI379"/>
      <c r="DJ379"/>
      <c r="DK379"/>
      <c r="DL379"/>
      <c r="DM379"/>
      <c r="DN379"/>
      <c r="DO379"/>
      <c r="DP379"/>
      <c r="DQ379"/>
      <c r="DR379"/>
      <c r="DS379"/>
      <c r="DT379"/>
      <c r="DU379"/>
      <c r="DV379"/>
      <c r="DW379"/>
      <c r="DX379"/>
      <c r="DY379"/>
      <c r="DZ379"/>
      <c r="EA379"/>
      <c r="EB379"/>
      <c r="EC379"/>
      <c r="ED379"/>
      <c r="EE379"/>
      <c r="EF379"/>
      <c r="EG379"/>
      <c r="EH379"/>
      <c r="EI379"/>
      <c r="EJ379"/>
      <c r="EK379"/>
      <c r="EL379"/>
      <c r="EM379"/>
      <c r="EN379"/>
      <c r="EO379"/>
      <c r="EP379"/>
      <c r="EQ379"/>
      <c r="ER379"/>
      <c r="ES379"/>
      <c r="ET379"/>
      <c r="EU379"/>
      <c r="EV379"/>
      <c r="EW379"/>
      <c r="EX379"/>
      <c r="EY379"/>
      <c r="EZ379"/>
      <c r="FA379"/>
      <c r="FB379"/>
      <c r="FC379"/>
      <c r="FD379"/>
      <c r="FE379"/>
      <c r="FF379"/>
      <c r="FG379"/>
      <c r="FH379"/>
      <c r="FI379"/>
      <c r="FJ379"/>
      <c r="FK379"/>
      <c r="FL379"/>
      <c r="FM379"/>
      <c r="FN379"/>
      <c r="FO379"/>
      <c r="FP379"/>
      <c r="FQ379"/>
      <c r="FR379"/>
      <c r="FS379"/>
      <c r="FT379"/>
      <c r="FU379"/>
      <c r="FV379"/>
      <c r="FW379"/>
      <c r="FX379"/>
      <c r="FY379"/>
      <c r="FZ379"/>
      <c r="GA379"/>
      <c r="GB379"/>
      <c r="GC379"/>
      <c r="GD379"/>
      <c r="GE379"/>
      <c r="GF379"/>
      <c r="GG379"/>
      <c r="GH379"/>
      <c r="GI379"/>
      <c r="GJ379"/>
      <c r="GK379"/>
      <c r="GL379"/>
      <c r="GM379"/>
      <c r="GN379"/>
      <c r="GO379"/>
      <c r="GP379"/>
      <c r="GQ379"/>
      <c r="GR379"/>
      <c r="GS379"/>
      <c r="GT379"/>
      <c r="GU379"/>
      <c r="GV379"/>
      <c r="GW379"/>
    </row>
    <row r="380" spans="78:205" ht="13">
      <c r="BZ380"/>
      <c r="CH380"/>
      <c r="CP380"/>
      <c r="CX380"/>
      <c r="CY380"/>
      <c r="CZ380"/>
      <c r="DA380"/>
      <c r="DB380"/>
      <c r="DC380"/>
      <c r="DD380"/>
      <c r="DE380"/>
      <c r="DF380"/>
      <c r="DG380"/>
      <c r="DH380"/>
      <c r="DI380"/>
      <c r="DJ380"/>
      <c r="DK380"/>
      <c r="DL380"/>
      <c r="DM380"/>
      <c r="DN380"/>
      <c r="DO380"/>
      <c r="DP380"/>
      <c r="DQ380"/>
      <c r="DR380"/>
      <c r="DS380"/>
      <c r="DT380"/>
      <c r="DU380"/>
      <c r="DV380"/>
      <c r="DW380"/>
      <c r="DX380"/>
      <c r="DY380"/>
      <c r="DZ380"/>
      <c r="EA380"/>
      <c r="EB380"/>
      <c r="EC380"/>
      <c r="ED380"/>
      <c r="EE380"/>
      <c r="EF380"/>
      <c r="EG380"/>
      <c r="EH380"/>
      <c r="EI380"/>
      <c r="EJ380"/>
      <c r="EK380"/>
      <c r="EL380"/>
      <c r="EM380"/>
      <c r="EN380"/>
      <c r="EO380"/>
      <c r="EP380"/>
      <c r="EQ380"/>
      <c r="ER380"/>
      <c r="ES380"/>
      <c r="ET380"/>
      <c r="EU380"/>
      <c r="EV380"/>
      <c r="EW380"/>
      <c r="EX380"/>
      <c r="EY380"/>
      <c r="EZ380"/>
      <c r="FA380"/>
      <c r="FB380"/>
      <c r="FC380"/>
      <c r="FD380"/>
      <c r="FE380"/>
      <c r="FF380"/>
      <c r="FG380"/>
      <c r="FH380"/>
      <c r="FI380"/>
      <c r="FJ380"/>
      <c r="FK380"/>
      <c r="FL380"/>
      <c r="FM380"/>
      <c r="FN380"/>
      <c r="FO380"/>
      <c r="FP380"/>
      <c r="FQ380"/>
      <c r="FR380"/>
      <c r="FS380"/>
      <c r="FT380"/>
      <c r="FU380"/>
      <c r="FV380"/>
      <c r="FW380"/>
      <c r="FX380"/>
      <c r="FY380"/>
      <c r="FZ380"/>
      <c r="GA380"/>
      <c r="GB380"/>
      <c r="GC380"/>
      <c r="GD380"/>
      <c r="GE380"/>
      <c r="GF380"/>
      <c r="GG380"/>
      <c r="GH380"/>
      <c r="GI380"/>
      <c r="GJ380"/>
      <c r="GK380"/>
      <c r="GL380"/>
      <c r="GM380"/>
      <c r="GN380"/>
      <c r="GO380"/>
      <c r="GP380"/>
      <c r="GQ380"/>
      <c r="GR380"/>
      <c r="GS380"/>
      <c r="GT380"/>
      <c r="GU380"/>
      <c r="GV380"/>
      <c r="GW380"/>
    </row>
    <row r="381" spans="78:205" ht="13">
      <c r="BZ381"/>
      <c r="CH381"/>
      <c r="CP381"/>
      <c r="CX381"/>
      <c r="CY381"/>
      <c r="CZ381"/>
      <c r="DA381"/>
      <c r="DB381"/>
      <c r="DC381"/>
      <c r="DD381"/>
      <c r="DE381"/>
      <c r="DF381"/>
      <c r="DG381"/>
      <c r="DH381"/>
      <c r="DI381"/>
      <c r="DJ381"/>
      <c r="DK381"/>
      <c r="DL381"/>
      <c r="DM381"/>
      <c r="DN381"/>
      <c r="DO381"/>
      <c r="DP381"/>
      <c r="DQ381"/>
      <c r="DR381"/>
      <c r="DS381"/>
      <c r="DT381"/>
      <c r="DU381"/>
      <c r="DV381"/>
      <c r="DW381"/>
      <c r="DX381"/>
      <c r="DY381"/>
      <c r="DZ381"/>
      <c r="EA381"/>
      <c r="EB381"/>
      <c r="EC381"/>
      <c r="ED381"/>
      <c r="EE381"/>
      <c r="EF381"/>
      <c r="EG381"/>
      <c r="EH381"/>
      <c r="EI381"/>
      <c r="EJ381"/>
      <c r="EK381"/>
      <c r="EL381"/>
      <c r="EM381"/>
      <c r="EN381"/>
      <c r="EO381"/>
      <c r="EP381"/>
      <c r="EQ381"/>
      <c r="ER381"/>
      <c r="ES381"/>
      <c r="ET381"/>
      <c r="EU381"/>
      <c r="EV381"/>
      <c r="EW381"/>
      <c r="EX381"/>
      <c r="EY381"/>
      <c r="EZ381"/>
      <c r="FA381"/>
      <c r="FB381"/>
      <c r="FC381"/>
      <c r="FD381"/>
      <c r="FE381"/>
      <c r="FF381"/>
      <c r="FG381"/>
      <c r="FH381"/>
      <c r="FI381"/>
      <c r="FJ381"/>
      <c r="FK381"/>
      <c r="FL381"/>
      <c r="FM381"/>
      <c r="FN381"/>
      <c r="FO381"/>
      <c r="FP381"/>
      <c r="FQ381"/>
      <c r="FR381"/>
      <c r="FS381"/>
      <c r="FT381"/>
      <c r="FU381"/>
      <c r="FV381"/>
      <c r="FW381"/>
      <c r="FX381"/>
      <c r="FY381"/>
      <c r="FZ381"/>
      <c r="GA381"/>
      <c r="GB381"/>
      <c r="GC381"/>
      <c r="GD381"/>
      <c r="GE381"/>
      <c r="GF381"/>
      <c r="GG381"/>
      <c r="GH381"/>
      <c r="GI381"/>
      <c r="GJ381"/>
      <c r="GK381"/>
      <c r="GL381"/>
      <c r="GM381"/>
      <c r="GN381"/>
      <c r="GO381"/>
      <c r="GP381"/>
      <c r="GQ381"/>
      <c r="GR381"/>
      <c r="GS381"/>
      <c r="GT381"/>
      <c r="GU381"/>
      <c r="GV381"/>
      <c r="GW381"/>
    </row>
    <row r="382" spans="78:205" ht="13">
      <c r="BZ382"/>
      <c r="CH382"/>
      <c r="CP382"/>
      <c r="CX382"/>
      <c r="CY382"/>
      <c r="CZ382"/>
      <c r="DA382"/>
      <c r="DB382"/>
      <c r="DC382"/>
      <c r="DD382"/>
      <c r="DE382"/>
      <c r="DF382"/>
      <c r="DG382"/>
      <c r="DH382"/>
      <c r="DI382"/>
      <c r="DJ382"/>
      <c r="DK382"/>
      <c r="DL382"/>
      <c r="DM382"/>
      <c r="DN382"/>
      <c r="DO382"/>
      <c r="DP382"/>
      <c r="DQ382"/>
      <c r="DR382"/>
      <c r="DS382"/>
      <c r="DT382"/>
      <c r="DU382"/>
      <c r="DV382"/>
      <c r="DW382"/>
      <c r="DX382"/>
      <c r="DY382"/>
      <c r="DZ382"/>
      <c r="EA382"/>
      <c r="EB382"/>
      <c r="EC382"/>
      <c r="ED382"/>
      <c r="EE382"/>
      <c r="EF382"/>
      <c r="EG382"/>
      <c r="EH382"/>
      <c r="EI382"/>
      <c r="EJ382"/>
      <c r="EK382"/>
      <c r="EL382"/>
      <c r="EM382"/>
      <c r="EN382"/>
      <c r="EO382"/>
      <c r="EP382"/>
      <c r="EQ382"/>
      <c r="ER382"/>
      <c r="ES382"/>
      <c r="ET382"/>
      <c r="EU382"/>
      <c r="EV382"/>
      <c r="EW382"/>
      <c r="EX382"/>
      <c r="EY382"/>
      <c r="EZ382"/>
      <c r="FA382"/>
      <c r="FB382"/>
      <c r="FC382"/>
      <c r="FD382"/>
      <c r="FE382"/>
      <c r="FF382"/>
      <c r="FG382"/>
      <c r="FH382"/>
      <c r="FI382"/>
      <c r="FJ382"/>
      <c r="FK382"/>
      <c r="FL382"/>
      <c r="FM382"/>
      <c r="FN382"/>
      <c r="FO382"/>
      <c r="FP382"/>
      <c r="FQ382"/>
      <c r="FR382"/>
      <c r="FS382"/>
      <c r="FT382"/>
      <c r="FU382"/>
      <c r="FV382"/>
      <c r="FW382"/>
      <c r="FX382"/>
      <c r="FY382"/>
      <c r="FZ382"/>
      <c r="GA382"/>
      <c r="GB382"/>
      <c r="GC382"/>
      <c r="GD382"/>
      <c r="GE382"/>
      <c r="GF382"/>
      <c r="GG382"/>
      <c r="GH382"/>
      <c r="GI382"/>
      <c r="GJ382"/>
      <c r="GK382"/>
      <c r="GL382"/>
      <c r="GM382"/>
      <c r="GN382"/>
      <c r="GO382"/>
      <c r="GP382"/>
      <c r="GQ382"/>
      <c r="GR382"/>
      <c r="GS382"/>
      <c r="GT382"/>
      <c r="GU382"/>
      <c r="GV382"/>
      <c r="GW382"/>
    </row>
    <row r="383" spans="78:205" ht="13">
      <c r="BZ383"/>
      <c r="CH383"/>
      <c r="CP383"/>
      <c r="CX383"/>
      <c r="CY383"/>
      <c r="CZ383"/>
      <c r="DA383"/>
      <c r="DB383"/>
      <c r="DC383"/>
      <c r="DD383"/>
      <c r="DE383"/>
      <c r="DF383"/>
      <c r="DG383"/>
      <c r="DH383"/>
      <c r="DI383"/>
      <c r="DJ383"/>
      <c r="DK383"/>
      <c r="DL383"/>
      <c r="DM383"/>
      <c r="DN383"/>
      <c r="DO383"/>
      <c r="DP383"/>
      <c r="DQ383"/>
      <c r="DR383"/>
      <c r="DS383"/>
      <c r="DT383"/>
      <c r="DU383"/>
      <c r="DV383"/>
      <c r="DW383"/>
      <c r="DX383"/>
      <c r="DY383"/>
      <c r="DZ383"/>
      <c r="EA383"/>
      <c r="EB383"/>
      <c r="EC383"/>
      <c r="ED383"/>
      <c r="EE383"/>
      <c r="EF383"/>
      <c r="EG383"/>
      <c r="EH383"/>
      <c r="EI383"/>
      <c r="EJ383"/>
      <c r="EK383"/>
      <c r="EL383"/>
      <c r="EM383"/>
      <c r="EN383"/>
      <c r="EO383"/>
      <c r="EP383"/>
      <c r="EQ383"/>
      <c r="ER383"/>
      <c r="ES383"/>
      <c r="ET383"/>
      <c r="EU383"/>
      <c r="EV383"/>
      <c r="EW383"/>
      <c r="EX383"/>
      <c r="EY383"/>
      <c r="EZ383"/>
      <c r="FA383"/>
      <c r="FB383"/>
      <c r="FC383"/>
      <c r="FD383"/>
      <c r="FE383"/>
      <c r="FF383"/>
      <c r="FG383"/>
      <c r="FH383"/>
      <c r="FI383"/>
      <c r="FJ383"/>
      <c r="FK383"/>
      <c r="FL383"/>
      <c r="FM383"/>
      <c r="FN383"/>
      <c r="FO383"/>
      <c r="FP383"/>
      <c r="FQ383"/>
      <c r="FR383"/>
      <c r="FS383"/>
      <c r="FT383"/>
      <c r="FU383"/>
      <c r="FV383"/>
      <c r="FW383"/>
      <c r="FX383"/>
      <c r="FY383"/>
      <c r="FZ383"/>
      <c r="GA383"/>
      <c r="GB383"/>
      <c r="GC383"/>
      <c r="GD383"/>
      <c r="GE383"/>
      <c r="GF383"/>
      <c r="GG383"/>
      <c r="GH383"/>
      <c r="GI383"/>
      <c r="GJ383"/>
      <c r="GK383"/>
      <c r="GL383"/>
      <c r="GM383"/>
      <c r="GN383"/>
      <c r="GO383"/>
      <c r="GP383"/>
      <c r="GQ383"/>
      <c r="GR383"/>
      <c r="GS383"/>
      <c r="GT383"/>
      <c r="GU383"/>
      <c r="GV383"/>
      <c r="GW383"/>
    </row>
    <row r="384" spans="78:205" ht="13">
      <c r="BZ384"/>
      <c r="CH384"/>
      <c r="CP384"/>
      <c r="CX384"/>
      <c r="CY384"/>
      <c r="CZ384"/>
      <c r="DA384"/>
      <c r="DB384"/>
      <c r="DC384"/>
      <c r="DD384"/>
      <c r="DE384"/>
      <c r="DF384"/>
      <c r="DG384"/>
      <c r="DH384"/>
      <c r="DI384"/>
      <c r="DJ384"/>
      <c r="DK384"/>
      <c r="DL384"/>
      <c r="DM384"/>
      <c r="DN384"/>
      <c r="DO384"/>
      <c r="DP384"/>
      <c r="DQ384"/>
      <c r="DR384"/>
      <c r="DS384"/>
      <c r="DT384"/>
      <c r="DU384"/>
      <c r="DV384"/>
      <c r="DW384"/>
      <c r="DX384"/>
      <c r="DY384"/>
      <c r="DZ384"/>
      <c r="EA384"/>
      <c r="EB384"/>
      <c r="EC384"/>
      <c r="ED384"/>
      <c r="EE384"/>
      <c r="EF384"/>
      <c r="EG384"/>
      <c r="EH384"/>
      <c r="EI384"/>
      <c r="EJ384"/>
      <c r="EK384"/>
      <c r="EL384"/>
      <c r="EM384"/>
      <c r="EN384"/>
      <c r="EO384"/>
      <c r="EP384"/>
      <c r="EQ384"/>
      <c r="ER384"/>
      <c r="ES384"/>
      <c r="ET384"/>
      <c r="EU384"/>
      <c r="EV384"/>
      <c r="EW384"/>
      <c r="EX384"/>
      <c r="EY384"/>
      <c r="EZ384"/>
      <c r="FA384"/>
      <c r="FB384"/>
      <c r="FC384"/>
      <c r="FD384"/>
      <c r="FE384"/>
      <c r="FF384"/>
      <c r="FG384"/>
      <c r="FH384"/>
      <c r="FI384"/>
      <c r="FJ384"/>
      <c r="FK384"/>
      <c r="FL384"/>
      <c r="FM384"/>
      <c r="FN384"/>
      <c r="FO384"/>
      <c r="FP384"/>
      <c r="FQ384"/>
      <c r="FR384"/>
      <c r="FS384"/>
      <c r="FT384"/>
      <c r="FU384"/>
      <c r="FV384"/>
      <c r="FW384"/>
      <c r="FX384"/>
      <c r="FY384"/>
      <c r="FZ384"/>
      <c r="GA384"/>
      <c r="GB384"/>
      <c r="GC384"/>
      <c r="GD384"/>
      <c r="GE384"/>
      <c r="GF384"/>
      <c r="GG384"/>
      <c r="GH384"/>
      <c r="GI384"/>
      <c r="GJ384"/>
      <c r="GK384"/>
      <c r="GL384"/>
      <c r="GM384"/>
      <c r="GN384"/>
      <c r="GO384"/>
      <c r="GP384"/>
      <c r="GQ384"/>
      <c r="GR384"/>
      <c r="GS384"/>
      <c r="GT384"/>
      <c r="GU384"/>
      <c r="GV384"/>
      <c r="GW384"/>
    </row>
    <row r="385" spans="78:205" ht="13">
      <c r="BZ385"/>
      <c r="CH385"/>
      <c r="CP385"/>
      <c r="CX385"/>
      <c r="CY385"/>
      <c r="CZ385"/>
      <c r="DA385"/>
      <c r="DB385"/>
      <c r="DC385"/>
      <c r="DD385"/>
      <c r="DE385"/>
      <c r="DF385"/>
      <c r="DG385"/>
      <c r="DH385"/>
      <c r="DI385"/>
      <c r="DJ385"/>
      <c r="DK385"/>
      <c r="DL385"/>
      <c r="DM385"/>
      <c r="DN385"/>
      <c r="DO385"/>
      <c r="DP385"/>
      <c r="DQ385"/>
      <c r="DR385"/>
      <c r="DS385"/>
      <c r="DT385"/>
      <c r="DU385"/>
      <c r="DV385"/>
      <c r="DW385"/>
      <c r="DX385"/>
      <c r="DY385"/>
      <c r="DZ385"/>
      <c r="EA385"/>
      <c r="EB385"/>
      <c r="EC385"/>
      <c r="ED385"/>
      <c r="EE385"/>
      <c r="EF385"/>
      <c r="EG385"/>
      <c r="EH385"/>
      <c r="EI385"/>
      <c r="EJ385"/>
      <c r="EK385"/>
      <c r="EL385"/>
      <c r="EM385"/>
      <c r="EN385"/>
      <c r="EO385"/>
      <c r="EP385"/>
      <c r="EQ385"/>
      <c r="ER385"/>
      <c r="ES385"/>
      <c r="ET385"/>
      <c r="EU385"/>
      <c r="EV385"/>
      <c r="EW385"/>
      <c r="EX385"/>
      <c r="EY385"/>
      <c r="EZ385"/>
      <c r="FA385"/>
      <c r="FB385"/>
      <c r="FC385"/>
      <c r="FD385"/>
      <c r="FE385"/>
      <c r="FF385"/>
      <c r="FG385"/>
      <c r="FH385"/>
      <c r="FI385"/>
      <c r="FJ385"/>
      <c r="FK385"/>
      <c r="FL385"/>
      <c r="FM385"/>
      <c r="FN385"/>
      <c r="FO385"/>
      <c r="FP385"/>
      <c r="FQ385"/>
      <c r="FR385"/>
      <c r="FS385"/>
      <c r="FT385"/>
      <c r="FU385"/>
      <c r="FV385"/>
      <c r="FW385"/>
      <c r="FX385"/>
      <c r="FY385"/>
      <c r="FZ385"/>
      <c r="GA385"/>
      <c r="GB385"/>
      <c r="GC385"/>
      <c r="GD385"/>
      <c r="GE385"/>
      <c r="GF385"/>
      <c r="GG385"/>
      <c r="GH385"/>
      <c r="GI385"/>
      <c r="GJ385"/>
      <c r="GK385"/>
      <c r="GL385"/>
      <c r="GM385"/>
      <c r="GN385"/>
      <c r="GO385"/>
      <c r="GP385"/>
      <c r="GQ385"/>
      <c r="GR385"/>
      <c r="GS385"/>
      <c r="GT385"/>
      <c r="GU385"/>
      <c r="GV385"/>
      <c r="GW385"/>
    </row>
    <row r="386" spans="78:205" ht="13">
      <c r="BZ386"/>
      <c r="CH386"/>
      <c r="CP386"/>
      <c r="CX386"/>
      <c r="CY386"/>
      <c r="CZ386"/>
      <c r="DA386"/>
      <c r="DB386"/>
      <c r="DC386"/>
      <c r="DD386"/>
      <c r="DE386"/>
      <c r="DF386"/>
      <c r="DG386"/>
      <c r="DH386"/>
      <c r="DI386"/>
      <c r="DJ386"/>
      <c r="DK386"/>
      <c r="DL386"/>
      <c r="DM386"/>
      <c r="DN386"/>
      <c r="DO386"/>
      <c r="DP386"/>
      <c r="DQ386"/>
      <c r="DR386"/>
      <c r="DS386"/>
      <c r="DT386"/>
      <c r="DU386"/>
      <c r="DV386"/>
      <c r="DW386"/>
      <c r="DX386"/>
      <c r="DY386"/>
      <c r="DZ386"/>
      <c r="EA386"/>
      <c r="EB386"/>
      <c r="EC386"/>
      <c r="ED386"/>
      <c r="EE386"/>
      <c r="EF386"/>
      <c r="EG386"/>
      <c r="EH386"/>
      <c r="EI386"/>
      <c r="EJ386"/>
      <c r="EK386"/>
      <c r="EL386"/>
      <c r="EM386"/>
      <c r="EN386"/>
      <c r="EO386"/>
      <c r="EP386"/>
      <c r="EQ386"/>
      <c r="ER386"/>
      <c r="ES386"/>
      <c r="ET386"/>
      <c r="EU386"/>
      <c r="EV386"/>
      <c r="EW386"/>
      <c r="EX386"/>
      <c r="EY386"/>
      <c r="EZ386"/>
      <c r="FA386"/>
      <c r="FB386"/>
      <c r="FC386"/>
      <c r="FD386"/>
      <c r="FE386"/>
      <c r="FF386"/>
      <c r="FG386"/>
      <c r="FH386"/>
      <c r="FI386"/>
      <c r="FJ386"/>
      <c r="FK386"/>
      <c r="FL386"/>
      <c r="FM386"/>
      <c r="FN386"/>
      <c r="FO386"/>
      <c r="FP386"/>
      <c r="FQ386"/>
      <c r="FR386"/>
      <c r="FS386"/>
      <c r="FT386"/>
      <c r="FU386"/>
      <c r="FV386"/>
      <c r="FW386"/>
      <c r="FX386"/>
      <c r="FY386"/>
      <c r="FZ386"/>
      <c r="GA386"/>
      <c r="GB386"/>
      <c r="GC386"/>
      <c r="GD386"/>
      <c r="GE386"/>
      <c r="GF386"/>
      <c r="GG386"/>
      <c r="GH386"/>
      <c r="GI386"/>
      <c r="GJ386"/>
      <c r="GK386"/>
      <c r="GL386"/>
      <c r="GM386"/>
      <c r="GN386"/>
      <c r="GO386"/>
      <c r="GP386"/>
      <c r="GQ386"/>
      <c r="GR386"/>
      <c r="GS386"/>
      <c r="GT386"/>
      <c r="GU386"/>
      <c r="GV386"/>
      <c r="GW386"/>
    </row>
    <row r="387" spans="78:205" ht="13">
      <c r="BZ387"/>
      <c r="CH387"/>
      <c r="CP387"/>
      <c r="CX387"/>
      <c r="CY387"/>
      <c r="CZ387"/>
      <c r="DA387"/>
      <c r="DB387"/>
      <c r="DC387"/>
      <c r="DD387"/>
      <c r="DE387"/>
      <c r="DF387"/>
      <c r="DG387"/>
      <c r="DH387"/>
      <c r="DI387"/>
      <c r="DJ387"/>
      <c r="DK387"/>
      <c r="DL387"/>
      <c r="DM387"/>
      <c r="DN387"/>
      <c r="DO387"/>
      <c r="DP387"/>
      <c r="DQ387"/>
      <c r="DR387"/>
      <c r="DS387"/>
      <c r="DT387"/>
      <c r="DU387"/>
      <c r="DV387"/>
      <c r="DW387"/>
      <c r="DX387"/>
      <c r="DY387"/>
      <c r="DZ387"/>
      <c r="EA387"/>
      <c r="EB387"/>
      <c r="EC387"/>
      <c r="ED387"/>
      <c r="EE387"/>
      <c r="EF387"/>
      <c r="EG387"/>
      <c r="EH387"/>
      <c r="EI387"/>
      <c r="EJ387"/>
      <c r="EK387"/>
      <c r="EL387"/>
      <c r="EM387"/>
      <c r="EN387"/>
      <c r="EO387"/>
      <c r="EP387"/>
      <c r="EQ387"/>
      <c r="ER387"/>
      <c r="ES387"/>
      <c r="ET387"/>
      <c r="EU387"/>
      <c r="EV387"/>
      <c r="EW387"/>
      <c r="EX387"/>
      <c r="EY387"/>
      <c r="EZ387"/>
      <c r="FA387"/>
      <c r="FB387"/>
      <c r="FC387"/>
      <c r="FD387"/>
      <c r="FE387"/>
      <c r="FF387"/>
      <c r="FG387"/>
      <c r="FH387"/>
      <c r="FI387"/>
      <c r="FJ387"/>
      <c r="FK387"/>
      <c r="FL387"/>
      <c r="FM387"/>
      <c r="FN387"/>
      <c r="FO387"/>
      <c r="FP387"/>
      <c r="FQ387"/>
      <c r="FR387"/>
      <c r="FS387"/>
      <c r="FT387"/>
      <c r="FU387"/>
      <c r="FV387"/>
      <c r="FW387"/>
      <c r="FX387"/>
      <c r="FY387"/>
      <c r="FZ387"/>
      <c r="GA387"/>
      <c r="GB387"/>
      <c r="GC387"/>
      <c r="GD387"/>
      <c r="GE387"/>
      <c r="GF387"/>
      <c r="GG387"/>
      <c r="GH387"/>
      <c r="GI387"/>
      <c r="GJ387"/>
      <c r="GK387"/>
      <c r="GL387"/>
      <c r="GM387"/>
      <c r="GN387"/>
      <c r="GO387"/>
      <c r="GP387"/>
      <c r="GQ387"/>
      <c r="GR387"/>
      <c r="GS387"/>
      <c r="GT387"/>
      <c r="GU387"/>
      <c r="GV387"/>
      <c r="GW387"/>
    </row>
    <row r="388" spans="78:205" ht="13">
      <c r="BZ388"/>
      <c r="CH388"/>
      <c r="CP388"/>
      <c r="CX388"/>
      <c r="CY388"/>
      <c r="CZ388"/>
      <c r="DA388"/>
      <c r="DB388"/>
      <c r="DC388"/>
      <c r="DD388"/>
      <c r="DE388"/>
      <c r="DF388"/>
      <c r="DG388"/>
      <c r="DH388"/>
      <c r="DI388"/>
      <c r="DJ388"/>
      <c r="DK388"/>
      <c r="DL388"/>
      <c r="DM388"/>
      <c r="DN388"/>
      <c r="DO388"/>
      <c r="DP388"/>
      <c r="DQ388"/>
      <c r="DR388"/>
      <c r="DS388"/>
      <c r="DT388"/>
      <c r="DU388"/>
      <c r="DV388"/>
      <c r="DW388"/>
      <c r="DX388"/>
      <c r="DY388"/>
      <c r="DZ388"/>
      <c r="EA388"/>
      <c r="EB388"/>
      <c r="EC388"/>
      <c r="ED388"/>
      <c r="EE388"/>
      <c r="EF388"/>
      <c r="EG388"/>
      <c r="EH388"/>
      <c r="EI388"/>
      <c r="EJ388"/>
      <c r="EK388"/>
      <c r="EL388"/>
      <c r="EM388"/>
      <c r="EN388"/>
      <c r="EO388"/>
      <c r="EP388"/>
      <c r="EQ388"/>
      <c r="ER388"/>
      <c r="ES388"/>
      <c r="ET388"/>
      <c r="EU388"/>
      <c r="EV388"/>
      <c r="EW388"/>
      <c r="EX388"/>
      <c r="EY388"/>
      <c r="EZ388"/>
      <c r="FA388"/>
      <c r="FB388"/>
      <c r="FC388"/>
      <c r="FD388"/>
      <c r="FE388"/>
      <c r="FF388"/>
      <c r="FG388"/>
      <c r="FH388"/>
      <c r="FI388"/>
      <c r="FJ388"/>
      <c r="FK388"/>
      <c r="FL388"/>
      <c r="FM388"/>
      <c r="FN388"/>
      <c r="FO388"/>
      <c r="FP388"/>
      <c r="FQ388"/>
      <c r="FR388"/>
      <c r="FS388"/>
      <c r="FT388"/>
      <c r="FU388"/>
      <c r="FV388"/>
      <c r="FW388"/>
      <c r="FX388"/>
      <c r="FY388"/>
      <c r="FZ388"/>
      <c r="GA388"/>
      <c r="GB388"/>
      <c r="GC388"/>
      <c r="GD388"/>
      <c r="GE388"/>
      <c r="GF388"/>
      <c r="GG388"/>
      <c r="GH388"/>
      <c r="GI388"/>
      <c r="GJ388"/>
      <c r="GK388"/>
      <c r="GL388"/>
      <c r="GM388"/>
      <c r="GN388"/>
      <c r="GO388"/>
      <c r="GP388"/>
      <c r="GQ388"/>
      <c r="GR388"/>
      <c r="GS388"/>
      <c r="GT388"/>
      <c r="GU388"/>
      <c r="GV388"/>
      <c r="GW388"/>
    </row>
    <row r="389" spans="78:205" ht="13">
      <c r="BZ389"/>
      <c r="CH389"/>
      <c r="CP389"/>
      <c r="CX389"/>
      <c r="CY389"/>
      <c r="CZ389"/>
      <c r="DA389"/>
      <c r="DB389"/>
      <c r="DC389"/>
      <c r="DD389"/>
      <c r="DE389"/>
      <c r="DF389"/>
      <c r="DG389"/>
      <c r="DH389"/>
      <c r="DI389"/>
      <c r="DJ389"/>
      <c r="DK389"/>
      <c r="DL389"/>
      <c r="DM389"/>
      <c r="DN389"/>
      <c r="DO389"/>
      <c r="DP389"/>
      <c r="DQ389"/>
      <c r="DR389"/>
      <c r="DS389"/>
      <c r="DT389"/>
      <c r="DU389"/>
      <c r="DV389"/>
      <c r="DW389"/>
      <c r="DX389"/>
      <c r="DY389"/>
      <c r="DZ389"/>
      <c r="EA389"/>
      <c r="EB389"/>
      <c r="EC389"/>
      <c r="ED389"/>
      <c r="EE389"/>
      <c r="EF389"/>
      <c r="EG389"/>
      <c r="EH389"/>
      <c r="EI389"/>
      <c r="EJ389"/>
      <c r="EK389"/>
      <c r="EL389"/>
      <c r="EM389"/>
      <c r="EN389"/>
      <c r="EO389"/>
      <c r="EP389"/>
      <c r="EQ389"/>
      <c r="ER389"/>
      <c r="ES389"/>
      <c r="ET389"/>
      <c r="EU389"/>
      <c r="EV389"/>
      <c r="EW389"/>
      <c r="EX389"/>
      <c r="EY389"/>
      <c r="EZ389"/>
      <c r="FA389"/>
      <c r="FB389"/>
      <c r="FC389"/>
      <c r="FD389"/>
      <c r="FE389"/>
      <c r="FF389"/>
      <c r="FG389"/>
      <c r="FH389"/>
      <c r="FI389"/>
      <c r="FJ389"/>
      <c r="FK389"/>
      <c r="FL389"/>
      <c r="FM389"/>
      <c r="FN389"/>
      <c r="FO389"/>
      <c r="FP389"/>
      <c r="FQ389"/>
      <c r="FR389"/>
      <c r="FS389"/>
      <c r="FT389"/>
      <c r="FU389"/>
      <c r="FV389"/>
      <c r="FW389"/>
      <c r="FX389"/>
      <c r="FY389"/>
      <c r="FZ389"/>
      <c r="GA389"/>
      <c r="GB389"/>
      <c r="GC389"/>
      <c r="GD389"/>
      <c r="GE389"/>
      <c r="GF389"/>
      <c r="GG389"/>
      <c r="GH389"/>
      <c r="GI389"/>
      <c r="GJ389"/>
      <c r="GK389"/>
      <c r="GL389"/>
      <c r="GM389"/>
      <c r="GN389"/>
      <c r="GO389"/>
      <c r="GP389"/>
      <c r="GQ389"/>
      <c r="GR389"/>
      <c r="GS389"/>
      <c r="GT389"/>
      <c r="GU389"/>
      <c r="GV389"/>
      <c r="GW389"/>
    </row>
    <row r="390" spans="78:205" ht="13">
      <c r="BZ390"/>
      <c r="CH390"/>
      <c r="CP390"/>
      <c r="CX390"/>
      <c r="CY390"/>
      <c r="CZ390"/>
      <c r="DA390"/>
      <c r="DB390"/>
      <c r="DC390"/>
      <c r="DD390"/>
      <c r="DE390"/>
      <c r="DF390"/>
      <c r="DG390"/>
      <c r="DH390"/>
      <c r="DI390"/>
      <c r="DJ390"/>
      <c r="DK390"/>
      <c r="DL390"/>
      <c r="DM390"/>
      <c r="DN390"/>
      <c r="DO390"/>
      <c r="DP390"/>
      <c r="DQ390"/>
      <c r="DR390"/>
      <c r="DS390"/>
      <c r="DT390"/>
      <c r="DU390"/>
      <c r="DV390"/>
      <c r="DW390"/>
      <c r="DX390"/>
      <c r="DY390"/>
      <c r="DZ390"/>
      <c r="EA390"/>
      <c r="EB390"/>
      <c r="EC390"/>
      <c r="ED390"/>
      <c r="EE390"/>
      <c r="EF390"/>
      <c r="EG390"/>
      <c r="EH390"/>
      <c r="EI390"/>
      <c r="EJ390"/>
      <c r="EK390"/>
      <c r="EL390"/>
      <c r="EM390"/>
      <c r="EN390"/>
      <c r="EO390"/>
      <c r="EP390"/>
      <c r="EQ390"/>
      <c r="ER390"/>
      <c r="ES390"/>
      <c r="ET390"/>
      <c r="EU390"/>
      <c r="EV390"/>
      <c r="EW390"/>
      <c r="EX390"/>
      <c r="EY390"/>
      <c r="EZ390"/>
      <c r="FA390"/>
      <c r="FB390"/>
      <c r="FC390"/>
      <c r="FD390"/>
      <c r="FE390"/>
      <c r="FF390"/>
      <c r="FG390"/>
      <c r="FH390"/>
      <c r="FI390"/>
      <c r="FJ390"/>
      <c r="FK390"/>
      <c r="FL390"/>
      <c r="FM390"/>
      <c r="FN390"/>
      <c r="FO390"/>
      <c r="FP390"/>
      <c r="FQ390"/>
      <c r="FR390"/>
      <c r="FS390"/>
      <c r="FT390"/>
      <c r="FU390"/>
      <c r="FV390"/>
      <c r="FW390"/>
      <c r="FX390"/>
      <c r="FY390"/>
      <c r="FZ390"/>
      <c r="GA390"/>
      <c r="GB390"/>
      <c r="GC390"/>
      <c r="GD390"/>
      <c r="GE390"/>
      <c r="GF390"/>
      <c r="GG390"/>
      <c r="GH390"/>
      <c r="GI390"/>
      <c r="GJ390"/>
      <c r="GK390"/>
      <c r="GL390"/>
      <c r="GM390"/>
      <c r="GN390"/>
      <c r="GO390"/>
      <c r="GP390"/>
      <c r="GQ390"/>
      <c r="GR390"/>
      <c r="GS390"/>
      <c r="GT390"/>
      <c r="GU390"/>
      <c r="GV390"/>
      <c r="GW390"/>
    </row>
    <row r="391" spans="78:205" ht="13">
      <c r="BZ391"/>
      <c r="CH391"/>
      <c r="CP391"/>
      <c r="CX391"/>
      <c r="CY391"/>
      <c r="CZ391"/>
      <c r="DA391"/>
      <c r="DB391"/>
      <c r="DC391"/>
      <c r="DD391"/>
      <c r="DE391"/>
      <c r="DF391"/>
      <c r="DG391"/>
      <c r="DH391"/>
      <c r="DI391"/>
      <c r="DJ391"/>
      <c r="DK391"/>
      <c r="DL391"/>
      <c r="DM391"/>
      <c r="DN391"/>
      <c r="DO391"/>
      <c r="DP391"/>
      <c r="DQ391"/>
      <c r="DR391"/>
      <c r="DS391"/>
      <c r="DT391"/>
      <c r="DU391"/>
      <c r="DV391"/>
      <c r="DW391"/>
      <c r="DX391"/>
      <c r="DY391"/>
      <c r="DZ391"/>
      <c r="EA391"/>
      <c r="EB391"/>
      <c r="EC391"/>
      <c r="ED391"/>
      <c r="EE391"/>
      <c r="EF391"/>
      <c r="EG391"/>
      <c r="EH391"/>
      <c r="EI391"/>
      <c r="EJ391"/>
      <c r="EK391"/>
      <c r="EL391"/>
      <c r="EM391"/>
      <c r="EN391"/>
      <c r="EO391"/>
      <c r="EP391"/>
      <c r="EQ391"/>
      <c r="ER391"/>
      <c r="ES391"/>
      <c r="ET391"/>
      <c r="EU391"/>
      <c r="EV391"/>
      <c r="EW391"/>
      <c r="EX391"/>
      <c r="EY391"/>
      <c r="EZ391"/>
      <c r="FA391"/>
      <c r="FB391"/>
      <c r="FC391"/>
      <c r="FD391"/>
      <c r="FE391"/>
      <c r="FF391"/>
      <c r="FG391"/>
      <c r="FH391"/>
      <c r="FI391"/>
      <c r="FJ391"/>
      <c r="FK391"/>
      <c r="FL391"/>
      <c r="FM391"/>
      <c r="FN391"/>
      <c r="FO391"/>
      <c r="FP391"/>
      <c r="FQ391"/>
      <c r="FR391"/>
      <c r="FS391"/>
      <c r="FT391"/>
      <c r="FU391"/>
      <c r="FV391"/>
      <c r="FW391"/>
      <c r="FX391"/>
      <c r="FY391"/>
      <c r="FZ391"/>
      <c r="GA391"/>
      <c r="GB391"/>
      <c r="GC391"/>
      <c r="GD391"/>
      <c r="GE391"/>
      <c r="GF391"/>
      <c r="GG391"/>
      <c r="GH391"/>
      <c r="GI391"/>
      <c r="GJ391"/>
      <c r="GK391"/>
      <c r="GL391"/>
      <c r="GM391"/>
      <c r="GN391"/>
      <c r="GO391"/>
      <c r="GP391"/>
      <c r="GQ391"/>
      <c r="GR391"/>
      <c r="GS391"/>
      <c r="GT391"/>
      <c r="GU391"/>
      <c r="GV391"/>
      <c r="GW391"/>
    </row>
    <row r="392" spans="78:205" ht="13">
      <c r="BZ392"/>
      <c r="CH392"/>
      <c r="CP392"/>
      <c r="CX392"/>
      <c r="CY392"/>
      <c r="CZ392"/>
      <c r="DA392"/>
      <c r="DB392"/>
      <c r="DC392"/>
      <c r="DD392"/>
      <c r="DE392"/>
      <c r="DF392"/>
      <c r="DG392"/>
      <c r="DH392"/>
      <c r="DI392"/>
      <c r="DJ392"/>
      <c r="DK392"/>
      <c r="DL392"/>
      <c r="DM392"/>
      <c r="DN392"/>
      <c r="DO392"/>
      <c r="DP392"/>
      <c r="DQ392"/>
      <c r="DR392"/>
      <c r="DS392"/>
      <c r="DT392"/>
      <c r="DU392"/>
      <c r="DV392"/>
      <c r="DW392"/>
      <c r="DX392"/>
      <c r="DY392"/>
      <c r="DZ392"/>
      <c r="EA392"/>
      <c r="EB392"/>
      <c r="EC392"/>
      <c r="ED392"/>
      <c r="EE392"/>
      <c r="EF392"/>
      <c r="EG392"/>
      <c r="EH392"/>
      <c r="EI392"/>
      <c r="EJ392"/>
      <c r="EK392"/>
      <c r="EL392"/>
      <c r="EM392"/>
      <c r="EN392"/>
      <c r="EO392"/>
      <c r="EP392"/>
      <c r="EQ392"/>
      <c r="ER392"/>
      <c r="ES392"/>
      <c r="ET392"/>
      <c r="EU392"/>
      <c r="EV392"/>
      <c r="EW392"/>
      <c r="EX392"/>
      <c r="EY392"/>
      <c r="EZ392"/>
      <c r="FA392"/>
      <c r="FB392"/>
      <c r="FC392"/>
      <c r="FD392"/>
      <c r="FE392"/>
      <c r="FF392"/>
      <c r="FG392"/>
      <c r="FH392"/>
      <c r="FI392"/>
      <c r="FJ392"/>
      <c r="FK392"/>
      <c r="FL392"/>
      <c r="FM392"/>
      <c r="FN392"/>
      <c r="FO392"/>
      <c r="FP392"/>
      <c r="FQ392"/>
      <c r="FR392"/>
      <c r="FS392"/>
      <c r="FT392"/>
      <c r="FU392"/>
      <c r="FV392"/>
      <c r="FW392"/>
      <c r="FX392"/>
      <c r="FY392"/>
      <c r="FZ392"/>
      <c r="GA392"/>
      <c r="GB392"/>
      <c r="GC392"/>
      <c r="GD392"/>
      <c r="GE392"/>
      <c r="GF392"/>
      <c r="GG392"/>
      <c r="GH392"/>
      <c r="GI392"/>
      <c r="GJ392"/>
      <c r="GK392"/>
      <c r="GL392"/>
      <c r="GM392"/>
      <c r="GN392"/>
      <c r="GO392"/>
      <c r="GP392"/>
      <c r="GQ392"/>
      <c r="GR392"/>
      <c r="GS392"/>
      <c r="GT392"/>
      <c r="GU392"/>
      <c r="GV392"/>
      <c r="GW392"/>
    </row>
    <row r="393" spans="78:205" ht="13">
      <c r="BZ393"/>
      <c r="CH393"/>
      <c r="CP393"/>
      <c r="CX393"/>
      <c r="CY393"/>
      <c r="CZ393"/>
      <c r="DA393"/>
      <c r="DB393"/>
      <c r="DC393"/>
      <c r="DD393"/>
      <c r="DE393"/>
      <c r="DF393"/>
      <c r="DG393"/>
      <c r="DH393"/>
      <c r="DI393"/>
      <c r="DJ393"/>
      <c r="DK393"/>
      <c r="DL393"/>
      <c r="DM393"/>
      <c r="DN393"/>
      <c r="DO393"/>
      <c r="DP393"/>
      <c r="DQ393"/>
      <c r="DR393"/>
      <c r="DS393"/>
      <c r="DT393"/>
      <c r="DU393"/>
      <c r="DV393"/>
      <c r="DW393"/>
      <c r="DX393"/>
      <c r="DY393"/>
      <c r="DZ393"/>
      <c r="EA393"/>
      <c r="EB393"/>
      <c r="EC393"/>
      <c r="ED393"/>
      <c r="EE393"/>
      <c r="EF393"/>
      <c r="EG393"/>
      <c r="EH393"/>
      <c r="EI393"/>
      <c r="EJ393"/>
      <c r="EK393"/>
      <c r="EL393"/>
      <c r="EM393"/>
      <c r="EN393"/>
      <c r="EO393"/>
      <c r="EP393"/>
      <c r="EQ393"/>
      <c r="ER393"/>
      <c r="ES393"/>
      <c r="ET393"/>
      <c r="EU393"/>
      <c r="EV393"/>
      <c r="EW393"/>
      <c r="EX393"/>
      <c r="EY393"/>
      <c r="EZ393"/>
      <c r="FA393"/>
      <c r="FB393"/>
      <c r="FC393"/>
      <c r="FD393"/>
      <c r="FE393"/>
      <c r="FF393"/>
      <c r="FG393"/>
      <c r="FH393"/>
      <c r="FI393"/>
      <c r="FJ393"/>
      <c r="FK393"/>
      <c r="FL393"/>
      <c r="FM393"/>
      <c r="FN393"/>
      <c r="FO393"/>
      <c r="FP393"/>
      <c r="FQ393"/>
      <c r="FR393"/>
      <c r="FS393"/>
      <c r="FT393"/>
      <c r="FU393"/>
      <c r="FV393"/>
      <c r="FW393"/>
      <c r="FX393"/>
      <c r="FY393"/>
      <c r="FZ393"/>
      <c r="GA393"/>
      <c r="GB393"/>
      <c r="GC393"/>
      <c r="GD393"/>
      <c r="GE393"/>
      <c r="GF393"/>
      <c r="GG393"/>
      <c r="GH393"/>
      <c r="GI393"/>
      <c r="GJ393"/>
      <c r="GK393"/>
      <c r="GL393"/>
      <c r="GM393"/>
      <c r="GN393"/>
      <c r="GO393"/>
      <c r="GP393"/>
      <c r="GQ393"/>
      <c r="GR393"/>
      <c r="GS393"/>
      <c r="GT393"/>
      <c r="GU393"/>
      <c r="GV393"/>
      <c r="GW393"/>
    </row>
    <row r="394" spans="78:205" ht="13">
      <c r="BZ394"/>
      <c r="CH394"/>
      <c r="CP394"/>
      <c r="CX394"/>
      <c r="CY394"/>
      <c r="CZ394"/>
      <c r="DA394"/>
      <c r="DB394"/>
      <c r="DC394"/>
      <c r="DD394"/>
      <c r="DE394"/>
      <c r="DF394"/>
      <c r="DG394"/>
      <c r="DH394"/>
      <c r="DI394"/>
      <c r="DJ394"/>
      <c r="DK394"/>
      <c r="DL394"/>
      <c r="DM394"/>
      <c r="DN394"/>
      <c r="DO394"/>
      <c r="DP394"/>
      <c r="DQ394"/>
      <c r="DR394"/>
      <c r="DS394"/>
      <c r="DT394"/>
      <c r="DU394"/>
      <c r="DV394"/>
      <c r="DW394"/>
      <c r="DX394"/>
      <c r="DY394"/>
      <c r="DZ394"/>
      <c r="EA394"/>
      <c r="EB394"/>
      <c r="EC394"/>
      <c r="ED394"/>
      <c r="EE394"/>
      <c r="EF394"/>
      <c r="EG394"/>
      <c r="EH394"/>
      <c r="EI394"/>
      <c r="EJ394"/>
      <c r="EK394"/>
      <c r="EL394"/>
      <c r="EM394"/>
      <c r="EN394"/>
      <c r="EO394"/>
      <c r="EP394"/>
      <c r="EQ394"/>
      <c r="ER394"/>
      <c r="ES394"/>
      <c r="ET394"/>
      <c r="EU394"/>
      <c r="EV394"/>
      <c r="EW394"/>
      <c r="EX394"/>
      <c r="EY394"/>
      <c r="EZ394"/>
      <c r="FA394"/>
      <c r="FB394"/>
      <c r="FC394"/>
      <c r="FD394"/>
      <c r="FE394"/>
      <c r="FF394"/>
      <c r="FG394"/>
      <c r="FH394"/>
      <c r="FI394"/>
      <c r="FJ394"/>
      <c r="FK394"/>
      <c r="FL394"/>
      <c r="FM394"/>
      <c r="FN394"/>
      <c r="FO394"/>
      <c r="FP394"/>
      <c r="FQ394"/>
      <c r="FR394"/>
      <c r="FS394"/>
      <c r="FT394"/>
      <c r="FU394"/>
      <c r="FV394"/>
      <c r="FW394"/>
      <c r="FX394"/>
      <c r="FY394"/>
      <c r="FZ394"/>
      <c r="GA394"/>
      <c r="GB394"/>
      <c r="GC394"/>
      <c r="GD394"/>
      <c r="GE394"/>
      <c r="GF394"/>
      <c r="GG394"/>
      <c r="GH394"/>
      <c r="GI394"/>
      <c r="GJ394"/>
      <c r="GK394"/>
      <c r="GL394"/>
      <c r="GM394"/>
      <c r="GN394"/>
      <c r="GO394"/>
      <c r="GP394"/>
      <c r="GQ394"/>
      <c r="GR394"/>
      <c r="GS394"/>
      <c r="GT394"/>
      <c r="GU394"/>
      <c r="GV394"/>
      <c r="GW394"/>
    </row>
    <row r="395" spans="78:205" ht="13">
      <c r="BZ395"/>
      <c r="CH395"/>
      <c r="CP395"/>
      <c r="CX395"/>
      <c r="CY395"/>
      <c r="CZ395"/>
      <c r="DA395"/>
      <c r="DB395"/>
      <c r="DC395"/>
      <c r="DD395"/>
      <c r="DE395"/>
      <c r="DF395"/>
      <c r="DG395"/>
      <c r="DH395"/>
      <c r="DI395"/>
      <c r="DJ395"/>
      <c r="DK395"/>
      <c r="DL395"/>
      <c r="DM395"/>
      <c r="DN395"/>
      <c r="DO395"/>
      <c r="DP395"/>
      <c r="DQ395"/>
      <c r="DR395"/>
      <c r="DS395"/>
      <c r="DT395"/>
      <c r="DU395"/>
      <c r="DV395"/>
      <c r="DW395"/>
      <c r="DX395"/>
      <c r="DY395"/>
      <c r="DZ395"/>
      <c r="EA395"/>
      <c r="EB395"/>
      <c r="EC395"/>
      <c r="ED395"/>
      <c r="EE395"/>
      <c r="EF395"/>
      <c r="EG395"/>
      <c r="EH395"/>
      <c r="EI395"/>
      <c r="EJ395"/>
      <c r="EK395"/>
      <c r="EL395"/>
      <c r="EM395"/>
      <c r="EN395"/>
      <c r="EO395"/>
      <c r="EP395"/>
      <c r="EQ395"/>
      <c r="ER395"/>
      <c r="ES395"/>
      <c r="ET395"/>
      <c r="EU395"/>
      <c r="EV395"/>
      <c r="EW395"/>
      <c r="EX395"/>
      <c r="EY395"/>
      <c r="EZ395"/>
      <c r="FA395"/>
      <c r="FB395"/>
      <c r="FC395"/>
      <c r="FD395"/>
      <c r="FE395"/>
      <c r="FF395"/>
      <c r="FG395"/>
      <c r="FH395"/>
      <c r="FI395"/>
      <c r="FJ395"/>
      <c r="FK395"/>
      <c r="FL395"/>
      <c r="FM395"/>
      <c r="FN395"/>
      <c r="FO395"/>
      <c r="FP395"/>
      <c r="FQ395"/>
      <c r="FR395"/>
      <c r="FS395"/>
      <c r="FT395"/>
      <c r="FU395"/>
      <c r="FV395"/>
      <c r="FW395"/>
      <c r="FX395"/>
      <c r="FY395"/>
      <c r="FZ395"/>
      <c r="GA395"/>
      <c r="GB395"/>
      <c r="GC395"/>
      <c r="GD395"/>
      <c r="GE395"/>
      <c r="GF395"/>
      <c r="GG395"/>
      <c r="GH395"/>
      <c r="GI395"/>
      <c r="GJ395"/>
      <c r="GK395"/>
      <c r="GL395"/>
      <c r="GM395"/>
      <c r="GN395"/>
      <c r="GO395"/>
      <c r="GP395"/>
      <c r="GQ395"/>
      <c r="GR395"/>
      <c r="GS395"/>
      <c r="GT395"/>
      <c r="GU395"/>
      <c r="GV395"/>
      <c r="GW395"/>
    </row>
    <row r="396" spans="78:205" ht="13">
      <c r="BZ396"/>
      <c r="CH396"/>
      <c r="CP396"/>
      <c r="CX396"/>
      <c r="CY396"/>
      <c r="CZ396"/>
      <c r="DA396"/>
      <c r="DB396"/>
      <c r="DC396"/>
      <c r="DD396"/>
      <c r="DE396"/>
      <c r="DF396"/>
      <c r="DG396"/>
      <c r="DH396"/>
      <c r="DI396"/>
      <c r="DJ396"/>
      <c r="DK396"/>
      <c r="DL396"/>
      <c r="DM396"/>
      <c r="DN396"/>
      <c r="DO396"/>
      <c r="DP396"/>
      <c r="DQ396"/>
      <c r="DR396"/>
      <c r="DS396"/>
      <c r="DT396"/>
      <c r="DU396"/>
      <c r="DV396"/>
      <c r="DW396"/>
      <c r="DX396"/>
      <c r="DY396"/>
      <c r="DZ396"/>
      <c r="EA396"/>
      <c r="EB396"/>
      <c r="EC396"/>
      <c r="ED396"/>
      <c r="EE396"/>
      <c r="EF396"/>
      <c r="EG396"/>
      <c r="EH396"/>
      <c r="EI396"/>
      <c r="EJ396"/>
      <c r="EK396"/>
      <c r="EL396"/>
      <c r="EM396"/>
      <c r="EN396"/>
      <c r="EO396"/>
      <c r="EP396"/>
      <c r="EQ396"/>
      <c r="ER396"/>
      <c r="ES396"/>
      <c r="ET396"/>
      <c r="EU396"/>
      <c r="EV396"/>
      <c r="EW396"/>
      <c r="EX396"/>
      <c r="EY396"/>
      <c r="EZ396"/>
      <c r="FA396"/>
      <c r="FB396"/>
      <c r="FC396"/>
      <c r="FD396"/>
      <c r="FE396"/>
      <c r="FF396"/>
      <c r="FG396"/>
      <c r="FH396"/>
      <c r="FI396"/>
      <c r="FJ396"/>
      <c r="FK396"/>
      <c r="FL396"/>
      <c r="FM396"/>
      <c r="FN396"/>
      <c r="FO396"/>
      <c r="FP396"/>
      <c r="FQ396"/>
      <c r="FR396"/>
      <c r="FS396"/>
      <c r="FT396"/>
      <c r="FU396"/>
      <c r="FV396"/>
      <c r="FW396"/>
      <c r="FX396"/>
      <c r="FY396"/>
      <c r="FZ396"/>
      <c r="GA396"/>
      <c r="GB396"/>
      <c r="GC396"/>
      <c r="GD396"/>
      <c r="GE396"/>
      <c r="GF396"/>
      <c r="GG396"/>
      <c r="GH396"/>
      <c r="GI396"/>
      <c r="GJ396"/>
      <c r="GK396"/>
      <c r="GL396"/>
      <c r="GM396"/>
      <c r="GN396"/>
      <c r="GO396"/>
      <c r="GP396"/>
      <c r="GQ396"/>
      <c r="GR396"/>
      <c r="GS396"/>
      <c r="GT396"/>
      <c r="GU396"/>
      <c r="GV396"/>
      <c r="GW396"/>
    </row>
    <row r="397" spans="78:205" ht="13">
      <c r="BZ397"/>
      <c r="CH397"/>
      <c r="CP397"/>
      <c r="CX397"/>
      <c r="CY397"/>
      <c r="CZ397"/>
      <c r="DA397"/>
      <c r="DB397"/>
      <c r="DC397"/>
      <c r="DD397"/>
      <c r="DE397"/>
      <c r="DF397"/>
      <c r="DG397"/>
      <c r="DH397"/>
      <c r="DI397"/>
      <c r="DJ397"/>
      <c r="DK397"/>
      <c r="DL397"/>
      <c r="DM397"/>
      <c r="DN397"/>
      <c r="DO397"/>
      <c r="DP397"/>
      <c r="DQ397"/>
      <c r="DR397"/>
      <c r="DS397"/>
      <c r="DT397"/>
      <c r="DU397"/>
      <c r="DV397"/>
      <c r="DW397"/>
      <c r="DX397"/>
      <c r="DY397"/>
      <c r="DZ397"/>
      <c r="EA397"/>
      <c r="EB397"/>
      <c r="EC397"/>
      <c r="ED397"/>
      <c r="EE397"/>
      <c r="EF397"/>
      <c r="EG397"/>
      <c r="EH397"/>
      <c r="EI397"/>
      <c r="EJ397"/>
      <c r="EK397"/>
      <c r="EL397"/>
      <c r="EM397"/>
      <c r="EN397"/>
      <c r="EO397"/>
      <c r="EP397"/>
      <c r="EQ397"/>
      <c r="ER397"/>
      <c r="ES397"/>
      <c r="ET397"/>
      <c r="EU397"/>
      <c r="EV397"/>
      <c r="EW397"/>
      <c r="EX397"/>
      <c r="EY397"/>
      <c r="EZ397"/>
      <c r="FA397"/>
      <c r="FB397"/>
      <c r="FC397"/>
      <c r="FD397"/>
      <c r="FE397"/>
      <c r="FF397"/>
      <c r="FG397"/>
      <c r="FH397"/>
      <c r="FI397"/>
      <c r="FJ397"/>
      <c r="FK397"/>
      <c r="FL397"/>
      <c r="FM397"/>
      <c r="FN397"/>
      <c r="FO397"/>
      <c r="FP397"/>
      <c r="FQ397"/>
      <c r="FR397"/>
      <c r="FS397"/>
      <c r="FT397"/>
      <c r="FU397"/>
      <c r="FV397"/>
      <c r="FW397"/>
      <c r="FX397"/>
      <c r="FY397"/>
      <c r="FZ397"/>
      <c r="GA397"/>
      <c r="GB397"/>
      <c r="GC397"/>
      <c r="GD397"/>
      <c r="GE397"/>
      <c r="GF397"/>
      <c r="GG397"/>
      <c r="GH397"/>
      <c r="GI397"/>
      <c r="GJ397"/>
      <c r="GK397"/>
      <c r="GL397"/>
      <c r="GM397"/>
      <c r="GN397"/>
      <c r="GO397"/>
      <c r="GP397"/>
      <c r="GQ397"/>
      <c r="GR397"/>
      <c r="GS397"/>
      <c r="GT397"/>
      <c r="GU397"/>
      <c r="GV397"/>
      <c r="GW397"/>
    </row>
    <row r="398" spans="78:205" ht="13">
      <c r="BZ398"/>
      <c r="CH398"/>
      <c r="CP398"/>
      <c r="CX398"/>
      <c r="CY398"/>
      <c r="CZ398"/>
      <c r="DA398"/>
      <c r="DB398"/>
      <c r="DC398"/>
      <c r="DD398"/>
      <c r="DE398"/>
      <c r="DF398"/>
      <c r="DG398"/>
      <c r="DH398"/>
      <c r="DI398"/>
      <c r="DJ398"/>
      <c r="DK398"/>
      <c r="DL398"/>
      <c r="DM398"/>
      <c r="DN398"/>
      <c r="DO398"/>
      <c r="DP398"/>
      <c r="DQ398"/>
      <c r="DR398"/>
      <c r="DS398"/>
      <c r="DT398"/>
      <c r="DU398"/>
      <c r="DV398"/>
      <c r="DW398"/>
      <c r="DX398"/>
      <c r="DY398"/>
      <c r="DZ398"/>
      <c r="EA398"/>
      <c r="EB398"/>
      <c r="EC398"/>
      <c r="ED398"/>
      <c r="EE398"/>
      <c r="EF398"/>
      <c r="EG398"/>
      <c r="EH398"/>
      <c r="EI398"/>
      <c r="EJ398"/>
      <c r="EK398"/>
      <c r="EL398"/>
      <c r="EM398"/>
      <c r="EN398"/>
      <c r="EO398"/>
      <c r="EP398"/>
      <c r="EQ398"/>
      <c r="ER398"/>
      <c r="ES398"/>
      <c r="ET398"/>
      <c r="EU398"/>
      <c r="EV398"/>
      <c r="EW398"/>
      <c r="EX398"/>
      <c r="EY398"/>
      <c r="EZ398"/>
      <c r="FA398"/>
      <c r="FB398"/>
      <c r="FC398"/>
      <c r="FD398"/>
      <c r="FE398"/>
      <c r="FF398"/>
      <c r="FG398"/>
      <c r="FH398"/>
      <c r="FI398"/>
      <c r="FJ398"/>
      <c r="FK398"/>
      <c r="FL398"/>
      <c r="FM398"/>
      <c r="FN398"/>
      <c r="FO398"/>
      <c r="FP398"/>
      <c r="FQ398"/>
      <c r="FR398"/>
      <c r="FS398"/>
      <c r="FT398"/>
      <c r="FU398"/>
      <c r="FV398"/>
      <c r="FW398"/>
      <c r="FX398"/>
      <c r="FY398"/>
      <c r="FZ398"/>
      <c r="GA398"/>
      <c r="GB398"/>
      <c r="GC398"/>
      <c r="GD398"/>
      <c r="GE398"/>
      <c r="GF398"/>
      <c r="GG398"/>
      <c r="GH398"/>
      <c r="GI398"/>
      <c r="GJ398"/>
      <c r="GK398"/>
      <c r="GL398"/>
      <c r="GM398"/>
      <c r="GN398"/>
      <c r="GO398"/>
      <c r="GP398"/>
      <c r="GQ398"/>
      <c r="GR398"/>
      <c r="GS398"/>
      <c r="GT398"/>
      <c r="GU398"/>
      <c r="GV398"/>
      <c r="GW398"/>
    </row>
    <row r="399" spans="78:205" ht="13">
      <c r="BZ399"/>
      <c r="CH399"/>
      <c r="CP399"/>
      <c r="CX399"/>
      <c r="CY399"/>
      <c r="CZ399"/>
      <c r="DA399"/>
      <c r="DB399"/>
      <c r="DC399"/>
      <c r="DD399"/>
      <c r="DE399"/>
      <c r="DF399"/>
      <c r="DG399"/>
      <c r="DH399"/>
      <c r="DI399"/>
      <c r="DJ399"/>
      <c r="DK399"/>
      <c r="DL399"/>
      <c r="DM399"/>
      <c r="DN399"/>
      <c r="DO399"/>
      <c r="DP399"/>
      <c r="DQ399"/>
      <c r="DR399"/>
      <c r="DS399"/>
      <c r="DT399"/>
      <c r="DU399"/>
      <c r="DV399"/>
      <c r="DW399"/>
      <c r="DX399"/>
      <c r="DY399"/>
      <c r="DZ399"/>
      <c r="EA399"/>
      <c r="EB399"/>
      <c r="EC399"/>
      <c r="ED399"/>
      <c r="EE399"/>
      <c r="EF399"/>
      <c r="EG399"/>
      <c r="EH399"/>
      <c r="EI399"/>
      <c r="EJ399"/>
      <c r="EK399"/>
      <c r="EL399"/>
      <c r="EM399"/>
      <c r="EN399"/>
      <c r="EO399"/>
      <c r="EP399"/>
      <c r="EQ399"/>
      <c r="ER399"/>
      <c r="ES399"/>
      <c r="ET399"/>
      <c r="EU399"/>
      <c r="EV399"/>
      <c r="EW399"/>
      <c r="EX399"/>
      <c r="EY399"/>
      <c r="EZ399"/>
      <c r="FA399"/>
      <c r="FB399"/>
      <c r="FC399"/>
      <c r="FD399"/>
      <c r="FE399"/>
      <c r="FF399"/>
      <c r="FG399"/>
      <c r="FH399"/>
      <c r="FI399"/>
      <c r="FJ399"/>
      <c r="FK399"/>
      <c r="FL399"/>
      <c r="FM399"/>
      <c r="FN399"/>
      <c r="FO399"/>
      <c r="FP399"/>
      <c r="FQ399"/>
      <c r="FR399"/>
      <c r="FS399"/>
      <c r="FT399"/>
      <c r="FU399"/>
      <c r="FV399"/>
      <c r="FW399"/>
      <c r="FX399"/>
      <c r="FY399"/>
      <c r="FZ399"/>
      <c r="GA399"/>
      <c r="GB399"/>
      <c r="GC399"/>
      <c r="GD399"/>
      <c r="GE399"/>
      <c r="GF399"/>
      <c r="GG399"/>
      <c r="GH399"/>
      <c r="GI399"/>
      <c r="GJ399"/>
      <c r="GK399"/>
      <c r="GL399"/>
      <c r="GM399"/>
      <c r="GN399"/>
      <c r="GO399"/>
      <c r="GP399"/>
      <c r="GQ399"/>
      <c r="GR399"/>
      <c r="GS399"/>
      <c r="GT399"/>
      <c r="GU399"/>
      <c r="GV399"/>
      <c r="GW399"/>
    </row>
    <row r="400" spans="78:205" ht="13">
      <c r="BZ400"/>
      <c r="CH400"/>
      <c r="CP400"/>
      <c r="CX400"/>
      <c r="CY400"/>
      <c r="CZ400"/>
      <c r="DA400"/>
      <c r="DB400"/>
      <c r="DC400"/>
      <c r="DD400"/>
      <c r="DE400"/>
      <c r="DF400"/>
      <c r="DG400"/>
      <c r="DH400"/>
      <c r="DI400"/>
      <c r="DJ400"/>
      <c r="DK400"/>
      <c r="DL400"/>
      <c r="DM400"/>
      <c r="DN400"/>
      <c r="DO400"/>
      <c r="DP400"/>
      <c r="DQ400"/>
      <c r="DR400"/>
      <c r="DS400"/>
      <c r="DT400"/>
      <c r="DU400"/>
      <c r="DV400"/>
      <c r="DW400"/>
      <c r="DX400"/>
      <c r="DY400"/>
      <c r="DZ400"/>
      <c r="EA400"/>
      <c r="EB400"/>
      <c r="EC400"/>
      <c r="ED400"/>
      <c r="EE400"/>
      <c r="EF400"/>
      <c r="EG400"/>
      <c r="EH400"/>
      <c r="EI400"/>
      <c r="EJ400"/>
      <c r="EK400"/>
      <c r="EL400"/>
      <c r="EM400"/>
      <c r="EN400"/>
      <c r="EO400"/>
      <c r="EP400"/>
      <c r="EQ400"/>
      <c r="ER400"/>
      <c r="ES400"/>
      <c r="ET400"/>
      <c r="EU400"/>
      <c r="EV400"/>
      <c r="EW400"/>
      <c r="EX400"/>
      <c r="EY400"/>
      <c r="EZ400"/>
      <c r="FA400"/>
      <c r="FB400"/>
      <c r="FC400"/>
      <c r="FD400"/>
      <c r="FE400"/>
      <c r="FF400"/>
      <c r="FG400"/>
      <c r="FH400"/>
      <c r="FI400"/>
      <c r="FJ400"/>
      <c r="FK400"/>
      <c r="FL400"/>
      <c r="FM400"/>
      <c r="FN400"/>
      <c r="FO400"/>
      <c r="FP400"/>
      <c r="FQ400"/>
      <c r="FR400"/>
      <c r="FS400"/>
      <c r="FT400"/>
      <c r="FU400"/>
      <c r="FV400"/>
      <c r="FW400"/>
      <c r="FX400"/>
      <c r="FY400"/>
      <c r="FZ400"/>
      <c r="GA400"/>
      <c r="GB400"/>
      <c r="GC400"/>
      <c r="GD400"/>
      <c r="GE400"/>
      <c r="GF400"/>
      <c r="GG400"/>
      <c r="GH400"/>
      <c r="GI400"/>
      <c r="GJ400"/>
      <c r="GK400"/>
      <c r="GL400"/>
      <c r="GM400"/>
      <c r="GN400"/>
      <c r="GO400"/>
      <c r="GP400"/>
      <c r="GQ400"/>
      <c r="GR400"/>
      <c r="GS400"/>
      <c r="GT400"/>
      <c r="GU400"/>
      <c r="GV400"/>
      <c r="GW400"/>
    </row>
    <row r="401" spans="78:205" ht="13">
      <c r="BZ401"/>
      <c r="CH401"/>
      <c r="CP401"/>
      <c r="CX401"/>
      <c r="CY401"/>
      <c r="CZ401"/>
      <c r="DA401"/>
      <c r="DB401"/>
      <c r="DC401"/>
      <c r="DD401"/>
      <c r="DE401"/>
      <c r="DF401"/>
      <c r="DG401"/>
      <c r="DH401"/>
      <c r="DI401"/>
      <c r="DJ401"/>
      <c r="DK401"/>
      <c r="DL401"/>
      <c r="DM401"/>
      <c r="DN401"/>
      <c r="DO401"/>
      <c r="DP401"/>
      <c r="DQ401"/>
      <c r="DR401"/>
      <c r="DS401"/>
      <c r="DT401"/>
      <c r="DU401"/>
      <c r="DV401"/>
      <c r="DW401"/>
      <c r="DX401"/>
      <c r="DY401"/>
      <c r="DZ401"/>
      <c r="EA401"/>
      <c r="EB401"/>
      <c r="EC401"/>
      <c r="ED401"/>
      <c r="EE401"/>
      <c r="EF401"/>
      <c r="EG401"/>
      <c r="EH401"/>
      <c r="EI401"/>
      <c r="EJ401"/>
      <c r="EK401"/>
      <c r="EL401"/>
      <c r="EM401"/>
      <c r="EN401"/>
      <c r="EO401"/>
      <c r="EP401"/>
      <c r="EQ401"/>
      <c r="ER401"/>
      <c r="ES401"/>
      <c r="ET401"/>
      <c r="EU401"/>
      <c r="EV401"/>
      <c r="EW401"/>
      <c r="EX401"/>
      <c r="EY401"/>
      <c r="EZ401"/>
      <c r="FA401"/>
      <c r="FB401"/>
      <c r="FC401"/>
      <c r="FD401"/>
      <c r="FE401"/>
      <c r="FF401"/>
      <c r="FG401"/>
      <c r="FH401"/>
      <c r="FI401"/>
      <c r="FJ401"/>
      <c r="FK401"/>
      <c r="FL401"/>
      <c r="FM401"/>
      <c r="FN401"/>
      <c r="FO401"/>
      <c r="FP401"/>
      <c r="FQ401"/>
      <c r="FR401"/>
      <c r="FS401"/>
      <c r="FT401"/>
      <c r="FU401"/>
      <c r="FV401"/>
      <c r="FW401"/>
      <c r="FX401"/>
      <c r="FY401"/>
      <c r="FZ401"/>
      <c r="GA401"/>
      <c r="GB401"/>
      <c r="GC401"/>
      <c r="GD401"/>
      <c r="GE401"/>
      <c r="GF401"/>
      <c r="GG401"/>
      <c r="GH401"/>
      <c r="GI401"/>
      <c r="GJ401"/>
      <c r="GK401"/>
      <c r="GL401"/>
      <c r="GM401"/>
      <c r="GN401"/>
      <c r="GO401"/>
      <c r="GP401"/>
      <c r="GQ401"/>
      <c r="GR401"/>
      <c r="GS401"/>
      <c r="GT401"/>
      <c r="GU401"/>
      <c r="GV401"/>
      <c r="GW401"/>
    </row>
    <row r="402" spans="78:205" ht="13">
      <c r="BZ402"/>
      <c r="CH402"/>
      <c r="CP402"/>
      <c r="CX402"/>
      <c r="CY402"/>
      <c r="CZ402"/>
      <c r="DA402"/>
      <c r="DB402"/>
      <c r="DC402"/>
      <c r="DD402"/>
      <c r="DE402"/>
      <c r="DF402"/>
      <c r="DG402"/>
      <c r="DH402"/>
      <c r="DI402"/>
      <c r="DJ402"/>
      <c r="DK402"/>
      <c r="DL402"/>
      <c r="DM402"/>
      <c r="DN402"/>
      <c r="DO402"/>
      <c r="DP402"/>
      <c r="DQ402"/>
      <c r="DR402"/>
      <c r="DS402"/>
      <c r="DT402"/>
      <c r="DU402"/>
      <c r="DV402"/>
      <c r="DW402"/>
      <c r="DX402"/>
      <c r="DY402"/>
      <c r="DZ402"/>
      <c r="EA402"/>
      <c r="EB402"/>
      <c r="EC402"/>
      <c r="ED402"/>
      <c r="EE402"/>
      <c r="EF402"/>
      <c r="EG402"/>
      <c r="EH402"/>
      <c r="EI402"/>
      <c r="EJ402"/>
      <c r="EK402"/>
      <c r="EL402"/>
      <c r="EM402"/>
      <c r="EN402"/>
      <c r="EO402"/>
      <c r="EP402"/>
      <c r="EQ402"/>
      <c r="ER402"/>
      <c r="ES402"/>
      <c r="ET402"/>
      <c r="EU402"/>
      <c r="EV402"/>
      <c r="EW402"/>
      <c r="EX402"/>
      <c r="EY402"/>
      <c r="EZ402"/>
      <c r="FA402"/>
      <c r="FB402"/>
      <c r="FC402"/>
      <c r="FD402"/>
      <c r="FE402"/>
      <c r="FF402"/>
      <c r="FG402"/>
      <c r="FH402"/>
      <c r="FI402"/>
      <c r="FJ402"/>
      <c r="FK402"/>
      <c r="FL402"/>
      <c r="FM402"/>
      <c r="FN402"/>
      <c r="FO402"/>
      <c r="FP402"/>
      <c r="FQ402"/>
      <c r="FR402"/>
      <c r="FS402"/>
      <c r="FT402"/>
      <c r="FU402"/>
      <c r="FV402"/>
      <c r="FW402"/>
      <c r="FX402"/>
      <c r="FY402"/>
      <c r="FZ402"/>
      <c r="GA402"/>
      <c r="GB402"/>
      <c r="GC402"/>
      <c r="GD402"/>
      <c r="GE402"/>
      <c r="GF402"/>
      <c r="GG402"/>
      <c r="GH402"/>
      <c r="GI402"/>
      <c r="GJ402"/>
      <c r="GK402"/>
      <c r="GL402"/>
      <c r="GM402"/>
      <c r="GN402"/>
      <c r="GO402"/>
      <c r="GP402"/>
      <c r="GQ402"/>
      <c r="GR402"/>
      <c r="GS402"/>
      <c r="GT402"/>
      <c r="GU402"/>
      <c r="GV402"/>
      <c r="GW402"/>
    </row>
    <row r="403" spans="78:205" ht="13">
      <c r="BZ403"/>
      <c r="CH403"/>
      <c r="CP403"/>
      <c r="CX403"/>
      <c r="CY403"/>
      <c r="CZ403"/>
      <c r="DA403"/>
      <c r="DB403"/>
      <c r="DC403"/>
      <c r="DD403"/>
      <c r="DE403"/>
      <c r="DF403"/>
      <c r="DG403"/>
      <c r="DH403"/>
      <c r="DI403"/>
      <c r="DJ403"/>
      <c r="DK403"/>
      <c r="DL403"/>
      <c r="DM403"/>
      <c r="DN403"/>
      <c r="DO403"/>
      <c r="DP403"/>
      <c r="DQ403"/>
      <c r="DR403"/>
      <c r="DS403"/>
      <c r="DT403"/>
      <c r="DU403"/>
      <c r="DV403"/>
      <c r="DW403"/>
      <c r="DX403"/>
      <c r="DY403"/>
      <c r="DZ403"/>
      <c r="EA403"/>
      <c r="EB403"/>
      <c r="EC403"/>
      <c r="ED403"/>
      <c r="EE403"/>
      <c r="EF403"/>
      <c r="EG403"/>
      <c r="EH403"/>
      <c r="EI403"/>
      <c r="EJ403"/>
      <c r="EK403"/>
      <c r="EL403"/>
      <c r="EM403"/>
      <c r="EN403"/>
      <c r="EO403"/>
      <c r="EP403"/>
      <c r="EQ403"/>
      <c r="ER403"/>
      <c r="ES403"/>
      <c r="ET403"/>
      <c r="EU403"/>
      <c r="EV403"/>
      <c r="EW403"/>
      <c r="EX403"/>
      <c r="EY403"/>
      <c r="EZ403"/>
      <c r="FA403"/>
      <c r="FB403"/>
      <c r="FC403"/>
      <c r="FD403"/>
      <c r="FE403"/>
      <c r="FF403"/>
      <c r="FG403"/>
      <c r="FH403"/>
      <c r="FI403"/>
      <c r="FJ403"/>
      <c r="FK403"/>
      <c r="FL403"/>
      <c r="FM403"/>
      <c r="FN403"/>
      <c r="FO403"/>
      <c r="FP403"/>
      <c r="FQ403"/>
      <c r="FR403"/>
      <c r="FS403"/>
      <c r="FT403"/>
      <c r="FU403"/>
      <c r="FV403"/>
      <c r="FW403"/>
      <c r="FX403"/>
      <c r="FY403"/>
      <c r="FZ403"/>
      <c r="GA403"/>
      <c r="GB403"/>
      <c r="GC403"/>
      <c r="GD403"/>
      <c r="GE403"/>
      <c r="GF403"/>
      <c r="GG403"/>
      <c r="GH403"/>
      <c r="GI403"/>
      <c r="GJ403"/>
      <c r="GK403"/>
      <c r="GL403"/>
      <c r="GM403"/>
      <c r="GN403"/>
      <c r="GO403"/>
      <c r="GP403"/>
      <c r="GQ403"/>
      <c r="GR403"/>
      <c r="GS403"/>
      <c r="GT403"/>
      <c r="GU403"/>
      <c r="GV403"/>
      <c r="GW403"/>
    </row>
    <row r="404" spans="78:205" ht="13">
      <c r="BZ404"/>
      <c r="CH404"/>
      <c r="CP404"/>
      <c r="CX404"/>
      <c r="CY404"/>
      <c r="CZ404"/>
      <c r="DA404"/>
      <c r="DB404"/>
      <c r="DC404"/>
      <c r="DD404"/>
      <c r="DE404"/>
      <c r="DF404"/>
      <c r="DG404"/>
      <c r="DH404"/>
      <c r="DI404"/>
      <c r="DJ404"/>
      <c r="DK404"/>
      <c r="DL404"/>
      <c r="DM404"/>
      <c r="DN404"/>
      <c r="DO404"/>
      <c r="DP404"/>
      <c r="DQ404"/>
      <c r="DR404"/>
      <c r="DS404"/>
      <c r="DT404"/>
      <c r="DU404"/>
      <c r="DV404"/>
      <c r="DW404"/>
      <c r="DX404"/>
      <c r="DY404"/>
      <c r="DZ404"/>
      <c r="EA404"/>
      <c r="EB404"/>
      <c r="EC404"/>
      <c r="ED404"/>
      <c r="EE404"/>
      <c r="EF404"/>
      <c r="EG404"/>
      <c r="EH404"/>
      <c r="EI404"/>
      <c r="EJ404"/>
      <c r="EK404"/>
      <c r="EL404"/>
      <c r="EM404"/>
      <c r="EN404"/>
      <c r="EO404"/>
      <c r="EP404"/>
      <c r="EQ404"/>
      <c r="ER404"/>
      <c r="ES404"/>
      <c r="ET404"/>
      <c r="EU404"/>
      <c r="EV404"/>
      <c r="EW404"/>
      <c r="EX404"/>
      <c r="EY404"/>
      <c r="EZ404"/>
      <c r="FA404"/>
      <c r="FB404"/>
      <c r="FC404"/>
      <c r="FD404"/>
      <c r="FE404"/>
      <c r="FF404"/>
      <c r="FG404"/>
      <c r="FH404"/>
      <c r="FI404"/>
      <c r="FJ404"/>
      <c r="FK404"/>
      <c r="FL404"/>
      <c r="FM404"/>
      <c r="FN404"/>
      <c r="FO404"/>
      <c r="FP404"/>
      <c r="FQ404"/>
      <c r="FR404"/>
      <c r="FS404"/>
      <c r="FT404"/>
      <c r="FU404"/>
      <c r="FV404"/>
      <c r="FW404"/>
      <c r="FX404"/>
      <c r="FY404"/>
      <c r="FZ404"/>
      <c r="GA404"/>
      <c r="GB404"/>
      <c r="GC404"/>
      <c r="GD404"/>
      <c r="GE404"/>
      <c r="GF404"/>
      <c r="GG404"/>
      <c r="GH404"/>
      <c r="GI404"/>
      <c r="GJ404"/>
      <c r="GK404"/>
      <c r="GL404"/>
      <c r="GM404"/>
      <c r="GN404"/>
      <c r="GO404"/>
      <c r="GP404"/>
      <c r="GQ404"/>
      <c r="GR404"/>
      <c r="GS404"/>
      <c r="GT404"/>
      <c r="GU404"/>
      <c r="GV404"/>
      <c r="GW404"/>
    </row>
    <row r="405" spans="78:205" ht="13">
      <c r="BZ405"/>
      <c r="CH405"/>
      <c r="CP405"/>
      <c r="CX405"/>
      <c r="CY405"/>
      <c r="CZ405"/>
      <c r="DA405"/>
      <c r="DB405"/>
      <c r="DC405"/>
      <c r="DD405"/>
      <c r="DE405"/>
      <c r="DF405"/>
      <c r="DG405"/>
      <c r="DH405"/>
      <c r="DI405"/>
      <c r="DJ405"/>
      <c r="DK405"/>
      <c r="DL405"/>
      <c r="DM405"/>
      <c r="DN405"/>
      <c r="DO405"/>
      <c r="DP405"/>
      <c r="DQ405"/>
      <c r="DR405"/>
      <c r="DS405"/>
      <c r="DT405"/>
      <c r="DU405"/>
      <c r="DV405"/>
      <c r="DW405"/>
      <c r="DX405"/>
      <c r="DY405"/>
      <c r="DZ405"/>
      <c r="EA405"/>
      <c r="EB405"/>
      <c r="EC405"/>
      <c r="ED405"/>
      <c r="EE405"/>
      <c r="EF405"/>
      <c r="EG405"/>
      <c r="EH405"/>
      <c r="EI405"/>
      <c r="EJ405"/>
      <c r="EK405"/>
      <c r="EL405"/>
      <c r="EM405"/>
      <c r="EN405"/>
      <c r="EO405"/>
      <c r="EP405"/>
      <c r="EQ405"/>
      <c r="ER405"/>
      <c r="ES405"/>
      <c r="ET405"/>
      <c r="EU405"/>
      <c r="EV405"/>
      <c r="EW405"/>
      <c r="EX405"/>
      <c r="EY405"/>
      <c r="EZ405"/>
      <c r="FA405"/>
      <c r="FB405"/>
      <c r="FC405"/>
      <c r="FD405"/>
      <c r="FE405"/>
      <c r="FF405"/>
      <c r="FG405"/>
      <c r="FH405"/>
      <c r="FI405"/>
      <c r="FJ405"/>
      <c r="FK405"/>
      <c r="FL405"/>
      <c r="FM405"/>
      <c r="FN405"/>
      <c r="FO405"/>
      <c r="FP405"/>
      <c r="FQ405"/>
      <c r="FR405"/>
      <c r="FS405"/>
      <c r="FT405"/>
      <c r="FU405"/>
      <c r="FV405"/>
      <c r="FW405"/>
      <c r="FX405"/>
      <c r="FY405"/>
      <c r="FZ405"/>
      <c r="GA405"/>
      <c r="GB405"/>
      <c r="GC405"/>
      <c r="GD405"/>
      <c r="GE405"/>
      <c r="GF405"/>
      <c r="GG405"/>
      <c r="GH405"/>
      <c r="GI405"/>
      <c r="GJ405"/>
      <c r="GK405"/>
      <c r="GL405"/>
      <c r="GM405"/>
      <c r="GN405"/>
      <c r="GO405"/>
      <c r="GP405"/>
      <c r="GQ405"/>
      <c r="GR405"/>
      <c r="GS405"/>
      <c r="GT405"/>
      <c r="GU405"/>
      <c r="GV405"/>
      <c r="GW405"/>
    </row>
    <row r="406" spans="78:205" ht="13">
      <c r="BZ406"/>
      <c r="CH406"/>
      <c r="CP406"/>
      <c r="CX406"/>
      <c r="CY406"/>
      <c r="CZ406"/>
      <c r="DA406"/>
      <c r="DB406"/>
      <c r="DC406"/>
      <c r="DD406"/>
      <c r="DE406"/>
      <c r="DF406"/>
      <c r="DG406"/>
      <c r="DH406"/>
      <c r="DI406"/>
      <c r="DJ406"/>
      <c r="DK406"/>
      <c r="DL406"/>
      <c r="DM406"/>
      <c r="DN406"/>
      <c r="DO406"/>
      <c r="DP406"/>
      <c r="DQ406"/>
      <c r="DR406"/>
      <c r="DS406"/>
      <c r="DT406"/>
      <c r="DU406"/>
      <c r="DV406"/>
      <c r="DW406"/>
      <c r="DX406"/>
      <c r="DY406"/>
      <c r="DZ406"/>
      <c r="EA406"/>
      <c r="EB406"/>
      <c r="EC406"/>
      <c r="ED406"/>
      <c r="EE406"/>
      <c r="EF406"/>
      <c r="EG406"/>
      <c r="EH406"/>
      <c r="EI406"/>
      <c r="EJ406"/>
      <c r="EK406"/>
      <c r="EL406"/>
      <c r="EM406"/>
      <c r="EN406"/>
      <c r="EO406"/>
      <c r="EP406"/>
      <c r="EQ406"/>
      <c r="ER406"/>
      <c r="ES406"/>
      <c r="ET406"/>
      <c r="EU406"/>
      <c r="EV406"/>
      <c r="EW406"/>
      <c r="EX406"/>
      <c r="EY406"/>
      <c r="EZ406"/>
      <c r="FA406"/>
      <c r="FB406"/>
      <c r="FC406"/>
      <c r="FD406"/>
      <c r="FE406"/>
      <c r="FF406"/>
      <c r="FG406"/>
      <c r="FH406"/>
      <c r="FI406"/>
      <c r="FJ406"/>
      <c r="FK406"/>
      <c r="FL406"/>
      <c r="FM406"/>
      <c r="FN406"/>
      <c r="FO406"/>
      <c r="FP406"/>
      <c r="FQ406"/>
      <c r="FR406"/>
      <c r="FS406"/>
      <c r="FT406"/>
      <c r="FU406"/>
      <c r="FV406"/>
      <c r="FW406"/>
      <c r="FX406"/>
      <c r="FY406"/>
      <c r="FZ406"/>
      <c r="GA406"/>
      <c r="GB406"/>
      <c r="GC406"/>
      <c r="GD406"/>
      <c r="GE406"/>
      <c r="GF406"/>
      <c r="GG406"/>
      <c r="GH406"/>
      <c r="GI406"/>
      <c r="GJ406"/>
      <c r="GK406"/>
      <c r="GL406"/>
      <c r="GM406"/>
      <c r="GN406"/>
      <c r="GO406"/>
      <c r="GP406"/>
      <c r="GQ406"/>
      <c r="GR406"/>
      <c r="GS406"/>
      <c r="GT406"/>
      <c r="GU406"/>
      <c r="GV406"/>
      <c r="GW406"/>
    </row>
    <row r="407" spans="78:205" ht="13">
      <c r="BZ407"/>
      <c r="CH407"/>
      <c r="CP407"/>
      <c r="CX407"/>
      <c r="CY407"/>
      <c r="CZ407"/>
      <c r="DA407"/>
      <c r="DB407"/>
      <c r="DC407"/>
      <c r="DD407"/>
      <c r="DE407"/>
      <c r="DF407"/>
      <c r="DG407"/>
      <c r="DH407"/>
      <c r="DI407"/>
      <c r="DJ407"/>
      <c r="DK407"/>
      <c r="DL407"/>
      <c r="DM407"/>
      <c r="DN407"/>
      <c r="DO407"/>
      <c r="DP407"/>
      <c r="DQ407"/>
      <c r="DR407"/>
      <c r="DS407"/>
      <c r="DT407"/>
      <c r="DU407"/>
      <c r="DV407"/>
      <c r="DW407"/>
      <c r="DX407"/>
      <c r="DY407"/>
      <c r="DZ407"/>
      <c r="EA407"/>
      <c r="EB407"/>
      <c r="EC407"/>
      <c r="ED407"/>
      <c r="EE407"/>
      <c r="EF407"/>
      <c r="EG407"/>
      <c r="EH407"/>
      <c r="EI407"/>
      <c r="EJ407"/>
      <c r="EK407"/>
      <c r="EL407"/>
      <c r="EM407"/>
      <c r="EN407"/>
      <c r="EO407"/>
      <c r="EP407"/>
      <c r="EQ407"/>
      <c r="ER407"/>
      <c r="ES407"/>
      <c r="ET407"/>
      <c r="EU407"/>
      <c r="EV407"/>
      <c r="EW407"/>
      <c r="EX407"/>
      <c r="EY407"/>
      <c r="EZ407"/>
      <c r="FA407"/>
      <c r="FB407"/>
      <c r="FC407"/>
      <c r="FD407"/>
      <c r="FE407"/>
      <c r="FF407"/>
      <c r="FG407"/>
      <c r="FH407"/>
      <c r="FI407"/>
      <c r="FJ407"/>
      <c r="FK407"/>
      <c r="FL407"/>
      <c r="FM407"/>
      <c r="FN407"/>
      <c r="FO407"/>
      <c r="FP407"/>
      <c r="FQ407"/>
      <c r="FR407"/>
      <c r="FS407"/>
      <c r="FT407"/>
      <c r="FU407"/>
      <c r="FV407"/>
      <c r="FW407"/>
      <c r="FX407"/>
      <c r="FY407"/>
      <c r="FZ407"/>
      <c r="GA407"/>
      <c r="GB407"/>
      <c r="GC407"/>
      <c r="GD407"/>
      <c r="GE407"/>
      <c r="GF407"/>
      <c r="GG407"/>
      <c r="GH407"/>
      <c r="GI407"/>
      <c r="GJ407"/>
      <c r="GK407"/>
      <c r="GL407"/>
      <c r="GM407"/>
      <c r="GN407"/>
      <c r="GO407"/>
      <c r="GP407"/>
      <c r="GQ407"/>
      <c r="GR407"/>
      <c r="GS407"/>
      <c r="GT407"/>
      <c r="GU407"/>
      <c r="GV407"/>
      <c r="GW407"/>
    </row>
    <row r="408" spans="78:205" ht="13">
      <c r="BZ408"/>
      <c r="CH408"/>
      <c r="CP408"/>
      <c r="CX408"/>
      <c r="CY408"/>
      <c r="CZ408"/>
      <c r="DA408"/>
      <c r="DB408"/>
      <c r="DC408"/>
      <c r="DD408"/>
      <c r="DE408"/>
      <c r="DF408"/>
      <c r="DG408"/>
      <c r="DH408"/>
      <c r="DI408"/>
      <c r="DJ408"/>
      <c r="DK408"/>
      <c r="DL408"/>
      <c r="DM408"/>
      <c r="DN408"/>
      <c r="DO408"/>
      <c r="DP408"/>
      <c r="DQ408"/>
      <c r="DR408"/>
      <c r="DS408"/>
      <c r="DT408"/>
      <c r="DU408"/>
      <c r="DV408"/>
      <c r="DW408"/>
      <c r="DX408"/>
      <c r="DY408"/>
      <c r="DZ408"/>
      <c r="EA408"/>
      <c r="EB408"/>
      <c r="EC408"/>
      <c r="ED408"/>
      <c r="EE408"/>
      <c r="EF408"/>
      <c r="EG408"/>
      <c r="EH408"/>
      <c r="EI408"/>
      <c r="EJ408"/>
      <c r="EK408"/>
      <c r="EL408"/>
      <c r="EM408"/>
      <c r="EN408"/>
      <c r="EO408"/>
      <c r="EP408"/>
      <c r="EQ408"/>
      <c r="ER408"/>
      <c r="ES408"/>
      <c r="ET408"/>
      <c r="EU408"/>
      <c r="EV408"/>
      <c r="EW408"/>
      <c r="EX408"/>
      <c r="EY408"/>
      <c r="EZ408"/>
      <c r="FA408"/>
      <c r="FB408"/>
      <c r="FC408"/>
      <c r="FD408"/>
      <c r="FE408"/>
      <c r="FF408"/>
      <c r="FG408"/>
      <c r="FH408"/>
      <c r="FI408"/>
      <c r="FJ408"/>
      <c r="FK408"/>
      <c r="FL408"/>
      <c r="FM408"/>
      <c r="FN408"/>
      <c r="FO408"/>
      <c r="FP408"/>
      <c r="FQ408"/>
      <c r="FR408"/>
      <c r="FS408"/>
      <c r="FT408"/>
      <c r="FU408"/>
      <c r="FV408"/>
      <c r="FW408"/>
      <c r="FX408"/>
      <c r="FY408"/>
      <c r="FZ408"/>
      <c r="GA408"/>
      <c r="GB408"/>
      <c r="GC408"/>
      <c r="GD408"/>
      <c r="GE408"/>
      <c r="GF408"/>
      <c r="GG408"/>
      <c r="GH408"/>
      <c r="GI408"/>
      <c r="GJ408"/>
      <c r="GK408"/>
      <c r="GL408"/>
      <c r="GM408"/>
      <c r="GN408"/>
      <c r="GO408"/>
      <c r="GP408"/>
      <c r="GQ408"/>
      <c r="GR408"/>
      <c r="GS408"/>
      <c r="GT408"/>
      <c r="GU408"/>
      <c r="GV408"/>
      <c r="GW408"/>
    </row>
    <row r="409" spans="78:205" ht="13">
      <c r="BZ409"/>
      <c r="CH409"/>
      <c r="CP409"/>
      <c r="CX409"/>
      <c r="CY409"/>
      <c r="CZ409"/>
      <c r="DA409"/>
      <c r="DB409"/>
      <c r="DC409"/>
      <c r="DD409"/>
      <c r="DE409"/>
      <c r="DF409"/>
      <c r="DG409"/>
      <c r="DH409"/>
      <c r="DI409"/>
      <c r="DJ409"/>
      <c r="DK409"/>
      <c r="DL409"/>
      <c r="DM409"/>
      <c r="DN409"/>
      <c r="DO409"/>
      <c r="DP409"/>
      <c r="DQ409"/>
      <c r="DR409"/>
      <c r="DS409"/>
      <c r="DT409"/>
      <c r="DU409"/>
      <c r="DV409"/>
      <c r="DW409"/>
      <c r="DX409"/>
      <c r="DY409"/>
      <c r="DZ409"/>
      <c r="EA409"/>
      <c r="EB409"/>
      <c r="EC409"/>
      <c r="ED409"/>
      <c r="EE409"/>
      <c r="EF409"/>
      <c r="EG409"/>
      <c r="EH409"/>
      <c r="EI409"/>
      <c r="EJ409"/>
      <c r="EK409"/>
      <c r="EL409"/>
      <c r="EM409"/>
      <c r="EN409"/>
      <c r="EO409"/>
      <c r="EP409"/>
      <c r="EQ409"/>
      <c r="ER409"/>
      <c r="ES409"/>
      <c r="ET409"/>
      <c r="EU409"/>
      <c r="EV409"/>
      <c r="EW409"/>
      <c r="EX409"/>
      <c r="EY409"/>
      <c r="EZ409"/>
      <c r="FA409"/>
      <c r="FB409"/>
      <c r="FC409"/>
      <c r="FD409"/>
      <c r="FE409"/>
      <c r="FF409"/>
      <c r="FG409"/>
      <c r="FH409"/>
      <c r="FI409"/>
      <c r="FJ409"/>
      <c r="FK409"/>
      <c r="FL409"/>
      <c r="FM409"/>
      <c r="FN409"/>
      <c r="FO409"/>
      <c r="FP409"/>
      <c r="FQ409"/>
      <c r="FR409"/>
      <c r="FS409"/>
      <c r="FT409"/>
      <c r="FU409"/>
      <c r="FV409"/>
      <c r="FW409"/>
      <c r="FX409"/>
      <c r="FY409"/>
      <c r="FZ409"/>
      <c r="GA409"/>
      <c r="GB409"/>
      <c r="GC409"/>
      <c r="GD409"/>
      <c r="GE409"/>
      <c r="GF409"/>
      <c r="GG409"/>
      <c r="GH409"/>
      <c r="GI409"/>
      <c r="GJ409"/>
      <c r="GK409"/>
      <c r="GL409"/>
      <c r="GM409"/>
      <c r="GN409"/>
      <c r="GO409"/>
      <c r="GP409"/>
      <c r="GQ409"/>
      <c r="GR409"/>
      <c r="GS409"/>
      <c r="GT409"/>
      <c r="GU409"/>
      <c r="GV409"/>
      <c r="GW409"/>
    </row>
    <row r="410" spans="78:205" ht="13">
      <c r="BZ410"/>
      <c r="CH410"/>
      <c r="CP410"/>
      <c r="CX410"/>
      <c r="CY410"/>
      <c r="CZ410"/>
      <c r="DA410"/>
      <c r="DB410"/>
      <c r="DC410"/>
      <c r="DD410"/>
      <c r="DE410"/>
      <c r="DF410"/>
      <c r="DG410"/>
      <c r="DH410"/>
      <c r="DI410"/>
      <c r="DJ410"/>
      <c r="DK410"/>
      <c r="DL410"/>
      <c r="DM410"/>
      <c r="DN410"/>
      <c r="DO410"/>
      <c r="DP410"/>
      <c r="DQ410"/>
      <c r="DR410"/>
      <c r="DS410"/>
      <c r="DT410"/>
      <c r="DU410"/>
      <c r="DV410"/>
      <c r="DW410"/>
      <c r="DX410"/>
      <c r="DY410"/>
      <c r="DZ410"/>
      <c r="EA410"/>
      <c r="EB410"/>
      <c r="EC410"/>
      <c r="ED410"/>
      <c r="EE410"/>
      <c r="EF410"/>
      <c r="EG410"/>
      <c r="EH410"/>
      <c r="EI410"/>
      <c r="EJ410"/>
      <c r="EK410"/>
      <c r="EL410"/>
      <c r="EM410"/>
      <c r="EN410"/>
      <c r="EO410"/>
      <c r="EP410"/>
      <c r="EQ410"/>
      <c r="ER410"/>
      <c r="ES410"/>
      <c r="ET410"/>
      <c r="EU410"/>
      <c r="EV410"/>
      <c r="EW410"/>
      <c r="EX410"/>
      <c r="EY410"/>
      <c r="EZ410"/>
      <c r="FA410"/>
      <c r="FB410"/>
      <c r="FC410"/>
      <c r="FD410"/>
      <c r="FE410"/>
      <c r="FF410"/>
      <c r="FG410"/>
      <c r="FH410"/>
      <c r="FI410"/>
      <c r="FJ410"/>
      <c r="FK410"/>
      <c r="FL410"/>
      <c r="FM410"/>
      <c r="FN410"/>
      <c r="FO410"/>
      <c r="FP410"/>
      <c r="FQ410"/>
      <c r="FR410"/>
      <c r="FS410"/>
      <c r="FT410"/>
      <c r="FU410"/>
      <c r="FV410"/>
      <c r="FW410"/>
      <c r="FX410"/>
      <c r="FY410"/>
      <c r="FZ410"/>
      <c r="GA410"/>
      <c r="GB410"/>
      <c r="GC410"/>
      <c r="GD410"/>
      <c r="GE410"/>
      <c r="GF410"/>
      <c r="GG410"/>
      <c r="GH410"/>
      <c r="GI410"/>
      <c r="GJ410"/>
      <c r="GK410"/>
      <c r="GL410"/>
      <c r="GM410"/>
      <c r="GN410"/>
      <c r="GO410"/>
      <c r="GP410"/>
      <c r="GQ410"/>
      <c r="GR410"/>
      <c r="GS410"/>
      <c r="GT410"/>
      <c r="GU410"/>
      <c r="GV410"/>
      <c r="GW410"/>
    </row>
    <row r="411" spans="78:205" ht="13">
      <c r="BZ411"/>
      <c r="CH411"/>
      <c r="CP411"/>
      <c r="CX411"/>
      <c r="CY411"/>
      <c r="CZ411"/>
      <c r="DA411"/>
      <c r="DB411"/>
      <c r="DC411"/>
      <c r="DD411"/>
      <c r="DE411"/>
      <c r="DF411"/>
      <c r="DG411"/>
      <c r="DH411"/>
      <c r="DI411"/>
      <c r="DJ411"/>
      <c r="DK411"/>
      <c r="DL411"/>
      <c r="DM411"/>
      <c r="DN411"/>
      <c r="DO411"/>
      <c r="DP411"/>
      <c r="DQ411"/>
      <c r="DR411"/>
      <c r="DS411"/>
      <c r="DT411"/>
      <c r="DU411"/>
      <c r="DV411"/>
      <c r="DW411"/>
      <c r="DX411"/>
      <c r="DY411"/>
      <c r="DZ411"/>
      <c r="EA411"/>
      <c r="EB411"/>
      <c r="EC411"/>
      <c r="ED411"/>
      <c r="EE411"/>
      <c r="EF411"/>
      <c r="EG411"/>
      <c r="EH411"/>
      <c r="EI411"/>
      <c r="EJ411"/>
      <c r="EK411"/>
      <c r="EL411"/>
      <c r="EM411"/>
      <c r="EN411"/>
      <c r="EO411"/>
      <c r="EP411"/>
      <c r="EQ411"/>
      <c r="ER411"/>
      <c r="ES411"/>
      <c r="ET411"/>
      <c r="EU411"/>
      <c r="EV411"/>
      <c r="EW411"/>
      <c r="EX411"/>
      <c r="EY411"/>
      <c r="EZ411"/>
      <c r="FA411"/>
      <c r="FB411"/>
      <c r="FC411"/>
      <c r="FD411"/>
      <c r="FE411"/>
      <c r="FF411"/>
      <c r="FG411"/>
      <c r="FH411"/>
      <c r="FI411"/>
      <c r="FJ411"/>
      <c r="FK411"/>
      <c r="FL411"/>
      <c r="FM411"/>
      <c r="FN411"/>
      <c r="FO411"/>
      <c r="FP411"/>
      <c r="FQ411"/>
      <c r="FR411"/>
      <c r="FS411"/>
      <c r="FT411"/>
      <c r="FU411"/>
      <c r="FV411"/>
      <c r="FW411"/>
      <c r="FX411"/>
      <c r="FY411"/>
      <c r="FZ411"/>
      <c r="GA411"/>
      <c r="GB411"/>
      <c r="GC411"/>
      <c r="GD411"/>
      <c r="GE411"/>
      <c r="GF411"/>
      <c r="GG411"/>
      <c r="GH411"/>
      <c r="GI411"/>
      <c r="GJ411"/>
      <c r="GK411"/>
      <c r="GL411"/>
      <c r="GM411"/>
      <c r="GN411"/>
      <c r="GO411"/>
      <c r="GP411"/>
      <c r="GQ411"/>
      <c r="GR411"/>
      <c r="GS411"/>
      <c r="GT411"/>
      <c r="GU411"/>
      <c r="GV411"/>
      <c r="GW411"/>
    </row>
    <row r="412" spans="78:205" ht="13">
      <c r="BZ412"/>
      <c r="CH412"/>
      <c r="CP412"/>
      <c r="CX412"/>
      <c r="CY412"/>
      <c r="CZ412"/>
      <c r="DA412"/>
      <c r="DB412"/>
      <c r="DC412"/>
      <c r="DD412"/>
      <c r="DE412"/>
      <c r="DF412"/>
      <c r="DG412"/>
      <c r="DH412"/>
      <c r="DI412"/>
      <c r="DJ412"/>
      <c r="DK412"/>
      <c r="DL412"/>
      <c r="DM412"/>
      <c r="DN412"/>
      <c r="DO412"/>
      <c r="DP412"/>
      <c r="DQ412"/>
      <c r="DR412"/>
      <c r="DS412"/>
      <c r="DT412"/>
      <c r="DU412"/>
      <c r="DV412"/>
      <c r="DW412"/>
      <c r="DX412"/>
      <c r="DY412"/>
      <c r="DZ412"/>
      <c r="EA412"/>
      <c r="EB412"/>
      <c r="EC412"/>
      <c r="ED412"/>
      <c r="EE412"/>
      <c r="EF412"/>
      <c r="EG412"/>
      <c r="EH412"/>
      <c r="EI412"/>
      <c r="EJ412"/>
      <c r="EK412"/>
      <c r="EL412"/>
      <c r="EM412"/>
      <c r="EN412"/>
      <c r="EO412"/>
      <c r="EP412"/>
      <c r="EQ412"/>
      <c r="ER412"/>
      <c r="ES412"/>
      <c r="ET412"/>
      <c r="EU412"/>
      <c r="EV412"/>
      <c r="EW412"/>
      <c r="EX412"/>
      <c r="EY412"/>
      <c r="EZ412"/>
      <c r="FA412"/>
      <c r="FB412"/>
      <c r="FC412"/>
      <c r="FD412"/>
      <c r="FE412"/>
      <c r="FF412"/>
      <c r="FG412"/>
      <c r="FH412"/>
      <c r="FI412"/>
      <c r="FJ412"/>
      <c r="FK412"/>
      <c r="FL412"/>
      <c r="FM412"/>
      <c r="FN412"/>
      <c r="FO412"/>
      <c r="FP412"/>
      <c r="FQ412"/>
      <c r="FR412"/>
      <c r="FS412"/>
      <c r="FT412"/>
      <c r="FU412"/>
      <c r="FV412"/>
      <c r="FW412"/>
      <c r="FX412"/>
      <c r="FY412"/>
      <c r="FZ412"/>
      <c r="GA412"/>
      <c r="GB412"/>
      <c r="GC412"/>
      <c r="GD412"/>
      <c r="GE412"/>
      <c r="GF412"/>
      <c r="GG412"/>
      <c r="GH412"/>
      <c r="GI412"/>
      <c r="GJ412"/>
      <c r="GK412"/>
      <c r="GL412"/>
      <c r="GM412"/>
      <c r="GN412"/>
      <c r="GO412"/>
      <c r="GP412"/>
      <c r="GQ412"/>
      <c r="GR412"/>
      <c r="GS412"/>
      <c r="GT412"/>
      <c r="GU412"/>
      <c r="GV412"/>
      <c r="GW412"/>
    </row>
    <row r="413" spans="78:205" ht="13">
      <c r="BZ413"/>
      <c r="CH413"/>
      <c r="CP413"/>
      <c r="CX413"/>
      <c r="CY413"/>
      <c r="CZ413"/>
      <c r="DA413"/>
      <c r="DB413"/>
      <c r="DC413"/>
      <c r="DD413"/>
      <c r="DE413"/>
      <c r="DF413"/>
      <c r="DG413"/>
      <c r="DH413"/>
      <c r="DI413"/>
      <c r="DJ413"/>
      <c r="DK413"/>
      <c r="DL413"/>
      <c r="DM413"/>
      <c r="DN413"/>
      <c r="DO413"/>
      <c r="DP413"/>
      <c r="DQ413"/>
      <c r="DR413"/>
      <c r="DS413"/>
      <c r="DT413"/>
      <c r="DU413"/>
      <c r="DV413"/>
      <c r="DW413"/>
      <c r="DX413"/>
      <c r="DY413"/>
      <c r="DZ413"/>
      <c r="EA413"/>
      <c r="EB413"/>
      <c r="EC413"/>
      <c r="ED413"/>
      <c r="EE413"/>
      <c r="EF413"/>
      <c r="EG413"/>
      <c r="EH413"/>
      <c r="EI413"/>
      <c r="EJ413"/>
      <c r="EK413"/>
      <c r="EL413"/>
      <c r="EM413"/>
      <c r="EN413"/>
      <c r="EO413"/>
      <c r="EP413"/>
      <c r="EQ413"/>
      <c r="ER413"/>
      <c r="ES413"/>
      <c r="ET413"/>
      <c r="EU413"/>
      <c r="EV413"/>
      <c r="EW413"/>
      <c r="EX413"/>
      <c r="EY413"/>
      <c r="EZ413"/>
      <c r="FA413"/>
      <c r="FB413"/>
      <c r="FC413"/>
      <c r="FD413"/>
      <c r="FE413"/>
      <c r="FF413"/>
      <c r="FG413"/>
      <c r="FH413"/>
      <c r="FI413"/>
      <c r="FJ413"/>
      <c r="FK413"/>
      <c r="FL413"/>
      <c r="FM413"/>
      <c r="FN413"/>
      <c r="FO413"/>
      <c r="FP413"/>
      <c r="FQ413"/>
      <c r="FR413"/>
      <c r="FS413"/>
      <c r="FT413"/>
      <c r="FU413"/>
      <c r="FV413"/>
      <c r="FW413"/>
      <c r="FX413"/>
      <c r="FY413"/>
      <c r="FZ413"/>
      <c r="GA413"/>
      <c r="GB413"/>
      <c r="GC413"/>
      <c r="GD413"/>
      <c r="GE413"/>
      <c r="GF413"/>
      <c r="GG413"/>
      <c r="GH413"/>
      <c r="GI413"/>
      <c r="GJ413"/>
      <c r="GK413"/>
      <c r="GL413"/>
      <c r="GM413"/>
      <c r="GN413"/>
      <c r="GO413"/>
      <c r="GP413"/>
      <c r="GQ413"/>
      <c r="GR413"/>
      <c r="GS413"/>
      <c r="GT413"/>
      <c r="GU413"/>
      <c r="GV413"/>
      <c r="GW413"/>
    </row>
    <row r="414" spans="78:205" ht="13">
      <c r="BZ414"/>
      <c r="CH414"/>
      <c r="CP414"/>
      <c r="CX414"/>
      <c r="CY414"/>
      <c r="CZ414"/>
      <c r="DA414"/>
      <c r="DB414"/>
      <c r="DC414"/>
      <c r="DD414"/>
      <c r="DE414"/>
      <c r="DF414"/>
      <c r="DG414"/>
      <c r="DH414"/>
      <c r="DI414"/>
      <c r="DJ414"/>
      <c r="DK414"/>
      <c r="DL414"/>
      <c r="DM414"/>
      <c r="DN414"/>
      <c r="DO414"/>
      <c r="DP414"/>
      <c r="DQ414"/>
      <c r="DR414"/>
      <c r="DS414"/>
      <c r="DT414"/>
      <c r="DU414"/>
      <c r="DV414"/>
      <c r="DW414"/>
      <c r="DX414"/>
      <c r="DY414"/>
      <c r="DZ414"/>
      <c r="EA414"/>
      <c r="EB414"/>
      <c r="EC414"/>
      <c r="ED414"/>
      <c r="EE414"/>
      <c r="EF414"/>
      <c r="EG414"/>
      <c r="EH414"/>
      <c r="EI414"/>
      <c r="EJ414"/>
      <c r="EK414"/>
      <c r="EL414"/>
      <c r="EM414"/>
      <c r="EN414"/>
      <c r="EO414"/>
      <c r="EP414"/>
      <c r="EQ414"/>
      <c r="ER414"/>
      <c r="ES414"/>
      <c r="ET414"/>
      <c r="EU414"/>
      <c r="EV414"/>
      <c r="EW414"/>
      <c r="EX414"/>
      <c r="EY414"/>
      <c r="EZ414"/>
      <c r="FA414"/>
      <c r="FB414"/>
      <c r="FC414"/>
      <c r="FD414"/>
      <c r="FE414"/>
      <c r="FF414"/>
      <c r="FG414"/>
      <c r="FH414"/>
      <c r="FI414"/>
      <c r="FJ414"/>
      <c r="FK414"/>
      <c r="FL414"/>
      <c r="FM414"/>
      <c r="FN414"/>
      <c r="FO414"/>
      <c r="FP414"/>
      <c r="FQ414"/>
      <c r="FR414"/>
      <c r="FS414"/>
      <c r="FT414"/>
      <c r="FU414"/>
      <c r="FV414"/>
      <c r="FW414"/>
      <c r="FX414"/>
      <c r="FY414"/>
      <c r="FZ414"/>
      <c r="GA414"/>
      <c r="GB414"/>
      <c r="GC414"/>
      <c r="GD414"/>
      <c r="GE414"/>
      <c r="GF414"/>
      <c r="GG414"/>
      <c r="GH414"/>
      <c r="GI414"/>
      <c r="GJ414"/>
      <c r="GK414"/>
      <c r="GL414"/>
      <c r="GM414"/>
      <c r="GN414"/>
      <c r="GO414"/>
      <c r="GP414"/>
      <c r="GQ414"/>
      <c r="GR414"/>
      <c r="GS414"/>
      <c r="GT414"/>
      <c r="GU414"/>
      <c r="GV414"/>
      <c r="GW414"/>
    </row>
    <row r="415" spans="78:205" ht="13">
      <c r="BZ415"/>
      <c r="CH415"/>
      <c r="CP415"/>
      <c r="CX415"/>
      <c r="CY415"/>
      <c r="CZ415"/>
      <c r="DA415"/>
      <c r="DB415"/>
      <c r="DC415"/>
      <c r="DD415"/>
      <c r="DE415"/>
      <c r="DF415"/>
      <c r="DG415"/>
      <c r="DH415"/>
      <c r="DI415"/>
      <c r="DJ415"/>
      <c r="DK415"/>
      <c r="DL415"/>
      <c r="DM415"/>
      <c r="DN415"/>
      <c r="DO415"/>
      <c r="DP415"/>
      <c r="DQ415"/>
      <c r="DR415"/>
      <c r="DS415"/>
      <c r="DT415"/>
      <c r="DU415"/>
      <c r="DV415"/>
      <c r="DW415"/>
      <c r="DX415"/>
      <c r="DY415"/>
      <c r="DZ415"/>
      <c r="EA415"/>
      <c r="EB415"/>
      <c r="EC415"/>
      <c r="ED415"/>
      <c r="EE415"/>
      <c r="EF415"/>
      <c r="EG415"/>
      <c r="EH415"/>
      <c r="EI415"/>
      <c r="EJ415"/>
      <c r="EK415"/>
      <c r="EL415"/>
      <c r="EM415"/>
      <c r="EN415"/>
      <c r="EO415"/>
      <c r="EP415"/>
      <c r="EQ415"/>
      <c r="ER415"/>
      <c r="ES415"/>
      <c r="ET415"/>
      <c r="EU415"/>
      <c r="EV415"/>
      <c r="EW415"/>
      <c r="EX415"/>
      <c r="EY415"/>
      <c r="EZ415"/>
      <c r="FA415"/>
      <c r="FB415"/>
      <c r="FC415"/>
      <c r="FD415"/>
      <c r="FE415"/>
      <c r="FF415"/>
      <c r="FG415"/>
      <c r="FH415"/>
      <c r="FI415"/>
      <c r="FJ415"/>
      <c r="FK415"/>
      <c r="FL415"/>
      <c r="FM415"/>
      <c r="FN415"/>
      <c r="FO415"/>
      <c r="FP415"/>
      <c r="FQ415"/>
      <c r="FR415"/>
      <c r="FS415"/>
      <c r="FT415"/>
      <c r="FU415"/>
      <c r="FV415"/>
      <c r="FW415"/>
      <c r="FX415"/>
      <c r="FY415"/>
      <c r="FZ415"/>
      <c r="GA415"/>
      <c r="GB415"/>
      <c r="GC415"/>
      <c r="GD415"/>
      <c r="GE415"/>
      <c r="GF415"/>
      <c r="GG415"/>
      <c r="GH415"/>
      <c r="GI415"/>
      <c r="GJ415"/>
      <c r="GK415"/>
      <c r="GL415"/>
      <c r="GM415"/>
      <c r="GN415"/>
      <c r="GO415"/>
      <c r="GP415"/>
      <c r="GQ415"/>
      <c r="GR415"/>
      <c r="GS415"/>
      <c r="GT415"/>
      <c r="GU415"/>
      <c r="GV415"/>
      <c r="GW415"/>
    </row>
    <row r="416" spans="78:205" ht="13">
      <c r="BZ416"/>
      <c r="CH416"/>
      <c r="CP416"/>
      <c r="CX416"/>
      <c r="CY416"/>
      <c r="CZ416"/>
      <c r="DA416"/>
      <c r="DB416"/>
      <c r="DC416"/>
      <c r="DD416"/>
      <c r="DE416"/>
      <c r="DF416"/>
      <c r="DG416"/>
      <c r="DH416"/>
      <c r="DI416"/>
      <c r="DJ416"/>
      <c r="DK416"/>
      <c r="DL416"/>
      <c r="DM416"/>
      <c r="DN416"/>
      <c r="DO416"/>
      <c r="DP416"/>
      <c r="DQ416"/>
      <c r="DR416"/>
      <c r="DS416"/>
      <c r="DT416"/>
      <c r="DU416"/>
      <c r="DV416"/>
      <c r="DW416"/>
      <c r="DX416"/>
      <c r="DY416"/>
      <c r="DZ416"/>
      <c r="EA416"/>
      <c r="EB416"/>
      <c r="EC416"/>
      <c r="ED416"/>
      <c r="EE416"/>
      <c r="EF416"/>
      <c r="EG416"/>
      <c r="EH416"/>
      <c r="EI416"/>
      <c r="EJ416"/>
      <c r="EK416"/>
      <c r="EL416"/>
      <c r="EM416"/>
      <c r="EN416"/>
      <c r="EO416"/>
      <c r="EP416"/>
      <c r="EQ416"/>
      <c r="ER416"/>
      <c r="ES416"/>
      <c r="ET416"/>
      <c r="EU416"/>
      <c r="EV416"/>
      <c r="EW416"/>
      <c r="EX416"/>
      <c r="EY416"/>
      <c r="EZ416"/>
      <c r="FA416"/>
      <c r="FB416"/>
      <c r="FC416"/>
      <c r="FD416"/>
      <c r="FE416"/>
      <c r="FF416"/>
      <c r="FG416"/>
      <c r="FH416"/>
      <c r="FI416"/>
      <c r="FJ416"/>
      <c r="FK416"/>
      <c r="FL416"/>
      <c r="FM416"/>
      <c r="FN416"/>
      <c r="FO416"/>
      <c r="FP416"/>
      <c r="FQ416"/>
      <c r="FR416"/>
      <c r="FS416"/>
      <c r="FT416"/>
      <c r="FU416"/>
      <c r="FV416"/>
      <c r="FW416"/>
      <c r="FX416"/>
      <c r="FY416"/>
      <c r="FZ416"/>
      <c r="GA416"/>
      <c r="GB416"/>
      <c r="GC416"/>
      <c r="GD416"/>
      <c r="GE416"/>
      <c r="GF416"/>
      <c r="GG416"/>
      <c r="GH416"/>
      <c r="GI416"/>
      <c r="GJ416"/>
      <c r="GK416"/>
      <c r="GL416"/>
      <c r="GM416"/>
      <c r="GN416"/>
      <c r="GO416"/>
      <c r="GP416"/>
      <c r="GQ416"/>
      <c r="GR416"/>
      <c r="GS416"/>
      <c r="GT416"/>
      <c r="GU416"/>
      <c r="GV416"/>
      <c r="GW416"/>
    </row>
    <row r="417" spans="78:205" ht="13">
      <c r="BZ417"/>
      <c r="CH417"/>
      <c r="CP417"/>
      <c r="CX417"/>
      <c r="CY417"/>
      <c r="CZ417"/>
      <c r="DA417"/>
      <c r="DB417"/>
      <c r="DC417"/>
      <c r="DD417"/>
      <c r="DE417"/>
      <c r="DF417"/>
      <c r="DG417"/>
      <c r="DH417"/>
      <c r="DI417"/>
      <c r="DJ417"/>
      <c r="DK417"/>
      <c r="DL417"/>
      <c r="DM417"/>
      <c r="DN417"/>
      <c r="DO417"/>
      <c r="DP417"/>
      <c r="DQ417"/>
      <c r="DR417"/>
      <c r="DS417"/>
      <c r="DT417"/>
      <c r="DU417"/>
      <c r="DV417"/>
      <c r="DW417"/>
      <c r="DX417"/>
      <c r="DY417"/>
      <c r="DZ417"/>
      <c r="EA417"/>
      <c r="EB417"/>
      <c r="EC417"/>
      <c r="ED417"/>
      <c r="EE417"/>
      <c r="EF417"/>
      <c r="EG417"/>
      <c r="EH417"/>
      <c r="EI417"/>
      <c r="EJ417"/>
      <c r="EK417"/>
      <c r="EL417"/>
      <c r="EM417"/>
      <c r="EN417"/>
      <c r="EO417"/>
      <c r="EP417"/>
      <c r="EQ417"/>
      <c r="ER417"/>
      <c r="ES417"/>
      <c r="ET417"/>
      <c r="EU417"/>
      <c r="EV417"/>
      <c r="EW417"/>
      <c r="EX417"/>
      <c r="EY417"/>
      <c r="EZ417"/>
      <c r="FA417"/>
      <c r="FB417"/>
      <c r="FC417"/>
      <c r="FD417"/>
      <c r="FE417"/>
      <c r="FF417"/>
      <c r="FG417"/>
      <c r="FH417"/>
      <c r="FI417"/>
      <c r="FJ417"/>
      <c r="FK417"/>
      <c r="FL417"/>
      <c r="FM417"/>
      <c r="FN417"/>
      <c r="FO417"/>
      <c r="FP417"/>
      <c r="FQ417"/>
      <c r="FR417"/>
      <c r="FS417"/>
      <c r="FT417"/>
      <c r="FU417"/>
      <c r="FV417"/>
      <c r="FW417"/>
      <c r="FX417"/>
      <c r="FY417"/>
      <c r="FZ417"/>
      <c r="GA417"/>
      <c r="GB417"/>
      <c r="GC417"/>
      <c r="GD417"/>
      <c r="GE417"/>
      <c r="GF417"/>
      <c r="GG417"/>
      <c r="GH417"/>
      <c r="GI417"/>
      <c r="GJ417"/>
      <c r="GK417"/>
      <c r="GL417"/>
      <c r="GM417"/>
      <c r="GN417"/>
      <c r="GO417"/>
      <c r="GP417"/>
      <c r="GQ417"/>
      <c r="GR417"/>
      <c r="GS417"/>
      <c r="GT417"/>
      <c r="GU417"/>
      <c r="GV417"/>
      <c r="GW417"/>
    </row>
    <row r="418" spans="78:205" ht="13">
      <c r="BZ418"/>
      <c r="CH418"/>
      <c r="CP418"/>
      <c r="CX418"/>
      <c r="CY418"/>
      <c r="CZ418"/>
      <c r="DA418"/>
      <c r="DB418"/>
      <c r="DC418"/>
      <c r="DD418"/>
      <c r="DE418"/>
      <c r="DF418"/>
      <c r="DG418"/>
      <c r="DH418"/>
      <c r="DI418"/>
      <c r="DJ418"/>
      <c r="DK418"/>
      <c r="DL418"/>
      <c r="DM418"/>
      <c r="DN418"/>
      <c r="DO418"/>
      <c r="DP418"/>
      <c r="DQ418"/>
      <c r="DR418"/>
      <c r="DS418"/>
      <c r="DT418"/>
      <c r="DU418"/>
      <c r="DV418"/>
      <c r="DW418"/>
      <c r="DX418"/>
      <c r="DY418"/>
      <c r="DZ418"/>
      <c r="EA418"/>
      <c r="EB418"/>
      <c r="EC418"/>
      <c r="ED418"/>
      <c r="EE418"/>
      <c r="EF418"/>
      <c r="EG418"/>
      <c r="EH418"/>
      <c r="EI418"/>
      <c r="EJ418"/>
      <c r="EK418"/>
      <c r="EL418"/>
      <c r="EM418"/>
      <c r="EN418"/>
      <c r="EO418"/>
      <c r="EP418"/>
      <c r="EQ418"/>
      <c r="ER418"/>
      <c r="ES418"/>
      <c r="ET418"/>
      <c r="EU418"/>
      <c r="EV418"/>
      <c r="EW418"/>
      <c r="EX418"/>
      <c r="EY418"/>
      <c r="EZ418"/>
      <c r="FA418"/>
      <c r="FB418"/>
      <c r="FC418"/>
      <c r="FD418"/>
      <c r="FE418"/>
      <c r="FF418"/>
      <c r="FG418"/>
      <c r="FH418"/>
      <c r="FI418"/>
      <c r="FJ418"/>
      <c r="FK418"/>
      <c r="FL418"/>
      <c r="FM418"/>
      <c r="FN418"/>
      <c r="FO418"/>
      <c r="FP418"/>
      <c r="FQ418"/>
      <c r="FR418"/>
      <c r="FS418"/>
      <c r="FT418"/>
      <c r="FU418"/>
      <c r="FV418"/>
      <c r="FW418"/>
      <c r="FX418"/>
      <c r="FY418"/>
      <c r="FZ418"/>
      <c r="GA418"/>
      <c r="GB418"/>
      <c r="GC418"/>
      <c r="GD418"/>
      <c r="GE418"/>
      <c r="GF418"/>
      <c r="GG418"/>
      <c r="GH418"/>
      <c r="GI418"/>
      <c r="GJ418"/>
      <c r="GK418"/>
      <c r="GL418"/>
      <c r="GM418"/>
      <c r="GN418"/>
      <c r="GO418"/>
      <c r="GP418"/>
      <c r="GQ418"/>
      <c r="GR418"/>
      <c r="GS418"/>
      <c r="GT418"/>
      <c r="GU418"/>
      <c r="GV418"/>
      <c r="GW418"/>
    </row>
    <row r="419" spans="78:205" ht="13">
      <c r="BZ419"/>
      <c r="CH419"/>
      <c r="CP419"/>
      <c r="CX419"/>
      <c r="CY419"/>
      <c r="CZ419"/>
      <c r="DA419"/>
      <c r="DB419"/>
      <c r="DC419"/>
      <c r="DD419"/>
      <c r="DE419"/>
      <c r="DF419"/>
      <c r="DG419"/>
      <c r="DH419"/>
      <c r="DI419"/>
      <c r="DJ419"/>
      <c r="DK419"/>
      <c r="DL419"/>
      <c r="DM419"/>
      <c r="DN419"/>
      <c r="DO419"/>
      <c r="DP419"/>
      <c r="DQ419"/>
      <c r="DR419"/>
      <c r="DS419"/>
      <c r="DT419"/>
      <c r="DU419"/>
      <c r="DV419"/>
      <c r="DW419"/>
      <c r="DX419"/>
      <c r="DY419"/>
      <c r="DZ419"/>
      <c r="EA419"/>
      <c r="EB419"/>
      <c r="EC419"/>
      <c r="ED419"/>
      <c r="EE419"/>
      <c r="EF419"/>
      <c r="EG419"/>
      <c r="EH419"/>
      <c r="EI419"/>
      <c r="EJ419"/>
      <c r="EK419"/>
      <c r="EL419"/>
      <c r="EM419"/>
      <c r="EN419"/>
      <c r="EO419"/>
      <c r="EP419"/>
      <c r="EQ419"/>
      <c r="ER419"/>
      <c r="ES419"/>
      <c r="ET419"/>
      <c r="EU419"/>
      <c r="EV419"/>
      <c r="EW419"/>
      <c r="EX419"/>
      <c r="EY419"/>
      <c r="EZ419"/>
      <c r="FA419"/>
      <c r="FB419"/>
      <c r="FC419"/>
      <c r="FD419"/>
      <c r="FE419"/>
      <c r="FF419"/>
      <c r="FG419"/>
      <c r="FH419"/>
      <c r="FI419"/>
      <c r="FJ419"/>
      <c r="FK419"/>
      <c r="FL419"/>
      <c r="FM419"/>
      <c r="FN419"/>
      <c r="FO419"/>
      <c r="FP419"/>
      <c r="FQ419"/>
      <c r="FR419"/>
      <c r="FS419"/>
      <c r="FT419"/>
      <c r="FU419"/>
      <c r="FV419"/>
      <c r="FW419"/>
      <c r="FX419"/>
      <c r="FY419"/>
      <c r="FZ419"/>
      <c r="GA419"/>
      <c r="GB419"/>
      <c r="GC419"/>
      <c r="GD419"/>
      <c r="GE419"/>
      <c r="GF419"/>
      <c r="GG419"/>
      <c r="GH419"/>
      <c r="GI419"/>
      <c r="GJ419"/>
      <c r="GK419"/>
      <c r="GL419"/>
      <c r="GM419"/>
      <c r="GN419"/>
      <c r="GO419"/>
      <c r="GP419"/>
      <c r="GQ419"/>
      <c r="GR419"/>
      <c r="GS419"/>
      <c r="GT419"/>
      <c r="GU419"/>
      <c r="GV419"/>
      <c r="GW419"/>
    </row>
    <row r="420" spans="78:205" ht="13">
      <c r="BZ420"/>
      <c r="CH420"/>
      <c r="CP420"/>
      <c r="CX420"/>
      <c r="CY420"/>
      <c r="CZ420"/>
      <c r="DA420"/>
      <c r="DB420"/>
      <c r="DC420"/>
      <c r="DD420"/>
      <c r="DE420"/>
      <c r="DF420"/>
      <c r="DG420"/>
      <c r="DH420"/>
      <c r="DI420"/>
      <c r="DJ420"/>
      <c r="DK420"/>
      <c r="DL420"/>
      <c r="DM420"/>
      <c r="DN420"/>
      <c r="DO420"/>
      <c r="DP420"/>
      <c r="DQ420"/>
      <c r="DR420"/>
      <c r="DS420"/>
      <c r="DT420"/>
      <c r="DU420"/>
      <c r="DV420"/>
      <c r="DW420"/>
      <c r="DX420"/>
      <c r="DY420"/>
      <c r="DZ420"/>
      <c r="EA420"/>
      <c r="EB420"/>
      <c r="EC420"/>
      <c r="ED420"/>
      <c r="EE420"/>
      <c r="EF420"/>
      <c r="EG420"/>
      <c r="EH420"/>
      <c r="EI420"/>
      <c r="EJ420"/>
      <c r="EK420"/>
      <c r="EL420"/>
      <c r="EM420"/>
      <c r="EN420"/>
      <c r="EO420"/>
      <c r="EP420"/>
      <c r="EQ420"/>
      <c r="ER420"/>
      <c r="ES420"/>
      <c r="ET420"/>
      <c r="EU420"/>
      <c r="EV420"/>
      <c r="EW420"/>
      <c r="EX420"/>
      <c r="EY420"/>
      <c r="EZ420"/>
      <c r="FA420"/>
      <c r="FB420"/>
      <c r="FC420"/>
      <c r="FD420"/>
      <c r="FE420"/>
      <c r="FF420"/>
      <c r="FG420"/>
      <c r="FH420"/>
      <c r="FI420"/>
      <c r="FJ420"/>
      <c r="FK420"/>
      <c r="FL420"/>
      <c r="FM420"/>
      <c r="FN420"/>
      <c r="FO420"/>
      <c r="FP420"/>
      <c r="FQ420"/>
      <c r="FR420"/>
      <c r="FS420"/>
      <c r="FT420"/>
      <c r="FU420"/>
      <c r="FV420"/>
      <c r="FW420"/>
      <c r="FX420"/>
      <c r="FY420"/>
      <c r="FZ420"/>
      <c r="GA420"/>
      <c r="GB420"/>
      <c r="GC420"/>
      <c r="GD420"/>
      <c r="GE420"/>
      <c r="GF420"/>
      <c r="GG420"/>
      <c r="GH420"/>
      <c r="GI420"/>
      <c r="GJ420"/>
      <c r="GK420"/>
      <c r="GL420"/>
      <c r="GM420"/>
      <c r="GN420"/>
      <c r="GO420"/>
      <c r="GP420"/>
      <c r="GQ420"/>
      <c r="GR420"/>
      <c r="GS420"/>
      <c r="GT420"/>
      <c r="GU420"/>
      <c r="GV420"/>
      <c r="GW420"/>
    </row>
    <row r="421" spans="78:205" ht="13">
      <c r="BZ421"/>
      <c r="CH421"/>
      <c r="CP421"/>
      <c r="CX421"/>
      <c r="CY421"/>
      <c r="CZ421"/>
      <c r="DA421"/>
      <c r="DB421"/>
      <c r="DC421"/>
      <c r="DD421"/>
      <c r="DE421"/>
      <c r="DF421"/>
      <c r="DG421"/>
      <c r="DH421"/>
      <c r="DI421"/>
      <c r="DJ421"/>
      <c r="DK421"/>
      <c r="DL421"/>
      <c r="DM421"/>
      <c r="DN421"/>
      <c r="DO421"/>
      <c r="DP421"/>
      <c r="DQ421"/>
      <c r="DR421"/>
      <c r="DS421"/>
      <c r="DT421"/>
      <c r="DU421"/>
      <c r="DV421"/>
      <c r="DW421"/>
      <c r="DX421"/>
      <c r="DY421"/>
      <c r="DZ421"/>
      <c r="EA421"/>
      <c r="EB421"/>
      <c r="EC421"/>
      <c r="ED421"/>
      <c r="EE421"/>
      <c r="EF421"/>
      <c r="EG421"/>
      <c r="EH421"/>
      <c r="EI421"/>
      <c r="EJ421"/>
      <c r="EK421"/>
      <c r="EL421"/>
      <c r="EM421"/>
      <c r="EN421"/>
      <c r="EO421"/>
      <c r="EP421"/>
      <c r="EQ421"/>
      <c r="ER421"/>
      <c r="ES421"/>
      <c r="ET421"/>
      <c r="EU421"/>
      <c r="EV421"/>
      <c r="EW421"/>
      <c r="EX421"/>
      <c r="EY421"/>
      <c r="EZ421"/>
      <c r="FA421"/>
      <c r="FB421"/>
      <c r="FC421"/>
      <c r="FD421"/>
      <c r="FE421"/>
      <c r="FF421"/>
      <c r="FG421"/>
      <c r="FH421"/>
      <c r="FI421"/>
      <c r="FJ421"/>
      <c r="FK421"/>
      <c r="FL421"/>
      <c r="FM421"/>
      <c r="FN421"/>
      <c r="FO421"/>
      <c r="FP421"/>
      <c r="FQ421"/>
      <c r="FR421"/>
      <c r="FS421"/>
      <c r="FT421"/>
      <c r="FU421"/>
      <c r="FV421"/>
      <c r="FW421"/>
      <c r="FX421"/>
      <c r="FY421"/>
      <c r="FZ421"/>
      <c r="GA421"/>
      <c r="GB421"/>
      <c r="GC421"/>
      <c r="GD421"/>
      <c r="GE421"/>
      <c r="GF421"/>
      <c r="GG421"/>
      <c r="GH421"/>
      <c r="GI421"/>
      <c r="GJ421"/>
      <c r="GK421"/>
      <c r="GL421"/>
      <c r="GM421"/>
      <c r="GN421"/>
      <c r="GO421"/>
      <c r="GP421"/>
      <c r="GQ421"/>
      <c r="GR421"/>
      <c r="GS421"/>
      <c r="GT421"/>
      <c r="GU421"/>
      <c r="GV421"/>
      <c r="GW421"/>
    </row>
    <row r="422" spans="78:205" ht="13">
      <c r="BZ422"/>
      <c r="CH422"/>
      <c r="CP422"/>
      <c r="CX422"/>
      <c r="CY422"/>
      <c r="CZ422"/>
      <c r="DA422"/>
      <c r="DB422"/>
      <c r="DC422"/>
      <c r="DD422"/>
      <c r="DE422"/>
      <c r="DF422"/>
      <c r="DG422"/>
      <c r="DH422"/>
      <c r="DI422"/>
      <c r="DJ422"/>
      <c r="DK422"/>
      <c r="DL422"/>
      <c r="DM422"/>
      <c r="DN422"/>
      <c r="DO422"/>
      <c r="DP422"/>
      <c r="DQ422"/>
      <c r="DR422"/>
      <c r="DS422"/>
      <c r="DT422"/>
      <c r="DU422"/>
      <c r="DV422"/>
      <c r="DW422"/>
      <c r="DX422"/>
      <c r="DY422"/>
      <c r="DZ422"/>
      <c r="EA422"/>
      <c r="EB422"/>
      <c r="EC422"/>
      <c r="ED422"/>
      <c r="EE422"/>
      <c r="EF422"/>
      <c r="EG422"/>
      <c r="EH422"/>
      <c r="EI422"/>
      <c r="EJ422"/>
      <c r="EK422"/>
      <c r="EL422"/>
      <c r="EM422"/>
      <c r="EN422"/>
      <c r="EO422"/>
      <c r="EP422"/>
      <c r="EQ422"/>
      <c r="ER422"/>
      <c r="ES422"/>
      <c r="ET422"/>
      <c r="EU422"/>
      <c r="EV422"/>
      <c r="EW422"/>
      <c r="EX422"/>
      <c r="EY422"/>
      <c r="EZ422"/>
      <c r="FA422"/>
      <c r="FB422"/>
      <c r="FC422"/>
      <c r="FD422"/>
      <c r="FE422"/>
      <c r="FF422"/>
      <c r="FG422"/>
      <c r="FH422"/>
      <c r="FI422"/>
      <c r="FJ422"/>
      <c r="FK422"/>
      <c r="FL422"/>
      <c r="FM422"/>
      <c r="FN422"/>
      <c r="FO422"/>
      <c r="FP422"/>
      <c r="FQ422"/>
      <c r="FR422"/>
      <c r="FS422"/>
      <c r="FT422"/>
      <c r="FU422"/>
      <c r="FV422"/>
      <c r="FW422"/>
      <c r="FX422"/>
      <c r="FY422"/>
      <c r="FZ422"/>
      <c r="GA422"/>
      <c r="GB422"/>
      <c r="GC422"/>
      <c r="GD422"/>
      <c r="GE422"/>
      <c r="GF422"/>
      <c r="GG422"/>
      <c r="GH422"/>
      <c r="GI422"/>
      <c r="GJ422"/>
      <c r="GK422"/>
      <c r="GL422"/>
      <c r="GM422"/>
      <c r="GN422"/>
      <c r="GO422"/>
      <c r="GP422"/>
      <c r="GQ422"/>
      <c r="GR422"/>
      <c r="GS422"/>
      <c r="GT422"/>
      <c r="GU422"/>
      <c r="GV422"/>
      <c r="GW422"/>
    </row>
    <row r="423" spans="78:205" ht="13">
      <c r="BZ423"/>
      <c r="CH423"/>
      <c r="CP423"/>
      <c r="CX423"/>
      <c r="CY423"/>
      <c r="CZ423"/>
      <c r="DA423"/>
      <c r="DB423"/>
      <c r="DC423"/>
      <c r="DD423"/>
      <c r="DE423"/>
      <c r="DF423"/>
      <c r="DG423"/>
      <c r="DH423"/>
      <c r="DI423"/>
      <c r="DJ423"/>
      <c r="DK423"/>
      <c r="DL423"/>
      <c r="DM423"/>
      <c r="DN423"/>
      <c r="DO423"/>
      <c r="DP423"/>
      <c r="DQ423"/>
      <c r="DR423"/>
      <c r="DS423"/>
      <c r="DT423"/>
      <c r="DU423"/>
      <c r="DV423"/>
      <c r="DW423"/>
      <c r="DX423"/>
      <c r="DY423"/>
      <c r="DZ423"/>
      <c r="EA423"/>
      <c r="EB423"/>
      <c r="EC423"/>
      <c r="ED423"/>
      <c r="EE423"/>
      <c r="EF423"/>
      <c r="EG423"/>
      <c r="EH423"/>
      <c r="EI423"/>
      <c r="EJ423"/>
      <c r="EK423"/>
      <c r="EL423"/>
      <c r="EM423"/>
      <c r="EN423"/>
      <c r="EO423"/>
      <c r="EP423"/>
      <c r="EQ423"/>
      <c r="ER423"/>
      <c r="ES423"/>
      <c r="ET423"/>
      <c r="EU423"/>
      <c r="EV423"/>
      <c r="EW423"/>
      <c r="EX423"/>
      <c r="EY423"/>
      <c r="EZ423"/>
      <c r="FA423"/>
      <c r="FB423"/>
      <c r="FC423"/>
      <c r="FD423"/>
      <c r="FE423"/>
      <c r="FF423"/>
      <c r="FG423"/>
      <c r="FH423"/>
      <c r="FI423"/>
      <c r="FJ423"/>
      <c r="FK423"/>
      <c r="FL423"/>
      <c r="FM423"/>
      <c r="FN423"/>
      <c r="FO423"/>
      <c r="FP423"/>
      <c r="FQ423"/>
      <c r="FR423"/>
      <c r="FS423"/>
      <c r="FT423"/>
      <c r="FU423"/>
      <c r="FV423"/>
      <c r="FW423"/>
      <c r="FX423"/>
      <c r="FY423"/>
      <c r="FZ423"/>
      <c r="GA423"/>
      <c r="GB423"/>
      <c r="GC423"/>
      <c r="GD423"/>
      <c r="GE423"/>
      <c r="GF423"/>
      <c r="GG423"/>
      <c r="GH423"/>
      <c r="GI423"/>
      <c r="GJ423"/>
      <c r="GK423"/>
      <c r="GL423"/>
      <c r="GM423"/>
      <c r="GN423"/>
      <c r="GO423"/>
      <c r="GP423"/>
      <c r="GQ423"/>
      <c r="GR423"/>
      <c r="GS423"/>
      <c r="GT423"/>
      <c r="GU423"/>
      <c r="GV423"/>
      <c r="GW423"/>
    </row>
    <row r="424" spans="78:205" ht="13">
      <c r="BZ424"/>
      <c r="CH424"/>
      <c r="CP424"/>
      <c r="CX424"/>
      <c r="CY424"/>
      <c r="CZ424"/>
      <c r="DA424"/>
      <c r="DB424"/>
      <c r="DC424"/>
      <c r="DD424"/>
      <c r="DE424"/>
      <c r="DF424"/>
      <c r="DG424"/>
      <c r="DH424"/>
      <c r="DI424"/>
      <c r="DJ424"/>
      <c r="DK424"/>
      <c r="DL424"/>
      <c r="DM424"/>
      <c r="DN424"/>
      <c r="DO424"/>
      <c r="DP424"/>
      <c r="DQ424"/>
      <c r="DR424"/>
      <c r="DS424"/>
      <c r="DT424"/>
      <c r="DU424"/>
      <c r="DV424"/>
      <c r="DW424"/>
      <c r="DX424"/>
      <c r="DY424"/>
      <c r="DZ424"/>
      <c r="EA424"/>
      <c r="EB424"/>
      <c r="EC424"/>
      <c r="ED424"/>
      <c r="EE424"/>
      <c r="EF424"/>
      <c r="EG424"/>
      <c r="EH424"/>
      <c r="EI424"/>
      <c r="EJ424"/>
      <c r="EK424"/>
      <c r="EL424"/>
      <c r="EM424"/>
      <c r="EN424"/>
      <c r="EO424"/>
      <c r="EP424"/>
      <c r="EQ424"/>
      <c r="ER424"/>
      <c r="ES424"/>
      <c r="ET424"/>
      <c r="EU424"/>
      <c r="EV424"/>
      <c r="EW424"/>
      <c r="EX424"/>
      <c r="EY424"/>
      <c r="EZ424"/>
      <c r="FA424"/>
      <c r="FB424"/>
      <c r="FC424"/>
      <c r="FD424"/>
      <c r="FE424"/>
      <c r="FF424"/>
      <c r="FG424"/>
      <c r="FH424"/>
      <c r="FI424"/>
      <c r="FJ424"/>
      <c r="FK424"/>
      <c r="FL424"/>
      <c r="FM424"/>
      <c r="FN424"/>
      <c r="FO424"/>
      <c r="FP424"/>
      <c r="FQ424"/>
      <c r="FR424"/>
      <c r="FS424"/>
      <c r="FT424"/>
      <c r="FU424"/>
      <c r="FV424"/>
      <c r="FW424"/>
      <c r="FX424"/>
      <c r="FY424"/>
      <c r="FZ424"/>
      <c r="GA424"/>
      <c r="GB424"/>
      <c r="GC424"/>
      <c r="GD424"/>
      <c r="GE424"/>
      <c r="GF424"/>
      <c r="GG424"/>
      <c r="GH424"/>
      <c r="GI424"/>
      <c r="GJ424"/>
      <c r="GK424"/>
      <c r="GL424"/>
      <c r="GM424"/>
      <c r="GN424"/>
      <c r="GO424"/>
      <c r="GP424"/>
      <c r="GQ424"/>
      <c r="GR424"/>
      <c r="GS424"/>
      <c r="GT424"/>
      <c r="GU424"/>
      <c r="GV424"/>
      <c r="GW424"/>
    </row>
    <row r="425" spans="78:205" ht="13">
      <c r="BZ425"/>
      <c r="CH425"/>
      <c r="CP425"/>
      <c r="CX425"/>
      <c r="CY425"/>
      <c r="CZ425"/>
      <c r="DA425"/>
      <c r="DB425"/>
      <c r="DC425"/>
      <c r="DD425"/>
      <c r="DE425"/>
      <c r="DF425"/>
      <c r="DG425"/>
      <c r="DH425"/>
      <c r="DI425"/>
      <c r="DJ425"/>
      <c r="DK425"/>
      <c r="DL425"/>
      <c r="DM425"/>
      <c r="DN425"/>
      <c r="DO425"/>
      <c r="DP425"/>
      <c r="DQ425"/>
      <c r="DR425"/>
      <c r="DS425"/>
      <c r="DT425"/>
      <c r="DU425"/>
      <c r="DV425"/>
      <c r="DW425"/>
      <c r="DX425"/>
      <c r="DY425"/>
      <c r="DZ425"/>
      <c r="EA425"/>
      <c r="EB425"/>
      <c r="EC425"/>
      <c r="ED425"/>
      <c r="EE425"/>
      <c r="EF425"/>
      <c r="EG425"/>
      <c r="EH425"/>
      <c r="EI425"/>
      <c r="EJ425"/>
      <c r="EK425"/>
      <c r="EL425"/>
      <c r="EM425"/>
      <c r="EN425"/>
      <c r="EO425"/>
      <c r="EP425"/>
      <c r="EQ425"/>
      <c r="ER425"/>
      <c r="ES425"/>
      <c r="ET425"/>
      <c r="EU425"/>
      <c r="EV425"/>
      <c r="EW425"/>
      <c r="EX425"/>
      <c r="EY425"/>
      <c r="EZ425"/>
      <c r="FA425"/>
      <c r="FB425"/>
      <c r="FC425"/>
      <c r="FD425"/>
      <c r="FE425"/>
      <c r="FF425"/>
      <c r="FG425"/>
      <c r="FH425"/>
      <c r="FI425"/>
      <c r="FJ425"/>
      <c r="FK425"/>
      <c r="FL425"/>
      <c r="FM425"/>
      <c r="FN425"/>
      <c r="FO425"/>
      <c r="FP425"/>
      <c r="FQ425"/>
      <c r="FR425"/>
      <c r="FS425"/>
      <c r="FT425"/>
      <c r="FU425"/>
      <c r="FV425"/>
      <c r="FW425"/>
      <c r="FX425"/>
      <c r="FY425"/>
      <c r="FZ425"/>
      <c r="GA425"/>
      <c r="GB425"/>
      <c r="GC425"/>
      <c r="GD425"/>
      <c r="GE425"/>
      <c r="GF425"/>
      <c r="GG425"/>
      <c r="GH425"/>
      <c r="GI425"/>
      <c r="GJ425"/>
      <c r="GK425"/>
      <c r="GL425"/>
      <c r="GM425"/>
      <c r="GN425"/>
      <c r="GO425"/>
      <c r="GP425"/>
      <c r="GQ425"/>
      <c r="GR425"/>
      <c r="GS425"/>
      <c r="GT425"/>
      <c r="GU425"/>
      <c r="GV425"/>
      <c r="GW425"/>
    </row>
    <row r="426" spans="78:205" ht="13">
      <c r="BZ426"/>
      <c r="CH426"/>
      <c r="CP426"/>
      <c r="CX426"/>
      <c r="CY426"/>
      <c r="CZ426"/>
      <c r="DA426"/>
      <c r="DB426"/>
      <c r="DC426"/>
      <c r="DD426"/>
      <c r="DE426"/>
      <c r="DF426"/>
      <c r="DG426"/>
      <c r="DH426"/>
      <c r="DI426"/>
      <c r="DJ426"/>
      <c r="DK426"/>
      <c r="DL426"/>
      <c r="DM426"/>
      <c r="DN426"/>
      <c r="DO426"/>
      <c r="DP426"/>
      <c r="DQ426"/>
      <c r="DR426"/>
      <c r="DS426"/>
      <c r="DT426"/>
      <c r="DU426"/>
      <c r="DV426"/>
      <c r="DW426"/>
      <c r="DX426"/>
      <c r="DY426"/>
      <c r="DZ426"/>
      <c r="EA426"/>
      <c r="EB426"/>
      <c r="EC426"/>
      <c r="ED426"/>
      <c r="EE426"/>
      <c r="EF426"/>
      <c r="EG426"/>
      <c r="EH426"/>
      <c r="EI426"/>
      <c r="EJ426"/>
      <c r="EK426"/>
      <c r="EL426"/>
      <c r="EM426"/>
      <c r="EN426"/>
      <c r="EO426"/>
      <c r="EP426"/>
      <c r="EQ426"/>
      <c r="ER426"/>
      <c r="ES426"/>
      <c r="ET426"/>
      <c r="EU426"/>
      <c r="EV426"/>
      <c r="EW426"/>
      <c r="EX426"/>
      <c r="EY426"/>
      <c r="EZ426"/>
      <c r="FA426"/>
      <c r="FB426"/>
      <c r="FC426"/>
      <c r="FD426"/>
      <c r="FE426"/>
      <c r="FF426"/>
      <c r="FG426"/>
      <c r="FH426"/>
      <c r="FI426"/>
      <c r="FJ426"/>
      <c r="FK426"/>
      <c r="FL426"/>
      <c r="FM426"/>
      <c r="FN426"/>
      <c r="FO426"/>
      <c r="FP426"/>
      <c r="FQ426"/>
      <c r="FR426"/>
      <c r="FS426"/>
      <c r="FT426"/>
      <c r="FU426"/>
      <c r="FV426"/>
      <c r="FW426"/>
      <c r="FX426"/>
      <c r="FY426"/>
      <c r="FZ426"/>
      <c r="GA426"/>
      <c r="GB426"/>
      <c r="GC426"/>
      <c r="GD426"/>
      <c r="GE426"/>
      <c r="GF426"/>
      <c r="GG426"/>
      <c r="GH426"/>
      <c r="GI426"/>
      <c r="GJ426"/>
      <c r="GK426"/>
      <c r="GL426"/>
      <c r="GM426"/>
      <c r="GN426"/>
      <c r="GO426"/>
      <c r="GP426"/>
      <c r="GQ426"/>
      <c r="GR426"/>
      <c r="GS426"/>
      <c r="GT426"/>
      <c r="GU426"/>
      <c r="GV426"/>
      <c r="GW426"/>
    </row>
    <row r="427" spans="78:205" ht="13">
      <c r="BZ427"/>
      <c r="CH427"/>
      <c r="CP427"/>
      <c r="CX427"/>
      <c r="CY427"/>
      <c r="CZ427"/>
      <c r="DA427"/>
      <c r="DB427"/>
      <c r="DC427"/>
      <c r="DD427"/>
      <c r="DE427"/>
      <c r="DF427"/>
      <c r="DG427"/>
      <c r="DH427"/>
      <c r="DI427"/>
      <c r="DJ427"/>
      <c r="DK427"/>
      <c r="DL427"/>
      <c r="DM427"/>
      <c r="DN427"/>
      <c r="DO427"/>
      <c r="DP427"/>
      <c r="DQ427"/>
      <c r="DR427"/>
      <c r="DS427"/>
      <c r="DT427"/>
      <c r="DU427"/>
      <c r="DV427"/>
      <c r="DW427"/>
      <c r="DX427"/>
      <c r="DY427"/>
      <c r="DZ427"/>
      <c r="EA427"/>
      <c r="EB427"/>
      <c r="EC427"/>
      <c r="ED427"/>
      <c r="EE427"/>
      <c r="EF427"/>
      <c r="EG427"/>
      <c r="EH427"/>
      <c r="EI427"/>
      <c r="EJ427"/>
      <c r="EK427"/>
      <c r="EL427"/>
      <c r="EM427"/>
      <c r="EN427"/>
      <c r="EO427"/>
      <c r="EP427"/>
      <c r="EQ427"/>
      <c r="ER427"/>
      <c r="ES427"/>
      <c r="ET427"/>
      <c r="EU427"/>
      <c r="EV427"/>
      <c r="EW427"/>
      <c r="EX427"/>
      <c r="EY427"/>
      <c r="EZ427"/>
      <c r="FA427"/>
      <c r="FB427"/>
      <c r="FC427"/>
      <c r="FD427"/>
      <c r="FE427"/>
      <c r="FF427"/>
      <c r="FG427"/>
      <c r="FH427"/>
      <c r="FI427"/>
      <c r="FJ427"/>
      <c r="FK427"/>
      <c r="FL427"/>
      <c r="FM427"/>
      <c r="FN427"/>
      <c r="FO427"/>
      <c r="FP427"/>
      <c r="FQ427"/>
      <c r="FR427"/>
      <c r="FS427"/>
      <c r="FT427"/>
      <c r="FU427"/>
      <c r="FV427"/>
      <c r="FW427"/>
      <c r="FX427"/>
      <c r="FY427"/>
      <c r="FZ427"/>
      <c r="GA427"/>
      <c r="GB427"/>
      <c r="GC427"/>
      <c r="GD427"/>
      <c r="GE427"/>
      <c r="GF427"/>
      <c r="GG427"/>
      <c r="GH427"/>
      <c r="GI427"/>
      <c r="GJ427"/>
      <c r="GK427"/>
      <c r="GL427"/>
      <c r="GM427"/>
      <c r="GN427"/>
      <c r="GO427"/>
      <c r="GP427"/>
      <c r="GQ427"/>
      <c r="GR427"/>
      <c r="GS427"/>
      <c r="GT427"/>
      <c r="GU427"/>
      <c r="GV427"/>
      <c r="GW427"/>
    </row>
    <row r="428" spans="78:205" ht="13">
      <c r="BZ428"/>
      <c r="CH428"/>
      <c r="CP428"/>
      <c r="CX428"/>
      <c r="CY428"/>
      <c r="CZ428"/>
      <c r="DA428"/>
      <c r="DB428"/>
      <c r="DC428"/>
      <c r="DD428"/>
      <c r="DE428"/>
      <c r="DF428"/>
      <c r="DG428"/>
      <c r="DH428"/>
      <c r="DI428"/>
      <c r="DJ428"/>
      <c r="DK428"/>
      <c r="DL428"/>
      <c r="DM428"/>
      <c r="DN428"/>
      <c r="DO428"/>
      <c r="DP428"/>
      <c r="DQ428"/>
      <c r="DR428"/>
      <c r="DS428"/>
      <c r="DT428"/>
      <c r="DU428"/>
      <c r="DV428"/>
      <c r="DW428"/>
      <c r="DX428"/>
      <c r="DY428"/>
      <c r="DZ428"/>
      <c r="EA428"/>
      <c r="EB428"/>
      <c r="EC428"/>
      <c r="ED428"/>
      <c r="EE428"/>
      <c r="EF428"/>
      <c r="EG428"/>
      <c r="EH428"/>
      <c r="EI428"/>
      <c r="EJ428"/>
      <c r="EK428"/>
      <c r="EL428"/>
      <c r="EM428"/>
      <c r="EN428"/>
      <c r="EO428"/>
      <c r="EP428"/>
      <c r="EQ428"/>
      <c r="ER428"/>
      <c r="ES428"/>
      <c r="ET428"/>
      <c r="EU428"/>
      <c r="EV428"/>
      <c r="EW428"/>
      <c r="EX428"/>
      <c r="EY428"/>
      <c r="EZ428"/>
      <c r="FA428"/>
      <c r="FB428"/>
      <c r="FC428"/>
      <c r="FD428"/>
      <c r="FE428"/>
      <c r="FF428"/>
      <c r="FG428"/>
      <c r="FH428"/>
      <c r="FI428"/>
      <c r="FJ428"/>
      <c r="FK428"/>
      <c r="FL428"/>
      <c r="FM428"/>
      <c r="FN428"/>
      <c r="FO428"/>
      <c r="FP428"/>
      <c r="FQ428"/>
      <c r="FR428"/>
      <c r="FS428"/>
      <c r="FT428"/>
      <c r="FU428"/>
      <c r="FV428"/>
      <c r="FW428"/>
      <c r="FX428"/>
      <c r="FY428"/>
      <c r="FZ428"/>
      <c r="GA428"/>
      <c r="GB428"/>
      <c r="GC428"/>
      <c r="GD428"/>
      <c r="GE428"/>
      <c r="GF428"/>
      <c r="GG428"/>
      <c r="GH428"/>
      <c r="GI428"/>
      <c r="GJ428"/>
      <c r="GK428"/>
      <c r="GL428"/>
      <c r="GM428"/>
      <c r="GN428"/>
      <c r="GO428"/>
      <c r="GP428"/>
      <c r="GQ428"/>
      <c r="GR428"/>
      <c r="GS428"/>
      <c r="GT428"/>
      <c r="GU428"/>
      <c r="GV428"/>
      <c r="GW428"/>
    </row>
    <row r="429" spans="78:205" ht="13">
      <c r="BZ429"/>
      <c r="CH429"/>
      <c r="CP429"/>
      <c r="CX429"/>
      <c r="CY429"/>
      <c r="CZ429"/>
      <c r="DA429"/>
      <c r="DB429"/>
      <c r="DC429"/>
      <c r="DD429"/>
      <c r="DE429"/>
      <c r="DF429"/>
      <c r="DG429"/>
      <c r="DH429"/>
      <c r="DI429"/>
      <c r="DJ429"/>
      <c r="DK429"/>
      <c r="DL429"/>
      <c r="DM429"/>
      <c r="DN429"/>
      <c r="DO429"/>
      <c r="DP429"/>
      <c r="DQ429"/>
      <c r="DR429"/>
      <c r="DS429"/>
      <c r="DT429"/>
      <c r="DU429"/>
      <c r="DV429"/>
      <c r="DW429"/>
      <c r="DX429"/>
      <c r="DY429"/>
      <c r="DZ429"/>
      <c r="EA429"/>
      <c r="EB429"/>
      <c r="EC429"/>
      <c r="ED429"/>
      <c r="EE429"/>
      <c r="EF429"/>
      <c r="EG429"/>
      <c r="EH429"/>
      <c r="EI429"/>
      <c r="EJ429"/>
      <c r="EK429"/>
      <c r="EL429"/>
      <c r="EM429"/>
      <c r="EN429"/>
      <c r="EO429"/>
      <c r="EP429"/>
      <c r="EQ429"/>
      <c r="ER429"/>
      <c r="ES429"/>
      <c r="ET429"/>
      <c r="EU429"/>
      <c r="EV429"/>
      <c r="EW429"/>
      <c r="EX429"/>
      <c r="EY429"/>
      <c r="EZ429"/>
      <c r="FA429"/>
      <c r="FB429"/>
      <c r="FC429"/>
      <c r="FD429"/>
      <c r="FE429"/>
      <c r="FF429"/>
      <c r="FG429"/>
      <c r="FH429"/>
      <c r="FI429"/>
      <c r="FJ429"/>
      <c r="FK429"/>
      <c r="FL429"/>
      <c r="FM429"/>
      <c r="FN429"/>
      <c r="FO429"/>
      <c r="FP429"/>
      <c r="FQ429"/>
      <c r="FR429"/>
      <c r="FS429"/>
      <c r="FT429"/>
      <c r="FU429"/>
      <c r="FV429"/>
      <c r="FW429"/>
      <c r="FX429"/>
      <c r="FY429"/>
      <c r="FZ429"/>
      <c r="GA429"/>
      <c r="GB429"/>
      <c r="GC429"/>
      <c r="GD429"/>
      <c r="GE429"/>
      <c r="GF429"/>
      <c r="GG429"/>
      <c r="GH429"/>
      <c r="GI429"/>
      <c r="GJ429"/>
      <c r="GK429"/>
      <c r="GL429"/>
      <c r="GM429"/>
      <c r="GN429"/>
      <c r="GO429"/>
      <c r="GP429"/>
      <c r="GQ429"/>
      <c r="GR429"/>
      <c r="GS429"/>
      <c r="GT429"/>
      <c r="GU429"/>
      <c r="GV429"/>
      <c r="GW429"/>
    </row>
    <row r="430" spans="78:205" ht="13">
      <c r="BZ430"/>
      <c r="CH430"/>
      <c r="CP430"/>
      <c r="CX430"/>
      <c r="CY430"/>
      <c r="CZ430"/>
      <c r="DA430"/>
      <c r="DB430"/>
      <c r="DC430"/>
      <c r="DD430"/>
      <c r="DE430"/>
      <c r="DF430"/>
      <c r="DG430"/>
      <c r="DH430"/>
      <c r="DI430"/>
      <c r="DJ430"/>
      <c r="DK430"/>
      <c r="DL430"/>
      <c r="DM430"/>
      <c r="DN430"/>
      <c r="DO430"/>
      <c r="DP430"/>
      <c r="DQ430"/>
      <c r="DR430"/>
      <c r="DS430"/>
      <c r="DT430"/>
      <c r="DU430"/>
      <c r="DV430"/>
      <c r="DW430"/>
      <c r="DX430"/>
      <c r="DY430"/>
      <c r="DZ430"/>
      <c r="EA430"/>
      <c r="EB430"/>
      <c r="EC430"/>
      <c r="ED430"/>
      <c r="EE430"/>
      <c r="EF430"/>
      <c r="EG430"/>
      <c r="EH430"/>
      <c r="EI430"/>
      <c r="EJ430"/>
      <c r="EK430"/>
      <c r="EL430"/>
      <c r="EM430"/>
      <c r="EN430"/>
      <c r="EO430"/>
      <c r="EP430"/>
      <c r="EQ430"/>
      <c r="ER430"/>
      <c r="ES430"/>
      <c r="ET430"/>
      <c r="EU430"/>
      <c r="EV430"/>
      <c r="EW430"/>
      <c r="EX430"/>
      <c r="EY430"/>
      <c r="EZ430"/>
      <c r="FA430"/>
      <c r="FB430"/>
      <c r="FC430"/>
      <c r="FD430"/>
      <c r="FE430"/>
      <c r="FF430"/>
      <c r="FG430"/>
      <c r="FH430"/>
      <c r="FI430"/>
      <c r="FJ430"/>
      <c r="FK430"/>
      <c r="FL430"/>
      <c r="FM430"/>
      <c r="FN430"/>
      <c r="FO430"/>
      <c r="FP430"/>
      <c r="FQ430"/>
      <c r="FR430"/>
      <c r="FS430"/>
      <c r="FT430"/>
      <c r="FU430"/>
      <c r="FV430"/>
      <c r="FW430"/>
      <c r="FX430"/>
      <c r="FY430"/>
      <c r="FZ430"/>
      <c r="GA430"/>
      <c r="GB430"/>
      <c r="GC430"/>
      <c r="GD430"/>
      <c r="GE430"/>
      <c r="GF430"/>
      <c r="GG430"/>
      <c r="GH430"/>
      <c r="GI430"/>
      <c r="GJ430"/>
      <c r="GK430"/>
      <c r="GL430"/>
      <c r="GM430"/>
      <c r="GN430"/>
      <c r="GO430"/>
      <c r="GP430"/>
      <c r="GQ430"/>
      <c r="GR430"/>
      <c r="GS430"/>
      <c r="GT430"/>
      <c r="GU430"/>
      <c r="GV430"/>
      <c r="GW430"/>
    </row>
    <row r="431" spans="78:205" ht="13">
      <c r="BZ431"/>
      <c r="CH431"/>
      <c r="CP431"/>
      <c r="CX431"/>
      <c r="CY431"/>
      <c r="CZ431"/>
      <c r="DA431"/>
      <c r="DB431"/>
      <c r="DC431"/>
      <c r="DD431"/>
      <c r="DE431"/>
      <c r="DF431"/>
      <c r="DG431"/>
      <c r="DH431"/>
      <c r="DI431"/>
      <c r="DJ431"/>
      <c r="DK431"/>
      <c r="DL431"/>
      <c r="DM431"/>
      <c r="DN431"/>
      <c r="DO431"/>
      <c r="DP431"/>
      <c r="DQ431"/>
      <c r="DR431"/>
      <c r="DS431"/>
      <c r="DT431"/>
      <c r="DU431"/>
      <c r="DV431"/>
      <c r="DW431"/>
      <c r="DX431"/>
      <c r="DY431"/>
      <c r="DZ431"/>
      <c r="EA431"/>
      <c r="EB431"/>
      <c r="EC431"/>
      <c r="ED431"/>
      <c r="EE431"/>
      <c r="EF431"/>
      <c r="EG431"/>
      <c r="EH431"/>
      <c r="EI431"/>
      <c r="EJ431"/>
      <c r="EK431"/>
      <c r="EL431"/>
      <c r="EM431"/>
      <c r="EN431"/>
      <c r="EO431"/>
      <c r="EP431"/>
      <c r="EQ431"/>
      <c r="ER431"/>
      <c r="ES431"/>
      <c r="ET431"/>
      <c r="EU431"/>
      <c r="EV431"/>
      <c r="EW431"/>
      <c r="EX431"/>
      <c r="EY431"/>
      <c r="EZ431"/>
      <c r="FA431"/>
      <c r="FB431"/>
      <c r="FC431"/>
      <c r="FD431"/>
      <c r="FE431"/>
      <c r="FF431"/>
      <c r="FG431"/>
      <c r="FH431"/>
      <c r="FI431"/>
      <c r="FJ431"/>
      <c r="FK431"/>
      <c r="FL431"/>
      <c r="FM431"/>
      <c r="FN431"/>
      <c r="FO431"/>
      <c r="FP431"/>
      <c r="FQ431"/>
      <c r="FR431"/>
      <c r="FS431"/>
      <c r="FT431"/>
      <c r="FU431"/>
      <c r="FV431"/>
      <c r="FW431"/>
      <c r="FX431"/>
      <c r="FY431"/>
      <c r="FZ431"/>
      <c r="GA431"/>
      <c r="GB431"/>
      <c r="GC431"/>
      <c r="GD431"/>
      <c r="GE431"/>
      <c r="GF431"/>
      <c r="GG431"/>
      <c r="GH431"/>
      <c r="GI431"/>
      <c r="GJ431"/>
      <c r="GK431"/>
      <c r="GL431"/>
      <c r="GM431"/>
      <c r="GN431"/>
      <c r="GO431"/>
      <c r="GP431"/>
      <c r="GQ431"/>
      <c r="GR431"/>
      <c r="GS431"/>
      <c r="GT431"/>
      <c r="GU431"/>
      <c r="GV431"/>
      <c r="GW431"/>
    </row>
    <row r="432" spans="78:205" ht="13">
      <c r="BZ432"/>
      <c r="CH432"/>
      <c r="CP432"/>
      <c r="CX432"/>
      <c r="CY432"/>
      <c r="CZ432"/>
      <c r="DA432"/>
      <c r="DB432"/>
      <c r="DC432"/>
      <c r="DD432"/>
      <c r="DE432"/>
      <c r="DF432"/>
      <c r="DG432"/>
      <c r="DH432"/>
      <c r="DI432"/>
      <c r="DJ432"/>
      <c r="DK432"/>
      <c r="DL432"/>
      <c r="DM432"/>
      <c r="DN432"/>
      <c r="DO432"/>
      <c r="DP432"/>
      <c r="DQ432"/>
      <c r="DR432"/>
      <c r="DS432"/>
      <c r="DT432"/>
      <c r="DU432"/>
      <c r="DV432"/>
      <c r="DW432"/>
      <c r="DX432"/>
      <c r="DY432"/>
      <c r="DZ432"/>
      <c r="EA432"/>
      <c r="EB432"/>
      <c r="EC432"/>
      <c r="ED432"/>
      <c r="EE432"/>
      <c r="EF432"/>
      <c r="EG432"/>
      <c r="EH432"/>
      <c r="EI432"/>
      <c r="EJ432"/>
      <c r="EK432"/>
      <c r="EL432"/>
      <c r="EM432"/>
      <c r="EN432"/>
      <c r="EO432"/>
      <c r="EP432"/>
      <c r="EQ432"/>
      <c r="ER432"/>
      <c r="ES432"/>
      <c r="ET432"/>
      <c r="EU432"/>
      <c r="EV432"/>
      <c r="EW432"/>
      <c r="EX432"/>
      <c r="EY432"/>
      <c r="EZ432"/>
      <c r="FA432"/>
      <c r="FB432"/>
      <c r="FC432"/>
      <c r="FD432"/>
      <c r="FE432"/>
      <c r="FF432"/>
      <c r="FG432"/>
      <c r="FH432"/>
      <c r="FI432"/>
      <c r="FJ432"/>
      <c r="FK432"/>
      <c r="FL432"/>
      <c r="FM432"/>
      <c r="FN432"/>
      <c r="FO432"/>
      <c r="FP432"/>
      <c r="FQ432"/>
      <c r="FR432"/>
      <c r="FS432"/>
      <c r="FT432"/>
      <c r="FU432"/>
      <c r="FV432"/>
      <c r="FW432"/>
      <c r="FX432"/>
      <c r="FY432"/>
      <c r="FZ432"/>
      <c r="GA432"/>
      <c r="GB432"/>
      <c r="GC432"/>
      <c r="GD432"/>
      <c r="GE432"/>
      <c r="GF432"/>
      <c r="GG432"/>
      <c r="GH432"/>
      <c r="GI432"/>
      <c r="GJ432"/>
      <c r="GK432"/>
      <c r="GL432"/>
      <c r="GM432"/>
      <c r="GN432"/>
      <c r="GO432"/>
      <c r="GP432"/>
      <c r="GQ432"/>
      <c r="GR432"/>
      <c r="GS432"/>
      <c r="GT432"/>
      <c r="GU432"/>
      <c r="GV432"/>
      <c r="GW432"/>
    </row>
    <row r="433" spans="78:205" ht="13">
      <c r="BZ433"/>
      <c r="CH433"/>
      <c r="CP433"/>
      <c r="CX433"/>
      <c r="CY433"/>
      <c r="CZ433"/>
      <c r="DA433"/>
      <c r="DB433"/>
      <c r="DC433"/>
      <c r="DD433"/>
      <c r="DE433"/>
      <c r="DF433"/>
      <c r="DG433"/>
      <c r="DH433"/>
      <c r="DI433"/>
      <c r="DJ433"/>
      <c r="DK433"/>
      <c r="DL433"/>
      <c r="DM433"/>
      <c r="DN433"/>
      <c r="DO433"/>
      <c r="DP433"/>
      <c r="DQ433"/>
      <c r="DR433"/>
      <c r="DS433"/>
      <c r="DT433"/>
      <c r="DU433"/>
      <c r="DV433"/>
      <c r="DW433"/>
      <c r="DX433"/>
      <c r="DY433"/>
      <c r="DZ433"/>
      <c r="EA433"/>
      <c r="EB433"/>
      <c r="EC433"/>
      <c r="ED433"/>
      <c r="EE433"/>
      <c r="EF433"/>
      <c r="EG433"/>
      <c r="EH433"/>
      <c r="EI433"/>
      <c r="EJ433"/>
      <c r="EK433"/>
      <c r="EL433"/>
      <c r="EM433"/>
      <c r="EN433"/>
      <c r="EO433"/>
      <c r="EP433"/>
      <c r="EQ433"/>
      <c r="ER433"/>
      <c r="ES433"/>
      <c r="ET433"/>
      <c r="EU433"/>
      <c r="EV433"/>
      <c r="EW433"/>
      <c r="EX433"/>
      <c r="EY433"/>
      <c r="EZ433"/>
      <c r="FA433"/>
      <c r="FB433"/>
      <c r="FC433"/>
      <c r="FD433"/>
      <c r="FE433"/>
      <c r="FF433"/>
      <c r="FG433"/>
      <c r="FH433"/>
      <c r="FI433"/>
      <c r="FJ433"/>
      <c r="FK433"/>
      <c r="FL433"/>
      <c r="FM433"/>
      <c r="FN433"/>
      <c r="FO433"/>
      <c r="FP433"/>
      <c r="FQ433"/>
      <c r="FR433"/>
      <c r="FS433"/>
      <c r="FT433"/>
      <c r="FU433"/>
      <c r="FV433"/>
      <c r="FW433"/>
      <c r="FX433"/>
      <c r="FY433"/>
      <c r="FZ433"/>
      <c r="GA433"/>
      <c r="GB433"/>
      <c r="GC433"/>
      <c r="GD433"/>
      <c r="GE433"/>
      <c r="GF433"/>
      <c r="GG433"/>
      <c r="GH433"/>
      <c r="GI433"/>
      <c r="GJ433"/>
      <c r="GK433"/>
      <c r="GL433"/>
      <c r="GM433"/>
      <c r="GN433"/>
      <c r="GO433"/>
      <c r="GP433"/>
      <c r="GQ433"/>
      <c r="GR433"/>
      <c r="GS433"/>
      <c r="GT433"/>
      <c r="GU433"/>
      <c r="GV433"/>
      <c r="GW433"/>
    </row>
    <row r="434" spans="78:205" ht="13">
      <c r="BZ434"/>
      <c r="CH434"/>
      <c r="CP434"/>
      <c r="CX434"/>
      <c r="CY434"/>
      <c r="CZ434"/>
      <c r="DA434"/>
      <c r="DB434"/>
      <c r="DC434"/>
      <c r="DD434"/>
      <c r="DE434"/>
      <c r="DF434"/>
      <c r="DG434"/>
      <c r="DH434"/>
      <c r="DI434"/>
      <c r="DJ434"/>
      <c r="DK434"/>
      <c r="DL434"/>
      <c r="DM434"/>
      <c r="DN434"/>
      <c r="DO434"/>
      <c r="DP434"/>
      <c r="DQ434"/>
      <c r="DR434"/>
      <c r="DS434"/>
      <c r="DT434"/>
      <c r="DU434"/>
      <c r="DV434"/>
      <c r="DW434"/>
      <c r="DX434"/>
      <c r="DY434"/>
      <c r="DZ434"/>
      <c r="EA434"/>
      <c r="EB434"/>
      <c r="EC434"/>
      <c r="ED434"/>
      <c r="EE434"/>
      <c r="EF434"/>
      <c r="EG434"/>
      <c r="EH434"/>
      <c r="EI434"/>
      <c r="EJ434"/>
      <c r="EK434"/>
      <c r="EL434"/>
      <c r="EM434"/>
      <c r="EN434"/>
      <c r="EO434"/>
      <c r="EP434"/>
      <c r="EQ434"/>
      <c r="ER434"/>
      <c r="ES434"/>
      <c r="ET434"/>
      <c r="EU434"/>
      <c r="EV434"/>
      <c r="EW434"/>
      <c r="EX434"/>
      <c r="EY434"/>
      <c r="EZ434"/>
      <c r="FA434"/>
      <c r="FB434"/>
      <c r="FC434"/>
      <c r="FD434"/>
      <c r="FE434"/>
      <c r="FF434"/>
      <c r="FG434"/>
      <c r="FH434"/>
      <c r="FI434"/>
      <c r="FJ434"/>
      <c r="FK434"/>
      <c r="FL434"/>
      <c r="FM434"/>
      <c r="FN434"/>
      <c r="FO434"/>
      <c r="FP434"/>
      <c r="FQ434"/>
      <c r="FR434"/>
      <c r="FS434"/>
      <c r="FT434"/>
      <c r="FU434"/>
      <c r="FV434"/>
      <c r="FW434"/>
      <c r="FX434"/>
      <c r="FY434"/>
      <c r="FZ434"/>
      <c r="GA434"/>
      <c r="GB434"/>
      <c r="GC434"/>
      <c r="GD434"/>
      <c r="GE434"/>
      <c r="GF434"/>
      <c r="GG434"/>
      <c r="GH434"/>
      <c r="GI434"/>
      <c r="GJ434"/>
      <c r="GK434"/>
      <c r="GL434"/>
      <c r="GM434"/>
      <c r="GN434"/>
      <c r="GO434"/>
      <c r="GP434"/>
      <c r="GQ434"/>
      <c r="GR434"/>
      <c r="GS434"/>
      <c r="GT434"/>
      <c r="GU434"/>
      <c r="GV434"/>
      <c r="GW434"/>
    </row>
    <row r="435" spans="78:205" ht="13">
      <c r="BZ435"/>
      <c r="CH435"/>
      <c r="CP435"/>
      <c r="CX435"/>
      <c r="CY435"/>
      <c r="CZ435"/>
      <c r="DA435"/>
      <c r="DB435"/>
      <c r="DC435"/>
      <c r="DD435"/>
      <c r="DE435"/>
      <c r="DF435"/>
      <c r="DG435"/>
      <c r="DH435"/>
      <c r="DI435"/>
      <c r="DJ435"/>
      <c r="DK435"/>
      <c r="DL435"/>
      <c r="DM435"/>
      <c r="DN435"/>
      <c r="DO435"/>
      <c r="DP435"/>
      <c r="DQ435"/>
      <c r="DR435"/>
      <c r="DS435"/>
      <c r="DT435"/>
      <c r="DU435"/>
      <c r="DV435"/>
      <c r="DW435"/>
      <c r="DX435"/>
      <c r="DY435"/>
      <c r="DZ435"/>
      <c r="EA435"/>
      <c r="EB435"/>
      <c r="EC435"/>
      <c r="ED435"/>
      <c r="EE435"/>
      <c r="EF435"/>
      <c r="EG435"/>
      <c r="EH435"/>
      <c r="EI435"/>
      <c r="EJ435"/>
      <c r="EK435"/>
      <c r="EL435"/>
      <c r="EM435"/>
      <c r="EN435"/>
      <c r="EO435"/>
      <c r="EP435"/>
      <c r="EQ435"/>
      <c r="ER435"/>
      <c r="ES435"/>
      <c r="ET435"/>
      <c r="EU435"/>
      <c r="EV435"/>
      <c r="EW435"/>
      <c r="EX435"/>
      <c r="EY435"/>
      <c r="EZ435"/>
      <c r="FA435"/>
      <c r="FB435"/>
      <c r="FC435"/>
      <c r="FD435"/>
      <c r="FE435"/>
      <c r="FF435"/>
      <c r="FG435"/>
      <c r="FH435"/>
      <c r="FI435"/>
      <c r="FJ435"/>
      <c r="FK435"/>
      <c r="FL435"/>
      <c r="FM435"/>
      <c r="FN435"/>
      <c r="FO435"/>
      <c r="FP435"/>
      <c r="FQ435"/>
      <c r="FR435"/>
      <c r="FS435"/>
      <c r="FT435"/>
      <c r="FU435"/>
      <c r="FV435"/>
      <c r="FW435"/>
      <c r="FX435"/>
      <c r="FY435"/>
      <c r="FZ435"/>
      <c r="GA435"/>
      <c r="GB435"/>
      <c r="GC435"/>
      <c r="GD435"/>
      <c r="GE435"/>
      <c r="GF435"/>
      <c r="GG435"/>
      <c r="GH435"/>
      <c r="GI435"/>
      <c r="GJ435"/>
      <c r="GK435"/>
      <c r="GL435"/>
      <c r="GM435"/>
      <c r="GN435"/>
      <c r="GO435"/>
      <c r="GP435"/>
      <c r="GQ435"/>
      <c r="GR435"/>
      <c r="GS435"/>
      <c r="GT435"/>
      <c r="GU435"/>
      <c r="GV435"/>
      <c r="GW435"/>
    </row>
    <row r="436" spans="78:205" ht="13">
      <c r="BZ436"/>
      <c r="CH436"/>
      <c r="CP436"/>
      <c r="CX436"/>
      <c r="CY436"/>
      <c r="CZ436"/>
      <c r="DA436"/>
      <c r="DB436"/>
      <c r="DC436"/>
      <c r="DD436"/>
      <c r="DE436"/>
      <c r="DF436"/>
      <c r="DG436"/>
      <c r="DH436"/>
      <c r="DI436"/>
      <c r="DJ436"/>
      <c r="DK436"/>
      <c r="DL436"/>
      <c r="DM436"/>
      <c r="DN436"/>
      <c r="DO436"/>
      <c r="DP436"/>
      <c r="DQ436"/>
      <c r="DR436"/>
      <c r="DS436"/>
      <c r="DT436"/>
      <c r="DU436"/>
      <c r="DV436"/>
      <c r="DW436"/>
      <c r="DX436"/>
      <c r="DY436"/>
      <c r="DZ436"/>
      <c r="EA436"/>
      <c r="EB436"/>
      <c r="EC436"/>
      <c r="ED436"/>
      <c r="EE436"/>
      <c r="EF436"/>
      <c r="EG436"/>
      <c r="EH436"/>
      <c r="EI436"/>
      <c r="EJ436"/>
      <c r="EK436"/>
      <c r="EL436"/>
      <c r="EM436"/>
      <c r="EN436"/>
      <c r="EO436"/>
      <c r="EP436"/>
      <c r="EQ436"/>
      <c r="ER436"/>
      <c r="ES436"/>
      <c r="ET436"/>
      <c r="EU436"/>
      <c r="EV436"/>
      <c r="EW436"/>
      <c r="EX436"/>
      <c r="EY436"/>
      <c r="EZ436"/>
      <c r="FA436"/>
      <c r="FB436"/>
      <c r="FC436"/>
      <c r="FD436"/>
      <c r="FE436"/>
      <c r="FF436"/>
      <c r="FG436"/>
      <c r="FH436"/>
      <c r="FI436"/>
      <c r="FJ436"/>
      <c r="FK436"/>
      <c r="FL436"/>
      <c r="FM436"/>
      <c r="FN436"/>
      <c r="FO436"/>
      <c r="FP436"/>
      <c r="FQ436"/>
      <c r="FR436"/>
      <c r="FS436"/>
      <c r="FT436"/>
      <c r="FU436"/>
      <c r="FV436"/>
      <c r="FW436"/>
      <c r="FX436"/>
      <c r="FY436"/>
      <c r="FZ436"/>
      <c r="GA436"/>
      <c r="GB436"/>
      <c r="GC436"/>
      <c r="GD436"/>
      <c r="GE436"/>
      <c r="GF436"/>
      <c r="GG436"/>
      <c r="GH436"/>
      <c r="GI436"/>
      <c r="GJ436"/>
      <c r="GK436"/>
      <c r="GL436"/>
      <c r="GM436"/>
      <c r="GN436"/>
      <c r="GO436"/>
      <c r="GP436"/>
      <c r="GQ436"/>
      <c r="GR436"/>
      <c r="GS436"/>
      <c r="GT436"/>
      <c r="GU436"/>
      <c r="GV436"/>
      <c r="GW436"/>
    </row>
    <row r="437" spans="78:205" ht="13">
      <c r="BZ437"/>
      <c r="CH437"/>
      <c r="CP437"/>
      <c r="CX437"/>
      <c r="CY437"/>
      <c r="CZ437"/>
      <c r="DA437"/>
      <c r="DB437"/>
      <c r="DC437"/>
      <c r="DD437"/>
      <c r="DE437"/>
      <c r="DF437"/>
      <c r="DG437"/>
      <c r="DH437"/>
      <c r="DI437"/>
      <c r="DJ437"/>
      <c r="DK437"/>
      <c r="DL437"/>
      <c r="DM437"/>
      <c r="DN437"/>
      <c r="DO437"/>
      <c r="DP437"/>
      <c r="DQ437"/>
      <c r="DR437"/>
      <c r="DS437"/>
      <c r="DT437"/>
      <c r="DU437"/>
      <c r="DV437"/>
      <c r="DW437"/>
      <c r="DX437"/>
      <c r="DY437"/>
      <c r="DZ437"/>
      <c r="EA437"/>
      <c r="EB437"/>
      <c r="EC437"/>
      <c r="ED437"/>
      <c r="EE437"/>
      <c r="EF437"/>
      <c r="EG437"/>
      <c r="EH437"/>
      <c r="EI437"/>
      <c r="EJ437"/>
      <c r="EK437"/>
      <c r="EL437"/>
      <c r="EM437"/>
      <c r="EN437"/>
      <c r="EO437"/>
      <c r="EP437"/>
      <c r="EQ437"/>
      <c r="ER437"/>
      <c r="ES437"/>
      <c r="ET437"/>
      <c r="EU437"/>
      <c r="EV437"/>
      <c r="EW437"/>
      <c r="EX437"/>
      <c r="EY437"/>
      <c r="EZ437"/>
      <c r="FA437"/>
      <c r="FB437"/>
      <c r="FC437"/>
      <c r="FD437"/>
      <c r="FE437"/>
      <c r="FF437"/>
      <c r="FG437"/>
      <c r="FH437"/>
      <c r="FI437"/>
      <c r="FJ437"/>
      <c r="FK437"/>
      <c r="FL437"/>
      <c r="FM437"/>
      <c r="FN437"/>
      <c r="FO437"/>
      <c r="FP437"/>
      <c r="FQ437"/>
      <c r="FR437"/>
      <c r="FS437"/>
      <c r="FT437"/>
      <c r="FU437"/>
      <c r="FV437"/>
      <c r="FW437"/>
      <c r="FX437"/>
      <c r="FY437"/>
      <c r="FZ437"/>
      <c r="GA437"/>
      <c r="GB437"/>
      <c r="GC437"/>
      <c r="GD437"/>
      <c r="GE437"/>
      <c r="GF437"/>
      <c r="GG437"/>
      <c r="GH437"/>
      <c r="GI437"/>
      <c r="GJ437"/>
      <c r="GK437"/>
      <c r="GL437"/>
      <c r="GM437"/>
      <c r="GN437"/>
      <c r="GO437"/>
      <c r="GP437"/>
      <c r="GQ437"/>
      <c r="GR437"/>
      <c r="GS437"/>
      <c r="GT437"/>
      <c r="GU437"/>
      <c r="GV437"/>
      <c r="GW437"/>
    </row>
    <row r="438" spans="78:205" ht="13">
      <c r="BZ438"/>
      <c r="CH438"/>
      <c r="CP438"/>
      <c r="CX438"/>
      <c r="CY438"/>
      <c r="CZ438"/>
      <c r="DA438"/>
      <c r="DB438"/>
      <c r="DC438"/>
      <c r="DD438"/>
      <c r="DE438"/>
      <c r="DF438"/>
      <c r="DG438"/>
      <c r="DH438"/>
      <c r="DI438"/>
      <c r="DJ438"/>
      <c r="DK438"/>
      <c r="DL438"/>
      <c r="DM438"/>
      <c r="DN438"/>
      <c r="DO438"/>
      <c r="DP438"/>
      <c r="DQ438"/>
      <c r="DR438"/>
      <c r="DS438"/>
      <c r="DT438"/>
      <c r="DU438"/>
      <c r="DV438"/>
      <c r="DW438"/>
      <c r="DX438"/>
      <c r="DY438"/>
      <c r="DZ438"/>
      <c r="EA438"/>
      <c r="EB438"/>
      <c r="EC438"/>
      <c r="ED438"/>
      <c r="EE438"/>
      <c r="EF438"/>
      <c r="EG438"/>
      <c r="EH438"/>
      <c r="EI438"/>
      <c r="EJ438"/>
      <c r="EK438"/>
      <c r="EL438"/>
      <c r="EM438"/>
      <c r="EN438"/>
      <c r="EO438"/>
      <c r="EP438"/>
      <c r="EQ438"/>
      <c r="ER438"/>
      <c r="ES438"/>
      <c r="ET438"/>
      <c r="EU438"/>
      <c r="EV438"/>
      <c r="EW438"/>
      <c r="EX438"/>
      <c r="EY438"/>
      <c r="EZ438"/>
      <c r="FA438"/>
      <c r="FB438"/>
      <c r="FC438"/>
      <c r="FD438"/>
      <c r="FE438"/>
      <c r="FF438"/>
      <c r="FG438"/>
      <c r="FH438"/>
      <c r="FI438"/>
      <c r="FJ438"/>
      <c r="FK438"/>
      <c r="FL438"/>
      <c r="FM438"/>
      <c r="FN438"/>
      <c r="FO438"/>
      <c r="FP438"/>
      <c r="FQ438"/>
      <c r="FR438"/>
      <c r="FS438"/>
      <c r="FT438"/>
      <c r="FU438"/>
      <c r="FV438"/>
      <c r="FW438"/>
      <c r="FX438"/>
      <c r="FY438"/>
      <c r="FZ438"/>
      <c r="GA438"/>
      <c r="GB438"/>
      <c r="GC438"/>
      <c r="GD438"/>
      <c r="GE438"/>
      <c r="GF438"/>
      <c r="GG438"/>
      <c r="GH438"/>
      <c r="GI438"/>
      <c r="GJ438"/>
      <c r="GK438"/>
      <c r="GL438"/>
      <c r="GM438"/>
      <c r="GN438"/>
      <c r="GO438"/>
      <c r="GP438"/>
      <c r="GQ438"/>
      <c r="GR438"/>
      <c r="GS438"/>
      <c r="GT438"/>
      <c r="GU438"/>
      <c r="GV438"/>
      <c r="GW438"/>
    </row>
    <row r="439" spans="78:205" ht="13">
      <c r="BZ439"/>
      <c r="CH439"/>
      <c r="CP439"/>
      <c r="CX439"/>
      <c r="CY439"/>
      <c r="CZ439"/>
      <c r="DA439"/>
      <c r="DB439"/>
      <c r="DC439"/>
      <c r="DD439"/>
      <c r="DE439"/>
      <c r="DF439"/>
      <c r="DG439"/>
      <c r="DH439"/>
      <c r="DI439"/>
      <c r="DJ439"/>
      <c r="DK439"/>
      <c r="DL439"/>
      <c r="DM439"/>
      <c r="DN439"/>
      <c r="DO439"/>
      <c r="DP439"/>
      <c r="DQ439"/>
      <c r="DR439"/>
      <c r="DS439"/>
      <c r="DT439"/>
      <c r="DU439"/>
      <c r="DV439"/>
      <c r="DW439"/>
      <c r="DX439"/>
      <c r="DY439"/>
      <c r="DZ439"/>
      <c r="EA439"/>
      <c r="EB439"/>
      <c r="EC439"/>
      <c r="ED439"/>
      <c r="EE439"/>
      <c r="EF439"/>
      <c r="EG439"/>
      <c r="EH439"/>
      <c r="EI439"/>
      <c r="EJ439"/>
      <c r="EK439"/>
      <c r="EL439"/>
      <c r="EM439"/>
      <c r="EN439"/>
      <c r="EO439"/>
      <c r="EP439"/>
      <c r="EQ439"/>
      <c r="ER439"/>
      <c r="ES439"/>
      <c r="ET439"/>
      <c r="EU439"/>
      <c r="EV439"/>
      <c r="EW439"/>
      <c r="EX439"/>
      <c r="EY439"/>
      <c r="EZ439"/>
      <c r="FA439"/>
      <c r="FB439"/>
      <c r="FC439"/>
      <c r="FD439"/>
      <c r="FE439"/>
      <c r="FF439"/>
      <c r="FG439"/>
      <c r="FH439"/>
      <c r="FI439"/>
      <c r="FJ439"/>
      <c r="FK439"/>
      <c r="FL439"/>
      <c r="FM439"/>
      <c r="FN439"/>
      <c r="FO439"/>
      <c r="FP439"/>
      <c r="FQ439"/>
      <c r="FR439"/>
      <c r="FS439"/>
      <c r="FT439"/>
      <c r="FU439"/>
      <c r="FV439"/>
      <c r="FW439"/>
      <c r="FX439"/>
      <c r="FY439"/>
      <c r="FZ439"/>
      <c r="GA439"/>
      <c r="GB439"/>
      <c r="GC439"/>
      <c r="GD439"/>
      <c r="GE439"/>
      <c r="GF439"/>
      <c r="GG439"/>
      <c r="GH439"/>
      <c r="GI439"/>
      <c r="GJ439"/>
      <c r="GK439"/>
      <c r="GL439"/>
      <c r="GM439"/>
      <c r="GN439"/>
      <c r="GO439"/>
      <c r="GP439"/>
      <c r="GQ439"/>
      <c r="GR439"/>
      <c r="GS439"/>
      <c r="GT439"/>
      <c r="GU439"/>
      <c r="GV439"/>
      <c r="GW439"/>
    </row>
    <row r="440" spans="78:205" ht="13">
      <c r="BZ440"/>
      <c r="CH440"/>
      <c r="CP440"/>
      <c r="CX440"/>
      <c r="CY440"/>
      <c r="CZ440"/>
      <c r="DA440"/>
      <c r="DB440"/>
      <c r="DC440"/>
      <c r="DD440"/>
      <c r="DE440"/>
      <c r="DF440"/>
      <c r="DG440"/>
      <c r="DH440"/>
      <c r="DI440"/>
      <c r="DJ440"/>
      <c r="DK440"/>
      <c r="DL440"/>
      <c r="DM440"/>
      <c r="DN440"/>
      <c r="DO440"/>
      <c r="DP440"/>
      <c r="DQ440"/>
      <c r="DR440"/>
      <c r="DS440"/>
      <c r="DT440"/>
      <c r="DU440"/>
      <c r="DV440"/>
      <c r="DW440"/>
      <c r="DX440"/>
      <c r="DY440"/>
      <c r="DZ440"/>
      <c r="EA440"/>
      <c r="EB440"/>
      <c r="EC440"/>
      <c r="ED440"/>
      <c r="EE440"/>
      <c r="EF440"/>
      <c r="EG440"/>
      <c r="EH440"/>
      <c r="EI440"/>
      <c r="EJ440"/>
      <c r="EK440"/>
      <c r="EL440"/>
      <c r="EM440"/>
      <c r="EN440"/>
      <c r="EO440"/>
      <c r="EP440"/>
      <c r="EQ440"/>
      <c r="ER440"/>
      <c r="ES440"/>
      <c r="ET440"/>
      <c r="EU440"/>
      <c r="EV440"/>
      <c r="EW440"/>
      <c r="EX440"/>
      <c r="EY440"/>
      <c r="EZ440"/>
      <c r="FA440"/>
      <c r="FB440"/>
      <c r="FC440"/>
      <c r="FD440"/>
      <c r="FE440"/>
      <c r="FF440"/>
      <c r="FG440"/>
      <c r="FH440"/>
      <c r="FI440"/>
      <c r="FJ440"/>
      <c r="FK440"/>
      <c r="FL440"/>
      <c r="FM440"/>
      <c r="FN440"/>
      <c r="FO440"/>
      <c r="FP440"/>
      <c r="FQ440"/>
      <c r="FR440"/>
      <c r="FS440"/>
      <c r="FT440"/>
      <c r="FU440"/>
      <c r="FV440"/>
      <c r="FW440"/>
      <c r="FX440"/>
      <c r="FY440"/>
      <c r="FZ440"/>
      <c r="GA440"/>
      <c r="GB440"/>
      <c r="GC440"/>
      <c r="GD440"/>
      <c r="GE440"/>
      <c r="GF440"/>
      <c r="GG440"/>
      <c r="GH440"/>
      <c r="GI440"/>
      <c r="GJ440"/>
      <c r="GK440"/>
      <c r="GL440"/>
      <c r="GM440"/>
      <c r="GN440"/>
      <c r="GO440"/>
      <c r="GP440"/>
      <c r="GQ440"/>
      <c r="GR440"/>
      <c r="GS440"/>
      <c r="GT440"/>
      <c r="GU440"/>
      <c r="GV440"/>
      <c r="GW440"/>
    </row>
    <row r="441" spans="78:205" ht="13">
      <c r="BZ441"/>
      <c r="CH441"/>
      <c r="CP441"/>
      <c r="CX441"/>
      <c r="CY441"/>
      <c r="CZ441"/>
      <c r="DA441"/>
      <c r="DB441"/>
      <c r="DC441"/>
      <c r="DD441"/>
      <c r="DE441"/>
      <c r="DF441"/>
      <c r="DG441"/>
      <c r="DH441"/>
      <c r="DI441"/>
      <c r="DJ441"/>
      <c r="DK441"/>
      <c r="DL441"/>
      <c r="DM441"/>
      <c r="DN441"/>
      <c r="DO441"/>
      <c r="DP441"/>
      <c r="DQ441"/>
      <c r="DR441"/>
      <c r="DS441"/>
      <c r="DT441"/>
      <c r="DU441"/>
      <c r="DV441"/>
      <c r="DW441"/>
      <c r="DX441"/>
      <c r="DY441"/>
      <c r="DZ441"/>
      <c r="EA441"/>
      <c r="EB441"/>
      <c r="EC441"/>
      <c r="ED441"/>
      <c r="EE441"/>
      <c r="EF441"/>
      <c r="EG441"/>
      <c r="EH441"/>
      <c r="EI441"/>
      <c r="EJ441"/>
      <c r="EK441"/>
      <c r="EL441"/>
      <c r="EM441"/>
      <c r="EN441"/>
      <c r="EO441"/>
      <c r="EP441"/>
      <c r="EQ441"/>
      <c r="ER441"/>
      <c r="ES441"/>
      <c r="ET441"/>
      <c r="EU441"/>
      <c r="EV441"/>
      <c r="EW441"/>
      <c r="EX441"/>
      <c r="EY441"/>
      <c r="EZ441"/>
      <c r="FA441"/>
      <c r="FB441"/>
      <c r="FC441"/>
      <c r="FD441"/>
      <c r="FE441"/>
      <c r="FF441"/>
      <c r="FG441"/>
      <c r="FH441"/>
      <c r="FI441"/>
      <c r="FJ441"/>
      <c r="FK441"/>
      <c r="FL441"/>
      <c r="FM441"/>
      <c r="FN441"/>
      <c r="FO441"/>
      <c r="FP441"/>
      <c r="FQ441"/>
      <c r="FR441"/>
      <c r="FS441"/>
      <c r="FT441"/>
      <c r="FU441"/>
      <c r="FV441"/>
      <c r="FW441"/>
      <c r="FX441"/>
      <c r="FY441"/>
      <c r="FZ441"/>
      <c r="GA441"/>
      <c r="GB441"/>
      <c r="GC441"/>
      <c r="GD441"/>
      <c r="GE441"/>
      <c r="GF441"/>
      <c r="GG441"/>
      <c r="GH441"/>
      <c r="GI441"/>
      <c r="GJ441"/>
      <c r="GK441"/>
      <c r="GL441"/>
      <c r="GM441"/>
      <c r="GN441"/>
      <c r="GO441"/>
      <c r="GP441"/>
      <c r="GQ441"/>
      <c r="GR441"/>
      <c r="GS441"/>
      <c r="GT441"/>
      <c r="GU441"/>
      <c r="GV441"/>
      <c r="GW441"/>
    </row>
    <row r="442" spans="78:205" ht="13">
      <c r="BZ442"/>
      <c r="CH442"/>
      <c r="CP442"/>
      <c r="CX442"/>
      <c r="CY442"/>
      <c r="CZ442"/>
      <c r="DA442"/>
      <c r="DB442"/>
      <c r="DC442"/>
      <c r="DD442"/>
      <c r="DE442"/>
      <c r="DF442"/>
      <c r="DG442"/>
      <c r="DH442"/>
      <c r="DI442"/>
      <c r="DJ442"/>
      <c r="DK442"/>
      <c r="DL442"/>
      <c r="DM442"/>
      <c r="DN442"/>
      <c r="DO442"/>
      <c r="DP442"/>
      <c r="DQ442"/>
      <c r="DR442"/>
      <c r="DS442"/>
      <c r="DT442"/>
      <c r="DU442"/>
      <c r="DV442"/>
      <c r="DW442"/>
      <c r="DX442"/>
      <c r="DY442"/>
      <c r="DZ442"/>
      <c r="EA442"/>
      <c r="EB442"/>
      <c r="EC442"/>
      <c r="ED442"/>
      <c r="EE442"/>
      <c r="EF442"/>
      <c r="EG442"/>
      <c r="EH442"/>
      <c r="EI442"/>
      <c r="EJ442"/>
      <c r="EK442"/>
      <c r="EL442"/>
      <c r="EM442"/>
      <c r="EN442"/>
      <c r="EO442"/>
      <c r="EP442"/>
      <c r="EQ442"/>
      <c r="ER442"/>
      <c r="ES442"/>
      <c r="ET442"/>
      <c r="EU442"/>
      <c r="EV442"/>
      <c r="EW442"/>
      <c r="EX442"/>
      <c r="EY442"/>
      <c r="EZ442"/>
      <c r="FA442"/>
      <c r="FB442"/>
      <c r="FC442"/>
      <c r="FD442"/>
      <c r="FE442"/>
      <c r="FF442"/>
      <c r="FG442"/>
      <c r="FH442"/>
      <c r="FI442"/>
      <c r="FJ442"/>
      <c r="FK442"/>
      <c r="FL442"/>
      <c r="FM442"/>
      <c r="FN442"/>
      <c r="FO442"/>
      <c r="FP442"/>
      <c r="FQ442"/>
      <c r="FR442"/>
      <c r="FS442"/>
      <c r="FT442"/>
      <c r="FU442"/>
      <c r="FV442"/>
      <c r="FW442"/>
      <c r="FX442"/>
      <c r="FY442"/>
      <c r="FZ442"/>
      <c r="GA442"/>
      <c r="GB442"/>
      <c r="GC442"/>
      <c r="GD442"/>
      <c r="GE442"/>
      <c r="GF442"/>
      <c r="GG442"/>
      <c r="GH442"/>
      <c r="GI442"/>
      <c r="GJ442"/>
      <c r="GK442"/>
      <c r="GL442"/>
      <c r="GM442"/>
      <c r="GN442"/>
      <c r="GO442"/>
      <c r="GP442"/>
      <c r="GQ442"/>
      <c r="GR442"/>
      <c r="GS442"/>
      <c r="GT442"/>
      <c r="GU442"/>
      <c r="GV442"/>
      <c r="GW442"/>
    </row>
    <row r="443" spans="78:205" ht="13">
      <c r="BZ443"/>
      <c r="CH443"/>
      <c r="CP443"/>
      <c r="CX443"/>
      <c r="CY443"/>
      <c r="CZ443"/>
      <c r="DA443"/>
      <c r="DB443"/>
      <c r="DC443"/>
      <c r="DD443"/>
      <c r="DE443"/>
      <c r="DF443"/>
      <c r="DG443"/>
      <c r="DH443"/>
      <c r="DI443"/>
      <c r="DJ443"/>
      <c r="DK443"/>
      <c r="DL443"/>
      <c r="DM443"/>
      <c r="DN443"/>
      <c r="DO443"/>
      <c r="DP443"/>
      <c r="DQ443"/>
      <c r="DR443"/>
      <c r="DS443"/>
      <c r="DT443"/>
      <c r="DU443"/>
      <c r="DV443"/>
      <c r="DW443"/>
      <c r="DX443"/>
      <c r="DY443"/>
      <c r="DZ443"/>
      <c r="EA443"/>
      <c r="EB443"/>
      <c r="EC443"/>
      <c r="ED443"/>
      <c r="EE443"/>
      <c r="EF443"/>
      <c r="EG443"/>
      <c r="EH443"/>
      <c r="EI443"/>
      <c r="EJ443"/>
      <c r="EK443"/>
      <c r="EL443"/>
      <c r="EM443"/>
      <c r="EN443"/>
      <c r="EO443"/>
      <c r="EP443"/>
      <c r="EQ443"/>
      <c r="ER443"/>
      <c r="ES443"/>
      <c r="ET443"/>
      <c r="EU443"/>
      <c r="EV443"/>
      <c r="EW443"/>
      <c r="EX443"/>
      <c r="EY443"/>
      <c r="EZ443"/>
      <c r="FA443"/>
      <c r="FB443"/>
      <c r="FC443"/>
      <c r="FD443"/>
      <c r="FE443"/>
      <c r="FF443"/>
      <c r="FG443"/>
      <c r="FH443"/>
      <c r="FI443"/>
      <c r="FJ443"/>
      <c r="FK443"/>
      <c r="FL443"/>
      <c r="FM443"/>
      <c r="FN443"/>
      <c r="FO443"/>
      <c r="FP443"/>
      <c r="FQ443"/>
      <c r="FR443"/>
      <c r="FS443"/>
      <c r="FT443"/>
      <c r="FU443"/>
      <c r="FV443"/>
      <c r="FW443"/>
      <c r="FX443"/>
      <c r="FY443"/>
      <c r="FZ443"/>
      <c r="GA443"/>
      <c r="GB443"/>
      <c r="GC443"/>
      <c r="GD443"/>
      <c r="GE443"/>
      <c r="GF443"/>
      <c r="GG443"/>
      <c r="GH443"/>
      <c r="GI443"/>
      <c r="GJ443"/>
      <c r="GK443"/>
      <c r="GL443"/>
      <c r="GM443"/>
      <c r="GN443"/>
      <c r="GO443"/>
      <c r="GP443"/>
      <c r="GQ443"/>
      <c r="GR443"/>
      <c r="GS443"/>
      <c r="GT443"/>
      <c r="GU443"/>
      <c r="GV443"/>
      <c r="GW443"/>
    </row>
    <row r="444" spans="78:205" ht="13">
      <c r="BZ444"/>
      <c r="CH444"/>
      <c r="CP444"/>
      <c r="CX444"/>
      <c r="CY444"/>
      <c r="CZ444"/>
      <c r="DA444"/>
      <c r="DB444"/>
      <c r="DC444"/>
      <c r="DD444"/>
      <c r="DE444"/>
      <c r="DF444"/>
      <c r="DG444"/>
      <c r="DH444"/>
      <c r="DI444"/>
      <c r="DJ444"/>
      <c r="DK444"/>
      <c r="DL444"/>
      <c r="DM444"/>
      <c r="DN444"/>
      <c r="DO444"/>
      <c r="DP444"/>
      <c r="DQ444"/>
      <c r="DR444"/>
      <c r="DS444"/>
      <c r="DT444"/>
      <c r="DU444"/>
      <c r="DV444"/>
      <c r="DW444"/>
      <c r="DX444"/>
      <c r="DY444"/>
      <c r="DZ444"/>
      <c r="EA444"/>
      <c r="EB444"/>
      <c r="EC444"/>
      <c r="ED444"/>
      <c r="EE444"/>
      <c r="EF444"/>
      <c r="EG444"/>
      <c r="EH444"/>
      <c r="EI444"/>
      <c r="EJ444"/>
      <c r="EK444"/>
      <c r="EL444"/>
      <c r="EM444"/>
      <c r="EN444"/>
      <c r="EO444"/>
      <c r="EP444"/>
      <c r="EQ444"/>
      <c r="ER444"/>
      <c r="ES444"/>
      <c r="ET444"/>
      <c r="EU444"/>
      <c r="EV444"/>
      <c r="EW444"/>
      <c r="EX444"/>
      <c r="EY444"/>
      <c r="EZ444"/>
      <c r="FA444"/>
      <c r="FB444"/>
      <c r="FC444"/>
      <c r="FD444"/>
      <c r="FE444"/>
      <c r="FF444"/>
      <c r="FG444"/>
      <c r="FH444"/>
      <c r="FI444"/>
      <c r="FJ444"/>
      <c r="FK444"/>
      <c r="FL444"/>
      <c r="FM444"/>
      <c r="FN444"/>
      <c r="FO444"/>
      <c r="FP444"/>
      <c r="FQ444"/>
      <c r="FR444"/>
      <c r="FS444"/>
      <c r="FT444"/>
      <c r="FU444"/>
      <c r="FV444"/>
      <c r="FW444"/>
      <c r="FX444"/>
      <c r="FY444"/>
      <c r="FZ444"/>
      <c r="GA444"/>
      <c r="GB444"/>
      <c r="GC444"/>
      <c r="GD444"/>
      <c r="GE444"/>
      <c r="GF444"/>
      <c r="GG444"/>
      <c r="GH444"/>
      <c r="GI444"/>
      <c r="GJ444"/>
      <c r="GK444"/>
      <c r="GL444"/>
      <c r="GM444"/>
      <c r="GN444"/>
      <c r="GO444"/>
      <c r="GP444"/>
      <c r="GQ444"/>
      <c r="GR444"/>
      <c r="GS444"/>
      <c r="GT444"/>
      <c r="GU444"/>
      <c r="GV444"/>
      <c r="GW444"/>
    </row>
    <row r="445" spans="78:205" ht="13">
      <c r="BZ445"/>
      <c r="CH445"/>
      <c r="CP445"/>
      <c r="CX445"/>
      <c r="CY445"/>
      <c r="CZ445"/>
      <c r="DA445"/>
      <c r="DB445"/>
      <c r="DC445"/>
      <c r="DD445"/>
      <c r="DE445"/>
      <c r="DF445"/>
      <c r="DG445"/>
      <c r="DH445"/>
      <c r="DI445"/>
      <c r="DJ445"/>
      <c r="DK445"/>
      <c r="DL445"/>
      <c r="DM445"/>
      <c r="DN445"/>
      <c r="DO445"/>
      <c r="DP445"/>
      <c r="DQ445"/>
      <c r="DR445"/>
      <c r="DS445"/>
      <c r="DT445"/>
      <c r="DU445"/>
      <c r="DV445"/>
      <c r="DW445"/>
      <c r="DX445"/>
      <c r="DY445"/>
      <c r="DZ445"/>
      <c r="EA445"/>
      <c r="EB445"/>
      <c r="EC445"/>
      <c r="ED445"/>
      <c r="EE445"/>
      <c r="EF445"/>
      <c r="EG445"/>
      <c r="EH445"/>
      <c r="EI445"/>
      <c r="EJ445"/>
      <c r="EK445"/>
      <c r="EL445"/>
      <c r="EM445"/>
      <c r="EN445"/>
      <c r="EO445"/>
      <c r="EP445"/>
      <c r="EQ445"/>
      <c r="ER445"/>
      <c r="ES445"/>
      <c r="ET445"/>
      <c r="EU445"/>
      <c r="EV445"/>
      <c r="EW445"/>
      <c r="EX445"/>
      <c r="EY445"/>
      <c r="EZ445"/>
      <c r="FA445"/>
      <c r="FB445"/>
      <c r="FC445"/>
      <c r="FD445"/>
      <c r="FE445"/>
      <c r="FF445"/>
      <c r="FG445"/>
      <c r="FH445"/>
      <c r="FI445"/>
      <c r="FJ445"/>
      <c r="FK445"/>
      <c r="FL445"/>
      <c r="FM445"/>
      <c r="FN445"/>
      <c r="FO445"/>
      <c r="FP445"/>
      <c r="FQ445"/>
      <c r="FR445"/>
      <c r="FS445"/>
      <c r="FT445"/>
      <c r="FU445"/>
      <c r="FV445"/>
      <c r="FW445"/>
      <c r="FX445"/>
      <c r="FY445"/>
      <c r="FZ445"/>
      <c r="GA445"/>
      <c r="GB445"/>
      <c r="GC445"/>
      <c r="GD445"/>
      <c r="GE445"/>
      <c r="GF445"/>
      <c r="GG445"/>
      <c r="GH445"/>
      <c r="GI445"/>
      <c r="GJ445"/>
      <c r="GK445"/>
      <c r="GL445"/>
      <c r="GM445"/>
      <c r="GN445"/>
      <c r="GO445"/>
      <c r="GP445"/>
      <c r="GQ445"/>
      <c r="GR445"/>
      <c r="GS445"/>
      <c r="GT445"/>
      <c r="GU445"/>
      <c r="GV445"/>
      <c r="GW445"/>
    </row>
    <row r="446" spans="78:205" ht="13">
      <c r="BZ446"/>
      <c r="CH446"/>
      <c r="CP446"/>
      <c r="CX446"/>
      <c r="CY446"/>
      <c r="CZ446"/>
      <c r="DA446"/>
      <c r="DB446"/>
      <c r="DC446"/>
      <c r="DD446"/>
      <c r="DE446"/>
      <c r="DF446"/>
      <c r="DG446"/>
      <c r="DH446"/>
      <c r="DI446"/>
      <c r="DJ446"/>
      <c r="DK446"/>
      <c r="DL446"/>
      <c r="DM446"/>
      <c r="DN446"/>
      <c r="DO446"/>
      <c r="DP446"/>
      <c r="DQ446"/>
      <c r="DR446"/>
      <c r="DS446"/>
      <c r="DT446"/>
      <c r="DU446"/>
      <c r="DV446"/>
      <c r="DW446"/>
      <c r="DX446"/>
      <c r="DY446"/>
      <c r="DZ446"/>
      <c r="EA446"/>
      <c r="EB446"/>
      <c r="EC446"/>
      <c r="ED446"/>
      <c r="EE446"/>
      <c r="EF446"/>
      <c r="EG446"/>
      <c r="EH446"/>
      <c r="EI446"/>
      <c r="EJ446"/>
      <c r="EK446"/>
      <c r="EL446"/>
      <c r="EM446"/>
      <c r="EN446"/>
      <c r="EO446"/>
      <c r="EP446"/>
      <c r="EQ446"/>
      <c r="ER446"/>
      <c r="ES446"/>
      <c r="ET446"/>
      <c r="EU446"/>
      <c r="EV446"/>
      <c r="EW446"/>
      <c r="EX446"/>
      <c r="EY446"/>
      <c r="EZ446"/>
      <c r="FA446"/>
      <c r="FB446"/>
      <c r="FC446"/>
      <c r="FD446"/>
      <c r="FE446"/>
      <c r="FF446"/>
      <c r="FG446"/>
      <c r="FH446"/>
      <c r="FI446"/>
      <c r="FJ446"/>
      <c r="FK446"/>
      <c r="FL446"/>
      <c r="FM446"/>
      <c r="FN446"/>
      <c r="FO446"/>
      <c r="FP446"/>
      <c r="FQ446"/>
      <c r="FR446"/>
      <c r="FS446"/>
      <c r="FT446"/>
      <c r="FU446"/>
      <c r="FV446"/>
      <c r="FW446"/>
      <c r="FX446"/>
      <c r="FY446"/>
      <c r="FZ446"/>
      <c r="GA446"/>
      <c r="GB446"/>
      <c r="GC446"/>
      <c r="GD446"/>
      <c r="GE446"/>
      <c r="GF446"/>
      <c r="GG446"/>
      <c r="GH446"/>
      <c r="GI446"/>
      <c r="GJ446"/>
      <c r="GK446"/>
      <c r="GL446"/>
      <c r="GM446"/>
      <c r="GN446"/>
      <c r="GO446"/>
      <c r="GP446"/>
      <c r="GQ446"/>
      <c r="GR446"/>
      <c r="GS446"/>
      <c r="GT446"/>
      <c r="GU446"/>
      <c r="GV446"/>
      <c r="GW446"/>
    </row>
    <row r="447" spans="78:205" ht="13">
      <c r="BZ447"/>
      <c r="CH447"/>
      <c r="CP447"/>
      <c r="CX447"/>
      <c r="CY447"/>
      <c r="CZ447"/>
      <c r="DA447"/>
      <c r="DB447"/>
      <c r="DC447"/>
      <c r="DD447"/>
      <c r="DE447"/>
      <c r="DF447"/>
      <c r="DG447"/>
      <c r="DH447"/>
      <c r="DI447"/>
      <c r="DJ447"/>
      <c r="DK447"/>
      <c r="DL447"/>
      <c r="DM447"/>
      <c r="DN447"/>
      <c r="DO447"/>
      <c r="DP447"/>
      <c r="DQ447"/>
      <c r="DR447"/>
      <c r="DS447"/>
      <c r="DT447"/>
      <c r="DU447"/>
      <c r="DV447"/>
      <c r="DW447"/>
      <c r="DX447"/>
      <c r="DY447"/>
      <c r="DZ447"/>
      <c r="EA447"/>
      <c r="EB447"/>
      <c r="EC447"/>
      <c r="ED447"/>
      <c r="EE447"/>
      <c r="EF447"/>
      <c r="EG447"/>
      <c r="EH447"/>
      <c r="EI447"/>
      <c r="EJ447"/>
      <c r="EK447"/>
      <c r="EL447"/>
      <c r="EM447"/>
      <c r="EN447"/>
      <c r="EO447"/>
      <c r="EP447"/>
      <c r="EQ447"/>
      <c r="ER447"/>
      <c r="ES447"/>
      <c r="ET447"/>
      <c r="EU447"/>
      <c r="EV447"/>
      <c r="EW447"/>
      <c r="EX447"/>
      <c r="EY447"/>
      <c r="EZ447"/>
      <c r="FA447"/>
      <c r="FB447"/>
      <c r="FC447"/>
      <c r="FD447"/>
      <c r="FE447"/>
      <c r="FF447"/>
      <c r="FG447"/>
      <c r="FH447"/>
      <c r="FI447"/>
      <c r="FJ447"/>
      <c r="FK447"/>
      <c r="FL447"/>
      <c r="FM447"/>
      <c r="FN447"/>
      <c r="FO447"/>
      <c r="FP447"/>
      <c r="FQ447"/>
      <c r="FR447"/>
      <c r="FS447"/>
      <c r="FT447"/>
      <c r="FU447"/>
      <c r="FV447"/>
      <c r="FW447"/>
      <c r="FX447"/>
      <c r="FY447"/>
      <c r="FZ447"/>
      <c r="GA447"/>
      <c r="GB447"/>
      <c r="GC447"/>
      <c r="GD447"/>
      <c r="GE447"/>
      <c r="GF447"/>
      <c r="GG447"/>
      <c r="GH447"/>
      <c r="GI447"/>
      <c r="GJ447"/>
      <c r="GK447"/>
      <c r="GL447"/>
      <c r="GM447"/>
      <c r="GN447"/>
      <c r="GO447"/>
      <c r="GP447"/>
      <c r="GQ447"/>
      <c r="GR447"/>
      <c r="GS447"/>
      <c r="GT447"/>
      <c r="GU447"/>
      <c r="GV447"/>
      <c r="GW447"/>
    </row>
    <row r="448" spans="78:205" ht="13">
      <c r="BZ448"/>
      <c r="CH448"/>
      <c r="CP448"/>
      <c r="CX448"/>
      <c r="CY448"/>
      <c r="CZ448"/>
      <c r="DA448"/>
      <c r="DB448"/>
      <c r="DC448"/>
      <c r="DD448"/>
      <c r="DE448"/>
      <c r="DF448"/>
      <c r="DG448"/>
      <c r="DH448"/>
      <c r="DI448"/>
      <c r="DJ448"/>
      <c r="DK448"/>
      <c r="DL448"/>
      <c r="DM448"/>
      <c r="DN448"/>
      <c r="DO448"/>
      <c r="DP448"/>
      <c r="DQ448"/>
      <c r="DR448"/>
      <c r="DS448"/>
      <c r="DT448"/>
      <c r="DU448"/>
      <c r="DV448"/>
      <c r="DW448"/>
      <c r="DX448"/>
      <c r="DY448"/>
      <c r="DZ448"/>
      <c r="EA448"/>
      <c r="EB448"/>
      <c r="EC448"/>
      <c r="ED448"/>
      <c r="EE448"/>
      <c r="EF448"/>
      <c r="EG448"/>
      <c r="EH448"/>
      <c r="EI448"/>
      <c r="EJ448"/>
      <c r="EK448"/>
      <c r="EL448"/>
      <c r="EM448"/>
      <c r="EN448"/>
      <c r="EO448"/>
      <c r="EP448"/>
      <c r="EQ448"/>
      <c r="ER448"/>
      <c r="ES448"/>
      <c r="ET448"/>
      <c r="EU448"/>
      <c r="EV448"/>
      <c r="EW448"/>
      <c r="EX448"/>
      <c r="EY448"/>
      <c r="EZ448"/>
      <c r="FA448"/>
      <c r="FB448"/>
      <c r="FC448"/>
      <c r="FD448"/>
      <c r="FE448"/>
      <c r="FF448"/>
      <c r="FG448"/>
      <c r="FH448"/>
      <c r="FI448"/>
      <c r="FJ448"/>
      <c r="FK448"/>
      <c r="FL448"/>
      <c r="FM448"/>
      <c r="FN448"/>
      <c r="FO448"/>
      <c r="FP448"/>
      <c r="FQ448"/>
      <c r="FR448"/>
      <c r="FS448"/>
      <c r="FT448"/>
      <c r="FU448"/>
      <c r="FV448"/>
      <c r="FW448"/>
      <c r="FX448"/>
      <c r="FY448"/>
      <c r="FZ448"/>
      <c r="GA448"/>
      <c r="GB448"/>
      <c r="GC448"/>
      <c r="GD448"/>
      <c r="GE448"/>
      <c r="GF448"/>
      <c r="GG448"/>
      <c r="GH448"/>
      <c r="GI448"/>
      <c r="GJ448"/>
      <c r="GK448"/>
      <c r="GL448"/>
      <c r="GM448"/>
      <c r="GN448"/>
      <c r="GO448"/>
      <c r="GP448"/>
      <c r="GQ448"/>
      <c r="GR448"/>
      <c r="GS448"/>
      <c r="GT448"/>
      <c r="GU448"/>
      <c r="GV448"/>
      <c r="GW448"/>
    </row>
    <row r="449" spans="78:205" ht="13">
      <c r="BZ449"/>
      <c r="CH449"/>
      <c r="CP449"/>
      <c r="CX449"/>
      <c r="CY449"/>
      <c r="CZ449"/>
      <c r="DA449"/>
      <c r="DB449"/>
      <c r="DC449"/>
      <c r="DD449"/>
      <c r="DE449"/>
      <c r="DF449"/>
      <c r="DG449"/>
      <c r="DH449"/>
      <c r="DI449"/>
      <c r="DJ449"/>
      <c r="DK449"/>
      <c r="DL449"/>
      <c r="DM449"/>
      <c r="DN449"/>
      <c r="DO449"/>
      <c r="DP449"/>
      <c r="DQ449"/>
      <c r="DR449"/>
      <c r="DS449"/>
      <c r="DT449"/>
      <c r="DU449"/>
      <c r="DV449"/>
      <c r="DW449"/>
      <c r="DX449"/>
      <c r="DY449"/>
      <c r="DZ449"/>
      <c r="EA449"/>
      <c r="EB449"/>
      <c r="EC449"/>
      <c r="ED449"/>
      <c r="EE449"/>
      <c r="EF449"/>
      <c r="EG449"/>
      <c r="EH449"/>
      <c r="EI449"/>
      <c r="EJ449"/>
      <c r="EK449"/>
      <c r="EL449"/>
      <c r="EM449"/>
      <c r="EN449"/>
      <c r="EO449"/>
      <c r="EP449"/>
      <c r="EQ449"/>
      <c r="ER449"/>
      <c r="ES449"/>
      <c r="ET449"/>
      <c r="EU449"/>
      <c r="EV449"/>
      <c r="EW449"/>
      <c r="EX449"/>
      <c r="EY449"/>
      <c r="EZ449"/>
      <c r="FA449"/>
      <c r="FB449"/>
      <c r="FC449"/>
      <c r="FD449"/>
      <c r="FE449"/>
      <c r="FF449"/>
      <c r="FG449"/>
      <c r="FH449"/>
      <c r="FI449"/>
      <c r="FJ449"/>
      <c r="FK449"/>
      <c r="FL449"/>
      <c r="FM449"/>
      <c r="FN449"/>
      <c r="FO449"/>
      <c r="FP449"/>
      <c r="FQ449"/>
      <c r="FR449"/>
      <c r="FS449"/>
      <c r="FT449"/>
      <c r="FU449"/>
      <c r="FV449"/>
      <c r="FW449"/>
      <c r="FX449"/>
      <c r="FY449"/>
      <c r="FZ449"/>
      <c r="GA449"/>
      <c r="GB449"/>
      <c r="GC449"/>
      <c r="GD449"/>
      <c r="GE449"/>
      <c r="GF449"/>
      <c r="GG449"/>
      <c r="GH449"/>
      <c r="GI449"/>
      <c r="GJ449"/>
      <c r="GK449"/>
      <c r="GL449"/>
      <c r="GM449"/>
      <c r="GN449"/>
      <c r="GO449"/>
      <c r="GP449"/>
      <c r="GQ449"/>
      <c r="GR449"/>
      <c r="GS449"/>
      <c r="GT449"/>
      <c r="GU449"/>
      <c r="GV449"/>
      <c r="GW449"/>
    </row>
    <row r="450" spans="78:205" ht="13">
      <c r="BZ450"/>
      <c r="CH450"/>
      <c r="CP450"/>
      <c r="CX450"/>
      <c r="CY450"/>
      <c r="CZ450"/>
      <c r="DA450"/>
      <c r="DB450"/>
      <c r="DC450"/>
      <c r="DD450"/>
      <c r="DE450"/>
      <c r="DF450"/>
      <c r="DG450"/>
      <c r="DH450"/>
      <c r="DI450"/>
      <c r="DJ450"/>
      <c r="DK450"/>
      <c r="DL450"/>
      <c r="DM450"/>
      <c r="DN450"/>
      <c r="DO450"/>
      <c r="DP450"/>
      <c r="DQ450"/>
      <c r="DR450"/>
      <c r="DS450"/>
      <c r="DT450"/>
      <c r="DU450"/>
      <c r="DV450"/>
      <c r="DW450"/>
      <c r="DX450"/>
      <c r="DY450"/>
      <c r="DZ450"/>
      <c r="EA450"/>
      <c r="EB450"/>
      <c r="EC450"/>
      <c r="ED450"/>
      <c r="EE450"/>
      <c r="EF450"/>
      <c r="EG450"/>
      <c r="EH450"/>
      <c r="EI450"/>
      <c r="EJ450"/>
      <c r="EK450"/>
      <c r="EL450"/>
      <c r="EM450"/>
      <c r="EN450"/>
      <c r="EO450"/>
      <c r="EP450"/>
      <c r="EQ450"/>
      <c r="ER450"/>
      <c r="ES450"/>
      <c r="ET450"/>
      <c r="EU450"/>
      <c r="EV450"/>
      <c r="EW450"/>
      <c r="EX450"/>
      <c r="EY450"/>
      <c r="EZ450"/>
      <c r="FA450"/>
      <c r="FB450"/>
      <c r="FC450"/>
      <c r="FD450"/>
      <c r="FE450"/>
      <c r="FF450"/>
      <c r="FG450"/>
      <c r="FH450"/>
      <c r="FI450"/>
      <c r="FJ450"/>
      <c r="FK450"/>
      <c r="FL450"/>
      <c r="FM450"/>
      <c r="FN450"/>
      <c r="FO450"/>
      <c r="FP450"/>
      <c r="FQ450"/>
      <c r="FR450"/>
      <c r="FS450"/>
      <c r="FT450"/>
      <c r="FU450"/>
      <c r="FV450"/>
      <c r="FW450"/>
      <c r="FX450"/>
      <c r="FY450"/>
      <c r="FZ450"/>
      <c r="GA450"/>
      <c r="GB450"/>
      <c r="GC450"/>
      <c r="GD450"/>
      <c r="GE450"/>
      <c r="GF450"/>
      <c r="GG450"/>
      <c r="GH450"/>
      <c r="GI450"/>
      <c r="GJ450"/>
      <c r="GK450"/>
      <c r="GL450"/>
      <c r="GM450"/>
      <c r="GN450"/>
      <c r="GO450"/>
      <c r="GP450"/>
      <c r="GQ450"/>
      <c r="GR450"/>
      <c r="GS450"/>
      <c r="GT450"/>
      <c r="GU450"/>
      <c r="GV450"/>
      <c r="GW450"/>
    </row>
    <row r="451" spans="78:205" ht="13">
      <c r="BZ451"/>
      <c r="CH451"/>
      <c r="CP451"/>
      <c r="CX451"/>
      <c r="CY451"/>
      <c r="CZ451"/>
      <c r="DA451"/>
      <c r="DB451"/>
      <c r="DC451"/>
      <c r="DD451"/>
      <c r="DE451"/>
      <c r="DF451"/>
      <c r="DG451"/>
      <c r="DH451"/>
      <c r="DI451"/>
      <c r="DJ451"/>
      <c r="DK451"/>
      <c r="DL451"/>
      <c r="DM451"/>
      <c r="DN451"/>
      <c r="DO451"/>
      <c r="DP451"/>
      <c r="DQ451"/>
      <c r="DR451"/>
      <c r="DS451"/>
      <c r="DT451"/>
      <c r="DU451"/>
      <c r="DV451"/>
      <c r="DW451"/>
      <c r="DX451"/>
      <c r="DY451"/>
      <c r="DZ451"/>
      <c r="EA451"/>
      <c r="EB451"/>
      <c r="EC451"/>
      <c r="ED451"/>
      <c r="EE451"/>
      <c r="EF451"/>
      <c r="EG451"/>
      <c r="EH451"/>
      <c r="EI451"/>
      <c r="EJ451"/>
      <c r="EK451"/>
      <c r="EL451"/>
      <c r="EM451"/>
      <c r="EN451"/>
      <c r="EO451"/>
      <c r="EP451"/>
      <c r="EQ451"/>
      <c r="ER451"/>
      <c r="ES451"/>
      <c r="ET451"/>
      <c r="EU451"/>
      <c r="EV451"/>
      <c r="EW451"/>
      <c r="EX451"/>
      <c r="EY451"/>
      <c r="EZ451"/>
      <c r="FA451"/>
      <c r="FB451"/>
      <c r="FC451"/>
      <c r="FD451"/>
      <c r="FE451"/>
      <c r="FF451"/>
      <c r="FG451"/>
      <c r="FH451"/>
      <c r="FI451"/>
      <c r="FJ451"/>
      <c r="FK451"/>
      <c r="FL451"/>
      <c r="FM451"/>
      <c r="FN451"/>
      <c r="FO451"/>
      <c r="FP451"/>
      <c r="FQ451"/>
      <c r="FR451"/>
      <c r="FS451"/>
      <c r="FT451"/>
      <c r="FU451"/>
      <c r="FV451"/>
      <c r="FW451"/>
      <c r="FX451"/>
      <c r="FY451"/>
      <c r="FZ451"/>
      <c r="GA451"/>
      <c r="GB451"/>
      <c r="GC451"/>
      <c r="GD451"/>
      <c r="GE451"/>
      <c r="GF451"/>
      <c r="GG451"/>
      <c r="GH451"/>
      <c r="GI451"/>
      <c r="GJ451"/>
      <c r="GK451"/>
      <c r="GL451"/>
      <c r="GM451"/>
      <c r="GN451"/>
      <c r="GO451"/>
      <c r="GP451"/>
      <c r="GQ451"/>
      <c r="GR451"/>
      <c r="GS451"/>
      <c r="GT451"/>
      <c r="GU451"/>
      <c r="GV451"/>
      <c r="GW451"/>
    </row>
    <row r="452" spans="78:205" ht="13">
      <c r="BZ452"/>
      <c r="CH452"/>
      <c r="CP452"/>
      <c r="CX452"/>
      <c r="CY452"/>
      <c r="CZ452"/>
      <c r="DA452"/>
      <c r="DB452"/>
      <c r="DC452"/>
      <c r="DD452"/>
      <c r="DE452"/>
      <c r="DF452"/>
      <c r="DG452"/>
      <c r="DH452"/>
      <c r="DI452"/>
      <c r="DJ452"/>
      <c r="DK452"/>
      <c r="DL452"/>
      <c r="DM452"/>
      <c r="DN452"/>
      <c r="DO452"/>
      <c r="DP452"/>
      <c r="DQ452"/>
      <c r="DR452"/>
      <c r="DS452"/>
      <c r="DT452"/>
      <c r="DU452"/>
      <c r="DV452"/>
      <c r="DW452"/>
      <c r="DX452"/>
      <c r="DY452"/>
      <c r="DZ452"/>
      <c r="EA452"/>
      <c r="EB452"/>
      <c r="EC452"/>
      <c r="ED452"/>
      <c r="EE452"/>
      <c r="EF452"/>
      <c r="EG452"/>
      <c r="EH452"/>
      <c r="EI452"/>
      <c r="EJ452"/>
      <c r="EK452"/>
      <c r="EL452"/>
      <c r="EM452"/>
      <c r="EN452"/>
      <c r="EO452"/>
      <c r="EP452"/>
      <c r="EQ452"/>
      <c r="ER452"/>
      <c r="ES452"/>
      <c r="ET452"/>
      <c r="EU452"/>
      <c r="EV452"/>
      <c r="EW452"/>
      <c r="EX452"/>
      <c r="EY452"/>
      <c r="EZ452"/>
      <c r="FA452"/>
      <c r="FB452"/>
      <c r="FC452"/>
      <c r="FD452"/>
      <c r="FE452"/>
      <c r="FF452"/>
      <c r="FG452"/>
      <c r="FH452"/>
      <c r="FI452"/>
      <c r="FJ452"/>
      <c r="FK452"/>
      <c r="FL452"/>
      <c r="FM452"/>
      <c r="FN452"/>
      <c r="FO452"/>
      <c r="FP452"/>
      <c r="FQ452"/>
      <c r="FR452"/>
      <c r="FS452"/>
      <c r="FT452"/>
      <c r="FU452"/>
      <c r="FV452"/>
      <c r="FW452"/>
      <c r="FX452"/>
      <c r="FY452"/>
      <c r="FZ452"/>
      <c r="GA452"/>
      <c r="GB452"/>
      <c r="GC452"/>
      <c r="GD452"/>
      <c r="GE452"/>
      <c r="GF452"/>
      <c r="GG452"/>
      <c r="GH452"/>
      <c r="GI452"/>
      <c r="GJ452"/>
      <c r="GK452"/>
      <c r="GL452"/>
      <c r="GM452"/>
      <c r="GN452"/>
      <c r="GO452"/>
      <c r="GP452"/>
      <c r="GQ452"/>
      <c r="GR452"/>
      <c r="GS452"/>
      <c r="GT452"/>
      <c r="GU452"/>
      <c r="GV452"/>
      <c r="GW452"/>
    </row>
    <row r="453" spans="78:205" ht="13">
      <c r="BZ453"/>
      <c r="CH453"/>
      <c r="CP453"/>
      <c r="CX453"/>
      <c r="CY453"/>
      <c r="CZ453"/>
      <c r="DA453"/>
      <c r="DB453"/>
      <c r="DC453"/>
      <c r="DD453"/>
      <c r="DE453"/>
      <c r="DF453"/>
      <c r="DG453"/>
      <c r="DH453"/>
      <c r="DI453"/>
      <c r="DJ453"/>
      <c r="DK453"/>
      <c r="DL453"/>
      <c r="DM453"/>
      <c r="DN453"/>
      <c r="DO453"/>
      <c r="DP453"/>
      <c r="DQ453"/>
      <c r="DR453"/>
      <c r="DS453"/>
      <c r="DT453"/>
      <c r="DU453"/>
      <c r="DV453"/>
      <c r="DW453"/>
      <c r="DX453"/>
      <c r="DY453"/>
      <c r="DZ453"/>
      <c r="EA453"/>
      <c r="EB453"/>
      <c r="EC453"/>
      <c r="ED453"/>
      <c r="EE453"/>
      <c r="EF453"/>
      <c r="EG453"/>
      <c r="EH453"/>
      <c r="EI453"/>
      <c r="EJ453"/>
      <c r="EK453"/>
      <c r="EL453"/>
      <c r="EM453"/>
      <c r="EN453"/>
      <c r="EO453"/>
      <c r="EP453"/>
      <c r="EQ453"/>
      <c r="ER453"/>
      <c r="ES453"/>
      <c r="ET453"/>
      <c r="EU453"/>
      <c r="EV453"/>
      <c r="EW453"/>
      <c r="EX453"/>
      <c r="EY453"/>
      <c r="EZ453"/>
      <c r="FA453"/>
      <c r="FB453"/>
      <c r="FC453"/>
      <c r="FD453"/>
      <c r="FE453"/>
      <c r="FF453"/>
      <c r="FG453"/>
      <c r="FH453"/>
      <c r="FI453"/>
      <c r="FJ453"/>
      <c r="FK453"/>
      <c r="FL453"/>
      <c r="FM453"/>
      <c r="FN453"/>
      <c r="FO453"/>
      <c r="FP453"/>
      <c r="FQ453"/>
      <c r="FR453"/>
      <c r="FS453"/>
      <c r="FT453"/>
      <c r="FU453"/>
      <c r="FV453"/>
      <c r="FW453"/>
      <c r="FX453"/>
      <c r="FY453"/>
      <c r="FZ453"/>
      <c r="GA453"/>
      <c r="GB453"/>
      <c r="GC453"/>
      <c r="GD453"/>
      <c r="GE453"/>
      <c r="GF453"/>
      <c r="GG453"/>
      <c r="GH453"/>
      <c r="GI453"/>
      <c r="GJ453"/>
      <c r="GK453"/>
      <c r="GL453"/>
      <c r="GM453"/>
      <c r="GN453"/>
      <c r="GO453"/>
      <c r="GP453"/>
      <c r="GQ453"/>
      <c r="GR453"/>
      <c r="GS453"/>
      <c r="GT453"/>
      <c r="GU453"/>
      <c r="GV453"/>
      <c r="GW453"/>
    </row>
    <row r="454" spans="78:205" ht="13">
      <c r="BZ454"/>
      <c r="CH454"/>
      <c r="CP454"/>
      <c r="CX454"/>
      <c r="CY454"/>
      <c r="CZ454"/>
      <c r="DA454"/>
      <c r="DB454"/>
      <c r="DC454"/>
      <c r="DD454"/>
      <c r="DE454"/>
      <c r="DF454"/>
      <c r="DG454"/>
      <c r="DH454"/>
      <c r="DI454"/>
      <c r="DJ454"/>
      <c r="DK454"/>
      <c r="DL454"/>
      <c r="DM454"/>
      <c r="DN454"/>
      <c r="DO454"/>
      <c r="DP454"/>
      <c r="DQ454"/>
      <c r="DR454"/>
      <c r="DS454"/>
      <c r="DT454"/>
      <c r="DU454"/>
      <c r="DV454"/>
      <c r="DW454"/>
      <c r="DX454"/>
      <c r="DY454"/>
      <c r="DZ454"/>
      <c r="EA454"/>
      <c r="EB454"/>
      <c r="EC454"/>
      <c r="ED454"/>
      <c r="EE454"/>
      <c r="EF454"/>
      <c r="EG454"/>
      <c r="EH454"/>
      <c r="EI454"/>
      <c r="EJ454"/>
      <c r="EK454"/>
      <c r="EL454"/>
      <c r="EM454"/>
      <c r="EN454"/>
      <c r="EO454"/>
      <c r="EP454"/>
      <c r="EQ454"/>
      <c r="ER454"/>
      <c r="ES454"/>
      <c r="ET454"/>
      <c r="EU454"/>
      <c r="EV454"/>
      <c r="EW454"/>
      <c r="EX454"/>
      <c r="EY454"/>
      <c r="EZ454"/>
      <c r="FA454"/>
      <c r="FB454"/>
      <c r="FC454"/>
      <c r="FD454"/>
      <c r="FE454"/>
      <c r="FF454"/>
      <c r="FG454"/>
      <c r="FH454"/>
      <c r="FI454"/>
      <c r="FJ454"/>
      <c r="FK454"/>
      <c r="FL454"/>
      <c r="FM454"/>
      <c r="FN454"/>
      <c r="FO454"/>
      <c r="FP454"/>
      <c r="FQ454"/>
      <c r="FR454"/>
      <c r="FS454"/>
      <c r="FT454"/>
      <c r="FU454"/>
      <c r="FV454"/>
      <c r="FW454"/>
      <c r="FX454"/>
      <c r="FY454"/>
      <c r="FZ454"/>
      <c r="GA454"/>
      <c r="GB454"/>
      <c r="GC454"/>
      <c r="GD454"/>
      <c r="GE454"/>
      <c r="GF454"/>
      <c r="GG454"/>
      <c r="GH454"/>
      <c r="GI454"/>
      <c r="GJ454"/>
      <c r="GK454"/>
      <c r="GL454"/>
      <c r="GM454"/>
      <c r="GN454"/>
      <c r="GO454"/>
      <c r="GP454"/>
      <c r="GQ454"/>
      <c r="GR454"/>
      <c r="GS454"/>
      <c r="GT454"/>
      <c r="GU454"/>
      <c r="GV454"/>
      <c r="GW454"/>
    </row>
    <row r="455" spans="78:205" ht="13">
      <c r="BZ455"/>
      <c r="CH455"/>
      <c r="CP455"/>
      <c r="CX455"/>
      <c r="CY455"/>
      <c r="CZ455"/>
      <c r="DA455"/>
      <c r="DB455"/>
      <c r="DC455"/>
      <c r="DD455"/>
      <c r="DE455"/>
      <c r="DF455"/>
      <c r="DG455"/>
      <c r="DH455"/>
      <c r="DI455"/>
      <c r="DJ455"/>
      <c r="DK455"/>
      <c r="DL455"/>
      <c r="DM455"/>
      <c r="DN455"/>
      <c r="DO455"/>
      <c r="DP455"/>
      <c r="DQ455"/>
      <c r="DR455"/>
      <c r="DS455"/>
      <c r="DT455"/>
      <c r="DU455"/>
      <c r="DV455"/>
      <c r="DW455"/>
      <c r="DX455"/>
      <c r="DY455"/>
      <c r="DZ455"/>
      <c r="EA455"/>
      <c r="EB455"/>
      <c r="EC455"/>
      <c r="ED455"/>
      <c r="EE455"/>
      <c r="EF455"/>
      <c r="EG455"/>
      <c r="EH455"/>
      <c r="EI455"/>
      <c r="EJ455"/>
      <c r="EK455"/>
      <c r="EL455"/>
      <c r="EM455"/>
      <c r="EN455"/>
      <c r="EO455"/>
      <c r="EP455"/>
      <c r="EQ455"/>
      <c r="ER455"/>
      <c r="ES455"/>
      <c r="ET455"/>
      <c r="EU455"/>
      <c r="EV455"/>
      <c r="EW455"/>
      <c r="EX455"/>
      <c r="EY455"/>
      <c r="EZ455"/>
      <c r="FA455"/>
      <c r="FB455"/>
      <c r="FC455"/>
      <c r="FD455"/>
      <c r="FE455"/>
      <c r="FF455"/>
      <c r="FG455"/>
      <c r="FH455"/>
      <c r="FI455"/>
      <c r="FJ455"/>
      <c r="FK455"/>
      <c r="FL455"/>
      <c r="FM455"/>
      <c r="FN455"/>
      <c r="FO455"/>
      <c r="FP455"/>
      <c r="FQ455"/>
      <c r="FR455"/>
      <c r="FS455"/>
      <c r="FT455"/>
      <c r="FU455"/>
      <c r="FV455"/>
      <c r="FW455"/>
      <c r="FX455"/>
      <c r="FY455"/>
      <c r="FZ455"/>
      <c r="GA455"/>
      <c r="GB455"/>
      <c r="GC455"/>
      <c r="GD455"/>
      <c r="GE455"/>
      <c r="GF455"/>
      <c r="GG455"/>
      <c r="GH455"/>
      <c r="GI455"/>
      <c r="GJ455"/>
      <c r="GK455"/>
      <c r="GL455"/>
      <c r="GM455"/>
      <c r="GN455"/>
      <c r="GO455"/>
      <c r="GP455"/>
      <c r="GQ455"/>
      <c r="GR455"/>
      <c r="GS455"/>
      <c r="GT455"/>
      <c r="GU455"/>
      <c r="GV455"/>
      <c r="GW455"/>
    </row>
    <row r="456" spans="78:205" ht="13">
      <c r="BZ456"/>
      <c r="CH456"/>
      <c r="CP456"/>
      <c r="CX456"/>
      <c r="CY456"/>
      <c r="CZ456"/>
      <c r="DA456"/>
      <c r="DB456"/>
      <c r="DC456"/>
      <c r="DD456"/>
      <c r="DE456"/>
      <c r="DF456"/>
      <c r="DG456"/>
      <c r="DH456"/>
      <c r="DI456"/>
      <c r="DJ456"/>
      <c r="DK456"/>
      <c r="DL456"/>
      <c r="DM456"/>
      <c r="DN456"/>
      <c r="DO456"/>
      <c r="DP456"/>
      <c r="DQ456"/>
      <c r="DR456"/>
      <c r="DS456"/>
      <c r="DT456"/>
      <c r="DU456"/>
      <c r="DV456"/>
      <c r="DW456"/>
      <c r="DX456"/>
      <c r="DY456"/>
      <c r="DZ456"/>
      <c r="EA456"/>
      <c r="EB456"/>
      <c r="EC456"/>
      <c r="ED456"/>
      <c r="EE456"/>
      <c r="EF456"/>
      <c r="EG456"/>
      <c r="EH456"/>
      <c r="EI456"/>
      <c r="EJ456"/>
      <c r="EK456"/>
      <c r="EL456"/>
      <c r="EM456"/>
      <c r="EN456"/>
      <c r="EO456"/>
      <c r="EP456"/>
      <c r="EQ456"/>
      <c r="ER456"/>
      <c r="ES456"/>
      <c r="ET456"/>
      <c r="EU456"/>
      <c r="EV456"/>
      <c r="EW456"/>
      <c r="EX456"/>
      <c r="EY456"/>
      <c r="EZ456"/>
      <c r="FA456"/>
      <c r="FB456"/>
      <c r="FC456"/>
      <c r="FD456"/>
      <c r="FE456"/>
      <c r="FF456"/>
      <c r="FG456"/>
      <c r="FH456"/>
      <c r="FI456"/>
      <c r="FJ456"/>
      <c r="FK456"/>
      <c r="FL456"/>
      <c r="FM456"/>
      <c r="FN456"/>
      <c r="FO456"/>
      <c r="FP456"/>
      <c r="FQ456"/>
      <c r="FR456"/>
      <c r="FS456"/>
      <c r="FT456"/>
      <c r="FU456"/>
      <c r="FV456"/>
      <c r="FW456"/>
      <c r="FX456"/>
      <c r="FY456"/>
      <c r="FZ456"/>
      <c r="GA456"/>
      <c r="GB456"/>
      <c r="GC456"/>
      <c r="GD456"/>
      <c r="GE456"/>
      <c r="GF456"/>
      <c r="GG456"/>
      <c r="GH456"/>
      <c r="GI456"/>
      <c r="GJ456"/>
      <c r="GK456"/>
      <c r="GL456"/>
      <c r="GM456"/>
      <c r="GN456"/>
      <c r="GO456"/>
      <c r="GP456"/>
      <c r="GQ456"/>
      <c r="GR456"/>
      <c r="GS456"/>
      <c r="GT456"/>
      <c r="GU456"/>
      <c r="GV456"/>
      <c r="GW456"/>
    </row>
    <row r="457" spans="78:205" ht="13">
      <c r="BZ457"/>
      <c r="CH457"/>
      <c r="CP457"/>
      <c r="CX457"/>
      <c r="CY457"/>
      <c r="CZ457"/>
      <c r="DA457"/>
      <c r="DB457"/>
      <c r="DC457"/>
      <c r="DD457"/>
      <c r="DE457"/>
      <c r="DF457"/>
      <c r="DG457"/>
      <c r="DH457"/>
      <c r="DI457"/>
      <c r="DJ457"/>
      <c r="DK457"/>
      <c r="DL457"/>
      <c r="DM457"/>
      <c r="DN457"/>
      <c r="DO457"/>
      <c r="DP457"/>
      <c r="DQ457"/>
      <c r="DR457"/>
      <c r="DS457"/>
      <c r="DT457"/>
      <c r="DU457"/>
      <c r="DV457"/>
      <c r="DW457"/>
      <c r="DX457"/>
      <c r="DY457"/>
      <c r="DZ457"/>
      <c r="EA457"/>
      <c r="EB457"/>
      <c r="EC457"/>
      <c r="ED457"/>
      <c r="EE457"/>
      <c r="EF457"/>
      <c r="EG457"/>
      <c r="EH457"/>
      <c r="EI457"/>
      <c r="EJ457"/>
      <c r="EK457"/>
      <c r="EL457"/>
      <c r="EM457"/>
      <c r="EN457"/>
      <c r="EO457"/>
      <c r="EP457"/>
      <c r="EQ457"/>
      <c r="ER457"/>
      <c r="ES457"/>
      <c r="ET457"/>
      <c r="EU457"/>
      <c r="EV457"/>
      <c r="EW457"/>
      <c r="EX457"/>
      <c r="EY457"/>
      <c r="EZ457"/>
      <c r="FA457"/>
      <c r="FB457"/>
      <c r="FC457"/>
      <c r="FD457"/>
      <c r="FE457"/>
      <c r="FF457"/>
      <c r="FG457"/>
      <c r="FH457"/>
      <c r="FI457"/>
      <c r="FJ457"/>
      <c r="FK457"/>
      <c r="FL457"/>
      <c r="FM457"/>
      <c r="FN457"/>
      <c r="FO457"/>
      <c r="FP457"/>
      <c r="FQ457"/>
      <c r="FR457"/>
      <c r="FS457"/>
      <c r="FT457"/>
      <c r="FU457"/>
      <c r="FV457"/>
      <c r="FW457"/>
      <c r="FX457"/>
      <c r="FY457"/>
      <c r="FZ457"/>
      <c r="GA457"/>
      <c r="GB457"/>
      <c r="GC457"/>
      <c r="GD457"/>
      <c r="GE457"/>
      <c r="GF457"/>
      <c r="GG457"/>
      <c r="GH457"/>
      <c r="GI457"/>
      <c r="GJ457"/>
      <c r="GK457"/>
      <c r="GL457"/>
      <c r="GM457"/>
      <c r="GN457"/>
      <c r="GO457"/>
      <c r="GP457"/>
      <c r="GQ457"/>
      <c r="GR457"/>
      <c r="GS457"/>
      <c r="GT457"/>
      <c r="GU457"/>
      <c r="GV457"/>
      <c r="GW457"/>
    </row>
    <row r="458" spans="78:205" ht="13">
      <c r="BZ458"/>
      <c r="CH458"/>
      <c r="CP458"/>
      <c r="CX458"/>
      <c r="CY458"/>
      <c r="CZ458"/>
      <c r="DA458"/>
      <c r="DB458"/>
      <c r="DC458"/>
      <c r="DD458"/>
      <c r="DE458"/>
      <c r="DF458"/>
      <c r="DG458"/>
      <c r="DH458"/>
      <c r="DI458"/>
      <c r="DJ458"/>
      <c r="DK458"/>
      <c r="DL458"/>
      <c r="DM458"/>
      <c r="DN458"/>
      <c r="DO458"/>
      <c r="DP458"/>
      <c r="DQ458"/>
      <c r="DR458"/>
      <c r="DS458"/>
      <c r="DT458"/>
      <c r="DU458"/>
      <c r="DV458"/>
      <c r="DW458"/>
      <c r="DX458"/>
      <c r="DY458"/>
      <c r="DZ458"/>
      <c r="EA458"/>
      <c r="EB458"/>
      <c r="EC458"/>
      <c r="ED458"/>
      <c r="EE458"/>
      <c r="EF458"/>
      <c r="EG458"/>
      <c r="EH458"/>
      <c r="EI458"/>
      <c r="EJ458"/>
      <c r="EK458"/>
      <c r="EL458"/>
      <c r="EM458"/>
      <c r="EN458"/>
      <c r="EO458"/>
      <c r="EP458"/>
      <c r="EQ458"/>
      <c r="ER458"/>
      <c r="ES458"/>
      <c r="ET458"/>
      <c r="EU458"/>
      <c r="EV458"/>
      <c r="EW458"/>
      <c r="EX458"/>
      <c r="EY458"/>
      <c r="EZ458"/>
      <c r="FA458"/>
      <c r="FB458"/>
      <c r="FC458"/>
      <c r="FD458"/>
      <c r="FE458"/>
      <c r="FF458"/>
      <c r="FG458"/>
      <c r="FH458"/>
      <c r="FI458"/>
      <c r="FJ458"/>
      <c r="FK458"/>
      <c r="FL458"/>
      <c r="FM458"/>
      <c r="FN458"/>
      <c r="FO458"/>
      <c r="FP458"/>
      <c r="FQ458"/>
      <c r="FR458"/>
      <c r="FS458"/>
      <c r="FT458"/>
      <c r="FU458"/>
      <c r="FV458"/>
      <c r="FW458"/>
      <c r="FX458"/>
      <c r="FY458"/>
      <c r="FZ458"/>
      <c r="GA458"/>
      <c r="GB458"/>
      <c r="GC458"/>
      <c r="GD458"/>
      <c r="GE458"/>
      <c r="GF458"/>
      <c r="GG458"/>
      <c r="GH458"/>
      <c r="GI458"/>
      <c r="GJ458"/>
      <c r="GK458"/>
      <c r="GL458"/>
      <c r="GM458"/>
      <c r="GN458"/>
      <c r="GO458"/>
      <c r="GP458"/>
      <c r="GQ458"/>
      <c r="GR458"/>
      <c r="GS458"/>
      <c r="GT458"/>
      <c r="GU458"/>
      <c r="GV458"/>
      <c r="GW458"/>
    </row>
    <row r="459" spans="78:205" ht="13">
      <c r="BZ459"/>
      <c r="CH459"/>
      <c r="CP459"/>
      <c r="CX459"/>
      <c r="CY459"/>
      <c r="CZ459"/>
      <c r="DA459"/>
      <c r="DB459"/>
      <c r="DC459"/>
      <c r="DD459"/>
      <c r="DE459"/>
      <c r="DF459"/>
      <c r="DG459"/>
      <c r="DH459"/>
      <c r="DI459"/>
      <c r="DJ459"/>
      <c r="DK459"/>
      <c r="DL459"/>
      <c r="DM459"/>
      <c r="DN459"/>
      <c r="DO459"/>
      <c r="DP459"/>
      <c r="DQ459"/>
      <c r="DR459"/>
      <c r="DS459"/>
      <c r="DT459"/>
      <c r="DU459"/>
      <c r="DV459"/>
      <c r="DW459"/>
      <c r="DX459"/>
      <c r="DY459"/>
      <c r="DZ459"/>
      <c r="EA459"/>
      <c r="EB459"/>
      <c r="EC459"/>
      <c r="ED459"/>
      <c r="EE459"/>
      <c r="EF459"/>
      <c r="EG459"/>
      <c r="EH459"/>
      <c r="EI459"/>
      <c r="EJ459"/>
      <c r="EK459"/>
      <c r="EL459"/>
      <c r="EM459"/>
      <c r="EN459"/>
      <c r="EO459"/>
      <c r="EP459"/>
      <c r="EQ459"/>
      <c r="ER459"/>
      <c r="ES459"/>
      <c r="ET459"/>
      <c r="EU459"/>
      <c r="EV459"/>
      <c r="EW459"/>
      <c r="EX459"/>
      <c r="EY459"/>
      <c r="EZ459"/>
      <c r="FA459"/>
      <c r="FB459"/>
      <c r="FC459"/>
      <c r="FD459"/>
      <c r="FE459"/>
      <c r="FF459"/>
      <c r="FG459"/>
      <c r="FH459"/>
      <c r="FI459"/>
      <c r="FJ459"/>
      <c r="FK459"/>
      <c r="FL459"/>
      <c r="FM459"/>
      <c r="FN459"/>
      <c r="FO459"/>
      <c r="FP459"/>
      <c r="FQ459"/>
      <c r="FR459"/>
      <c r="FS459"/>
      <c r="FT459"/>
      <c r="FU459"/>
      <c r="FV459"/>
      <c r="FW459"/>
      <c r="FX459"/>
      <c r="FY459"/>
      <c r="FZ459"/>
      <c r="GA459"/>
      <c r="GB459"/>
      <c r="GC459"/>
      <c r="GD459"/>
      <c r="GE459"/>
      <c r="GF459"/>
      <c r="GG459"/>
      <c r="GH459"/>
      <c r="GI459"/>
      <c r="GJ459"/>
      <c r="GK459"/>
      <c r="GL459"/>
      <c r="GM459"/>
      <c r="GN459"/>
      <c r="GO459"/>
      <c r="GP459"/>
      <c r="GQ459"/>
      <c r="GR459"/>
      <c r="GS459"/>
      <c r="GT459"/>
      <c r="GU459"/>
      <c r="GV459"/>
      <c r="GW459"/>
    </row>
    <row r="460" spans="78:205" ht="13">
      <c r="BZ460"/>
      <c r="CH460"/>
      <c r="CP460"/>
      <c r="CX460"/>
      <c r="CY460"/>
      <c r="CZ460"/>
      <c r="DA460"/>
      <c r="DB460"/>
      <c r="DC460"/>
      <c r="DD460"/>
      <c r="DE460"/>
      <c r="DF460"/>
      <c r="DG460"/>
      <c r="DH460"/>
      <c r="DI460"/>
      <c r="DJ460"/>
      <c r="DK460"/>
      <c r="DL460"/>
      <c r="DM460"/>
      <c r="DN460"/>
      <c r="DO460"/>
      <c r="DP460"/>
      <c r="DQ460"/>
      <c r="DR460"/>
      <c r="DS460"/>
      <c r="DT460"/>
      <c r="DU460"/>
      <c r="DV460"/>
      <c r="DW460"/>
      <c r="DX460"/>
      <c r="DY460"/>
      <c r="DZ460"/>
      <c r="EA460"/>
      <c r="EB460"/>
      <c r="EC460"/>
      <c r="ED460"/>
      <c r="EE460"/>
      <c r="EF460"/>
      <c r="EG460"/>
      <c r="EH460"/>
      <c r="EI460"/>
      <c r="EJ460"/>
      <c r="EK460"/>
      <c r="EL460"/>
      <c r="EM460"/>
      <c r="EN460"/>
      <c r="EO460"/>
      <c r="EP460"/>
      <c r="EQ460"/>
      <c r="ER460"/>
      <c r="ES460"/>
      <c r="ET460"/>
      <c r="EU460"/>
      <c r="EV460"/>
      <c r="EW460"/>
      <c r="EX460"/>
      <c r="EY460"/>
      <c r="EZ460"/>
      <c r="FA460"/>
      <c r="FB460"/>
      <c r="FC460"/>
      <c r="FD460"/>
      <c r="FE460"/>
      <c r="FF460"/>
      <c r="FG460"/>
      <c r="FH460"/>
      <c r="FI460"/>
      <c r="FJ460"/>
      <c r="FK460"/>
      <c r="FL460"/>
      <c r="FM460"/>
      <c r="FN460"/>
      <c r="FO460"/>
      <c r="FP460"/>
      <c r="FQ460"/>
      <c r="FR460"/>
      <c r="FS460"/>
      <c r="FT460"/>
      <c r="FU460"/>
      <c r="FV460"/>
      <c r="FW460"/>
      <c r="FX460"/>
      <c r="FY460"/>
      <c r="FZ460"/>
      <c r="GA460"/>
      <c r="GB460"/>
      <c r="GC460"/>
      <c r="GD460"/>
      <c r="GE460"/>
      <c r="GF460"/>
      <c r="GG460"/>
      <c r="GH460"/>
      <c r="GI460"/>
      <c r="GJ460"/>
      <c r="GK460"/>
      <c r="GL460"/>
      <c r="GM460"/>
      <c r="GN460"/>
      <c r="GO460"/>
      <c r="GP460"/>
      <c r="GQ460"/>
      <c r="GR460"/>
      <c r="GS460"/>
      <c r="GT460"/>
      <c r="GU460"/>
      <c r="GV460"/>
      <c r="GW460"/>
    </row>
    <row r="461" spans="78:205" ht="13">
      <c r="BZ461"/>
      <c r="CH461"/>
      <c r="CP461"/>
      <c r="CX461"/>
      <c r="CY461"/>
      <c r="CZ461"/>
      <c r="DA461"/>
      <c r="DB461"/>
      <c r="DC461"/>
      <c r="DD461"/>
      <c r="DE461"/>
      <c r="DF461"/>
      <c r="DG461"/>
      <c r="DH461"/>
      <c r="DI461"/>
      <c r="DJ461"/>
      <c r="DK461"/>
      <c r="DL461"/>
      <c r="DM461"/>
      <c r="DN461"/>
      <c r="DO461"/>
      <c r="DP461"/>
      <c r="DQ461"/>
      <c r="DR461"/>
      <c r="DS461"/>
      <c r="DT461"/>
      <c r="DU461"/>
      <c r="DV461"/>
      <c r="DW461"/>
      <c r="DX461"/>
      <c r="DY461"/>
      <c r="DZ461"/>
      <c r="EA461"/>
      <c r="EB461"/>
      <c r="EC461"/>
      <c r="ED461"/>
      <c r="EE461"/>
      <c r="EF461"/>
      <c r="EG461"/>
      <c r="EH461"/>
      <c r="EI461"/>
      <c r="EJ461"/>
      <c r="EK461"/>
      <c r="EL461"/>
      <c r="EM461"/>
      <c r="EN461"/>
      <c r="EO461"/>
      <c r="EP461"/>
      <c r="EQ461"/>
      <c r="ER461"/>
      <c r="ES461"/>
      <c r="ET461"/>
      <c r="EU461"/>
      <c r="EV461"/>
      <c r="EW461"/>
      <c r="EX461"/>
      <c r="EY461"/>
      <c r="EZ461"/>
      <c r="FA461"/>
      <c r="FB461"/>
      <c r="FC461"/>
      <c r="FD461"/>
      <c r="FE461"/>
      <c r="FF461"/>
      <c r="FG461"/>
      <c r="FH461"/>
      <c r="FI461"/>
      <c r="FJ461"/>
      <c r="FK461"/>
      <c r="FL461"/>
      <c r="FM461"/>
      <c r="FN461"/>
      <c r="FO461"/>
      <c r="FP461"/>
      <c r="FQ461"/>
      <c r="FR461"/>
      <c r="FS461"/>
      <c r="FT461"/>
      <c r="FU461"/>
      <c r="FV461"/>
      <c r="FW461"/>
      <c r="FX461"/>
      <c r="FY461"/>
      <c r="FZ461"/>
      <c r="GA461"/>
      <c r="GB461"/>
      <c r="GC461"/>
      <c r="GD461"/>
      <c r="GE461"/>
      <c r="GF461"/>
      <c r="GG461"/>
      <c r="GH461"/>
      <c r="GI461"/>
      <c r="GJ461"/>
      <c r="GK461"/>
      <c r="GL461"/>
      <c r="GM461"/>
      <c r="GN461"/>
      <c r="GO461"/>
      <c r="GP461"/>
      <c r="GQ461"/>
      <c r="GR461"/>
      <c r="GS461"/>
      <c r="GT461"/>
      <c r="GU461"/>
      <c r="GV461"/>
      <c r="GW461"/>
    </row>
    <row r="462" spans="78:205" ht="13">
      <c r="BZ462"/>
      <c r="CH462"/>
      <c r="CP462"/>
      <c r="CX462"/>
      <c r="CY462"/>
      <c r="CZ462"/>
      <c r="DA462"/>
      <c r="DB462"/>
      <c r="DC462"/>
      <c r="DD462"/>
      <c r="DE462"/>
      <c r="DF462"/>
      <c r="DG462"/>
      <c r="DH462"/>
      <c r="DI462"/>
      <c r="DJ462"/>
      <c r="DK462"/>
      <c r="DL462"/>
      <c r="DM462"/>
      <c r="DN462"/>
      <c r="DO462"/>
      <c r="DP462"/>
      <c r="DQ462"/>
      <c r="DR462"/>
      <c r="DS462"/>
      <c r="DT462"/>
      <c r="DU462"/>
      <c r="DV462"/>
      <c r="DW462"/>
      <c r="DX462"/>
      <c r="DY462"/>
      <c r="DZ462"/>
      <c r="EA462"/>
      <c r="EB462"/>
      <c r="EC462"/>
      <c r="ED462"/>
      <c r="EE462"/>
      <c r="EF462"/>
      <c r="EG462"/>
      <c r="EH462"/>
      <c r="EI462"/>
      <c r="EJ462"/>
      <c r="EK462"/>
      <c r="EL462"/>
      <c r="EM462"/>
      <c r="EN462"/>
      <c r="EO462"/>
      <c r="EP462"/>
      <c r="EQ462"/>
      <c r="ER462"/>
      <c r="ES462"/>
      <c r="ET462"/>
      <c r="EU462"/>
      <c r="EV462"/>
      <c r="EW462"/>
      <c r="EX462"/>
      <c r="EY462"/>
      <c r="EZ462"/>
      <c r="FA462"/>
      <c r="FB462"/>
      <c r="FC462"/>
      <c r="FD462"/>
      <c r="FE462"/>
      <c r="FF462"/>
      <c r="FG462"/>
      <c r="FH462"/>
      <c r="FI462"/>
      <c r="FJ462"/>
      <c r="FK462"/>
      <c r="FL462"/>
      <c r="FM462"/>
      <c r="FN462"/>
      <c r="FO462"/>
      <c r="FP462"/>
      <c r="FQ462"/>
      <c r="FR462"/>
      <c r="FS462"/>
      <c r="FT462"/>
      <c r="FU462"/>
      <c r="FV462"/>
      <c r="FW462"/>
      <c r="FX462"/>
      <c r="FY462"/>
      <c r="FZ462"/>
      <c r="GA462"/>
      <c r="GB462"/>
      <c r="GC462"/>
      <c r="GD462"/>
      <c r="GE462"/>
      <c r="GF462"/>
      <c r="GG462"/>
      <c r="GH462"/>
      <c r="GI462"/>
      <c r="GJ462"/>
      <c r="GK462"/>
      <c r="GL462"/>
      <c r="GM462"/>
      <c r="GN462"/>
      <c r="GO462"/>
      <c r="GP462"/>
      <c r="GQ462"/>
      <c r="GR462"/>
      <c r="GS462"/>
      <c r="GT462"/>
      <c r="GU462"/>
      <c r="GV462"/>
      <c r="GW462"/>
    </row>
    <row r="463" spans="78:205" ht="13">
      <c r="BZ463"/>
      <c r="CH463"/>
      <c r="CP463"/>
      <c r="CX463"/>
      <c r="CY463"/>
      <c r="CZ463"/>
      <c r="DA463"/>
      <c r="DB463"/>
      <c r="DC463"/>
      <c r="DD463"/>
      <c r="DE463"/>
      <c r="DF463"/>
      <c r="DG463"/>
      <c r="DH463"/>
      <c r="DI463"/>
      <c r="DJ463"/>
      <c r="DK463"/>
      <c r="DL463"/>
      <c r="DM463"/>
      <c r="DN463"/>
      <c r="DO463"/>
      <c r="DP463"/>
      <c r="DQ463"/>
      <c r="DR463"/>
      <c r="DS463"/>
      <c r="DT463"/>
      <c r="DU463"/>
      <c r="DV463"/>
      <c r="DW463"/>
      <c r="DX463"/>
      <c r="DY463"/>
      <c r="DZ463"/>
      <c r="EA463"/>
      <c r="EB463"/>
      <c r="EC463"/>
      <c r="ED463"/>
      <c r="EE463"/>
      <c r="EF463"/>
      <c r="EG463"/>
      <c r="EH463"/>
      <c r="EI463"/>
      <c r="EJ463"/>
      <c r="EK463"/>
      <c r="EL463"/>
      <c r="EM463"/>
      <c r="EN463"/>
      <c r="EO463"/>
      <c r="EP463"/>
      <c r="EQ463"/>
      <c r="ER463"/>
      <c r="ES463"/>
      <c r="ET463"/>
      <c r="EU463"/>
      <c r="EV463"/>
      <c r="EW463"/>
      <c r="EX463"/>
      <c r="EY463"/>
      <c r="EZ463"/>
      <c r="FA463"/>
      <c r="FB463"/>
      <c r="FC463"/>
      <c r="FD463"/>
      <c r="FE463"/>
      <c r="FF463"/>
      <c r="FG463"/>
      <c r="FH463"/>
      <c r="FI463"/>
      <c r="FJ463"/>
      <c r="FK463"/>
      <c r="FL463"/>
      <c r="FM463"/>
      <c r="FN463"/>
      <c r="FO463"/>
      <c r="FP463"/>
      <c r="FQ463"/>
      <c r="FR463"/>
      <c r="FS463"/>
      <c r="FT463"/>
      <c r="FU463"/>
      <c r="FV463"/>
      <c r="FW463"/>
      <c r="FX463"/>
      <c r="FY463"/>
      <c r="FZ463"/>
      <c r="GA463"/>
      <c r="GB463"/>
      <c r="GC463"/>
      <c r="GD463"/>
      <c r="GE463"/>
      <c r="GF463"/>
      <c r="GG463"/>
      <c r="GH463"/>
      <c r="GI463"/>
      <c r="GJ463"/>
      <c r="GK463"/>
      <c r="GL463"/>
      <c r="GM463"/>
      <c r="GN463"/>
      <c r="GO463"/>
      <c r="GP463"/>
      <c r="GQ463"/>
      <c r="GR463"/>
      <c r="GS463"/>
      <c r="GT463"/>
      <c r="GU463"/>
      <c r="GV463"/>
      <c r="GW463"/>
    </row>
    <row r="464" spans="78:205" ht="13">
      <c r="BZ464"/>
      <c r="CH464"/>
      <c r="CP464"/>
      <c r="CX464"/>
      <c r="CY464"/>
      <c r="CZ464"/>
      <c r="DA464"/>
      <c r="DB464"/>
      <c r="DC464"/>
      <c r="DD464"/>
      <c r="DE464"/>
      <c r="DF464"/>
      <c r="DG464"/>
      <c r="DH464"/>
      <c r="DI464"/>
      <c r="DJ464"/>
      <c r="DK464"/>
      <c r="DL464"/>
      <c r="DM464"/>
      <c r="DN464"/>
      <c r="DO464"/>
      <c r="DP464"/>
      <c r="DQ464"/>
      <c r="DR464"/>
      <c r="DS464"/>
      <c r="DT464"/>
      <c r="DU464"/>
      <c r="DV464"/>
      <c r="DW464"/>
      <c r="DX464"/>
      <c r="DY464"/>
      <c r="DZ464"/>
      <c r="EA464"/>
      <c r="EB464"/>
      <c r="EC464"/>
      <c r="ED464"/>
      <c r="EE464"/>
      <c r="EF464"/>
      <c r="EG464"/>
      <c r="EH464"/>
      <c r="EI464"/>
      <c r="EJ464"/>
      <c r="EK464"/>
      <c r="EL464"/>
      <c r="EM464"/>
      <c r="EN464"/>
      <c r="EO464"/>
      <c r="EP464"/>
      <c r="EQ464"/>
      <c r="ER464"/>
      <c r="ES464"/>
      <c r="ET464"/>
      <c r="EU464"/>
      <c r="EV464"/>
      <c r="EW464"/>
      <c r="EX464"/>
      <c r="EY464"/>
      <c r="EZ464"/>
      <c r="FA464"/>
      <c r="FB464"/>
      <c r="FC464"/>
      <c r="FD464"/>
      <c r="FE464"/>
      <c r="FF464"/>
      <c r="FG464"/>
      <c r="FH464"/>
      <c r="FI464"/>
      <c r="FJ464"/>
      <c r="FK464"/>
      <c r="FL464"/>
      <c r="FM464"/>
      <c r="FN464"/>
      <c r="FO464"/>
      <c r="FP464"/>
      <c r="FQ464"/>
      <c r="FR464"/>
      <c r="FS464"/>
      <c r="FT464"/>
      <c r="FU464"/>
      <c r="FV464"/>
      <c r="FW464"/>
      <c r="FX464"/>
      <c r="FY464"/>
      <c r="FZ464"/>
      <c r="GA464"/>
      <c r="GB464"/>
      <c r="GC464"/>
      <c r="GD464"/>
      <c r="GE464"/>
      <c r="GF464"/>
      <c r="GG464"/>
      <c r="GH464"/>
      <c r="GI464"/>
      <c r="GJ464"/>
      <c r="GK464"/>
      <c r="GL464"/>
      <c r="GM464"/>
      <c r="GN464"/>
      <c r="GO464"/>
      <c r="GP464"/>
      <c r="GQ464"/>
      <c r="GR464"/>
      <c r="GS464"/>
      <c r="GT464"/>
      <c r="GU464"/>
      <c r="GV464"/>
      <c r="GW464"/>
    </row>
    <row r="465" spans="78:205" ht="13">
      <c r="BZ465"/>
      <c r="CH465"/>
      <c r="CP465"/>
      <c r="CX465"/>
      <c r="CY465"/>
      <c r="CZ465"/>
      <c r="DA465"/>
      <c r="DB465"/>
      <c r="DC465"/>
      <c r="DD465"/>
      <c r="DE465"/>
      <c r="DF465"/>
      <c r="DG465"/>
      <c r="DH465"/>
      <c r="DI465"/>
      <c r="DJ465"/>
      <c r="DK465"/>
      <c r="DL465"/>
      <c r="DM465"/>
      <c r="DN465"/>
      <c r="DO465"/>
      <c r="DP465"/>
      <c r="DQ465"/>
      <c r="DR465"/>
      <c r="DS465"/>
      <c r="DT465"/>
      <c r="DU465"/>
      <c r="DV465"/>
      <c r="DW465"/>
      <c r="DX465"/>
      <c r="DY465"/>
      <c r="DZ465"/>
      <c r="EA465"/>
      <c r="EB465"/>
      <c r="EC465"/>
      <c r="ED465"/>
      <c r="EE465"/>
      <c r="EF465"/>
      <c r="EG465"/>
      <c r="EH465"/>
      <c r="EI465"/>
      <c r="EJ465"/>
      <c r="EK465"/>
      <c r="EL465"/>
      <c r="EM465"/>
      <c r="EN465"/>
      <c r="EO465"/>
      <c r="EP465"/>
      <c r="EQ465"/>
      <c r="ER465"/>
      <c r="ES465"/>
      <c r="ET465"/>
      <c r="EU465"/>
      <c r="EV465"/>
      <c r="EW465"/>
      <c r="EX465"/>
      <c r="EY465"/>
      <c r="EZ465"/>
      <c r="FA465"/>
      <c r="FB465"/>
      <c r="FC465"/>
      <c r="FD465"/>
      <c r="FE465"/>
      <c r="FF465"/>
      <c r="FG465"/>
      <c r="FH465"/>
      <c r="FI465"/>
      <c r="FJ465"/>
      <c r="FK465"/>
      <c r="FL465"/>
      <c r="FM465"/>
      <c r="FN465"/>
      <c r="FO465"/>
      <c r="FP465"/>
      <c r="FQ465"/>
      <c r="FR465"/>
      <c r="FS465"/>
      <c r="FT465"/>
      <c r="FU465"/>
      <c r="FV465"/>
      <c r="FW465"/>
      <c r="FX465"/>
      <c r="FY465"/>
      <c r="FZ465"/>
      <c r="GA465"/>
      <c r="GB465"/>
      <c r="GC465"/>
      <c r="GD465"/>
      <c r="GE465"/>
      <c r="GF465"/>
      <c r="GG465"/>
      <c r="GH465"/>
      <c r="GI465"/>
      <c r="GJ465"/>
      <c r="GK465"/>
      <c r="GL465"/>
      <c r="GM465"/>
      <c r="GN465"/>
      <c r="GO465"/>
      <c r="GP465"/>
      <c r="GQ465"/>
      <c r="GR465"/>
      <c r="GS465"/>
      <c r="GT465"/>
      <c r="GU465"/>
      <c r="GV465"/>
      <c r="GW465"/>
    </row>
    <row r="466" spans="78:205" ht="13">
      <c r="BZ466"/>
      <c r="CH466"/>
      <c r="CP466"/>
      <c r="CX466"/>
      <c r="CY466"/>
      <c r="CZ466"/>
      <c r="DA466"/>
      <c r="DB466"/>
      <c r="DC466"/>
      <c r="DD466"/>
      <c r="DE466"/>
      <c r="DF466"/>
      <c r="DG466"/>
      <c r="DH466"/>
      <c r="DI466"/>
      <c r="DJ466"/>
      <c r="DK466"/>
      <c r="DL466"/>
      <c r="DM466"/>
      <c r="DN466"/>
      <c r="DO466"/>
      <c r="DP466"/>
      <c r="DQ466"/>
      <c r="DR466"/>
      <c r="DS466"/>
      <c r="DT466"/>
      <c r="DU466"/>
      <c r="DV466"/>
      <c r="DW466"/>
      <c r="DX466"/>
      <c r="DY466"/>
      <c r="DZ466"/>
      <c r="EA466"/>
      <c r="EB466"/>
      <c r="EC466"/>
      <c r="ED466"/>
      <c r="EE466"/>
      <c r="EF466"/>
      <c r="EG466"/>
      <c r="EH466"/>
      <c r="EI466"/>
      <c r="EJ466"/>
      <c r="EK466"/>
      <c r="EL466"/>
      <c r="EM466"/>
      <c r="EN466"/>
      <c r="EO466"/>
      <c r="EP466"/>
      <c r="EQ466"/>
      <c r="ER466"/>
      <c r="ES466"/>
      <c r="ET466"/>
      <c r="EU466"/>
      <c r="EV466"/>
      <c r="EW466"/>
      <c r="EX466"/>
      <c r="EY466"/>
      <c r="EZ466"/>
      <c r="FA466"/>
      <c r="FB466"/>
      <c r="FC466"/>
      <c r="FD466"/>
      <c r="FE466"/>
      <c r="FF466"/>
      <c r="FG466"/>
      <c r="FH466"/>
      <c r="FI466"/>
      <c r="FJ466"/>
      <c r="FK466"/>
      <c r="FL466"/>
      <c r="FM466"/>
      <c r="FN466"/>
      <c r="FO466"/>
      <c r="FP466"/>
      <c r="FQ466"/>
      <c r="FR466"/>
      <c r="FS466"/>
      <c r="FT466"/>
      <c r="FU466"/>
      <c r="FV466"/>
      <c r="FW466"/>
      <c r="FX466"/>
      <c r="FY466"/>
      <c r="FZ466"/>
      <c r="GA466"/>
      <c r="GB466"/>
      <c r="GC466"/>
      <c r="GD466"/>
      <c r="GE466"/>
      <c r="GF466"/>
      <c r="GG466"/>
      <c r="GH466"/>
      <c r="GI466"/>
      <c r="GJ466"/>
      <c r="GK466"/>
      <c r="GL466"/>
      <c r="GM466"/>
      <c r="GN466"/>
      <c r="GO466"/>
      <c r="GP466"/>
      <c r="GQ466"/>
      <c r="GR466"/>
      <c r="GS466"/>
      <c r="GT466"/>
      <c r="GU466"/>
      <c r="GV466"/>
      <c r="GW466"/>
    </row>
    <row r="467" spans="78:205" ht="13">
      <c r="BZ467"/>
      <c r="CH467"/>
      <c r="CP467"/>
      <c r="CX467"/>
      <c r="CY467"/>
      <c r="CZ467"/>
      <c r="DA467"/>
      <c r="DB467"/>
      <c r="DC467"/>
      <c r="DD467"/>
      <c r="DE467"/>
      <c r="DF467"/>
      <c r="DG467"/>
      <c r="DH467"/>
      <c r="DI467"/>
      <c r="DJ467"/>
      <c r="DK467"/>
      <c r="DL467"/>
      <c r="DM467"/>
      <c r="DN467"/>
      <c r="DO467"/>
      <c r="DP467"/>
      <c r="DQ467"/>
      <c r="DR467"/>
      <c r="DS467"/>
      <c r="DT467"/>
      <c r="DU467"/>
      <c r="DV467"/>
      <c r="DW467"/>
      <c r="DX467"/>
      <c r="DY467"/>
      <c r="DZ467"/>
      <c r="EA467"/>
      <c r="EB467"/>
      <c r="EC467"/>
      <c r="ED467"/>
      <c r="EE467"/>
      <c r="EF467"/>
      <c r="EG467"/>
      <c r="EH467"/>
      <c r="EI467"/>
      <c r="EJ467"/>
      <c r="EK467"/>
      <c r="EL467"/>
      <c r="EM467"/>
      <c r="EN467"/>
      <c r="EO467"/>
      <c r="EP467"/>
      <c r="EQ467"/>
      <c r="ER467"/>
      <c r="ES467"/>
      <c r="ET467"/>
      <c r="EU467"/>
      <c r="EV467"/>
      <c r="EW467"/>
      <c r="EX467"/>
      <c r="EY467"/>
      <c r="EZ467"/>
      <c r="FA467"/>
      <c r="FB467"/>
      <c r="FC467"/>
      <c r="FD467"/>
      <c r="FE467"/>
      <c r="FF467"/>
      <c r="FG467"/>
      <c r="FH467"/>
      <c r="FI467"/>
      <c r="FJ467"/>
      <c r="FK467"/>
      <c r="FL467"/>
      <c r="FM467"/>
      <c r="FN467"/>
      <c r="FO467"/>
      <c r="FP467"/>
      <c r="FQ467"/>
      <c r="FR467"/>
      <c r="FS467"/>
      <c r="FT467"/>
      <c r="FU467"/>
      <c r="FV467"/>
      <c r="FW467"/>
      <c r="FX467"/>
      <c r="FY467"/>
      <c r="FZ467"/>
      <c r="GA467"/>
      <c r="GB467"/>
      <c r="GC467"/>
      <c r="GD467"/>
      <c r="GE467"/>
      <c r="GF467"/>
      <c r="GG467"/>
      <c r="GH467"/>
      <c r="GI467"/>
      <c r="GJ467"/>
      <c r="GK467"/>
      <c r="GL467"/>
      <c r="GM467"/>
      <c r="GN467"/>
      <c r="GO467"/>
      <c r="GP467"/>
      <c r="GQ467"/>
      <c r="GR467"/>
      <c r="GS467"/>
      <c r="GT467"/>
      <c r="GU467"/>
      <c r="GV467"/>
      <c r="GW467"/>
    </row>
    <row r="468" spans="78:205" ht="13">
      <c r="BZ468"/>
      <c r="CH468"/>
      <c r="CP468"/>
      <c r="CX468"/>
      <c r="CY468"/>
      <c r="CZ468"/>
      <c r="DA468"/>
      <c r="DB468"/>
      <c r="DC468"/>
      <c r="DD468"/>
      <c r="DE468"/>
      <c r="DF468"/>
      <c r="DG468"/>
      <c r="DH468"/>
      <c r="DI468"/>
      <c r="DJ468"/>
      <c r="DK468"/>
      <c r="DL468"/>
      <c r="DM468"/>
      <c r="DN468"/>
      <c r="DO468"/>
      <c r="DP468"/>
      <c r="DQ468"/>
      <c r="DR468"/>
      <c r="DS468"/>
      <c r="DT468"/>
      <c r="DU468"/>
      <c r="DV468"/>
      <c r="DW468"/>
      <c r="DX468"/>
      <c r="DY468"/>
      <c r="DZ468"/>
      <c r="EA468"/>
      <c r="EB468"/>
      <c r="EC468"/>
      <c r="ED468"/>
      <c r="EE468"/>
      <c r="EF468"/>
      <c r="EG468"/>
      <c r="EH468"/>
      <c r="EI468"/>
      <c r="EJ468"/>
      <c r="EK468"/>
      <c r="EL468"/>
      <c r="EM468"/>
      <c r="EN468"/>
      <c r="EO468"/>
      <c r="EP468"/>
      <c r="EQ468"/>
      <c r="ER468"/>
      <c r="ES468"/>
      <c r="ET468"/>
      <c r="EU468"/>
      <c r="EV468"/>
      <c r="EW468"/>
      <c r="EX468"/>
      <c r="EY468"/>
      <c r="EZ468"/>
      <c r="FA468"/>
      <c r="FB468"/>
      <c r="FC468"/>
      <c r="FD468"/>
      <c r="FE468"/>
      <c r="FF468"/>
      <c r="FG468"/>
      <c r="FH468"/>
      <c r="FI468"/>
      <c r="FJ468"/>
      <c r="FK468"/>
      <c r="FL468"/>
      <c r="FM468"/>
      <c r="FN468"/>
      <c r="FO468"/>
      <c r="FP468"/>
      <c r="FQ468"/>
      <c r="FR468"/>
      <c r="FS468"/>
      <c r="FT468"/>
      <c r="FU468"/>
      <c r="FV468"/>
      <c r="FW468"/>
      <c r="FX468"/>
      <c r="FY468"/>
      <c r="FZ468"/>
      <c r="GA468"/>
      <c r="GB468"/>
      <c r="GC468"/>
      <c r="GD468"/>
      <c r="GE468"/>
      <c r="GF468"/>
      <c r="GG468"/>
      <c r="GH468"/>
      <c r="GI468"/>
      <c r="GJ468"/>
      <c r="GK468"/>
      <c r="GL468"/>
      <c r="GM468"/>
      <c r="GN468"/>
      <c r="GO468"/>
      <c r="GP468"/>
      <c r="GQ468"/>
      <c r="GR468"/>
      <c r="GS468"/>
      <c r="GT468"/>
      <c r="GU468"/>
      <c r="GV468"/>
      <c r="GW468"/>
    </row>
    <row r="469" spans="78:205" ht="13">
      <c r="BZ469"/>
      <c r="CH469"/>
      <c r="CP469"/>
      <c r="CX469"/>
      <c r="CY469"/>
      <c r="CZ469"/>
      <c r="DA469"/>
      <c r="DB469"/>
      <c r="DC469"/>
      <c r="DD469"/>
      <c r="DE469"/>
      <c r="DF469"/>
      <c r="DG469"/>
      <c r="DH469"/>
      <c r="DI469"/>
      <c r="DJ469"/>
      <c r="DK469"/>
      <c r="DL469"/>
      <c r="DM469"/>
      <c r="DN469"/>
      <c r="DO469"/>
      <c r="DP469"/>
      <c r="DQ469"/>
      <c r="DR469"/>
      <c r="DS469"/>
      <c r="DT469"/>
      <c r="DU469"/>
      <c r="DV469"/>
      <c r="DW469"/>
      <c r="DX469"/>
      <c r="DY469"/>
      <c r="DZ469"/>
      <c r="EA469"/>
      <c r="EB469"/>
      <c r="EC469"/>
      <c r="ED469"/>
      <c r="EE469"/>
      <c r="EF469"/>
      <c r="EG469"/>
      <c r="EH469"/>
      <c r="EI469"/>
      <c r="EJ469"/>
      <c r="EK469"/>
      <c r="EL469"/>
      <c r="EM469"/>
      <c r="EN469"/>
      <c r="EO469"/>
      <c r="EP469"/>
      <c r="EQ469"/>
      <c r="ER469"/>
      <c r="ES469"/>
      <c r="ET469"/>
      <c r="EU469"/>
      <c r="EV469"/>
      <c r="EW469"/>
      <c r="EX469"/>
      <c r="EY469"/>
      <c r="EZ469"/>
      <c r="FA469"/>
      <c r="FB469"/>
      <c r="FC469"/>
      <c r="FD469"/>
      <c r="FE469"/>
      <c r="FF469"/>
      <c r="FG469"/>
      <c r="FH469"/>
      <c r="FI469"/>
      <c r="FJ469"/>
      <c r="FK469"/>
      <c r="FL469"/>
      <c r="FM469"/>
      <c r="FN469"/>
      <c r="FO469"/>
      <c r="FP469"/>
      <c r="FQ469"/>
      <c r="FR469"/>
      <c r="FS469"/>
      <c r="FT469"/>
      <c r="FU469"/>
      <c r="FV469"/>
      <c r="FW469"/>
      <c r="FX469"/>
      <c r="FY469"/>
      <c r="FZ469"/>
      <c r="GA469"/>
      <c r="GB469"/>
      <c r="GC469"/>
      <c r="GD469"/>
      <c r="GE469"/>
      <c r="GF469"/>
      <c r="GG469"/>
      <c r="GH469"/>
      <c r="GI469"/>
      <c r="GJ469"/>
      <c r="GK469"/>
      <c r="GL469"/>
      <c r="GM469"/>
      <c r="GN469"/>
      <c r="GO469"/>
      <c r="GP469"/>
      <c r="GQ469"/>
      <c r="GR469"/>
      <c r="GS469"/>
      <c r="GT469"/>
      <c r="GU469"/>
      <c r="GV469"/>
      <c r="GW469"/>
    </row>
    <row r="470" spans="78:205" ht="13">
      <c r="BZ470"/>
      <c r="CH470"/>
      <c r="CP470"/>
      <c r="CX470"/>
      <c r="CY470"/>
      <c r="CZ470"/>
      <c r="DA470"/>
      <c r="DB470"/>
      <c r="DC470"/>
      <c r="DD470"/>
      <c r="DE470"/>
      <c r="DF470"/>
      <c r="DG470"/>
      <c r="DH470"/>
      <c r="DI470"/>
      <c r="DJ470"/>
      <c r="DK470"/>
      <c r="DL470"/>
      <c r="DM470"/>
      <c r="DN470"/>
      <c r="DO470"/>
      <c r="DP470"/>
      <c r="DQ470"/>
      <c r="DR470"/>
      <c r="DS470"/>
      <c r="DT470"/>
      <c r="DU470"/>
      <c r="DV470"/>
      <c r="DW470"/>
      <c r="DX470"/>
      <c r="DY470"/>
      <c r="DZ470"/>
      <c r="EA470"/>
      <c r="EB470"/>
      <c r="EC470"/>
      <c r="ED470"/>
      <c r="EE470"/>
      <c r="EF470"/>
      <c r="EG470"/>
      <c r="EH470"/>
      <c r="EI470"/>
      <c r="EJ470"/>
      <c r="EK470"/>
      <c r="EL470"/>
      <c r="EM470"/>
      <c r="EN470"/>
      <c r="EO470"/>
      <c r="EP470"/>
      <c r="EQ470"/>
      <c r="ER470"/>
      <c r="ES470"/>
      <c r="ET470"/>
      <c r="EU470"/>
      <c r="EV470"/>
      <c r="EW470"/>
      <c r="EX470"/>
      <c r="EY470"/>
      <c r="EZ470"/>
      <c r="FA470"/>
      <c r="FB470"/>
      <c r="FC470"/>
      <c r="FD470"/>
      <c r="FE470"/>
      <c r="FF470"/>
      <c r="FG470"/>
      <c r="FH470"/>
      <c r="FI470"/>
      <c r="FJ470"/>
      <c r="FK470"/>
      <c r="FL470"/>
      <c r="FM470"/>
      <c r="FN470"/>
      <c r="FO470"/>
      <c r="FP470"/>
      <c r="FQ470"/>
      <c r="FR470"/>
      <c r="FS470"/>
      <c r="FT470"/>
      <c r="FU470"/>
      <c r="FV470"/>
      <c r="FW470"/>
      <c r="FX470"/>
      <c r="FY470"/>
      <c r="FZ470"/>
      <c r="GA470"/>
      <c r="GB470"/>
      <c r="GC470"/>
      <c r="GD470"/>
      <c r="GE470"/>
      <c r="GF470"/>
      <c r="GG470"/>
      <c r="GH470"/>
      <c r="GI470"/>
      <c r="GJ470"/>
      <c r="GK470"/>
      <c r="GL470"/>
      <c r="GM470"/>
      <c r="GN470"/>
      <c r="GO470"/>
      <c r="GP470"/>
      <c r="GQ470"/>
      <c r="GR470"/>
      <c r="GS470"/>
      <c r="GT470"/>
      <c r="GU470"/>
      <c r="GV470"/>
      <c r="GW470"/>
    </row>
    <row r="471" spans="78:205" ht="13">
      <c r="BZ471"/>
      <c r="CH471"/>
      <c r="CP471"/>
      <c r="CX471"/>
      <c r="CY471"/>
      <c r="CZ471"/>
      <c r="DA471"/>
      <c r="DB471"/>
      <c r="DC471"/>
      <c r="DD471"/>
      <c r="DE471"/>
      <c r="DF471"/>
      <c r="DG471"/>
      <c r="DH471"/>
      <c r="DI471"/>
      <c r="DJ471"/>
      <c r="DK471"/>
      <c r="DL471"/>
      <c r="DM471"/>
      <c r="DN471"/>
      <c r="DO471"/>
      <c r="DP471"/>
      <c r="DQ471"/>
      <c r="DR471"/>
      <c r="DS471"/>
      <c r="DT471"/>
      <c r="DU471"/>
      <c r="DV471"/>
      <c r="DW471"/>
      <c r="DX471"/>
      <c r="DY471"/>
      <c r="DZ471"/>
      <c r="EA471"/>
      <c r="EB471"/>
      <c r="EC471"/>
      <c r="ED471"/>
      <c r="EE471"/>
      <c r="EF471"/>
      <c r="EG471"/>
      <c r="EH471"/>
      <c r="EI471"/>
      <c r="EJ471"/>
      <c r="EK471"/>
      <c r="EL471"/>
      <c r="EM471"/>
      <c r="EN471"/>
      <c r="EO471"/>
      <c r="EP471"/>
      <c r="EQ471"/>
      <c r="ER471"/>
      <c r="ES471"/>
      <c r="ET471"/>
      <c r="EU471"/>
      <c r="EV471"/>
      <c r="EW471"/>
      <c r="EX471"/>
      <c r="EY471"/>
      <c r="EZ471"/>
      <c r="FA471"/>
      <c r="FB471"/>
      <c r="FC471"/>
      <c r="FD471"/>
      <c r="FE471"/>
      <c r="FF471"/>
      <c r="FG471"/>
      <c r="FH471"/>
      <c r="FI471"/>
      <c r="FJ471"/>
      <c r="FK471"/>
      <c r="FL471"/>
      <c r="FM471"/>
      <c r="FN471"/>
      <c r="FO471"/>
      <c r="FP471"/>
      <c r="FQ471"/>
      <c r="FR471"/>
      <c r="FS471"/>
      <c r="FT471"/>
      <c r="FU471"/>
      <c r="FV471"/>
      <c r="FW471"/>
      <c r="FX471"/>
      <c r="FY471"/>
      <c r="FZ471"/>
      <c r="GA471"/>
      <c r="GB471"/>
      <c r="GC471"/>
      <c r="GD471"/>
      <c r="GE471"/>
      <c r="GF471"/>
      <c r="GG471"/>
      <c r="GH471"/>
      <c r="GI471"/>
      <c r="GJ471"/>
      <c r="GK471"/>
      <c r="GL471"/>
      <c r="GM471"/>
      <c r="GN471"/>
      <c r="GO471"/>
      <c r="GP471"/>
      <c r="GQ471"/>
      <c r="GR471"/>
      <c r="GS471"/>
      <c r="GT471"/>
      <c r="GU471"/>
      <c r="GV471"/>
      <c r="GW471"/>
    </row>
    <row r="472" spans="78:205" ht="13">
      <c r="BZ472"/>
      <c r="CH472"/>
      <c r="CP472"/>
      <c r="CX472"/>
      <c r="CY472"/>
      <c r="CZ472"/>
      <c r="DA472"/>
      <c r="DB472"/>
      <c r="DC472"/>
      <c r="DD472"/>
      <c r="DE472"/>
      <c r="DF472"/>
      <c r="DG472"/>
      <c r="DH472"/>
      <c r="DI472"/>
      <c r="DJ472"/>
      <c r="DK472"/>
      <c r="DL472"/>
      <c r="DM472"/>
      <c r="DN472"/>
      <c r="DO472"/>
      <c r="DP472"/>
      <c r="DQ472"/>
      <c r="DR472"/>
      <c r="DS472"/>
      <c r="DT472"/>
      <c r="DU472"/>
      <c r="DV472"/>
      <c r="DW472"/>
      <c r="DX472"/>
      <c r="DY472"/>
      <c r="DZ472"/>
      <c r="EA472"/>
      <c r="EB472"/>
      <c r="EC472"/>
      <c r="ED472"/>
      <c r="EE472"/>
      <c r="EF472"/>
      <c r="EG472"/>
      <c r="EH472"/>
      <c r="EI472"/>
      <c r="EJ472"/>
      <c r="EK472"/>
      <c r="EL472"/>
      <c r="EM472"/>
      <c r="EN472"/>
      <c r="EO472"/>
      <c r="EP472"/>
      <c r="EQ472"/>
      <c r="ER472"/>
      <c r="ES472"/>
      <c r="ET472"/>
      <c r="EU472"/>
      <c r="EV472"/>
      <c r="EW472"/>
      <c r="EX472"/>
      <c r="EY472"/>
      <c r="EZ472"/>
      <c r="FA472"/>
      <c r="FB472"/>
      <c r="FC472"/>
      <c r="FD472"/>
      <c r="FE472"/>
      <c r="FF472"/>
      <c r="FG472"/>
      <c r="FH472"/>
      <c r="FI472"/>
      <c r="FJ472"/>
      <c r="FK472"/>
      <c r="FL472"/>
      <c r="FM472"/>
      <c r="FN472"/>
      <c r="FO472"/>
      <c r="FP472"/>
      <c r="FQ472"/>
      <c r="FR472"/>
      <c r="FS472"/>
      <c r="FT472"/>
      <c r="FU472"/>
      <c r="FV472"/>
      <c r="FW472"/>
      <c r="FX472"/>
      <c r="FY472"/>
      <c r="FZ472"/>
      <c r="GA472"/>
      <c r="GB472"/>
      <c r="GC472"/>
      <c r="GD472"/>
      <c r="GE472"/>
      <c r="GF472"/>
      <c r="GG472"/>
      <c r="GH472"/>
      <c r="GI472"/>
      <c r="GJ472"/>
      <c r="GK472"/>
      <c r="GL472"/>
      <c r="GM472"/>
      <c r="GN472"/>
      <c r="GO472"/>
      <c r="GP472"/>
      <c r="GQ472"/>
      <c r="GR472"/>
      <c r="GS472"/>
      <c r="GT472"/>
      <c r="GU472"/>
      <c r="GV472"/>
      <c r="GW472"/>
    </row>
    <row r="473" spans="78:205" ht="13">
      <c r="BZ473"/>
      <c r="CH473"/>
      <c r="CP473"/>
      <c r="CX473"/>
      <c r="CY473"/>
      <c r="CZ473"/>
      <c r="DA473"/>
      <c r="DB473"/>
      <c r="DC473"/>
      <c r="DD473"/>
      <c r="DE473"/>
      <c r="DF473"/>
      <c r="DG473"/>
      <c r="DH473"/>
      <c r="DI473"/>
      <c r="DJ473"/>
      <c r="DK473"/>
      <c r="DL473"/>
      <c r="DM473"/>
      <c r="DN473"/>
      <c r="DO473"/>
      <c r="DP473"/>
      <c r="DQ473"/>
      <c r="DR473"/>
      <c r="DS473"/>
      <c r="DT473"/>
      <c r="DU473"/>
      <c r="DV473"/>
      <c r="DW473"/>
      <c r="DX473"/>
      <c r="DY473"/>
      <c r="DZ473"/>
      <c r="EA473"/>
      <c r="EB473"/>
      <c r="EC473"/>
      <c r="ED473"/>
      <c r="EE473"/>
      <c r="EF473"/>
      <c r="EG473"/>
      <c r="EH473"/>
      <c r="EI473"/>
      <c r="EJ473"/>
      <c r="EK473"/>
      <c r="EL473"/>
      <c r="EM473"/>
      <c r="EN473"/>
      <c r="EO473"/>
      <c r="EP473"/>
      <c r="EQ473"/>
      <c r="ER473"/>
      <c r="ES473"/>
      <c r="ET473"/>
      <c r="EU473"/>
      <c r="EV473"/>
      <c r="EW473"/>
      <c r="EX473"/>
      <c r="EY473"/>
      <c r="EZ473"/>
      <c r="FA473"/>
      <c r="FB473"/>
      <c r="FC473"/>
      <c r="FD473"/>
      <c r="FE473"/>
      <c r="FF473"/>
      <c r="FG473"/>
      <c r="FH473"/>
      <c r="FI473"/>
      <c r="FJ473"/>
      <c r="FK473"/>
      <c r="FL473"/>
      <c r="FM473"/>
      <c r="FN473"/>
      <c r="FO473"/>
      <c r="FP473"/>
      <c r="FQ473"/>
      <c r="FR473"/>
      <c r="FS473"/>
      <c r="FT473"/>
      <c r="FU473"/>
      <c r="FV473"/>
      <c r="FW473"/>
      <c r="FX473"/>
      <c r="FY473"/>
      <c r="FZ473"/>
      <c r="GA473"/>
      <c r="GB473"/>
      <c r="GC473"/>
      <c r="GD473"/>
      <c r="GE473"/>
      <c r="GF473"/>
      <c r="GG473"/>
      <c r="GH473"/>
      <c r="GI473"/>
      <c r="GJ473"/>
      <c r="GK473"/>
      <c r="GL473"/>
      <c r="GM473"/>
      <c r="GN473"/>
      <c r="GO473"/>
      <c r="GP473"/>
      <c r="GQ473"/>
      <c r="GR473"/>
      <c r="GS473"/>
      <c r="GT473"/>
      <c r="GU473"/>
      <c r="GV473"/>
      <c r="GW473"/>
    </row>
    <row r="474" spans="78:205" ht="13">
      <c r="BZ474"/>
      <c r="CH474"/>
      <c r="CP474"/>
      <c r="CX474"/>
      <c r="CY474"/>
      <c r="CZ474"/>
      <c r="DA474"/>
      <c r="DB474"/>
      <c r="DC474"/>
      <c r="DD474"/>
      <c r="DE474"/>
      <c r="DF474"/>
      <c r="DG474"/>
      <c r="DH474"/>
      <c r="DI474"/>
      <c r="DJ474"/>
      <c r="DK474"/>
      <c r="DL474"/>
      <c r="DM474"/>
      <c r="DN474"/>
      <c r="DO474"/>
      <c r="DP474"/>
      <c r="DQ474"/>
      <c r="DR474"/>
      <c r="DS474"/>
      <c r="DT474"/>
      <c r="DU474"/>
      <c r="DV474"/>
      <c r="DW474"/>
      <c r="DX474"/>
      <c r="DY474"/>
      <c r="DZ474"/>
      <c r="EA474"/>
      <c r="EB474"/>
      <c r="EC474"/>
      <c r="ED474"/>
      <c r="EE474"/>
      <c r="EF474"/>
      <c r="EG474"/>
      <c r="EH474"/>
      <c r="EI474"/>
      <c r="EJ474"/>
      <c r="EK474"/>
      <c r="EL474"/>
      <c r="EM474"/>
      <c r="EN474"/>
      <c r="EO474"/>
      <c r="EP474"/>
      <c r="EQ474"/>
      <c r="ER474"/>
      <c r="ES474"/>
      <c r="ET474"/>
      <c r="EU474"/>
      <c r="EV474"/>
      <c r="EW474"/>
      <c r="EX474"/>
      <c r="EY474"/>
      <c r="EZ474"/>
      <c r="FA474"/>
      <c r="FB474"/>
      <c r="FC474"/>
      <c r="FD474"/>
      <c r="FE474"/>
      <c r="FF474"/>
      <c r="FG474"/>
      <c r="FH474"/>
      <c r="FI474"/>
      <c r="FJ474"/>
      <c r="FK474"/>
      <c r="FL474"/>
      <c r="FM474"/>
      <c r="FN474"/>
      <c r="FO474"/>
      <c r="FP474"/>
      <c r="FQ474"/>
      <c r="FR474"/>
      <c r="FS474"/>
      <c r="FT474"/>
      <c r="FU474"/>
      <c r="FV474"/>
      <c r="FW474"/>
      <c r="FX474"/>
      <c r="FY474"/>
      <c r="FZ474"/>
      <c r="GA474"/>
      <c r="GB474"/>
      <c r="GC474"/>
      <c r="GD474"/>
      <c r="GE474"/>
      <c r="GF474"/>
      <c r="GG474"/>
      <c r="GH474"/>
      <c r="GI474"/>
      <c r="GJ474"/>
      <c r="GK474"/>
      <c r="GL474"/>
      <c r="GM474"/>
      <c r="GN474"/>
      <c r="GO474"/>
      <c r="GP474"/>
      <c r="GQ474"/>
      <c r="GR474"/>
      <c r="GS474"/>
      <c r="GT474"/>
      <c r="GU474"/>
      <c r="GV474"/>
      <c r="GW474"/>
    </row>
    <row r="475" spans="78:205" ht="13">
      <c r="BZ475"/>
      <c r="CH475"/>
      <c r="CP475"/>
      <c r="CX475"/>
      <c r="CY475"/>
      <c r="CZ475"/>
      <c r="DA475"/>
      <c r="DB475"/>
      <c r="DC475"/>
      <c r="DD475"/>
      <c r="DE475"/>
      <c r="DF475"/>
      <c r="DG475"/>
      <c r="DH475"/>
      <c r="DI475"/>
      <c r="DJ475"/>
      <c r="DK475"/>
      <c r="DL475"/>
      <c r="DM475"/>
      <c r="DN475"/>
      <c r="DO475"/>
      <c r="DP475"/>
      <c r="DQ475"/>
      <c r="DR475"/>
      <c r="DS475"/>
      <c r="DT475"/>
      <c r="DU475"/>
      <c r="DV475"/>
      <c r="DW475"/>
      <c r="DX475"/>
      <c r="DY475"/>
      <c r="DZ475"/>
      <c r="EA475"/>
      <c r="EB475"/>
      <c r="EC475"/>
      <c r="ED475"/>
      <c r="EE475"/>
      <c r="EF475"/>
      <c r="EG475"/>
      <c r="EH475"/>
      <c r="EI475"/>
      <c r="EJ475"/>
      <c r="EK475"/>
      <c r="EL475"/>
      <c r="EM475"/>
      <c r="EN475"/>
      <c r="EO475"/>
      <c r="EP475"/>
      <c r="EQ475"/>
      <c r="ER475"/>
      <c r="ES475"/>
      <c r="ET475"/>
      <c r="EU475"/>
      <c r="EV475"/>
      <c r="EW475"/>
      <c r="EX475"/>
      <c r="EY475"/>
      <c r="EZ475"/>
      <c r="FA475"/>
      <c r="FB475"/>
      <c r="FC475"/>
      <c r="FD475"/>
      <c r="FE475"/>
      <c r="FF475"/>
      <c r="FG475"/>
      <c r="FH475"/>
      <c r="FI475"/>
      <c r="FJ475"/>
      <c r="FK475"/>
      <c r="FL475"/>
      <c r="FM475"/>
      <c r="FN475"/>
      <c r="FO475"/>
      <c r="FP475"/>
      <c r="FQ475"/>
      <c r="FR475"/>
      <c r="FS475"/>
      <c r="FT475"/>
      <c r="FU475"/>
      <c r="FV475"/>
      <c r="FW475"/>
      <c r="FX475"/>
      <c r="FY475"/>
      <c r="FZ475"/>
      <c r="GA475"/>
      <c r="GB475"/>
      <c r="GC475"/>
      <c r="GD475"/>
      <c r="GE475"/>
      <c r="GF475"/>
      <c r="GG475"/>
      <c r="GH475"/>
      <c r="GI475"/>
      <c r="GJ475"/>
      <c r="GK475"/>
      <c r="GL475"/>
      <c r="GM475"/>
      <c r="GN475"/>
      <c r="GO475"/>
      <c r="GP475"/>
      <c r="GQ475"/>
      <c r="GR475"/>
      <c r="GS475"/>
      <c r="GT475"/>
      <c r="GU475"/>
      <c r="GV475"/>
      <c r="GW475"/>
    </row>
    <row r="476" spans="78:205" ht="13">
      <c r="BZ476"/>
      <c r="CH476"/>
      <c r="CP476"/>
      <c r="CX476"/>
      <c r="CY476"/>
      <c r="CZ476"/>
      <c r="DA476"/>
      <c r="DB476"/>
      <c r="DC476"/>
      <c r="DD476"/>
      <c r="DE476"/>
      <c r="DF476"/>
      <c r="DG476"/>
      <c r="DH476"/>
      <c r="DI476"/>
      <c r="DJ476"/>
      <c r="DK476"/>
      <c r="DL476"/>
      <c r="DM476"/>
      <c r="DN476"/>
      <c r="DO476"/>
      <c r="DP476"/>
      <c r="DQ476"/>
      <c r="DR476"/>
      <c r="DS476"/>
      <c r="DT476"/>
      <c r="DU476"/>
      <c r="DV476"/>
      <c r="DW476"/>
      <c r="DX476"/>
      <c r="DY476"/>
      <c r="DZ476"/>
      <c r="EA476"/>
      <c r="EB476"/>
      <c r="EC476"/>
      <c r="ED476"/>
      <c r="EE476"/>
      <c r="EF476"/>
      <c r="EG476"/>
      <c r="EH476"/>
      <c r="EI476"/>
      <c r="EJ476"/>
      <c r="EK476"/>
      <c r="EL476"/>
      <c r="EM476"/>
      <c r="EN476"/>
      <c r="EO476"/>
      <c r="EP476"/>
      <c r="EQ476"/>
      <c r="ER476"/>
      <c r="ES476"/>
      <c r="ET476"/>
      <c r="EU476"/>
      <c r="EV476"/>
      <c r="EW476"/>
      <c r="EX476"/>
      <c r="EY476"/>
      <c r="EZ476"/>
      <c r="FA476"/>
      <c r="FB476"/>
      <c r="FC476"/>
      <c r="FD476"/>
      <c r="FE476"/>
      <c r="FF476"/>
      <c r="FG476"/>
      <c r="FH476"/>
      <c r="FI476"/>
      <c r="FJ476"/>
      <c r="FK476"/>
      <c r="FL476"/>
      <c r="FM476"/>
      <c r="FN476"/>
      <c r="FO476"/>
      <c r="FP476"/>
      <c r="FQ476"/>
      <c r="FR476"/>
      <c r="FS476"/>
      <c r="FT476"/>
      <c r="FU476"/>
      <c r="FV476"/>
      <c r="FW476"/>
      <c r="FX476"/>
      <c r="FY476"/>
      <c r="FZ476"/>
      <c r="GA476"/>
      <c r="GB476"/>
      <c r="GC476"/>
      <c r="GD476"/>
      <c r="GE476"/>
      <c r="GF476"/>
      <c r="GG476"/>
      <c r="GH476"/>
      <c r="GI476"/>
      <c r="GJ476"/>
      <c r="GK476"/>
      <c r="GL476"/>
      <c r="GM476"/>
      <c r="GN476"/>
      <c r="GO476"/>
      <c r="GP476"/>
      <c r="GQ476"/>
      <c r="GR476"/>
      <c r="GS476"/>
      <c r="GT476"/>
      <c r="GU476"/>
      <c r="GV476"/>
      <c r="GW476"/>
    </row>
    <row r="477" spans="78:205" ht="13">
      <c r="BZ477"/>
      <c r="CH477"/>
      <c r="CP477"/>
      <c r="CX477"/>
      <c r="CY477"/>
      <c r="CZ477"/>
      <c r="DA477"/>
      <c r="DB477"/>
      <c r="DC477"/>
      <c r="DD477"/>
      <c r="DE477"/>
      <c r="DF477"/>
      <c r="DG477"/>
      <c r="DH477"/>
      <c r="DI477"/>
      <c r="DJ477"/>
      <c r="DK477"/>
      <c r="DL477"/>
      <c r="DM477"/>
      <c r="DN477"/>
      <c r="DO477"/>
      <c r="DP477"/>
      <c r="DQ477"/>
      <c r="DR477"/>
      <c r="DS477"/>
      <c r="DT477"/>
      <c r="DU477"/>
      <c r="DV477"/>
      <c r="DW477"/>
      <c r="DX477"/>
      <c r="DY477"/>
      <c r="DZ477"/>
      <c r="EA477"/>
      <c r="EB477"/>
      <c r="EC477"/>
      <c r="ED477"/>
      <c r="EE477"/>
      <c r="EF477"/>
      <c r="EG477"/>
      <c r="EH477"/>
      <c r="EI477"/>
      <c r="EJ477"/>
      <c r="EK477"/>
      <c r="EL477"/>
      <c r="EM477"/>
      <c r="EN477"/>
      <c r="EO477"/>
      <c r="EP477"/>
      <c r="EQ477"/>
      <c r="ER477"/>
      <c r="ES477"/>
      <c r="ET477"/>
      <c r="EU477"/>
      <c r="EV477"/>
      <c r="EW477"/>
      <c r="EX477"/>
      <c r="EY477"/>
      <c r="EZ477"/>
      <c r="FA477"/>
      <c r="FB477"/>
      <c r="FC477"/>
      <c r="FD477"/>
      <c r="FE477"/>
      <c r="FF477"/>
      <c r="FG477"/>
      <c r="FH477"/>
      <c r="FI477"/>
      <c r="FJ477"/>
      <c r="FK477"/>
      <c r="FL477"/>
      <c r="FM477"/>
      <c r="FN477"/>
      <c r="FO477"/>
      <c r="FP477"/>
      <c r="FQ477"/>
      <c r="FR477"/>
      <c r="FS477"/>
      <c r="FT477"/>
      <c r="FU477"/>
      <c r="FV477"/>
      <c r="FW477"/>
      <c r="FX477"/>
      <c r="FY477"/>
      <c r="FZ477"/>
      <c r="GA477"/>
      <c r="GB477"/>
      <c r="GC477"/>
      <c r="GD477"/>
      <c r="GE477"/>
      <c r="GF477"/>
      <c r="GG477"/>
      <c r="GH477"/>
      <c r="GI477"/>
      <c r="GJ477"/>
      <c r="GK477"/>
      <c r="GL477"/>
      <c r="GM477"/>
      <c r="GN477"/>
      <c r="GO477"/>
      <c r="GP477"/>
      <c r="GQ477"/>
      <c r="GR477"/>
      <c r="GS477"/>
      <c r="GT477"/>
      <c r="GU477"/>
      <c r="GV477"/>
      <c r="GW477"/>
    </row>
    <row r="478" spans="78:205" ht="13">
      <c r="BZ478"/>
      <c r="CH478"/>
      <c r="CP478"/>
      <c r="CX478"/>
      <c r="CY478"/>
      <c r="CZ478"/>
      <c r="DA478"/>
      <c r="DB478"/>
      <c r="DC478"/>
      <c r="DD478"/>
      <c r="DE478"/>
      <c r="DF478"/>
      <c r="DG478"/>
      <c r="DH478"/>
      <c r="DI478"/>
      <c r="DJ478"/>
      <c r="DK478"/>
      <c r="DL478"/>
      <c r="DM478"/>
      <c r="DN478"/>
      <c r="DO478"/>
      <c r="DP478"/>
      <c r="DQ478"/>
      <c r="DR478"/>
      <c r="DS478"/>
      <c r="DT478"/>
      <c r="DU478"/>
      <c r="DV478"/>
      <c r="DW478"/>
      <c r="DX478"/>
      <c r="DY478"/>
      <c r="DZ478"/>
      <c r="EA478"/>
      <c r="EB478"/>
      <c r="EC478"/>
      <c r="ED478"/>
      <c r="EE478"/>
      <c r="EF478"/>
      <c r="EG478"/>
      <c r="EH478"/>
      <c r="EI478"/>
      <c r="EJ478"/>
      <c r="EK478"/>
      <c r="EL478"/>
      <c r="EM478"/>
      <c r="EN478"/>
      <c r="EO478"/>
      <c r="EP478"/>
      <c r="EQ478"/>
      <c r="ER478"/>
      <c r="ES478"/>
      <c r="ET478"/>
      <c r="EU478"/>
      <c r="EV478"/>
      <c r="EW478"/>
      <c r="EX478"/>
      <c r="EY478"/>
      <c r="EZ478"/>
      <c r="FA478"/>
      <c r="FB478"/>
      <c r="FC478"/>
      <c r="FD478"/>
      <c r="FE478"/>
      <c r="FF478"/>
      <c r="FG478"/>
      <c r="FH478"/>
      <c r="FI478"/>
      <c r="FJ478"/>
      <c r="FK478"/>
      <c r="FL478"/>
      <c r="FM478"/>
      <c r="FN478"/>
      <c r="FO478"/>
      <c r="FP478"/>
      <c r="FQ478"/>
      <c r="FR478"/>
      <c r="FS478"/>
      <c r="FT478"/>
      <c r="FU478"/>
      <c r="FV478"/>
      <c r="FW478"/>
      <c r="FX478"/>
      <c r="FY478"/>
      <c r="FZ478"/>
      <c r="GA478"/>
      <c r="GB478"/>
      <c r="GC478"/>
      <c r="GD478"/>
      <c r="GE478"/>
      <c r="GF478"/>
      <c r="GG478"/>
      <c r="GH478"/>
      <c r="GI478"/>
      <c r="GJ478"/>
      <c r="GK478"/>
      <c r="GL478"/>
      <c r="GM478"/>
      <c r="GN478"/>
      <c r="GO478"/>
      <c r="GP478"/>
      <c r="GQ478"/>
      <c r="GR478"/>
      <c r="GS478"/>
      <c r="GT478"/>
      <c r="GU478"/>
      <c r="GV478"/>
      <c r="GW478"/>
    </row>
    <row r="479" spans="78:205" ht="13">
      <c r="BZ479"/>
      <c r="CH479"/>
      <c r="CP479"/>
      <c r="CX479"/>
      <c r="CY479"/>
      <c r="CZ479"/>
      <c r="DA479"/>
      <c r="DB479"/>
      <c r="DC479"/>
      <c r="DD479"/>
      <c r="DE479"/>
      <c r="DF479"/>
      <c r="DG479"/>
      <c r="DH479"/>
      <c r="DI479"/>
      <c r="DJ479"/>
      <c r="DK479"/>
      <c r="DL479"/>
      <c r="DM479"/>
      <c r="DN479"/>
      <c r="DO479"/>
      <c r="DP479"/>
      <c r="DQ479"/>
      <c r="DR479"/>
      <c r="DS479"/>
      <c r="DT479"/>
      <c r="DU479"/>
      <c r="DV479"/>
      <c r="DW479"/>
      <c r="DX479"/>
      <c r="DY479"/>
      <c r="DZ479"/>
      <c r="EA479"/>
      <c r="EB479"/>
      <c r="EC479"/>
      <c r="ED479"/>
      <c r="EE479"/>
      <c r="EF479"/>
      <c r="EG479"/>
      <c r="EH479"/>
      <c r="EI479"/>
      <c r="EJ479"/>
      <c r="EK479"/>
      <c r="EL479"/>
      <c r="EM479"/>
      <c r="EN479"/>
      <c r="EO479"/>
      <c r="EP479"/>
      <c r="EQ479"/>
      <c r="ER479"/>
      <c r="ES479"/>
      <c r="ET479"/>
      <c r="EU479"/>
      <c r="EV479"/>
      <c r="EW479"/>
      <c r="EX479"/>
      <c r="EY479"/>
      <c r="EZ479"/>
      <c r="FA479"/>
      <c r="FB479"/>
      <c r="FC479"/>
      <c r="FD479"/>
      <c r="FE479"/>
      <c r="FF479"/>
      <c r="FG479"/>
      <c r="FH479"/>
      <c r="FI479"/>
      <c r="FJ479"/>
      <c r="FK479"/>
      <c r="FL479"/>
      <c r="FM479"/>
      <c r="FN479"/>
      <c r="FO479"/>
      <c r="FP479"/>
      <c r="FQ479"/>
      <c r="FR479"/>
      <c r="FS479"/>
      <c r="FT479"/>
      <c r="FU479"/>
      <c r="FV479"/>
      <c r="FW479"/>
      <c r="FX479"/>
      <c r="FY479"/>
      <c r="FZ479"/>
      <c r="GA479"/>
      <c r="GB479"/>
      <c r="GC479"/>
      <c r="GD479"/>
      <c r="GE479"/>
      <c r="GF479"/>
      <c r="GG479"/>
      <c r="GH479"/>
      <c r="GI479"/>
      <c r="GJ479"/>
      <c r="GK479"/>
      <c r="GL479"/>
      <c r="GM479"/>
      <c r="GN479"/>
      <c r="GO479"/>
      <c r="GP479"/>
      <c r="GQ479"/>
      <c r="GR479"/>
      <c r="GS479"/>
      <c r="GT479"/>
      <c r="GU479"/>
      <c r="GV479"/>
      <c r="GW479"/>
    </row>
    <row r="480" spans="78:205" ht="13">
      <c r="BZ480"/>
      <c r="CH480"/>
      <c r="CP480"/>
      <c r="CX480"/>
      <c r="CY480"/>
      <c r="CZ480"/>
      <c r="DA480"/>
      <c r="DB480"/>
      <c r="DC480"/>
      <c r="DD480"/>
      <c r="DE480"/>
      <c r="DF480"/>
      <c r="DG480"/>
      <c r="DH480"/>
      <c r="DI480"/>
      <c r="DJ480"/>
      <c r="DK480"/>
      <c r="DL480"/>
      <c r="DM480"/>
      <c r="DN480"/>
      <c r="DO480"/>
      <c r="DP480"/>
      <c r="DQ480"/>
      <c r="DR480"/>
      <c r="DS480"/>
      <c r="DT480"/>
      <c r="DU480"/>
      <c r="DV480"/>
      <c r="DW480"/>
      <c r="DX480"/>
      <c r="DY480"/>
      <c r="DZ480"/>
      <c r="EA480"/>
      <c r="EB480"/>
      <c r="EC480"/>
      <c r="ED480"/>
      <c r="EE480"/>
      <c r="EF480"/>
      <c r="EG480"/>
      <c r="EH480"/>
      <c r="EI480"/>
      <c r="EJ480"/>
      <c r="EK480"/>
      <c r="EL480"/>
      <c r="EM480"/>
      <c r="EN480"/>
      <c r="EO480"/>
      <c r="EP480"/>
      <c r="EQ480"/>
      <c r="ER480"/>
      <c r="ES480"/>
      <c r="ET480"/>
      <c r="EU480"/>
      <c r="EV480"/>
      <c r="EW480"/>
      <c r="EX480"/>
      <c r="EY480"/>
      <c r="EZ480"/>
      <c r="FA480"/>
      <c r="FB480"/>
      <c r="FC480"/>
      <c r="FD480"/>
      <c r="FE480"/>
      <c r="FF480"/>
      <c r="FG480"/>
      <c r="FH480"/>
      <c r="FI480"/>
      <c r="FJ480"/>
      <c r="FK480"/>
      <c r="FL480"/>
      <c r="FM480"/>
      <c r="FN480"/>
      <c r="FO480"/>
      <c r="FP480"/>
      <c r="FQ480"/>
      <c r="FR480"/>
      <c r="FS480"/>
      <c r="FT480"/>
      <c r="FU480"/>
      <c r="FV480"/>
      <c r="FW480"/>
      <c r="FX480"/>
      <c r="FY480"/>
      <c r="FZ480"/>
      <c r="GA480"/>
      <c r="GB480"/>
      <c r="GC480"/>
      <c r="GD480"/>
      <c r="GE480"/>
      <c r="GF480"/>
      <c r="GG480"/>
      <c r="GH480"/>
      <c r="GI480"/>
      <c r="GJ480"/>
      <c r="GK480"/>
      <c r="GL480"/>
      <c r="GM480"/>
      <c r="GN480"/>
      <c r="GO480"/>
      <c r="GP480"/>
      <c r="GQ480"/>
      <c r="GR480"/>
      <c r="GS480"/>
      <c r="GT480"/>
      <c r="GU480"/>
      <c r="GV480"/>
      <c r="GW480"/>
    </row>
    <row r="481" spans="78:205" ht="13">
      <c r="BZ481"/>
      <c r="CH481"/>
      <c r="CP481"/>
      <c r="CX481"/>
      <c r="CY481"/>
      <c r="CZ481"/>
      <c r="DA481"/>
      <c r="DB481"/>
      <c r="DC481"/>
      <c r="DD481"/>
      <c r="DE481"/>
      <c r="DF481"/>
      <c r="DG481"/>
      <c r="DH481"/>
      <c r="DI481"/>
      <c r="DJ481"/>
      <c r="DK481"/>
      <c r="DL481"/>
      <c r="DM481"/>
      <c r="DN481"/>
      <c r="DO481"/>
      <c r="DP481"/>
      <c r="DQ481"/>
      <c r="DR481"/>
      <c r="DS481"/>
      <c r="DT481"/>
      <c r="DU481"/>
      <c r="DV481"/>
      <c r="DW481"/>
      <c r="DX481"/>
      <c r="DY481"/>
      <c r="DZ481"/>
      <c r="EA481"/>
      <c r="EB481"/>
      <c r="EC481"/>
      <c r="ED481"/>
      <c r="EE481"/>
      <c r="EF481"/>
      <c r="EG481"/>
      <c r="EH481"/>
      <c r="EI481"/>
      <c r="EJ481"/>
      <c r="EK481"/>
      <c r="EL481"/>
      <c r="EM481"/>
      <c r="EN481"/>
      <c r="EO481"/>
      <c r="EP481"/>
      <c r="EQ481"/>
      <c r="ER481"/>
      <c r="ES481"/>
      <c r="ET481"/>
      <c r="EU481"/>
      <c r="EV481"/>
      <c r="EW481"/>
      <c r="EX481"/>
      <c r="EY481"/>
      <c r="EZ481"/>
      <c r="FA481"/>
      <c r="FB481"/>
      <c r="FC481"/>
      <c r="FD481"/>
      <c r="FE481"/>
      <c r="FF481"/>
      <c r="FG481"/>
      <c r="FH481"/>
      <c r="FI481"/>
      <c r="FJ481"/>
      <c r="FK481"/>
      <c r="FL481"/>
      <c r="FM481"/>
      <c r="FN481"/>
      <c r="FO481"/>
      <c r="FP481"/>
      <c r="FQ481"/>
      <c r="FR481"/>
      <c r="FS481"/>
      <c r="FT481"/>
      <c r="FU481"/>
      <c r="FV481"/>
      <c r="FW481"/>
      <c r="FX481"/>
      <c r="FY481"/>
      <c r="FZ481"/>
      <c r="GA481"/>
      <c r="GB481"/>
      <c r="GC481"/>
      <c r="GD481"/>
      <c r="GE481"/>
      <c r="GF481"/>
      <c r="GG481"/>
      <c r="GH481"/>
      <c r="GI481"/>
      <c r="GJ481"/>
      <c r="GK481"/>
      <c r="GL481"/>
      <c r="GM481"/>
      <c r="GN481"/>
      <c r="GO481"/>
      <c r="GP481"/>
      <c r="GQ481"/>
      <c r="GR481"/>
      <c r="GS481"/>
      <c r="GT481"/>
      <c r="GU481"/>
      <c r="GV481"/>
      <c r="GW481"/>
    </row>
    <row r="482" spans="78:205" ht="13">
      <c r="BZ482"/>
      <c r="CH482"/>
      <c r="CP482"/>
      <c r="CX482"/>
      <c r="CY482"/>
      <c r="CZ482"/>
      <c r="DA482"/>
      <c r="DB482"/>
      <c r="DC482"/>
      <c r="DD482"/>
      <c r="DE482"/>
      <c r="DF482"/>
      <c r="DG482"/>
      <c r="DH482"/>
      <c r="DI482"/>
      <c r="DJ482"/>
      <c r="DK482"/>
      <c r="DL482"/>
      <c r="DM482"/>
      <c r="DN482"/>
      <c r="DO482"/>
      <c r="DP482"/>
      <c r="DQ482"/>
      <c r="DR482"/>
      <c r="DS482"/>
      <c r="DT482"/>
      <c r="DU482"/>
      <c r="DV482"/>
      <c r="DW482"/>
      <c r="DX482"/>
      <c r="DY482"/>
      <c r="DZ482"/>
      <c r="EA482"/>
      <c r="EB482"/>
      <c r="EC482"/>
      <c r="ED482"/>
      <c r="EE482"/>
      <c r="EF482"/>
      <c r="EG482"/>
      <c r="EH482"/>
      <c r="EI482"/>
      <c r="EJ482"/>
      <c r="EK482"/>
      <c r="EL482"/>
      <c r="EM482"/>
      <c r="EN482"/>
      <c r="EO482"/>
      <c r="EP482"/>
      <c r="EQ482"/>
      <c r="ER482"/>
      <c r="ES482"/>
      <c r="ET482"/>
      <c r="EU482"/>
      <c r="EV482"/>
      <c r="EW482"/>
      <c r="EX482"/>
      <c r="EY482"/>
      <c r="EZ482"/>
      <c r="FA482"/>
      <c r="FB482"/>
      <c r="FC482"/>
      <c r="FD482"/>
      <c r="FE482"/>
      <c r="FF482"/>
      <c r="FG482"/>
      <c r="FH482"/>
      <c r="FI482"/>
      <c r="FJ482"/>
      <c r="FK482"/>
      <c r="FL482"/>
      <c r="FM482"/>
      <c r="FN482"/>
      <c r="FO482"/>
      <c r="FP482"/>
      <c r="FQ482"/>
      <c r="FR482"/>
      <c r="FS482"/>
      <c r="FT482"/>
      <c r="FU482"/>
      <c r="FV482"/>
      <c r="FW482"/>
      <c r="FX482"/>
      <c r="FY482"/>
      <c r="FZ482"/>
      <c r="GA482"/>
      <c r="GB482"/>
      <c r="GC482"/>
      <c r="GD482"/>
      <c r="GE482"/>
      <c r="GF482"/>
      <c r="GG482"/>
      <c r="GH482"/>
      <c r="GI482"/>
      <c r="GJ482"/>
      <c r="GK482"/>
      <c r="GL482"/>
      <c r="GM482"/>
      <c r="GN482"/>
      <c r="GO482"/>
      <c r="GP482"/>
      <c r="GQ482"/>
      <c r="GR482"/>
      <c r="GS482"/>
      <c r="GT482"/>
      <c r="GU482"/>
      <c r="GV482"/>
      <c r="GW482"/>
    </row>
    <row r="483" spans="78:205" ht="13">
      <c r="BZ483"/>
      <c r="CH483"/>
      <c r="CP483"/>
      <c r="CX483"/>
      <c r="CY483"/>
      <c r="CZ483"/>
      <c r="DA483"/>
      <c r="DB483"/>
      <c r="DC483"/>
      <c r="DD483"/>
      <c r="DE483"/>
      <c r="DF483"/>
      <c r="DG483"/>
      <c r="DH483"/>
      <c r="DI483"/>
      <c r="DJ483"/>
      <c r="DK483"/>
      <c r="DL483"/>
      <c r="DM483"/>
      <c r="DN483"/>
      <c r="DO483"/>
      <c r="DP483"/>
      <c r="DQ483"/>
      <c r="DR483"/>
      <c r="DS483"/>
      <c r="DT483"/>
      <c r="DU483"/>
      <c r="DV483"/>
      <c r="DW483"/>
      <c r="DX483"/>
      <c r="DY483"/>
      <c r="DZ483"/>
      <c r="EA483"/>
      <c r="EB483"/>
      <c r="EC483"/>
      <c r="ED483"/>
      <c r="EE483"/>
      <c r="EF483"/>
      <c r="EG483"/>
      <c r="EH483"/>
      <c r="EI483"/>
      <c r="EJ483"/>
      <c r="EK483"/>
      <c r="EL483"/>
      <c r="EM483"/>
      <c r="EN483"/>
      <c r="EO483"/>
      <c r="EP483"/>
      <c r="EQ483"/>
      <c r="ER483"/>
      <c r="ES483"/>
      <c r="ET483"/>
      <c r="EU483"/>
      <c r="EV483"/>
      <c r="EW483"/>
      <c r="EX483"/>
      <c r="EY483"/>
      <c r="EZ483"/>
      <c r="FA483"/>
      <c r="FB483"/>
      <c r="FC483"/>
      <c r="FD483"/>
      <c r="FE483"/>
      <c r="FF483"/>
      <c r="FG483"/>
      <c r="FH483"/>
      <c r="FI483"/>
      <c r="FJ483"/>
      <c r="FK483"/>
      <c r="FL483"/>
      <c r="FM483"/>
      <c r="FN483"/>
      <c r="FO483"/>
      <c r="FP483"/>
      <c r="FQ483"/>
      <c r="FR483"/>
      <c r="FS483"/>
      <c r="FT483"/>
      <c r="FU483"/>
      <c r="FV483"/>
      <c r="FW483"/>
      <c r="FX483"/>
      <c r="FY483"/>
      <c r="FZ483"/>
      <c r="GA483"/>
      <c r="GB483"/>
      <c r="GC483"/>
      <c r="GD483"/>
      <c r="GE483"/>
      <c r="GF483"/>
      <c r="GG483"/>
      <c r="GH483"/>
      <c r="GI483"/>
      <c r="GJ483"/>
      <c r="GK483"/>
      <c r="GL483"/>
      <c r="GM483"/>
      <c r="GN483"/>
      <c r="GO483"/>
      <c r="GP483"/>
      <c r="GQ483"/>
      <c r="GR483"/>
      <c r="GS483"/>
      <c r="GT483"/>
      <c r="GU483"/>
      <c r="GV483"/>
      <c r="GW483"/>
    </row>
    <row r="484" spans="78:205" ht="13">
      <c r="BZ484"/>
      <c r="CH484"/>
      <c r="CP484"/>
      <c r="CX484"/>
      <c r="CY484"/>
      <c r="CZ484"/>
      <c r="DA484"/>
      <c r="DB484"/>
      <c r="DC484"/>
      <c r="DD484"/>
      <c r="DE484"/>
      <c r="DF484"/>
      <c r="DG484"/>
      <c r="DH484"/>
      <c r="DI484"/>
      <c r="DJ484"/>
      <c r="DK484"/>
      <c r="DL484"/>
      <c r="DM484"/>
      <c r="DN484"/>
      <c r="DO484"/>
      <c r="DP484"/>
      <c r="DQ484"/>
      <c r="DR484"/>
      <c r="DS484"/>
      <c r="DT484"/>
      <c r="DU484"/>
      <c r="DV484"/>
      <c r="DW484"/>
      <c r="DX484"/>
      <c r="DY484"/>
      <c r="DZ484"/>
      <c r="EA484"/>
      <c r="EB484"/>
      <c r="EC484"/>
      <c r="ED484"/>
      <c r="EE484"/>
      <c r="EF484"/>
      <c r="EG484"/>
      <c r="EH484"/>
      <c r="EI484"/>
      <c r="EJ484"/>
      <c r="EK484"/>
      <c r="EL484"/>
      <c r="EM484"/>
      <c r="EN484"/>
      <c r="EO484"/>
      <c r="EP484"/>
      <c r="EQ484"/>
      <c r="ER484"/>
      <c r="ES484"/>
      <c r="ET484"/>
      <c r="EU484"/>
      <c r="EV484"/>
      <c r="EW484"/>
      <c r="EX484"/>
      <c r="EY484"/>
      <c r="EZ484"/>
      <c r="FA484"/>
      <c r="FB484"/>
      <c r="FC484"/>
      <c r="FD484"/>
      <c r="FE484"/>
      <c r="FF484"/>
      <c r="FG484"/>
      <c r="FH484"/>
      <c r="FI484"/>
      <c r="FJ484"/>
      <c r="FK484"/>
      <c r="FL484"/>
      <c r="FM484"/>
      <c r="FN484"/>
      <c r="FO484"/>
      <c r="FP484"/>
      <c r="FQ484"/>
      <c r="FR484"/>
      <c r="FS484"/>
      <c r="FT484"/>
      <c r="FU484"/>
      <c r="FV484"/>
      <c r="FW484"/>
      <c r="FX484"/>
      <c r="FY484"/>
      <c r="FZ484"/>
      <c r="GA484"/>
      <c r="GB484"/>
      <c r="GC484"/>
      <c r="GD484"/>
      <c r="GE484"/>
      <c r="GF484"/>
      <c r="GG484"/>
      <c r="GH484"/>
      <c r="GI484"/>
      <c r="GJ484"/>
      <c r="GK484"/>
      <c r="GL484"/>
      <c r="GM484"/>
      <c r="GN484"/>
      <c r="GO484"/>
      <c r="GP484"/>
      <c r="GQ484"/>
      <c r="GR484"/>
      <c r="GS484"/>
      <c r="GT484"/>
      <c r="GU484"/>
      <c r="GV484"/>
      <c r="GW484"/>
    </row>
    <row r="485" spans="78:205" ht="13">
      <c r="BZ485"/>
      <c r="CH485"/>
      <c r="CP485"/>
      <c r="CX485"/>
      <c r="CY485"/>
      <c r="CZ485"/>
      <c r="DA485"/>
      <c r="DB485"/>
      <c r="DC485"/>
      <c r="DD485"/>
      <c r="DE485"/>
      <c r="DF485"/>
      <c r="DG485"/>
      <c r="DH485"/>
      <c r="DI485"/>
      <c r="DJ485"/>
      <c r="DK485"/>
      <c r="DL485"/>
      <c r="DM485"/>
      <c r="DN485"/>
      <c r="DO485"/>
      <c r="DP485"/>
      <c r="DQ485"/>
      <c r="DR485"/>
      <c r="DS485"/>
      <c r="DT485"/>
      <c r="DU485"/>
      <c r="DV485"/>
      <c r="DW485"/>
      <c r="DX485"/>
      <c r="DY485"/>
      <c r="DZ485"/>
      <c r="EA485"/>
      <c r="EB485"/>
      <c r="EC485"/>
      <c r="ED485"/>
      <c r="EE485"/>
      <c r="EF485"/>
      <c r="EG485"/>
      <c r="EH485"/>
      <c r="EI485"/>
      <c r="EJ485"/>
      <c r="EK485"/>
      <c r="EL485"/>
      <c r="EM485"/>
      <c r="EN485"/>
      <c r="EO485"/>
      <c r="EP485"/>
      <c r="EQ485"/>
      <c r="ER485"/>
      <c r="ES485"/>
      <c r="ET485"/>
      <c r="EU485"/>
      <c r="EV485"/>
      <c r="EW485"/>
      <c r="EX485"/>
      <c r="EY485"/>
      <c r="EZ485"/>
      <c r="FA485"/>
      <c r="FB485"/>
      <c r="FC485"/>
      <c r="FD485"/>
      <c r="FE485"/>
      <c r="FF485"/>
      <c r="FG485"/>
      <c r="FH485"/>
      <c r="FI485"/>
      <c r="FJ485"/>
      <c r="FK485"/>
      <c r="FL485"/>
      <c r="FM485"/>
      <c r="FN485"/>
      <c r="FO485"/>
      <c r="FP485"/>
      <c r="FQ485"/>
      <c r="FR485"/>
      <c r="FS485"/>
      <c r="FT485"/>
      <c r="FU485"/>
      <c r="FV485"/>
      <c r="FW485"/>
      <c r="FX485"/>
      <c r="FY485"/>
      <c r="FZ485"/>
      <c r="GA485"/>
      <c r="GB485"/>
      <c r="GC485"/>
      <c r="GD485"/>
      <c r="GE485"/>
      <c r="GF485"/>
      <c r="GG485"/>
      <c r="GH485"/>
      <c r="GI485"/>
      <c r="GJ485"/>
      <c r="GK485"/>
      <c r="GL485"/>
      <c r="GM485"/>
      <c r="GN485"/>
      <c r="GO485"/>
      <c r="GP485"/>
      <c r="GQ485"/>
      <c r="GR485"/>
      <c r="GS485"/>
      <c r="GT485"/>
      <c r="GU485"/>
      <c r="GV485"/>
      <c r="GW485"/>
    </row>
    <row r="486" spans="78:205" ht="13">
      <c r="BZ486"/>
      <c r="CH486"/>
      <c r="CP486"/>
      <c r="CX486"/>
      <c r="CY486"/>
      <c r="CZ486"/>
      <c r="DA486"/>
      <c r="DB486"/>
      <c r="DC486"/>
      <c r="DD486"/>
      <c r="DE486"/>
      <c r="DF486"/>
      <c r="DG486"/>
      <c r="DH486"/>
      <c r="DI486"/>
      <c r="DJ486"/>
      <c r="DK486"/>
      <c r="DL486"/>
      <c r="DM486"/>
      <c r="DN486"/>
      <c r="DO486"/>
      <c r="DP486"/>
      <c r="DQ486"/>
      <c r="DR486"/>
      <c r="DS486"/>
      <c r="DT486"/>
      <c r="DU486"/>
      <c r="DV486"/>
      <c r="DW486"/>
      <c r="DX486"/>
      <c r="DY486"/>
      <c r="DZ486"/>
      <c r="EA486"/>
      <c r="EB486"/>
      <c r="EC486"/>
      <c r="ED486"/>
      <c r="EE486"/>
      <c r="EF486"/>
      <c r="EG486"/>
      <c r="EH486"/>
      <c r="EI486"/>
      <c r="EJ486"/>
      <c r="EK486"/>
      <c r="EL486"/>
      <c r="EM486"/>
      <c r="EN486"/>
      <c r="EO486"/>
      <c r="EP486"/>
      <c r="EQ486"/>
      <c r="ER486"/>
      <c r="ES486"/>
      <c r="ET486"/>
      <c r="EU486"/>
      <c r="EV486"/>
      <c r="EW486"/>
      <c r="EX486"/>
      <c r="EY486"/>
      <c r="EZ486"/>
      <c r="FA486"/>
      <c r="FB486"/>
      <c r="FC486"/>
      <c r="FD486"/>
      <c r="FE486"/>
      <c r="FF486"/>
      <c r="FG486"/>
      <c r="FH486"/>
      <c r="FI486"/>
      <c r="FJ486"/>
      <c r="FK486"/>
      <c r="FL486"/>
      <c r="FM486"/>
      <c r="FN486"/>
      <c r="FO486"/>
      <c r="FP486"/>
      <c r="FQ486"/>
      <c r="FR486"/>
      <c r="FS486"/>
      <c r="FT486"/>
      <c r="FU486"/>
      <c r="FV486"/>
      <c r="FW486"/>
      <c r="FX486"/>
      <c r="FY486"/>
      <c r="FZ486"/>
      <c r="GA486"/>
      <c r="GB486"/>
      <c r="GC486"/>
      <c r="GD486"/>
      <c r="GE486"/>
      <c r="GF486"/>
      <c r="GG486"/>
      <c r="GH486"/>
      <c r="GI486"/>
      <c r="GJ486"/>
      <c r="GK486"/>
      <c r="GL486"/>
      <c r="GM486"/>
      <c r="GN486"/>
      <c r="GO486"/>
      <c r="GP486"/>
      <c r="GQ486"/>
      <c r="GR486"/>
      <c r="GS486"/>
      <c r="GT486"/>
      <c r="GU486"/>
      <c r="GV486"/>
      <c r="GW486"/>
    </row>
    <row r="487" spans="78:205" ht="13">
      <c r="BZ487"/>
      <c r="CH487"/>
      <c r="CP487"/>
      <c r="CX487"/>
      <c r="CY487"/>
      <c r="CZ487"/>
      <c r="DA487"/>
      <c r="DB487"/>
      <c r="DC487"/>
      <c r="DD487"/>
      <c r="DE487"/>
      <c r="DF487"/>
      <c r="DG487"/>
      <c r="DH487"/>
      <c r="DI487"/>
      <c r="DJ487"/>
      <c r="DK487"/>
      <c r="DL487"/>
      <c r="DM487"/>
      <c r="DN487"/>
      <c r="DO487"/>
      <c r="DP487"/>
      <c r="DQ487"/>
      <c r="DR487"/>
      <c r="DS487"/>
      <c r="DT487"/>
      <c r="DU487"/>
      <c r="DV487"/>
      <c r="DW487"/>
      <c r="DX487"/>
      <c r="DY487"/>
      <c r="DZ487"/>
      <c r="EA487"/>
      <c r="EB487"/>
      <c r="EC487"/>
      <c r="ED487"/>
      <c r="EE487"/>
      <c r="EF487"/>
      <c r="EG487"/>
      <c r="EH487"/>
      <c r="EI487"/>
      <c r="EJ487"/>
      <c r="EK487"/>
      <c r="EL487"/>
      <c r="EM487"/>
      <c r="EN487"/>
      <c r="EO487"/>
      <c r="EP487"/>
      <c r="EQ487"/>
      <c r="ER487"/>
      <c r="ES487"/>
      <c r="ET487"/>
      <c r="EU487"/>
      <c r="EV487"/>
      <c r="EW487"/>
      <c r="EX487"/>
      <c r="EY487"/>
      <c r="EZ487"/>
      <c r="FA487"/>
      <c r="FB487"/>
      <c r="FC487"/>
      <c r="FD487"/>
      <c r="FE487"/>
      <c r="FF487"/>
      <c r="FG487"/>
      <c r="FH487"/>
      <c r="FI487"/>
      <c r="FJ487"/>
      <c r="FK487"/>
      <c r="FL487"/>
      <c r="FM487"/>
      <c r="FN487"/>
      <c r="FO487"/>
      <c r="FP487"/>
      <c r="FQ487"/>
      <c r="FR487"/>
      <c r="FS487"/>
      <c r="FT487"/>
      <c r="FU487"/>
      <c r="FV487"/>
      <c r="FW487"/>
      <c r="FX487"/>
      <c r="FY487"/>
      <c r="FZ487"/>
      <c r="GA487"/>
      <c r="GB487"/>
      <c r="GC487"/>
      <c r="GD487"/>
      <c r="GE487"/>
      <c r="GF487"/>
      <c r="GG487"/>
      <c r="GH487"/>
      <c r="GI487"/>
      <c r="GJ487"/>
      <c r="GK487"/>
      <c r="GL487"/>
      <c r="GM487"/>
      <c r="GN487"/>
      <c r="GO487"/>
      <c r="GP487"/>
      <c r="GQ487"/>
      <c r="GR487"/>
      <c r="GS487"/>
      <c r="GT487"/>
      <c r="GU487"/>
      <c r="GV487"/>
      <c r="GW487"/>
    </row>
    <row r="488" spans="78:205" ht="13">
      <c r="BZ488"/>
      <c r="CH488"/>
      <c r="CP488"/>
      <c r="CX488"/>
      <c r="CY488"/>
      <c r="CZ488"/>
      <c r="DA488"/>
      <c r="DB488"/>
      <c r="DC488"/>
      <c r="DD488"/>
      <c r="DE488"/>
      <c r="DF488"/>
      <c r="DG488"/>
      <c r="DH488"/>
      <c r="DI488"/>
      <c r="DJ488"/>
      <c r="DK488"/>
      <c r="DL488"/>
      <c r="DM488"/>
      <c r="DN488"/>
      <c r="DO488"/>
      <c r="DP488"/>
      <c r="DQ488"/>
      <c r="DR488"/>
      <c r="DS488"/>
      <c r="DT488"/>
      <c r="DU488"/>
      <c r="DV488"/>
      <c r="DW488"/>
      <c r="DX488"/>
      <c r="DY488"/>
      <c r="DZ488"/>
      <c r="EA488"/>
      <c r="EB488"/>
      <c r="EC488"/>
      <c r="ED488"/>
      <c r="EE488"/>
      <c r="EF488"/>
      <c r="EG488"/>
      <c r="EH488"/>
      <c r="EI488"/>
      <c r="EJ488"/>
      <c r="EK488"/>
      <c r="EL488"/>
      <c r="EM488"/>
      <c r="EN488"/>
      <c r="EO488"/>
      <c r="EP488"/>
      <c r="EQ488"/>
      <c r="ER488"/>
      <c r="ES488"/>
      <c r="ET488"/>
      <c r="EU488"/>
      <c r="EV488"/>
      <c r="EW488"/>
      <c r="EX488"/>
      <c r="EY488"/>
      <c r="EZ488"/>
      <c r="FA488"/>
      <c r="FB488"/>
      <c r="FC488"/>
      <c r="FD488"/>
      <c r="FE488"/>
      <c r="FF488"/>
      <c r="FG488"/>
      <c r="FH488"/>
      <c r="FI488"/>
      <c r="FJ488"/>
      <c r="FK488"/>
      <c r="FL488"/>
      <c r="FM488"/>
      <c r="FN488"/>
      <c r="FO488"/>
      <c r="FP488"/>
      <c r="FQ488"/>
      <c r="FR488"/>
      <c r="FS488"/>
      <c r="FT488"/>
      <c r="FU488"/>
      <c r="FV488"/>
      <c r="FW488"/>
      <c r="FX488"/>
      <c r="FY488"/>
      <c r="FZ488"/>
      <c r="GA488"/>
      <c r="GB488"/>
      <c r="GC488"/>
      <c r="GD488"/>
      <c r="GE488"/>
      <c r="GF488"/>
      <c r="GG488"/>
      <c r="GH488"/>
      <c r="GI488"/>
      <c r="GJ488"/>
      <c r="GK488"/>
      <c r="GL488"/>
      <c r="GM488"/>
      <c r="GN488"/>
      <c r="GO488"/>
      <c r="GP488"/>
      <c r="GQ488"/>
      <c r="GR488"/>
      <c r="GS488"/>
      <c r="GT488"/>
      <c r="GU488"/>
      <c r="GV488"/>
      <c r="GW488"/>
    </row>
    <row r="489" spans="78:205" ht="13">
      <c r="BZ489"/>
      <c r="CH489"/>
      <c r="CP489"/>
      <c r="CX489"/>
      <c r="CY489"/>
      <c r="CZ489"/>
      <c r="DA489"/>
      <c r="DB489"/>
      <c r="DC489"/>
      <c r="DD489"/>
      <c r="DE489"/>
      <c r="DF489"/>
      <c r="DG489"/>
      <c r="DH489"/>
      <c r="DI489"/>
      <c r="DJ489"/>
      <c r="DK489"/>
      <c r="DL489"/>
      <c r="DM489"/>
      <c r="DN489"/>
      <c r="DO489"/>
      <c r="DP489"/>
      <c r="DQ489"/>
      <c r="DR489"/>
      <c r="DS489"/>
      <c r="DT489"/>
      <c r="DU489"/>
      <c r="DV489"/>
      <c r="DW489"/>
      <c r="DX489"/>
      <c r="DY489"/>
      <c r="DZ489"/>
      <c r="EA489"/>
      <c r="EB489"/>
      <c r="EC489"/>
      <c r="ED489"/>
      <c r="EE489"/>
      <c r="EF489"/>
      <c r="EG489"/>
      <c r="EH489"/>
      <c r="EI489"/>
      <c r="EJ489"/>
      <c r="EK489"/>
      <c r="EL489"/>
      <c r="EM489"/>
      <c r="EN489"/>
      <c r="EO489"/>
      <c r="EP489"/>
      <c r="EQ489"/>
      <c r="ER489"/>
      <c r="ES489"/>
      <c r="ET489"/>
      <c r="EU489"/>
      <c r="EV489"/>
      <c r="EW489"/>
      <c r="EX489"/>
      <c r="EY489"/>
      <c r="EZ489"/>
      <c r="FA489"/>
      <c r="FB489"/>
      <c r="FC489"/>
      <c r="FD489"/>
      <c r="FE489"/>
      <c r="FF489"/>
      <c r="FG489"/>
      <c r="FH489"/>
      <c r="FI489"/>
      <c r="FJ489"/>
      <c r="FK489"/>
      <c r="FL489"/>
      <c r="FM489"/>
      <c r="FN489"/>
      <c r="FO489"/>
      <c r="FP489"/>
      <c r="FQ489"/>
      <c r="FR489"/>
      <c r="FS489"/>
      <c r="FT489"/>
      <c r="FU489"/>
      <c r="FV489"/>
      <c r="FW489"/>
      <c r="FX489"/>
      <c r="FY489"/>
      <c r="FZ489"/>
      <c r="GA489"/>
      <c r="GB489"/>
      <c r="GC489"/>
      <c r="GD489"/>
      <c r="GE489"/>
      <c r="GF489"/>
      <c r="GG489"/>
      <c r="GH489"/>
      <c r="GI489"/>
      <c r="GJ489"/>
      <c r="GK489"/>
      <c r="GL489"/>
      <c r="GM489"/>
      <c r="GN489"/>
      <c r="GO489"/>
      <c r="GP489"/>
      <c r="GQ489"/>
      <c r="GR489"/>
      <c r="GS489"/>
      <c r="GT489"/>
      <c r="GU489"/>
      <c r="GV489"/>
      <c r="GW489"/>
    </row>
    <row r="490" spans="78:205" ht="13">
      <c r="BZ490"/>
      <c r="CH490"/>
      <c r="CP490"/>
      <c r="CX490"/>
      <c r="CY490"/>
      <c r="CZ490"/>
      <c r="DA490"/>
      <c r="DB490"/>
      <c r="DC490"/>
      <c r="DD490"/>
      <c r="DE490"/>
      <c r="DF490"/>
      <c r="DG490"/>
      <c r="DH490"/>
      <c r="DI490"/>
      <c r="DJ490"/>
      <c r="DK490"/>
      <c r="DL490"/>
      <c r="DM490"/>
      <c r="DN490"/>
      <c r="DO490"/>
      <c r="DP490"/>
      <c r="DQ490"/>
      <c r="DR490"/>
      <c r="DS490"/>
      <c r="DT490"/>
      <c r="DU490"/>
      <c r="DV490"/>
      <c r="DW490"/>
      <c r="DX490"/>
      <c r="DY490"/>
      <c r="DZ490"/>
      <c r="EA490"/>
      <c r="EB490"/>
      <c r="EC490"/>
      <c r="ED490"/>
      <c r="EE490"/>
      <c r="EF490"/>
      <c r="EG490"/>
      <c r="EH490"/>
      <c r="EI490"/>
      <c r="EJ490"/>
      <c r="EK490"/>
      <c r="EL490"/>
      <c r="EM490"/>
      <c r="EN490"/>
      <c r="EO490"/>
      <c r="EP490"/>
      <c r="EQ490"/>
      <c r="ER490"/>
      <c r="ES490"/>
      <c r="ET490"/>
      <c r="EU490"/>
      <c r="EV490"/>
      <c r="EW490"/>
      <c r="EX490"/>
      <c r="EY490"/>
      <c r="EZ490"/>
      <c r="FA490"/>
      <c r="FB490"/>
      <c r="FC490"/>
      <c r="FD490"/>
      <c r="FE490"/>
      <c r="FF490"/>
      <c r="FG490"/>
      <c r="FH490"/>
      <c r="FI490"/>
      <c r="FJ490"/>
      <c r="FK490"/>
      <c r="FL490"/>
      <c r="FM490"/>
      <c r="FN490"/>
      <c r="FO490"/>
      <c r="FP490"/>
      <c r="FQ490"/>
      <c r="FR490"/>
      <c r="FS490"/>
      <c r="FT490"/>
      <c r="FU490"/>
      <c r="FV490"/>
      <c r="FW490"/>
      <c r="FX490"/>
      <c r="FY490"/>
      <c r="FZ490"/>
      <c r="GA490"/>
      <c r="GB490"/>
      <c r="GC490"/>
      <c r="GD490"/>
      <c r="GE490"/>
      <c r="GF490"/>
      <c r="GG490"/>
      <c r="GH490"/>
      <c r="GI490"/>
      <c r="GJ490"/>
      <c r="GK490"/>
      <c r="GL490"/>
      <c r="GM490"/>
      <c r="GN490"/>
      <c r="GO490"/>
      <c r="GP490"/>
      <c r="GQ490"/>
      <c r="GR490"/>
      <c r="GS490"/>
      <c r="GT490"/>
      <c r="GU490"/>
      <c r="GV490"/>
      <c r="GW490"/>
    </row>
    <row r="491" spans="78:205" ht="13">
      <c r="BZ491"/>
      <c r="CH491"/>
      <c r="CP491"/>
      <c r="CX491"/>
      <c r="CY491"/>
      <c r="CZ491"/>
      <c r="DA491"/>
      <c r="DB491"/>
      <c r="DC491"/>
      <c r="DD491"/>
      <c r="DE491"/>
      <c r="DF491"/>
      <c r="DG491"/>
      <c r="DH491"/>
      <c r="DI491"/>
      <c r="DJ491"/>
      <c r="DK491"/>
      <c r="DL491"/>
      <c r="DM491"/>
      <c r="DN491"/>
      <c r="DO491"/>
      <c r="DP491"/>
      <c r="DQ491"/>
      <c r="DR491"/>
      <c r="DS491"/>
      <c r="DT491"/>
      <c r="DU491"/>
      <c r="DV491"/>
      <c r="DW491"/>
      <c r="DX491"/>
      <c r="DY491"/>
      <c r="DZ491"/>
      <c r="EA491"/>
      <c r="EB491"/>
      <c r="EC491"/>
      <c r="ED491"/>
      <c r="EE491"/>
      <c r="EF491"/>
      <c r="EG491"/>
      <c r="EH491"/>
      <c r="EI491"/>
      <c r="EJ491"/>
      <c r="EK491"/>
      <c r="EL491"/>
      <c r="EM491"/>
      <c r="EN491"/>
      <c r="EO491"/>
      <c r="EP491"/>
      <c r="EQ491"/>
      <c r="ER491"/>
      <c r="ES491"/>
      <c r="ET491"/>
      <c r="EU491"/>
      <c r="EV491"/>
      <c r="EW491"/>
      <c r="EX491"/>
      <c r="EY491"/>
      <c r="EZ491"/>
      <c r="FA491"/>
      <c r="FB491"/>
      <c r="FC491"/>
      <c r="FD491"/>
      <c r="FE491"/>
      <c r="FF491"/>
      <c r="FG491"/>
      <c r="FH491"/>
      <c r="FI491"/>
      <c r="FJ491"/>
      <c r="FK491"/>
      <c r="FL491"/>
      <c r="FM491"/>
      <c r="FN491"/>
      <c r="FO491"/>
      <c r="FP491"/>
      <c r="FQ491"/>
      <c r="FR491"/>
      <c r="FS491"/>
      <c r="FT491"/>
      <c r="FU491"/>
      <c r="FV491"/>
      <c r="FW491"/>
      <c r="FX491"/>
      <c r="FY491"/>
      <c r="FZ491"/>
      <c r="GA491"/>
      <c r="GB491"/>
      <c r="GC491"/>
      <c r="GD491"/>
      <c r="GE491"/>
      <c r="GF491"/>
      <c r="GG491"/>
      <c r="GH491"/>
      <c r="GI491"/>
      <c r="GJ491"/>
      <c r="GK491"/>
      <c r="GL491"/>
      <c r="GM491"/>
      <c r="GN491"/>
      <c r="GO491"/>
      <c r="GP491"/>
      <c r="GQ491"/>
      <c r="GR491"/>
      <c r="GS491"/>
      <c r="GT491"/>
      <c r="GU491"/>
      <c r="GV491"/>
      <c r="GW491"/>
    </row>
    <row r="492" spans="78:205" ht="13">
      <c r="BZ492"/>
      <c r="CH492"/>
      <c r="CP492"/>
      <c r="CX492"/>
      <c r="CY492"/>
      <c r="CZ492"/>
      <c r="DA492"/>
      <c r="DB492"/>
      <c r="DC492"/>
      <c r="DD492"/>
      <c r="DE492"/>
      <c r="DF492"/>
      <c r="DG492"/>
      <c r="DH492"/>
      <c r="DI492"/>
      <c r="DJ492"/>
      <c r="DK492"/>
      <c r="DL492"/>
      <c r="DM492"/>
      <c r="DN492"/>
      <c r="DO492"/>
      <c r="DP492"/>
      <c r="DQ492"/>
      <c r="DR492"/>
      <c r="DS492"/>
      <c r="DT492"/>
      <c r="DU492"/>
      <c r="DV492"/>
      <c r="DW492"/>
      <c r="DX492"/>
      <c r="DY492"/>
      <c r="DZ492"/>
      <c r="EA492"/>
      <c r="EB492"/>
      <c r="EC492"/>
      <c r="ED492"/>
      <c r="EE492"/>
      <c r="EF492"/>
      <c r="EG492"/>
      <c r="EH492"/>
      <c r="EI492"/>
      <c r="EJ492"/>
      <c r="EK492"/>
      <c r="EL492"/>
      <c r="EM492"/>
      <c r="EN492"/>
      <c r="EO492"/>
      <c r="EP492"/>
      <c r="EQ492"/>
      <c r="ER492"/>
      <c r="ES492"/>
      <c r="ET492"/>
      <c r="EU492"/>
      <c r="EV492"/>
      <c r="EW492"/>
      <c r="EX492"/>
      <c r="EY492"/>
      <c r="EZ492"/>
      <c r="FA492"/>
      <c r="FB492"/>
      <c r="FC492"/>
      <c r="FD492"/>
      <c r="FE492"/>
      <c r="FF492"/>
      <c r="FG492"/>
      <c r="FH492"/>
      <c r="FI492"/>
      <c r="FJ492"/>
      <c r="FK492"/>
      <c r="FL492"/>
      <c r="FM492"/>
      <c r="FN492"/>
      <c r="FO492"/>
      <c r="FP492"/>
      <c r="FQ492"/>
      <c r="FR492"/>
      <c r="FS492"/>
      <c r="FT492"/>
      <c r="FU492"/>
      <c r="FV492"/>
      <c r="FW492"/>
      <c r="FX492"/>
      <c r="FY492"/>
      <c r="FZ492"/>
      <c r="GA492"/>
      <c r="GB492"/>
      <c r="GC492"/>
      <c r="GD492"/>
      <c r="GE492"/>
      <c r="GF492"/>
      <c r="GG492"/>
      <c r="GH492"/>
      <c r="GI492"/>
      <c r="GJ492"/>
      <c r="GK492"/>
      <c r="GL492"/>
      <c r="GM492"/>
      <c r="GN492"/>
      <c r="GO492"/>
      <c r="GP492"/>
      <c r="GQ492"/>
      <c r="GR492"/>
      <c r="GS492"/>
      <c r="GT492"/>
      <c r="GU492"/>
      <c r="GV492"/>
      <c r="GW492"/>
    </row>
    <row r="493" spans="78:205" ht="13">
      <c r="BZ493"/>
      <c r="CH493"/>
      <c r="CP493"/>
      <c r="CX493"/>
      <c r="CY493"/>
      <c r="CZ493"/>
      <c r="DA493"/>
      <c r="DB493"/>
      <c r="DC493"/>
      <c r="DD493"/>
      <c r="DE493"/>
      <c r="DF493"/>
      <c r="DG493"/>
      <c r="DH493"/>
      <c r="DI493"/>
      <c r="DJ493"/>
      <c r="DK493"/>
      <c r="DL493"/>
      <c r="DM493"/>
      <c r="DN493"/>
      <c r="DO493"/>
      <c r="DP493"/>
      <c r="DQ493"/>
      <c r="DR493"/>
      <c r="DS493"/>
      <c r="DT493"/>
      <c r="DU493"/>
      <c r="DV493"/>
      <c r="DW493"/>
      <c r="DX493"/>
      <c r="DY493"/>
      <c r="DZ493"/>
      <c r="EA493"/>
      <c r="EB493"/>
      <c r="EC493"/>
      <c r="ED493"/>
      <c r="EE493"/>
      <c r="EF493"/>
      <c r="EG493"/>
      <c r="EH493"/>
      <c r="EI493"/>
      <c r="EJ493"/>
      <c r="EK493"/>
      <c r="EL493"/>
      <c r="EM493"/>
      <c r="EN493"/>
      <c r="EO493"/>
      <c r="EP493"/>
      <c r="EQ493"/>
      <c r="ER493"/>
      <c r="ES493"/>
      <c r="ET493"/>
      <c r="EU493"/>
      <c r="EV493"/>
      <c r="EW493"/>
      <c r="EX493"/>
      <c r="EY493"/>
      <c r="EZ493"/>
      <c r="FA493"/>
      <c r="FB493"/>
      <c r="FC493"/>
      <c r="FD493"/>
      <c r="FE493"/>
      <c r="FF493"/>
      <c r="FG493"/>
      <c r="FH493"/>
      <c r="FI493"/>
      <c r="FJ493"/>
      <c r="FK493"/>
      <c r="FL493"/>
      <c r="FM493"/>
      <c r="FN493"/>
      <c r="FO493"/>
      <c r="FP493"/>
      <c r="FQ493"/>
      <c r="FR493"/>
      <c r="FS493"/>
      <c r="FT493"/>
      <c r="FU493"/>
      <c r="FV493"/>
      <c r="FW493"/>
      <c r="FX493"/>
      <c r="FY493"/>
      <c r="FZ493"/>
      <c r="GA493"/>
      <c r="GB493"/>
      <c r="GC493"/>
      <c r="GD493"/>
      <c r="GE493"/>
      <c r="GF493"/>
      <c r="GG493"/>
      <c r="GH493"/>
      <c r="GI493"/>
      <c r="GJ493"/>
      <c r="GK493"/>
      <c r="GL493"/>
      <c r="GM493"/>
      <c r="GN493"/>
      <c r="GO493"/>
      <c r="GP493"/>
      <c r="GQ493"/>
      <c r="GR493"/>
      <c r="GS493"/>
      <c r="GT493"/>
      <c r="GU493"/>
      <c r="GV493"/>
      <c r="GW493"/>
    </row>
    <row r="494" spans="78:205" ht="13">
      <c r="BZ494"/>
      <c r="CH494"/>
      <c r="CP494"/>
      <c r="CX494"/>
      <c r="CY494"/>
      <c r="CZ494"/>
      <c r="DA494"/>
      <c r="DB494"/>
      <c r="DC494"/>
      <c r="DD494"/>
      <c r="DE494"/>
      <c r="DF494"/>
      <c r="DG494"/>
      <c r="DH494"/>
      <c r="DI494"/>
      <c r="DJ494"/>
      <c r="DK494"/>
      <c r="DL494"/>
      <c r="DM494"/>
      <c r="DN494"/>
      <c r="DO494"/>
      <c r="DP494"/>
      <c r="DQ494"/>
      <c r="DR494"/>
      <c r="DS494"/>
      <c r="DT494"/>
      <c r="DU494"/>
      <c r="DV494"/>
      <c r="DW494"/>
      <c r="DX494"/>
      <c r="DY494"/>
      <c r="DZ494"/>
      <c r="EA494"/>
      <c r="EB494"/>
      <c r="EC494"/>
      <c r="ED494"/>
      <c r="EE494"/>
      <c r="EF494"/>
      <c r="EG494"/>
      <c r="EH494"/>
      <c r="EI494"/>
      <c r="EJ494"/>
      <c r="EK494"/>
      <c r="EL494"/>
      <c r="EM494"/>
      <c r="EN494"/>
      <c r="EO494"/>
      <c r="EP494"/>
      <c r="EQ494"/>
      <c r="ER494"/>
      <c r="ES494"/>
      <c r="ET494"/>
      <c r="EU494"/>
      <c r="EV494"/>
      <c r="EW494"/>
      <c r="EX494"/>
      <c r="EY494"/>
      <c r="EZ494"/>
      <c r="FA494"/>
      <c r="FB494"/>
      <c r="FC494"/>
      <c r="FD494"/>
      <c r="FE494"/>
      <c r="FF494"/>
      <c r="FG494"/>
      <c r="FH494"/>
      <c r="FI494"/>
      <c r="FJ494"/>
      <c r="FK494"/>
      <c r="FL494"/>
      <c r="FM494"/>
      <c r="FN494"/>
      <c r="FO494"/>
      <c r="FP494"/>
      <c r="FQ494"/>
      <c r="FR494"/>
      <c r="FS494"/>
      <c r="FT494"/>
      <c r="FU494"/>
      <c r="FV494"/>
      <c r="FW494"/>
      <c r="FX494"/>
      <c r="FY494"/>
      <c r="FZ494"/>
      <c r="GA494"/>
      <c r="GB494"/>
      <c r="GC494"/>
      <c r="GD494"/>
      <c r="GE494"/>
      <c r="GF494"/>
      <c r="GG494"/>
      <c r="GH494"/>
      <c r="GI494"/>
      <c r="GJ494"/>
      <c r="GK494"/>
      <c r="GL494"/>
      <c r="GM494"/>
      <c r="GN494"/>
      <c r="GO494"/>
      <c r="GP494"/>
      <c r="GQ494"/>
      <c r="GR494"/>
      <c r="GS494"/>
      <c r="GT494"/>
      <c r="GU494"/>
      <c r="GV494"/>
      <c r="GW494"/>
    </row>
    <row r="495" spans="78:205" ht="13">
      <c r="BZ495"/>
      <c r="CH495"/>
      <c r="CP495"/>
      <c r="CX495"/>
      <c r="CY495"/>
      <c r="CZ495"/>
      <c r="DA495"/>
      <c r="DB495"/>
      <c r="DC495"/>
      <c r="DD495"/>
      <c r="DE495"/>
      <c r="DF495"/>
      <c r="DG495"/>
      <c r="DH495"/>
      <c r="DI495"/>
      <c r="DJ495"/>
      <c r="DK495"/>
      <c r="DL495"/>
      <c r="DM495"/>
      <c r="DN495"/>
      <c r="DO495"/>
      <c r="DP495"/>
      <c r="DQ495"/>
      <c r="DR495"/>
      <c r="DS495"/>
      <c r="DT495"/>
      <c r="DU495"/>
      <c r="DV495"/>
      <c r="DW495"/>
      <c r="DX495"/>
      <c r="DY495"/>
      <c r="DZ495"/>
      <c r="EA495"/>
      <c r="EB495"/>
      <c r="EC495"/>
      <c r="ED495"/>
      <c r="EE495"/>
      <c r="EF495"/>
      <c r="EG495"/>
      <c r="EH495"/>
      <c r="EI495"/>
      <c r="EJ495"/>
      <c r="EK495"/>
      <c r="EL495"/>
      <c r="EM495"/>
      <c r="EN495"/>
      <c r="EO495"/>
      <c r="EP495"/>
      <c r="EQ495"/>
      <c r="ER495"/>
      <c r="ES495"/>
      <c r="ET495"/>
      <c r="EU495"/>
      <c r="EV495"/>
      <c r="EW495"/>
      <c r="EX495"/>
      <c r="EY495"/>
      <c r="EZ495"/>
      <c r="FA495"/>
      <c r="FB495"/>
      <c r="FC495"/>
      <c r="FD495"/>
      <c r="FE495"/>
      <c r="FF495"/>
      <c r="FG495"/>
      <c r="FH495"/>
      <c r="FI495"/>
      <c r="FJ495"/>
      <c r="FK495"/>
      <c r="FL495"/>
      <c r="FM495"/>
      <c r="FN495"/>
      <c r="FO495"/>
      <c r="FP495"/>
      <c r="FQ495"/>
      <c r="FR495"/>
      <c r="FS495"/>
      <c r="FT495"/>
      <c r="FU495"/>
      <c r="FV495"/>
      <c r="FW495"/>
      <c r="FX495"/>
      <c r="FY495"/>
      <c r="FZ495"/>
      <c r="GA495"/>
      <c r="GB495"/>
      <c r="GC495"/>
      <c r="GD495"/>
      <c r="GE495"/>
      <c r="GF495"/>
      <c r="GG495"/>
      <c r="GH495"/>
      <c r="GI495"/>
      <c r="GJ495"/>
      <c r="GK495"/>
      <c r="GL495"/>
      <c r="GM495"/>
      <c r="GN495"/>
      <c r="GO495"/>
      <c r="GP495"/>
      <c r="GQ495"/>
      <c r="GR495"/>
      <c r="GS495"/>
      <c r="GT495"/>
      <c r="GU495"/>
      <c r="GV495"/>
      <c r="GW495"/>
    </row>
    <row r="496" spans="78:205" ht="13">
      <c r="BZ496"/>
      <c r="CH496"/>
      <c r="CP496"/>
      <c r="CX496"/>
      <c r="CY496"/>
      <c r="CZ496"/>
      <c r="DA496"/>
      <c r="DB496"/>
      <c r="DC496"/>
      <c r="DD496"/>
      <c r="DE496"/>
      <c r="DF496"/>
      <c r="DG496"/>
      <c r="DH496"/>
      <c r="DI496"/>
      <c r="DJ496"/>
      <c r="DK496"/>
      <c r="DL496"/>
      <c r="DM496"/>
      <c r="DN496"/>
      <c r="DO496"/>
      <c r="DP496"/>
      <c r="DQ496"/>
      <c r="DR496"/>
      <c r="DS496"/>
      <c r="DT496"/>
      <c r="DU496"/>
      <c r="DV496"/>
      <c r="DW496"/>
      <c r="DX496"/>
      <c r="DY496"/>
      <c r="DZ496"/>
      <c r="EA496"/>
      <c r="EB496"/>
      <c r="EC496"/>
      <c r="ED496"/>
      <c r="EE496"/>
      <c r="EF496"/>
      <c r="EG496"/>
      <c r="EH496"/>
      <c r="EI496"/>
      <c r="EJ496"/>
      <c r="EK496"/>
      <c r="EL496"/>
      <c r="EM496"/>
      <c r="EN496"/>
      <c r="EO496"/>
      <c r="EP496"/>
      <c r="EQ496"/>
      <c r="ER496"/>
      <c r="ES496"/>
      <c r="ET496"/>
      <c r="EU496"/>
      <c r="EV496"/>
      <c r="EW496"/>
      <c r="EX496"/>
      <c r="EY496"/>
      <c r="EZ496"/>
      <c r="FA496"/>
      <c r="FB496"/>
      <c r="FC496"/>
      <c r="FD496"/>
      <c r="FE496"/>
      <c r="FF496"/>
      <c r="FG496"/>
      <c r="FH496"/>
      <c r="FI496"/>
      <c r="FJ496"/>
      <c r="FK496"/>
      <c r="FL496"/>
      <c r="FM496"/>
      <c r="FN496"/>
      <c r="FO496"/>
      <c r="FP496"/>
      <c r="FQ496"/>
      <c r="FR496"/>
      <c r="FS496"/>
      <c r="FT496"/>
      <c r="FU496"/>
      <c r="FV496"/>
      <c r="FW496"/>
      <c r="FX496"/>
      <c r="FY496"/>
      <c r="FZ496"/>
      <c r="GA496"/>
      <c r="GB496"/>
      <c r="GC496"/>
      <c r="GD496"/>
      <c r="GE496"/>
      <c r="GF496"/>
      <c r="GG496"/>
      <c r="GH496"/>
      <c r="GI496"/>
      <c r="GJ496"/>
      <c r="GK496"/>
      <c r="GL496"/>
      <c r="GM496"/>
      <c r="GN496"/>
      <c r="GO496"/>
      <c r="GP496"/>
      <c r="GQ496"/>
      <c r="GR496"/>
      <c r="GS496"/>
      <c r="GT496"/>
      <c r="GU496"/>
      <c r="GV496"/>
      <c r="GW496"/>
    </row>
    <row r="497" spans="78:205" ht="13">
      <c r="BZ497"/>
      <c r="CH497"/>
      <c r="CP497"/>
      <c r="CX497"/>
      <c r="CY497"/>
      <c r="CZ497"/>
      <c r="DA497"/>
      <c r="DB497"/>
      <c r="DC497"/>
      <c r="DD497"/>
      <c r="DE497"/>
      <c r="DF497"/>
      <c r="DG497"/>
      <c r="DH497"/>
      <c r="DI497"/>
      <c r="DJ497"/>
      <c r="DK497"/>
      <c r="DL497"/>
      <c r="DM497"/>
      <c r="DN497"/>
      <c r="DO497"/>
      <c r="DP497"/>
      <c r="DQ497"/>
      <c r="DR497"/>
      <c r="DS497"/>
      <c r="DT497"/>
      <c r="DU497"/>
      <c r="DV497"/>
      <c r="DW497"/>
      <c r="DX497"/>
      <c r="DY497"/>
      <c r="DZ497"/>
      <c r="EA497"/>
      <c r="EB497"/>
      <c r="EC497"/>
      <c r="ED497"/>
      <c r="EE497"/>
      <c r="EF497"/>
      <c r="EG497"/>
      <c r="EH497"/>
      <c r="EI497"/>
      <c r="EJ497"/>
      <c r="EK497"/>
      <c r="EL497"/>
      <c r="EM497"/>
      <c r="EN497"/>
      <c r="EO497"/>
      <c r="EP497"/>
      <c r="EQ497"/>
      <c r="ER497"/>
      <c r="ES497"/>
      <c r="ET497"/>
      <c r="EU497"/>
      <c r="EV497"/>
      <c r="EW497"/>
      <c r="EX497"/>
      <c r="EY497"/>
      <c r="EZ497"/>
      <c r="FA497"/>
      <c r="FB497"/>
      <c r="FC497"/>
      <c r="FD497"/>
      <c r="FE497"/>
      <c r="FF497"/>
      <c r="FG497"/>
      <c r="FH497"/>
      <c r="FI497"/>
      <c r="FJ497"/>
      <c r="FK497"/>
      <c r="FL497"/>
      <c r="FM497"/>
      <c r="FN497"/>
      <c r="FO497"/>
      <c r="FP497"/>
      <c r="FQ497"/>
      <c r="FR497"/>
      <c r="FS497"/>
      <c r="FT497"/>
      <c r="FU497"/>
      <c r="FV497"/>
      <c r="FW497"/>
      <c r="FX497"/>
      <c r="FY497"/>
      <c r="FZ497"/>
      <c r="GA497"/>
      <c r="GB497"/>
      <c r="GC497"/>
      <c r="GD497"/>
      <c r="GE497"/>
      <c r="GF497"/>
      <c r="GG497"/>
      <c r="GH497"/>
      <c r="GI497"/>
      <c r="GJ497"/>
      <c r="GK497"/>
      <c r="GL497"/>
      <c r="GM497"/>
      <c r="GN497"/>
      <c r="GO497"/>
      <c r="GP497"/>
      <c r="GQ497"/>
      <c r="GR497"/>
      <c r="GS497"/>
      <c r="GT497"/>
      <c r="GU497"/>
      <c r="GV497"/>
      <c r="GW497"/>
    </row>
    <row r="498" spans="78:205" ht="13">
      <c r="BZ498"/>
      <c r="CH498"/>
      <c r="CP498"/>
      <c r="CX498"/>
      <c r="CY498"/>
      <c r="CZ498"/>
      <c r="DA498"/>
      <c r="DB498"/>
      <c r="DC498"/>
      <c r="DD498"/>
      <c r="DE498"/>
      <c r="DF498"/>
      <c r="DG498"/>
      <c r="DH498"/>
      <c r="DI498"/>
      <c r="DJ498"/>
      <c r="DK498"/>
      <c r="DL498"/>
      <c r="DM498"/>
      <c r="DN498"/>
      <c r="DO498"/>
      <c r="DP498"/>
      <c r="DQ498"/>
      <c r="DR498"/>
      <c r="DS498"/>
      <c r="DT498"/>
      <c r="DU498"/>
      <c r="DV498"/>
      <c r="DW498"/>
      <c r="DX498"/>
      <c r="DY498"/>
      <c r="DZ498"/>
      <c r="EA498"/>
      <c r="EB498"/>
      <c r="EC498"/>
      <c r="ED498"/>
      <c r="EE498"/>
      <c r="EF498"/>
      <c r="EG498"/>
      <c r="EH498"/>
      <c r="EI498"/>
      <c r="EJ498"/>
      <c r="EK498"/>
      <c r="EL498"/>
      <c r="EM498"/>
      <c r="EN498"/>
      <c r="EO498"/>
      <c r="EP498"/>
      <c r="EQ498"/>
      <c r="ER498"/>
      <c r="ES498"/>
      <c r="ET498"/>
      <c r="EU498"/>
      <c r="EV498"/>
      <c r="EW498"/>
      <c r="EX498"/>
      <c r="EY498"/>
      <c r="EZ498"/>
      <c r="FA498"/>
      <c r="FB498"/>
      <c r="FC498"/>
      <c r="FD498"/>
      <c r="FE498"/>
      <c r="FF498"/>
      <c r="FG498"/>
      <c r="FH498"/>
      <c r="FI498"/>
      <c r="FJ498"/>
      <c r="FK498"/>
      <c r="FL498"/>
      <c r="FM498"/>
      <c r="FN498"/>
      <c r="FO498"/>
      <c r="FP498"/>
      <c r="FQ498"/>
      <c r="FR498"/>
      <c r="FS498"/>
      <c r="FT498"/>
      <c r="FU498"/>
      <c r="FV498"/>
      <c r="FW498"/>
      <c r="FX498"/>
      <c r="FY498"/>
      <c r="FZ498"/>
      <c r="GA498"/>
      <c r="GB498"/>
      <c r="GC498"/>
      <c r="GD498"/>
      <c r="GE498"/>
      <c r="GF498"/>
      <c r="GG498"/>
      <c r="GH498"/>
      <c r="GI498"/>
      <c r="GJ498"/>
      <c r="GK498"/>
      <c r="GL498"/>
      <c r="GM498"/>
      <c r="GN498"/>
      <c r="GO498"/>
      <c r="GP498"/>
      <c r="GQ498"/>
      <c r="GR498"/>
      <c r="GS498"/>
      <c r="GT498"/>
      <c r="GU498"/>
      <c r="GV498"/>
      <c r="GW498"/>
    </row>
    <row r="499" spans="78:205" ht="13">
      <c r="BZ499"/>
      <c r="CH499"/>
      <c r="CP499"/>
      <c r="CX499"/>
      <c r="CY499"/>
      <c r="CZ499"/>
      <c r="DA499"/>
      <c r="DB499"/>
      <c r="DC499"/>
      <c r="DD499"/>
      <c r="DE499"/>
      <c r="DF499"/>
      <c r="DG499"/>
      <c r="DH499"/>
      <c r="DI499"/>
      <c r="DJ499"/>
      <c r="DK499"/>
      <c r="DL499"/>
      <c r="DM499"/>
      <c r="DN499"/>
      <c r="DO499"/>
      <c r="DP499"/>
      <c r="DQ499"/>
      <c r="DR499"/>
      <c r="DS499"/>
      <c r="DT499"/>
      <c r="DU499"/>
      <c r="DV499"/>
      <c r="DW499"/>
      <c r="DX499"/>
      <c r="DY499"/>
      <c r="DZ499"/>
      <c r="EA499"/>
      <c r="EB499"/>
      <c r="EC499"/>
      <c r="ED499"/>
      <c r="EE499"/>
      <c r="EF499"/>
      <c r="EG499"/>
      <c r="EH499"/>
      <c r="EI499"/>
      <c r="EJ499"/>
      <c r="EK499"/>
      <c r="EL499"/>
      <c r="EM499"/>
      <c r="EN499"/>
      <c r="EO499"/>
      <c r="EP499"/>
      <c r="EQ499"/>
      <c r="ER499"/>
      <c r="ES499"/>
      <c r="ET499"/>
      <c r="EU499"/>
      <c r="EV499"/>
      <c r="EW499"/>
      <c r="EX499"/>
      <c r="EY499"/>
      <c r="EZ499"/>
      <c r="FA499"/>
      <c r="FB499"/>
      <c r="FC499"/>
      <c r="FD499"/>
      <c r="FE499"/>
      <c r="FF499"/>
      <c r="FG499"/>
      <c r="FH499"/>
      <c r="FI499"/>
      <c r="FJ499"/>
      <c r="FK499"/>
      <c r="FL499"/>
      <c r="FM499"/>
      <c r="FN499"/>
      <c r="FO499"/>
      <c r="FP499"/>
      <c r="FQ499"/>
      <c r="FR499"/>
      <c r="FS499"/>
      <c r="FT499"/>
      <c r="FU499"/>
      <c r="FV499"/>
      <c r="FW499"/>
      <c r="FX499"/>
      <c r="FY499"/>
      <c r="FZ499"/>
      <c r="GA499"/>
      <c r="GB499"/>
      <c r="GC499"/>
      <c r="GD499"/>
      <c r="GE499"/>
      <c r="GF499"/>
      <c r="GG499"/>
      <c r="GH499"/>
      <c r="GI499"/>
      <c r="GJ499"/>
      <c r="GK499"/>
      <c r="GL499"/>
      <c r="GM499"/>
      <c r="GN499"/>
      <c r="GO499"/>
      <c r="GP499"/>
      <c r="GQ499"/>
      <c r="GR499"/>
      <c r="GS499"/>
      <c r="GT499"/>
      <c r="GU499"/>
      <c r="GV499"/>
      <c r="GW499"/>
    </row>
    <row r="500" spans="78:205" ht="13">
      <c r="BZ500"/>
      <c r="CH500"/>
      <c r="CP500"/>
      <c r="CX500"/>
      <c r="CY500"/>
      <c r="CZ500"/>
      <c r="DA500"/>
      <c r="DB500"/>
      <c r="DC500"/>
      <c r="DD500"/>
      <c r="DE500"/>
      <c r="DF500"/>
      <c r="DG500"/>
      <c r="DH500"/>
      <c r="DI500"/>
      <c r="DJ500"/>
      <c r="DK500"/>
      <c r="DL500"/>
      <c r="DM500"/>
      <c r="DN500"/>
      <c r="DO500"/>
      <c r="DP500"/>
      <c r="DQ500"/>
      <c r="DR500"/>
      <c r="DS500"/>
      <c r="DT500"/>
      <c r="DU500"/>
      <c r="DV500"/>
      <c r="DW500"/>
      <c r="DX500"/>
      <c r="DY500"/>
      <c r="DZ500"/>
      <c r="EA500"/>
      <c r="EB500"/>
      <c r="EC500"/>
      <c r="ED500"/>
      <c r="EE500"/>
      <c r="EF500"/>
      <c r="EG500"/>
      <c r="EH500"/>
      <c r="EI500"/>
      <c r="EJ500"/>
      <c r="EK500"/>
      <c r="EL500"/>
      <c r="EM500"/>
      <c r="EN500"/>
      <c r="EO500"/>
      <c r="EP500"/>
      <c r="EQ500"/>
      <c r="ER500"/>
      <c r="ES500"/>
      <c r="ET500"/>
      <c r="EU500"/>
      <c r="EV500"/>
      <c r="EW500"/>
      <c r="EX500"/>
      <c r="EY500"/>
      <c r="EZ500"/>
      <c r="FA500"/>
      <c r="FB500"/>
      <c r="FC500"/>
      <c r="FD500"/>
      <c r="FE500"/>
      <c r="FF500"/>
      <c r="FG500"/>
      <c r="FH500"/>
      <c r="FI500"/>
      <c r="FJ500"/>
      <c r="FK500"/>
      <c r="FL500"/>
      <c r="FM500"/>
      <c r="FN500"/>
      <c r="FO500"/>
      <c r="FP500"/>
      <c r="FQ500"/>
      <c r="FR500"/>
      <c r="FS500"/>
      <c r="FT500"/>
      <c r="FU500"/>
      <c r="FV500"/>
      <c r="FW500"/>
      <c r="FX500"/>
      <c r="FY500"/>
      <c r="FZ500"/>
      <c r="GA500"/>
      <c r="GB500"/>
      <c r="GC500"/>
      <c r="GD500"/>
      <c r="GE500"/>
      <c r="GF500"/>
      <c r="GG500"/>
      <c r="GH500"/>
      <c r="GI500"/>
      <c r="GJ500"/>
      <c r="GK500"/>
      <c r="GL500"/>
      <c r="GM500"/>
      <c r="GN500"/>
      <c r="GO500"/>
      <c r="GP500"/>
      <c r="GQ500"/>
      <c r="GR500"/>
      <c r="GS500"/>
      <c r="GT500"/>
      <c r="GU500"/>
      <c r="GV500"/>
      <c r="GW500"/>
    </row>
    <row r="501" spans="78:205" ht="13">
      <c r="BZ501"/>
      <c r="CH501"/>
      <c r="CP501"/>
      <c r="CX501"/>
      <c r="CY501"/>
      <c r="CZ501"/>
      <c r="DA501"/>
      <c r="DB501"/>
      <c r="DC501"/>
      <c r="DD501"/>
      <c r="DE501"/>
      <c r="DF501"/>
      <c r="DG501"/>
      <c r="DH501"/>
      <c r="DI501"/>
      <c r="DJ501"/>
      <c r="DK501"/>
      <c r="DL501"/>
      <c r="DM501"/>
      <c r="DN501"/>
      <c r="DO501"/>
      <c r="DP501"/>
      <c r="DQ501"/>
      <c r="DR501"/>
      <c r="DS501"/>
      <c r="DT501"/>
      <c r="DU501"/>
      <c r="DV501"/>
      <c r="DW501"/>
      <c r="DX501"/>
      <c r="DY501"/>
      <c r="DZ501"/>
      <c r="EA501"/>
      <c r="EB501"/>
      <c r="EC501"/>
      <c r="ED501"/>
      <c r="EE501"/>
      <c r="EF501"/>
      <c r="EG501"/>
      <c r="EH501"/>
      <c r="EI501"/>
      <c r="EJ501"/>
      <c r="EK501"/>
      <c r="EL501"/>
      <c r="EM501"/>
      <c r="EN501"/>
      <c r="EO501"/>
      <c r="EP501"/>
      <c r="EQ501"/>
      <c r="ER501"/>
      <c r="ES501"/>
      <c r="ET501"/>
      <c r="EU501"/>
      <c r="EV501"/>
      <c r="EW501"/>
      <c r="EX501"/>
      <c r="EY501"/>
      <c r="EZ501"/>
      <c r="FA501"/>
      <c r="FB501"/>
      <c r="FC501"/>
      <c r="FD501"/>
      <c r="FE501"/>
      <c r="FF501"/>
      <c r="FG501"/>
      <c r="FH501"/>
      <c r="FI501"/>
      <c r="FJ501"/>
      <c r="FK501"/>
      <c r="FL501"/>
      <c r="FM501"/>
      <c r="FN501"/>
      <c r="FO501"/>
      <c r="FP501"/>
      <c r="FQ501"/>
      <c r="FR501"/>
      <c r="FS501"/>
      <c r="FT501"/>
      <c r="FU501"/>
      <c r="FV501"/>
      <c r="FW501"/>
      <c r="FX501"/>
      <c r="FY501"/>
      <c r="FZ501"/>
      <c r="GA501"/>
      <c r="GB501"/>
      <c r="GC501"/>
      <c r="GD501"/>
      <c r="GE501"/>
      <c r="GF501"/>
      <c r="GG501"/>
      <c r="GH501"/>
      <c r="GI501"/>
      <c r="GJ501"/>
      <c r="GK501"/>
      <c r="GL501"/>
      <c r="GM501"/>
      <c r="GN501"/>
      <c r="GO501"/>
      <c r="GP501"/>
      <c r="GQ501"/>
      <c r="GR501"/>
      <c r="GS501"/>
      <c r="GT501"/>
      <c r="GU501"/>
      <c r="GV501"/>
      <c r="GW501"/>
    </row>
    <row r="502" spans="78:205" ht="13">
      <c r="BZ502"/>
      <c r="CH502"/>
      <c r="CP502"/>
      <c r="CX502"/>
      <c r="CY502"/>
      <c r="CZ502"/>
      <c r="DA502"/>
      <c r="DB502"/>
      <c r="DC502"/>
      <c r="DD502"/>
      <c r="DE502"/>
      <c r="DF502"/>
      <c r="DG502"/>
      <c r="DH502"/>
      <c r="DI502"/>
      <c r="DJ502"/>
      <c r="DK502"/>
      <c r="DL502"/>
      <c r="DM502"/>
      <c r="DN502"/>
      <c r="DO502"/>
      <c r="DP502"/>
      <c r="DQ502"/>
      <c r="DR502"/>
      <c r="DS502"/>
      <c r="DT502"/>
      <c r="DU502"/>
      <c r="DV502"/>
      <c r="DW502"/>
      <c r="DX502"/>
      <c r="DY502"/>
      <c r="DZ502"/>
      <c r="EA502"/>
      <c r="EB502"/>
      <c r="EC502"/>
      <c r="ED502"/>
      <c r="EE502"/>
      <c r="EF502"/>
      <c r="EG502"/>
      <c r="EH502"/>
      <c r="EI502"/>
      <c r="EJ502"/>
      <c r="EK502"/>
      <c r="EL502"/>
      <c r="EM502"/>
      <c r="EN502"/>
      <c r="EO502"/>
      <c r="EP502"/>
      <c r="EQ502"/>
      <c r="ER502"/>
      <c r="ES502"/>
      <c r="ET502"/>
      <c r="EU502"/>
      <c r="EV502"/>
      <c r="EW502"/>
      <c r="EX502"/>
      <c r="EY502"/>
      <c r="EZ502"/>
      <c r="FA502"/>
      <c r="FB502"/>
      <c r="FC502"/>
      <c r="FD502"/>
      <c r="FE502"/>
      <c r="FF502"/>
      <c r="FG502"/>
      <c r="FH502"/>
      <c r="FI502"/>
      <c r="FJ502"/>
      <c r="FK502"/>
      <c r="FL502"/>
      <c r="FM502"/>
      <c r="FN502"/>
      <c r="FO502"/>
      <c r="FP502"/>
      <c r="FQ502"/>
      <c r="FR502"/>
      <c r="FS502"/>
      <c r="FT502"/>
      <c r="FU502"/>
      <c r="FV502"/>
      <c r="FW502"/>
      <c r="FX502"/>
      <c r="FY502"/>
      <c r="FZ502"/>
      <c r="GA502"/>
      <c r="GB502"/>
      <c r="GC502"/>
      <c r="GD502"/>
      <c r="GE502"/>
      <c r="GF502"/>
      <c r="GG502"/>
      <c r="GH502"/>
      <c r="GI502"/>
      <c r="GJ502"/>
      <c r="GK502"/>
      <c r="GL502"/>
      <c r="GM502"/>
      <c r="GN502"/>
      <c r="GO502"/>
      <c r="GP502"/>
      <c r="GQ502"/>
      <c r="GR502"/>
      <c r="GS502"/>
      <c r="GT502"/>
      <c r="GU502"/>
      <c r="GV502"/>
      <c r="GW502"/>
    </row>
    <row r="503" spans="78:205" ht="13">
      <c r="BZ503"/>
      <c r="CH503"/>
      <c r="CP503"/>
      <c r="CX503"/>
      <c r="CY503"/>
      <c r="CZ503"/>
      <c r="DA503"/>
      <c r="DB503"/>
      <c r="DC503"/>
      <c r="DD503"/>
      <c r="DE503"/>
      <c r="DF503"/>
      <c r="DG503"/>
      <c r="DH503"/>
      <c r="DI503"/>
      <c r="DJ503"/>
      <c r="DK503"/>
      <c r="DL503"/>
      <c r="DM503"/>
      <c r="DN503"/>
      <c r="DO503"/>
      <c r="DP503"/>
      <c r="DQ503"/>
      <c r="DR503"/>
      <c r="DS503"/>
      <c r="DT503"/>
      <c r="DU503"/>
      <c r="DV503"/>
      <c r="DW503"/>
      <c r="DX503"/>
      <c r="DY503"/>
      <c r="DZ503"/>
      <c r="EA503"/>
      <c r="EB503"/>
      <c r="EC503"/>
      <c r="ED503"/>
      <c r="EE503"/>
      <c r="EF503"/>
      <c r="EG503"/>
      <c r="EH503"/>
      <c r="EI503"/>
      <c r="EJ503"/>
      <c r="EK503"/>
      <c r="EL503"/>
      <c r="EM503"/>
      <c r="EN503"/>
      <c r="EO503"/>
      <c r="EP503"/>
      <c r="EQ503"/>
      <c r="ER503"/>
      <c r="ES503"/>
      <c r="ET503"/>
      <c r="EU503"/>
      <c r="EV503"/>
      <c r="EW503"/>
      <c r="EX503"/>
      <c r="EY503"/>
      <c r="EZ503"/>
      <c r="FA503"/>
      <c r="FB503"/>
      <c r="FC503"/>
      <c r="FD503"/>
      <c r="FE503"/>
      <c r="FF503"/>
      <c r="FG503"/>
      <c r="FH503"/>
      <c r="FI503"/>
      <c r="FJ503"/>
      <c r="FK503"/>
      <c r="FL503"/>
      <c r="FM503"/>
      <c r="FN503"/>
      <c r="FO503"/>
      <c r="FP503"/>
      <c r="FQ503"/>
      <c r="FR503"/>
      <c r="FS503"/>
      <c r="FT503"/>
      <c r="FU503"/>
      <c r="FV503"/>
      <c r="FW503"/>
      <c r="FX503"/>
      <c r="FY503"/>
      <c r="FZ503"/>
      <c r="GA503"/>
      <c r="GB503"/>
      <c r="GC503"/>
      <c r="GD503"/>
      <c r="GE503"/>
      <c r="GF503"/>
      <c r="GG503"/>
      <c r="GH503"/>
      <c r="GI503"/>
      <c r="GJ503"/>
      <c r="GK503"/>
      <c r="GL503"/>
      <c r="GM503"/>
      <c r="GN503"/>
      <c r="GO503"/>
      <c r="GP503"/>
      <c r="GQ503"/>
      <c r="GR503"/>
      <c r="GS503"/>
      <c r="GT503"/>
      <c r="GU503"/>
      <c r="GV503"/>
      <c r="GW503"/>
    </row>
    <row r="504" spans="78:205" ht="13">
      <c r="BZ504"/>
      <c r="CH504"/>
      <c r="CP504"/>
      <c r="CX504"/>
      <c r="CY504"/>
      <c r="CZ504"/>
      <c r="DA504"/>
      <c r="DB504"/>
      <c r="DC504"/>
      <c r="DD504"/>
      <c r="DE504"/>
      <c r="DF504"/>
      <c r="DG504"/>
      <c r="DH504"/>
      <c r="DI504"/>
      <c r="DJ504"/>
      <c r="DK504"/>
      <c r="DL504"/>
      <c r="DM504"/>
      <c r="DN504"/>
      <c r="DO504"/>
      <c r="DP504"/>
      <c r="DQ504"/>
      <c r="DR504"/>
      <c r="DS504"/>
      <c r="DT504"/>
      <c r="DU504"/>
      <c r="DV504"/>
      <c r="DW504"/>
      <c r="DX504"/>
      <c r="DY504"/>
      <c r="DZ504"/>
      <c r="EA504"/>
      <c r="EB504"/>
      <c r="EC504"/>
      <c r="ED504"/>
      <c r="EE504"/>
      <c r="EF504"/>
      <c r="EG504"/>
      <c r="EH504"/>
      <c r="EI504"/>
      <c r="EJ504"/>
      <c r="EK504"/>
      <c r="EL504"/>
      <c r="EM504"/>
      <c r="EN504"/>
      <c r="EO504"/>
      <c r="EP504"/>
      <c r="EQ504"/>
      <c r="ER504"/>
      <c r="ES504"/>
      <c r="ET504"/>
      <c r="EU504"/>
      <c r="EV504"/>
      <c r="EW504"/>
      <c r="EX504"/>
      <c r="EY504"/>
      <c r="EZ504"/>
      <c r="FA504"/>
      <c r="FB504"/>
      <c r="FC504"/>
      <c r="FD504"/>
      <c r="FE504"/>
      <c r="FF504"/>
      <c r="FG504"/>
      <c r="FH504"/>
      <c r="FI504"/>
      <c r="FJ504"/>
      <c r="FK504"/>
      <c r="FL504"/>
      <c r="FM504"/>
      <c r="FN504"/>
      <c r="FO504"/>
      <c r="FP504"/>
      <c r="FQ504"/>
      <c r="FR504"/>
      <c r="FS504"/>
      <c r="FT504"/>
      <c r="FU504"/>
      <c r="FV504"/>
      <c r="FW504"/>
      <c r="FX504"/>
      <c r="FY504"/>
      <c r="FZ504"/>
      <c r="GA504"/>
      <c r="GB504"/>
      <c r="GC504"/>
      <c r="GD504"/>
      <c r="GE504"/>
      <c r="GF504"/>
      <c r="GG504"/>
      <c r="GH504"/>
      <c r="GI504"/>
      <c r="GJ504"/>
      <c r="GK504"/>
      <c r="GL504"/>
      <c r="GM504"/>
      <c r="GN504"/>
      <c r="GO504"/>
      <c r="GP504"/>
      <c r="GQ504"/>
      <c r="GR504"/>
      <c r="GS504"/>
      <c r="GT504"/>
      <c r="GU504"/>
      <c r="GV504"/>
      <c r="GW504"/>
    </row>
    <row r="505" spans="78:205" ht="13">
      <c r="BZ505"/>
      <c r="CH505"/>
      <c r="CP505"/>
      <c r="CX505"/>
      <c r="CY505"/>
      <c r="CZ505"/>
      <c r="DA505"/>
      <c r="DB505"/>
      <c r="DC505"/>
      <c r="DD505"/>
      <c r="DE505"/>
      <c r="DF505"/>
      <c r="DG505"/>
      <c r="DH505"/>
      <c r="DI505"/>
      <c r="DJ505"/>
      <c r="DK505"/>
      <c r="DL505"/>
      <c r="DM505"/>
      <c r="DN505"/>
      <c r="DO505"/>
      <c r="DP505"/>
      <c r="DQ505"/>
      <c r="DR505"/>
      <c r="DS505"/>
      <c r="DT505"/>
      <c r="DU505"/>
      <c r="DV505"/>
      <c r="DW505"/>
      <c r="DX505"/>
      <c r="DY505"/>
      <c r="DZ505"/>
      <c r="EA505"/>
      <c r="EB505"/>
      <c r="EC505"/>
      <c r="ED505"/>
      <c r="EE505"/>
      <c r="EF505"/>
      <c r="EG505"/>
      <c r="EH505"/>
      <c r="EI505"/>
      <c r="EJ505"/>
      <c r="EK505"/>
      <c r="EL505"/>
      <c r="EM505"/>
      <c r="EN505"/>
      <c r="EO505"/>
      <c r="EP505"/>
      <c r="EQ505"/>
      <c r="ER505"/>
      <c r="ES505"/>
      <c r="ET505"/>
      <c r="EU505"/>
      <c r="EV505"/>
      <c r="EW505"/>
      <c r="EX505"/>
      <c r="EY505"/>
      <c r="EZ505"/>
      <c r="FA505"/>
      <c r="FB505"/>
      <c r="FC505"/>
      <c r="FD505"/>
      <c r="FE505"/>
      <c r="FF505"/>
      <c r="FG505"/>
      <c r="FH505"/>
      <c r="FI505"/>
      <c r="FJ505"/>
      <c r="FK505"/>
      <c r="FL505"/>
      <c r="FM505"/>
      <c r="FN505"/>
      <c r="FO505"/>
      <c r="FP505"/>
      <c r="FQ505"/>
      <c r="FR505"/>
      <c r="FS505"/>
      <c r="FT505"/>
      <c r="FU505"/>
      <c r="FV505"/>
      <c r="FW505"/>
      <c r="FX505"/>
      <c r="FY505"/>
      <c r="FZ505"/>
      <c r="GA505"/>
      <c r="GB505"/>
      <c r="GC505"/>
      <c r="GD505"/>
      <c r="GE505"/>
      <c r="GF505"/>
      <c r="GG505"/>
      <c r="GH505"/>
      <c r="GI505"/>
      <c r="GJ505"/>
      <c r="GK505"/>
      <c r="GL505"/>
      <c r="GM505"/>
      <c r="GN505"/>
      <c r="GO505"/>
      <c r="GP505"/>
      <c r="GQ505"/>
      <c r="GR505"/>
      <c r="GS505"/>
      <c r="GT505"/>
      <c r="GU505"/>
      <c r="GV505"/>
      <c r="GW505"/>
    </row>
    <row r="506" spans="78:205" ht="13">
      <c r="BZ506"/>
      <c r="CH506"/>
      <c r="CP506"/>
      <c r="CX506"/>
      <c r="CY506"/>
      <c r="CZ506"/>
      <c r="DA506"/>
      <c r="DB506"/>
      <c r="DC506"/>
      <c r="DD506"/>
      <c r="DE506"/>
      <c r="DF506"/>
      <c r="DG506"/>
      <c r="DH506"/>
      <c r="DI506"/>
      <c r="DJ506"/>
      <c r="DK506"/>
      <c r="DL506"/>
      <c r="DM506"/>
      <c r="DN506"/>
      <c r="DO506"/>
      <c r="DP506"/>
      <c r="DQ506"/>
      <c r="DR506"/>
      <c r="DS506"/>
      <c r="DT506"/>
      <c r="DU506"/>
      <c r="DV506"/>
      <c r="DW506"/>
      <c r="DX506"/>
      <c r="DY506"/>
      <c r="DZ506"/>
      <c r="EA506"/>
      <c r="EB506"/>
      <c r="EC506"/>
      <c r="ED506"/>
      <c r="EE506"/>
      <c r="EF506"/>
      <c r="EG506"/>
      <c r="EH506"/>
      <c r="EI506"/>
      <c r="EJ506"/>
      <c r="EK506"/>
      <c r="EL506"/>
      <c r="EM506"/>
      <c r="EN506"/>
      <c r="EO506"/>
      <c r="EP506"/>
      <c r="EQ506"/>
      <c r="ER506"/>
      <c r="ES506"/>
      <c r="ET506"/>
      <c r="EU506"/>
      <c r="EV506"/>
      <c r="EW506"/>
      <c r="EX506"/>
      <c r="EY506"/>
      <c r="EZ506"/>
      <c r="FA506"/>
      <c r="FB506"/>
      <c r="FC506"/>
      <c r="FD506"/>
      <c r="FE506"/>
      <c r="FF506"/>
      <c r="FG506"/>
      <c r="FH506"/>
      <c r="FI506"/>
      <c r="FJ506"/>
      <c r="FK506"/>
      <c r="FL506"/>
      <c r="FM506"/>
      <c r="FN506"/>
      <c r="FO506"/>
      <c r="FP506"/>
      <c r="FQ506"/>
      <c r="FR506"/>
      <c r="FS506"/>
      <c r="FT506"/>
      <c r="FU506"/>
      <c r="FV506"/>
      <c r="FW506"/>
      <c r="FX506"/>
      <c r="FY506"/>
      <c r="FZ506"/>
      <c r="GA506"/>
      <c r="GB506"/>
      <c r="GC506"/>
      <c r="GD506"/>
      <c r="GE506"/>
      <c r="GF506"/>
      <c r="GG506"/>
      <c r="GH506"/>
      <c r="GI506"/>
      <c r="GJ506"/>
      <c r="GK506"/>
      <c r="GL506"/>
      <c r="GM506"/>
      <c r="GN506"/>
      <c r="GO506"/>
      <c r="GP506"/>
      <c r="GQ506"/>
      <c r="GR506"/>
      <c r="GS506"/>
      <c r="GT506"/>
      <c r="GU506"/>
      <c r="GV506"/>
      <c r="GW506"/>
    </row>
    <row r="507" spans="78:205" ht="13">
      <c r="BZ507"/>
      <c r="CH507"/>
      <c r="CP507"/>
      <c r="CX507"/>
      <c r="CY507"/>
      <c r="CZ507"/>
      <c r="DA507"/>
      <c r="DB507"/>
      <c r="DC507"/>
      <c r="DD507"/>
      <c r="DE507"/>
      <c r="DF507"/>
      <c r="DG507"/>
      <c r="DH507"/>
      <c r="DI507"/>
      <c r="DJ507"/>
      <c r="DK507"/>
      <c r="DL507"/>
      <c r="DM507"/>
      <c r="DN507"/>
      <c r="DO507"/>
      <c r="DP507"/>
      <c r="DQ507"/>
      <c r="DR507"/>
      <c r="DS507"/>
      <c r="DT507"/>
      <c r="DU507"/>
      <c r="DV507"/>
      <c r="DW507"/>
      <c r="DX507"/>
      <c r="DY507"/>
      <c r="DZ507"/>
      <c r="EA507"/>
      <c r="EB507"/>
      <c r="EC507"/>
      <c r="ED507"/>
      <c r="EE507"/>
      <c r="EF507"/>
      <c r="EG507"/>
      <c r="EH507"/>
      <c r="EI507"/>
      <c r="EJ507"/>
      <c r="EK507"/>
      <c r="EL507"/>
      <c r="EM507"/>
      <c r="EN507"/>
      <c r="EO507"/>
      <c r="EP507"/>
      <c r="EQ507"/>
      <c r="ER507"/>
      <c r="ES507"/>
      <c r="ET507"/>
      <c r="EU507"/>
      <c r="EV507"/>
      <c r="EW507"/>
      <c r="EX507"/>
      <c r="EY507"/>
      <c r="EZ507"/>
      <c r="FA507"/>
      <c r="FB507"/>
      <c r="FC507"/>
      <c r="FD507"/>
      <c r="FE507"/>
      <c r="FF507"/>
      <c r="FG507"/>
      <c r="FH507"/>
      <c r="FI507"/>
      <c r="FJ507"/>
      <c r="FK507"/>
      <c r="FL507"/>
      <c r="FM507"/>
      <c r="FN507"/>
      <c r="FO507"/>
      <c r="FP507"/>
      <c r="FQ507"/>
      <c r="FR507"/>
      <c r="FS507"/>
      <c r="FT507"/>
      <c r="FU507"/>
      <c r="FV507"/>
      <c r="FW507"/>
      <c r="FX507"/>
      <c r="FY507"/>
      <c r="FZ507"/>
      <c r="GA507"/>
      <c r="GB507"/>
      <c r="GC507"/>
      <c r="GD507"/>
      <c r="GE507"/>
      <c r="GF507"/>
      <c r="GG507"/>
      <c r="GH507"/>
      <c r="GI507"/>
      <c r="GJ507"/>
      <c r="GK507"/>
      <c r="GL507"/>
      <c r="GM507"/>
      <c r="GN507"/>
      <c r="GO507"/>
      <c r="GP507"/>
      <c r="GQ507"/>
      <c r="GR507"/>
      <c r="GS507"/>
      <c r="GT507"/>
      <c r="GU507"/>
      <c r="GV507"/>
      <c r="GW507"/>
    </row>
    <row r="508" spans="78:205" ht="13">
      <c r="BZ508"/>
      <c r="CH508"/>
      <c r="CP508"/>
      <c r="CX508"/>
      <c r="CY508"/>
      <c r="CZ508"/>
      <c r="DA508"/>
      <c r="DB508"/>
      <c r="DC508"/>
      <c r="DD508"/>
      <c r="DE508"/>
      <c r="DF508"/>
      <c r="DG508"/>
      <c r="DH508"/>
      <c r="DI508"/>
      <c r="DJ508"/>
      <c r="DK508"/>
      <c r="DL508"/>
      <c r="DM508"/>
      <c r="DN508"/>
      <c r="DO508"/>
      <c r="DP508"/>
      <c r="DQ508"/>
      <c r="DR508"/>
      <c r="DS508"/>
      <c r="DT508"/>
      <c r="DU508"/>
      <c r="DV508"/>
      <c r="DW508"/>
      <c r="DX508"/>
      <c r="DY508"/>
      <c r="DZ508"/>
      <c r="EA508"/>
      <c r="EB508"/>
      <c r="EC508"/>
      <c r="ED508"/>
      <c r="EE508"/>
      <c r="EF508"/>
      <c r="EG508"/>
      <c r="EH508"/>
      <c r="EI508"/>
      <c r="EJ508"/>
      <c r="EK508"/>
      <c r="EL508"/>
      <c r="EM508"/>
      <c r="EN508"/>
      <c r="EO508"/>
      <c r="EP508"/>
      <c r="EQ508"/>
      <c r="ER508"/>
      <c r="ES508"/>
      <c r="ET508"/>
      <c r="EU508"/>
      <c r="EV508"/>
      <c r="EW508"/>
      <c r="EX508"/>
      <c r="EY508"/>
      <c r="EZ508"/>
      <c r="FA508"/>
      <c r="FB508"/>
      <c r="FC508"/>
      <c r="FD508"/>
      <c r="FE508"/>
      <c r="FF508"/>
      <c r="FG508"/>
      <c r="FH508"/>
      <c r="FI508"/>
      <c r="FJ508"/>
      <c r="FK508"/>
      <c r="FL508"/>
      <c r="FM508"/>
      <c r="FN508"/>
      <c r="FO508"/>
      <c r="FP508"/>
      <c r="FQ508"/>
      <c r="FR508"/>
      <c r="FS508"/>
      <c r="FT508"/>
      <c r="FU508"/>
      <c r="FV508"/>
      <c r="FW508"/>
      <c r="FX508"/>
      <c r="FY508"/>
      <c r="FZ508"/>
      <c r="GA508"/>
      <c r="GB508"/>
      <c r="GC508"/>
      <c r="GD508"/>
      <c r="GE508"/>
      <c r="GF508"/>
      <c r="GG508"/>
      <c r="GH508"/>
      <c r="GI508"/>
      <c r="GJ508"/>
      <c r="GK508"/>
      <c r="GL508"/>
      <c r="GM508"/>
      <c r="GN508"/>
      <c r="GO508"/>
      <c r="GP508"/>
      <c r="GQ508"/>
      <c r="GR508"/>
      <c r="GS508"/>
      <c r="GT508"/>
      <c r="GU508"/>
      <c r="GV508"/>
      <c r="GW508"/>
    </row>
    <row r="509" spans="78:205" ht="13">
      <c r="BZ509"/>
      <c r="CH509"/>
      <c r="CP509"/>
      <c r="CX509"/>
      <c r="CY509"/>
      <c r="CZ509"/>
      <c r="DA509"/>
      <c r="DB509"/>
      <c r="DC509"/>
      <c r="DD509"/>
      <c r="DE509"/>
      <c r="DF509"/>
      <c r="DG509"/>
      <c r="DH509"/>
      <c r="DI509"/>
      <c r="DJ509"/>
      <c r="DK509"/>
      <c r="DL509"/>
      <c r="DM509"/>
      <c r="DN509"/>
      <c r="DO509"/>
      <c r="DP509"/>
      <c r="DQ509"/>
      <c r="DR509"/>
      <c r="DS509"/>
      <c r="DT509"/>
      <c r="DU509"/>
      <c r="DV509"/>
      <c r="DW509"/>
      <c r="DX509"/>
      <c r="DY509"/>
      <c r="DZ509"/>
      <c r="EA509"/>
      <c r="EB509"/>
      <c r="EC509"/>
      <c r="ED509"/>
      <c r="EE509"/>
      <c r="EF509"/>
      <c r="EG509"/>
      <c r="EH509"/>
      <c r="EI509"/>
      <c r="EJ509"/>
      <c r="EK509"/>
      <c r="EL509"/>
      <c r="EM509"/>
      <c r="EN509"/>
      <c r="EO509"/>
      <c r="EP509"/>
      <c r="EQ509"/>
      <c r="ER509"/>
      <c r="ES509"/>
      <c r="ET509"/>
      <c r="EU509"/>
      <c r="EV509"/>
      <c r="EW509"/>
      <c r="EX509"/>
      <c r="EY509"/>
      <c r="EZ509"/>
      <c r="FA509"/>
      <c r="FB509"/>
      <c r="FC509"/>
      <c r="FD509"/>
      <c r="FE509"/>
      <c r="FF509"/>
      <c r="FG509"/>
      <c r="FH509"/>
      <c r="FI509"/>
      <c r="FJ509"/>
      <c r="FK509"/>
      <c r="FL509"/>
      <c r="FM509"/>
      <c r="FN509"/>
      <c r="FO509"/>
      <c r="FP509"/>
      <c r="FQ509"/>
      <c r="FR509"/>
      <c r="FS509"/>
      <c r="FT509"/>
      <c r="FU509"/>
      <c r="FV509"/>
      <c r="FW509"/>
      <c r="FX509"/>
      <c r="FY509"/>
      <c r="FZ509"/>
      <c r="GA509"/>
      <c r="GB509"/>
      <c r="GC509"/>
      <c r="GD509"/>
      <c r="GE509"/>
      <c r="GF509"/>
      <c r="GG509"/>
      <c r="GH509"/>
      <c r="GI509"/>
      <c r="GJ509"/>
      <c r="GK509"/>
      <c r="GL509"/>
      <c r="GM509"/>
      <c r="GN509"/>
      <c r="GO509"/>
      <c r="GP509"/>
      <c r="GQ509"/>
      <c r="GR509"/>
      <c r="GS509"/>
      <c r="GT509"/>
      <c r="GU509"/>
      <c r="GV509"/>
      <c r="GW509"/>
    </row>
    <row r="510" spans="78:205" ht="13">
      <c r="BZ510"/>
      <c r="CH510"/>
      <c r="CP510"/>
      <c r="CX510"/>
      <c r="CY510"/>
      <c r="CZ510"/>
      <c r="DA510"/>
      <c r="DB510"/>
      <c r="DC510"/>
      <c r="DD510"/>
      <c r="DE510"/>
      <c r="DF510"/>
      <c r="DG510"/>
      <c r="DH510"/>
      <c r="DI510"/>
      <c r="DJ510"/>
      <c r="DK510"/>
      <c r="DL510"/>
      <c r="DM510"/>
      <c r="DN510"/>
      <c r="DO510"/>
      <c r="DP510"/>
      <c r="DQ510"/>
      <c r="DR510"/>
      <c r="DS510"/>
      <c r="DT510"/>
      <c r="DU510"/>
      <c r="DV510"/>
      <c r="DW510"/>
      <c r="DX510"/>
      <c r="DY510"/>
      <c r="DZ510"/>
      <c r="EA510"/>
      <c r="EB510"/>
      <c r="EC510"/>
      <c r="ED510"/>
      <c r="EE510"/>
      <c r="EF510"/>
      <c r="EG510"/>
      <c r="EH510"/>
      <c r="EI510"/>
      <c r="EJ510"/>
      <c r="EK510"/>
      <c r="EL510"/>
      <c r="EM510"/>
      <c r="EN510"/>
      <c r="EO510"/>
      <c r="EP510"/>
      <c r="EQ510"/>
      <c r="ER510"/>
      <c r="ES510"/>
      <c r="ET510"/>
      <c r="EU510"/>
      <c r="EV510"/>
      <c r="EW510"/>
      <c r="EX510"/>
      <c r="EY510"/>
      <c r="EZ510"/>
      <c r="FA510"/>
      <c r="FB510"/>
      <c r="FC510"/>
      <c r="FD510"/>
      <c r="FE510"/>
      <c r="FF510"/>
      <c r="FG510"/>
      <c r="FH510"/>
      <c r="FI510"/>
      <c r="FJ510"/>
      <c r="FK510"/>
      <c r="FL510"/>
      <c r="FM510"/>
      <c r="FN510"/>
      <c r="FO510"/>
      <c r="FP510"/>
      <c r="FQ510"/>
      <c r="FR510"/>
      <c r="FS510"/>
      <c r="FT510"/>
      <c r="FU510"/>
      <c r="FV510"/>
      <c r="FW510"/>
      <c r="FX510"/>
      <c r="FY510"/>
      <c r="FZ510"/>
      <c r="GA510"/>
      <c r="GB510"/>
      <c r="GC510"/>
      <c r="GD510"/>
      <c r="GE510"/>
      <c r="GF510"/>
      <c r="GG510"/>
      <c r="GH510"/>
      <c r="GI510"/>
      <c r="GJ510"/>
      <c r="GK510"/>
      <c r="GL510"/>
      <c r="GM510"/>
      <c r="GN510"/>
      <c r="GO510"/>
      <c r="GP510"/>
      <c r="GQ510"/>
      <c r="GR510"/>
      <c r="GS510"/>
      <c r="GT510"/>
      <c r="GU510"/>
      <c r="GV510"/>
      <c r="GW510"/>
    </row>
    <row r="511" spans="78:205" ht="13">
      <c r="BZ511"/>
      <c r="CH511"/>
      <c r="CP511"/>
      <c r="CX511"/>
      <c r="CY511"/>
      <c r="CZ511"/>
      <c r="DA511"/>
      <c r="DB511"/>
      <c r="DC511"/>
      <c r="DD511"/>
      <c r="DE511"/>
      <c r="DF511"/>
      <c r="DG511"/>
      <c r="DH511"/>
      <c r="DI511"/>
      <c r="DJ511"/>
      <c r="DK511"/>
      <c r="DL511"/>
      <c r="DM511"/>
      <c r="DN511"/>
      <c r="DO511"/>
      <c r="DP511"/>
      <c r="DQ511"/>
      <c r="DR511"/>
      <c r="DS511"/>
      <c r="DT511"/>
      <c r="DU511"/>
      <c r="DV511"/>
      <c r="DW511"/>
      <c r="DX511"/>
      <c r="DY511"/>
      <c r="DZ511"/>
      <c r="EA511"/>
      <c r="EB511"/>
      <c r="EC511"/>
      <c r="ED511"/>
      <c r="EE511"/>
      <c r="EF511"/>
      <c r="EG511"/>
      <c r="EH511"/>
      <c r="EI511"/>
      <c r="EJ511"/>
      <c r="EK511"/>
      <c r="EL511"/>
      <c r="EM511"/>
      <c r="EN511"/>
      <c r="EO511"/>
      <c r="EP511"/>
      <c r="EQ511"/>
      <c r="ER511"/>
      <c r="ES511"/>
      <c r="ET511"/>
      <c r="EU511"/>
      <c r="EV511"/>
      <c r="EW511"/>
      <c r="EX511"/>
      <c r="EY511"/>
      <c r="EZ511"/>
      <c r="FA511"/>
      <c r="FB511"/>
      <c r="FC511"/>
      <c r="FD511"/>
      <c r="FE511"/>
      <c r="FF511"/>
      <c r="FG511"/>
      <c r="FH511"/>
      <c r="FI511"/>
      <c r="FJ511"/>
      <c r="FK511"/>
      <c r="FL511"/>
      <c r="FM511"/>
      <c r="FN511"/>
      <c r="FO511"/>
      <c r="FP511"/>
      <c r="FQ511"/>
      <c r="FR511"/>
      <c r="FS511"/>
      <c r="FT511"/>
      <c r="FU511"/>
      <c r="FV511"/>
      <c r="FW511"/>
      <c r="FX511"/>
      <c r="FY511"/>
      <c r="FZ511"/>
      <c r="GA511"/>
      <c r="GB511"/>
      <c r="GC511"/>
      <c r="GD511"/>
      <c r="GE511"/>
      <c r="GF511"/>
      <c r="GG511"/>
      <c r="GH511"/>
      <c r="GI511"/>
      <c r="GJ511"/>
      <c r="GK511"/>
      <c r="GL511"/>
      <c r="GM511"/>
      <c r="GN511"/>
      <c r="GO511"/>
      <c r="GP511"/>
      <c r="GQ511"/>
      <c r="GR511"/>
      <c r="GS511"/>
      <c r="GT511"/>
      <c r="GU511"/>
      <c r="GV511"/>
      <c r="GW511"/>
    </row>
    <row r="512" spans="78:205" ht="13">
      <c r="BZ512"/>
      <c r="CH512"/>
      <c r="CP512"/>
      <c r="CX512"/>
      <c r="CY512"/>
      <c r="CZ512"/>
      <c r="DA512"/>
      <c r="DB512"/>
      <c r="DC512"/>
      <c r="DD512"/>
      <c r="DE512"/>
      <c r="DF512"/>
      <c r="DG512"/>
      <c r="DH512"/>
      <c r="DI512"/>
      <c r="DJ512"/>
      <c r="DK512"/>
      <c r="DL512"/>
      <c r="DM512"/>
      <c r="DN512"/>
      <c r="DO512"/>
      <c r="DP512"/>
      <c r="DQ512"/>
      <c r="DR512"/>
      <c r="DS512"/>
      <c r="DT512"/>
      <c r="DU512"/>
      <c r="DV512"/>
      <c r="DW512"/>
      <c r="DX512"/>
      <c r="DY512"/>
      <c r="DZ512"/>
      <c r="EA512"/>
      <c r="EB512"/>
      <c r="EC512"/>
      <c r="ED512"/>
      <c r="EE512"/>
      <c r="EF512"/>
      <c r="EG512"/>
      <c r="EH512"/>
      <c r="EI512"/>
      <c r="EJ512"/>
      <c r="EK512"/>
      <c r="EL512"/>
      <c r="EM512"/>
      <c r="EN512"/>
      <c r="EO512"/>
      <c r="EP512"/>
      <c r="EQ512"/>
      <c r="ER512"/>
      <c r="ES512"/>
      <c r="ET512"/>
      <c r="EU512"/>
      <c r="EV512"/>
      <c r="EW512"/>
      <c r="EX512"/>
      <c r="EY512"/>
      <c r="EZ512"/>
      <c r="FA512"/>
      <c r="FB512"/>
      <c r="FC512"/>
      <c r="FD512"/>
      <c r="FE512"/>
      <c r="FF512"/>
      <c r="FG512"/>
      <c r="FH512"/>
      <c r="FI512"/>
      <c r="FJ512"/>
      <c r="FK512"/>
      <c r="FL512"/>
      <c r="FM512"/>
      <c r="FN512"/>
      <c r="FO512"/>
      <c r="FP512"/>
      <c r="FQ512"/>
      <c r="FR512"/>
      <c r="FS512"/>
      <c r="FT512"/>
      <c r="FU512"/>
      <c r="FV512"/>
      <c r="FW512"/>
      <c r="FX512"/>
      <c r="FY512"/>
      <c r="FZ512"/>
      <c r="GA512"/>
      <c r="GB512"/>
      <c r="GC512"/>
      <c r="GD512"/>
      <c r="GE512"/>
      <c r="GF512"/>
      <c r="GG512"/>
      <c r="GH512"/>
      <c r="GI512"/>
      <c r="GJ512"/>
      <c r="GK512"/>
      <c r="GL512"/>
      <c r="GM512"/>
      <c r="GN512"/>
      <c r="GO512"/>
      <c r="GP512"/>
      <c r="GQ512"/>
      <c r="GR512"/>
      <c r="GS512"/>
      <c r="GT512"/>
      <c r="GU512"/>
      <c r="GV512"/>
      <c r="GW512"/>
    </row>
    <row r="513" spans="78:205" ht="13">
      <c r="BZ513"/>
      <c r="CH513"/>
      <c r="CP513"/>
      <c r="CX513"/>
      <c r="CY513"/>
      <c r="CZ513"/>
      <c r="DA513"/>
      <c r="DB513"/>
      <c r="DC513"/>
      <c r="DD513"/>
      <c r="DE513"/>
      <c r="DF513"/>
      <c r="DG513"/>
      <c r="DH513"/>
      <c r="DI513"/>
      <c r="DJ513"/>
      <c r="DK513"/>
      <c r="DL513"/>
      <c r="DM513"/>
      <c r="DN513"/>
      <c r="DO513"/>
      <c r="DP513"/>
      <c r="DQ513"/>
      <c r="DR513"/>
      <c r="DS513"/>
      <c r="DT513"/>
      <c r="DU513"/>
      <c r="DV513"/>
      <c r="DW513"/>
      <c r="DX513"/>
      <c r="DY513"/>
      <c r="DZ513"/>
      <c r="EA513"/>
      <c r="EB513"/>
      <c r="EC513"/>
      <c r="ED513"/>
      <c r="EE513"/>
      <c r="EF513"/>
      <c r="EG513"/>
      <c r="EH513"/>
      <c r="EI513"/>
      <c r="EJ513"/>
      <c r="EK513"/>
      <c r="EL513"/>
      <c r="EM513"/>
      <c r="EN513"/>
      <c r="EO513"/>
      <c r="EP513"/>
      <c r="EQ513"/>
      <c r="ER513"/>
      <c r="ES513"/>
      <c r="ET513"/>
      <c r="EU513"/>
      <c r="EV513"/>
      <c r="EW513"/>
      <c r="EX513"/>
      <c r="EY513"/>
      <c r="EZ513"/>
      <c r="FA513"/>
      <c r="FB513"/>
      <c r="FC513"/>
      <c r="FD513"/>
      <c r="FE513"/>
      <c r="FF513"/>
      <c r="FG513"/>
      <c r="FH513"/>
      <c r="FI513"/>
      <c r="FJ513"/>
      <c r="FK513"/>
      <c r="FL513"/>
      <c r="FM513"/>
      <c r="FN513"/>
      <c r="FO513"/>
      <c r="FP513"/>
      <c r="FQ513"/>
      <c r="FR513"/>
      <c r="FS513"/>
      <c r="FT513"/>
      <c r="FU513"/>
      <c r="FV513"/>
      <c r="FW513"/>
      <c r="FX513"/>
      <c r="FY513"/>
      <c r="FZ513"/>
      <c r="GA513"/>
      <c r="GB513"/>
      <c r="GC513"/>
      <c r="GD513"/>
      <c r="GE513"/>
      <c r="GF513"/>
      <c r="GG513"/>
      <c r="GH513"/>
      <c r="GI513"/>
      <c r="GJ513"/>
      <c r="GK513"/>
      <c r="GL513"/>
      <c r="GM513"/>
      <c r="GN513"/>
      <c r="GO513"/>
      <c r="GP513"/>
      <c r="GQ513"/>
      <c r="GR513"/>
      <c r="GS513"/>
      <c r="GT513"/>
      <c r="GU513"/>
      <c r="GV513"/>
      <c r="GW513"/>
    </row>
    <row r="514" spans="78:205" ht="13">
      <c r="BZ514"/>
      <c r="CH514"/>
      <c r="CP514"/>
      <c r="CX514"/>
      <c r="CY514"/>
      <c r="CZ514"/>
      <c r="DA514"/>
      <c r="DB514"/>
      <c r="DC514"/>
      <c r="DD514"/>
      <c r="DE514"/>
      <c r="DF514"/>
      <c r="DG514"/>
      <c r="DH514"/>
      <c r="DI514"/>
      <c r="DJ514"/>
      <c r="DK514"/>
      <c r="DL514"/>
      <c r="DM514"/>
      <c r="DN514"/>
      <c r="DO514"/>
      <c r="DP514"/>
      <c r="DQ514"/>
      <c r="DR514"/>
      <c r="DS514"/>
      <c r="DT514"/>
      <c r="DU514"/>
      <c r="DV514"/>
      <c r="DW514"/>
      <c r="DX514"/>
      <c r="DY514"/>
      <c r="DZ514"/>
      <c r="EA514"/>
      <c r="EB514"/>
      <c r="EC514"/>
      <c r="ED514"/>
      <c r="EE514"/>
      <c r="EF514"/>
      <c r="EG514"/>
      <c r="EH514"/>
      <c r="EI514"/>
      <c r="EJ514"/>
      <c r="EK514"/>
      <c r="EL514"/>
      <c r="EM514"/>
      <c r="EN514"/>
      <c r="EO514"/>
      <c r="EP514"/>
      <c r="EQ514"/>
      <c r="ER514"/>
      <c r="ES514"/>
      <c r="ET514"/>
      <c r="EU514"/>
      <c r="EV514"/>
      <c r="EW514"/>
      <c r="EX514"/>
      <c r="EY514"/>
      <c r="EZ514"/>
      <c r="FA514"/>
      <c r="FB514"/>
      <c r="FC514"/>
      <c r="FD514"/>
      <c r="FE514"/>
      <c r="FF514"/>
      <c r="FG514"/>
      <c r="FH514"/>
      <c r="FI514"/>
      <c r="FJ514"/>
      <c r="FK514"/>
      <c r="FL514"/>
      <c r="FM514"/>
      <c r="FN514"/>
      <c r="FO514"/>
      <c r="FP514"/>
      <c r="FQ514"/>
      <c r="FR514"/>
      <c r="FS514"/>
      <c r="FT514"/>
      <c r="FU514"/>
      <c r="FV514"/>
      <c r="FW514"/>
      <c r="FX514"/>
      <c r="FY514"/>
      <c r="FZ514"/>
      <c r="GA514"/>
      <c r="GB514"/>
      <c r="GC514"/>
      <c r="GD514"/>
      <c r="GE514"/>
      <c r="GF514"/>
      <c r="GG514"/>
      <c r="GH514"/>
      <c r="GI514"/>
      <c r="GJ514"/>
      <c r="GK514"/>
      <c r="GL514"/>
      <c r="GM514"/>
      <c r="GN514"/>
      <c r="GO514"/>
      <c r="GP514"/>
      <c r="GQ514"/>
      <c r="GR514"/>
      <c r="GS514"/>
      <c r="GT514"/>
      <c r="GU514"/>
      <c r="GV514"/>
      <c r="GW514"/>
    </row>
    <row r="515" spans="78:205" ht="13">
      <c r="BZ515"/>
      <c r="CH515"/>
      <c r="CP515"/>
      <c r="CX515"/>
      <c r="CY515"/>
      <c r="CZ515"/>
      <c r="DA515"/>
      <c r="DB515"/>
      <c r="DC515"/>
      <c r="DD515"/>
      <c r="DE515"/>
      <c r="DF515"/>
      <c r="DG515"/>
      <c r="DH515"/>
      <c r="DI515"/>
      <c r="DJ515"/>
      <c r="DK515"/>
      <c r="DL515"/>
      <c r="DM515"/>
      <c r="DN515"/>
      <c r="DO515"/>
      <c r="DP515"/>
      <c r="DQ515"/>
      <c r="DR515"/>
      <c r="DS515"/>
      <c r="DT515"/>
      <c r="DU515"/>
      <c r="DV515"/>
      <c r="DW515"/>
      <c r="DX515"/>
      <c r="DY515"/>
      <c r="DZ515"/>
      <c r="EA515"/>
      <c r="EB515"/>
      <c r="EC515"/>
      <c r="ED515"/>
      <c r="EE515"/>
      <c r="EF515"/>
      <c r="EG515"/>
      <c r="EH515"/>
      <c r="EI515"/>
      <c r="EJ515"/>
      <c r="EK515"/>
      <c r="EL515"/>
      <c r="EM515"/>
      <c r="EN515"/>
      <c r="EO515"/>
      <c r="EP515"/>
      <c r="EQ515"/>
      <c r="ER515"/>
      <c r="ES515"/>
      <c r="ET515"/>
      <c r="EU515"/>
      <c r="EV515"/>
      <c r="EW515"/>
      <c r="EX515"/>
      <c r="EY515"/>
      <c r="EZ515"/>
      <c r="FA515"/>
      <c r="FB515"/>
      <c r="FC515"/>
      <c r="FD515"/>
      <c r="FE515"/>
      <c r="FF515"/>
      <c r="FG515"/>
      <c r="FH515"/>
      <c r="FI515"/>
      <c r="FJ515"/>
      <c r="FK515"/>
      <c r="FL515"/>
      <c r="FM515"/>
      <c r="FN515"/>
      <c r="FO515"/>
      <c r="FP515"/>
      <c r="FQ515"/>
      <c r="FR515"/>
      <c r="FS515"/>
      <c r="FT515"/>
      <c r="FU515"/>
      <c r="FV515"/>
      <c r="FW515"/>
      <c r="FX515"/>
      <c r="FY515"/>
      <c r="FZ515"/>
      <c r="GA515"/>
      <c r="GB515"/>
      <c r="GC515"/>
      <c r="GD515"/>
      <c r="GE515"/>
      <c r="GF515"/>
      <c r="GG515"/>
      <c r="GH515"/>
      <c r="GI515"/>
      <c r="GJ515"/>
      <c r="GK515"/>
      <c r="GL515"/>
      <c r="GM515"/>
      <c r="GN515"/>
      <c r="GO515"/>
      <c r="GP515"/>
      <c r="GQ515"/>
      <c r="GR515"/>
      <c r="GS515"/>
      <c r="GT515"/>
      <c r="GU515"/>
      <c r="GV515"/>
      <c r="GW515"/>
    </row>
    <row r="516" spans="78:205" ht="13">
      <c r="BZ516"/>
      <c r="CH516"/>
      <c r="CP516"/>
      <c r="CX516"/>
      <c r="CY516"/>
      <c r="CZ516"/>
      <c r="DA516"/>
      <c r="DB516"/>
      <c r="DC516"/>
      <c r="DD516"/>
      <c r="DE516"/>
      <c r="DF516"/>
      <c r="DG516"/>
      <c r="DH516"/>
      <c r="DI516"/>
      <c r="DJ516"/>
      <c r="DK516"/>
      <c r="DL516"/>
      <c r="DM516"/>
      <c r="DN516"/>
      <c r="DO516"/>
      <c r="DP516"/>
      <c r="DQ516"/>
      <c r="DR516"/>
      <c r="DS516"/>
      <c r="DT516"/>
      <c r="DU516"/>
      <c r="DV516"/>
      <c r="DW516"/>
      <c r="DX516"/>
      <c r="DY516"/>
      <c r="DZ516"/>
      <c r="EA516"/>
      <c r="EB516"/>
      <c r="EC516"/>
      <c r="ED516"/>
      <c r="EE516"/>
      <c r="EF516"/>
      <c r="EG516"/>
      <c r="EH516"/>
      <c r="EI516"/>
      <c r="EJ516"/>
      <c r="EK516"/>
      <c r="EL516"/>
      <c r="EM516"/>
      <c r="EN516"/>
      <c r="EO516"/>
      <c r="EP516"/>
      <c r="EQ516"/>
      <c r="ER516"/>
      <c r="ES516"/>
      <c r="ET516"/>
      <c r="EU516"/>
      <c r="EV516"/>
      <c r="EW516"/>
      <c r="EX516"/>
      <c r="EY516"/>
      <c r="EZ516"/>
      <c r="FA516"/>
      <c r="FB516"/>
      <c r="FC516"/>
      <c r="FD516"/>
      <c r="FE516"/>
      <c r="FF516"/>
      <c r="FG516"/>
      <c r="FH516"/>
      <c r="FI516"/>
      <c r="FJ516"/>
      <c r="FK516"/>
      <c r="FL516"/>
      <c r="FM516"/>
      <c r="FN516"/>
      <c r="FO516"/>
      <c r="FP516"/>
      <c r="FQ516"/>
      <c r="FR516"/>
      <c r="FS516"/>
      <c r="FT516"/>
      <c r="FU516"/>
      <c r="FV516"/>
      <c r="FW516"/>
      <c r="FX516"/>
      <c r="FY516"/>
      <c r="FZ516"/>
      <c r="GA516"/>
      <c r="GB516"/>
      <c r="GC516"/>
      <c r="GD516"/>
      <c r="GE516"/>
      <c r="GF516"/>
      <c r="GG516"/>
      <c r="GH516"/>
      <c r="GI516"/>
      <c r="GJ516"/>
      <c r="GK516"/>
      <c r="GL516"/>
      <c r="GM516"/>
      <c r="GN516"/>
      <c r="GO516"/>
      <c r="GP516"/>
      <c r="GQ516"/>
      <c r="GR516"/>
      <c r="GS516"/>
      <c r="GT516"/>
      <c r="GU516"/>
      <c r="GV516"/>
      <c r="GW516"/>
    </row>
    <row r="517" spans="78:205" ht="13">
      <c r="BZ517"/>
      <c r="CH517"/>
      <c r="CP517"/>
      <c r="CX517"/>
      <c r="CY517"/>
      <c r="CZ517"/>
      <c r="DA517"/>
      <c r="DB517"/>
      <c r="DC517"/>
      <c r="DD517"/>
      <c r="DE517"/>
      <c r="DF517"/>
      <c r="DG517"/>
      <c r="DH517"/>
      <c r="DI517"/>
      <c r="DJ517"/>
      <c r="DK517"/>
      <c r="DL517"/>
      <c r="DM517"/>
      <c r="DN517"/>
      <c r="DO517"/>
      <c r="DP517"/>
      <c r="DQ517"/>
      <c r="DR517"/>
      <c r="DS517"/>
      <c r="DT517"/>
      <c r="DU517"/>
      <c r="DV517"/>
      <c r="DW517"/>
      <c r="DX517"/>
      <c r="DY517"/>
      <c r="DZ517"/>
      <c r="EA517"/>
      <c r="EB517"/>
      <c r="EC517"/>
      <c r="ED517"/>
      <c r="EE517"/>
      <c r="EF517"/>
      <c r="EG517"/>
      <c r="EH517"/>
      <c r="EI517"/>
      <c r="EJ517"/>
      <c r="EK517"/>
      <c r="EL517"/>
      <c r="EM517"/>
      <c r="EN517"/>
      <c r="EO517"/>
      <c r="EP517"/>
      <c r="EQ517"/>
      <c r="ER517"/>
      <c r="ES517"/>
      <c r="ET517"/>
      <c r="EU517"/>
      <c r="EV517"/>
      <c r="EW517"/>
      <c r="EX517"/>
      <c r="EY517"/>
      <c r="EZ517"/>
      <c r="FA517"/>
      <c r="FB517"/>
      <c r="FC517"/>
      <c r="FD517"/>
      <c r="FE517"/>
      <c r="FF517"/>
      <c r="FG517"/>
      <c r="FH517"/>
      <c r="FI517"/>
      <c r="FJ517"/>
      <c r="FK517"/>
      <c r="FL517"/>
      <c r="FM517"/>
      <c r="FN517"/>
      <c r="FO517"/>
      <c r="FP517"/>
      <c r="FQ517"/>
      <c r="FR517"/>
      <c r="FS517"/>
      <c r="FT517"/>
      <c r="FU517"/>
      <c r="FV517"/>
      <c r="FW517"/>
      <c r="FX517"/>
      <c r="FY517"/>
      <c r="FZ517"/>
      <c r="GA517"/>
      <c r="GB517"/>
      <c r="GC517"/>
      <c r="GD517"/>
      <c r="GE517"/>
      <c r="GF517"/>
      <c r="GG517"/>
      <c r="GH517"/>
      <c r="GI517"/>
      <c r="GJ517"/>
      <c r="GK517"/>
      <c r="GL517"/>
      <c r="GM517"/>
      <c r="GN517"/>
      <c r="GO517"/>
      <c r="GP517"/>
      <c r="GQ517"/>
      <c r="GR517"/>
      <c r="GS517"/>
      <c r="GT517"/>
      <c r="GU517"/>
      <c r="GV517"/>
      <c r="GW517"/>
    </row>
    <row r="518" spans="78:205" ht="13">
      <c r="BZ518"/>
      <c r="CH518"/>
      <c r="CP518"/>
      <c r="CX518"/>
      <c r="CY518"/>
      <c r="CZ518"/>
      <c r="DA518"/>
      <c r="DB518"/>
      <c r="DC518"/>
      <c r="DD518"/>
      <c r="DE518"/>
      <c r="DF518"/>
      <c r="DG518"/>
      <c r="DH518"/>
      <c r="DI518"/>
      <c r="DJ518"/>
      <c r="DK518"/>
      <c r="DL518"/>
      <c r="DM518"/>
      <c r="DN518"/>
      <c r="DO518"/>
      <c r="DP518"/>
      <c r="DQ518"/>
      <c r="DR518"/>
      <c r="DS518"/>
      <c r="DT518"/>
      <c r="DU518"/>
      <c r="DV518"/>
      <c r="DW518"/>
      <c r="DX518"/>
      <c r="DY518"/>
      <c r="DZ518"/>
      <c r="EA518"/>
      <c r="EB518"/>
      <c r="EC518"/>
      <c r="ED518"/>
      <c r="EE518"/>
      <c r="EF518"/>
      <c r="EG518"/>
      <c r="EH518"/>
      <c r="EI518"/>
      <c r="EJ518"/>
      <c r="EK518"/>
      <c r="EL518"/>
      <c r="EM518"/>
      <c r="EN518"/>
      <c r="EO518"/>
      <c r="EP518"/>
      <c r="EQ518"/>
      <c r="ER518"/>
      <c r="ES518"/>
      <c r="ET518"/>
      <c r="EU518"/>
      <c r="EV518"/>
      <c r="EW518"/>
      <c r="EX518"/>
      <c r="EY518"/>
      <c r="EZ518"/>
      <c r="FA518"/>
      <c r="FB518"/>
      <c r="FC518"/>
      <c r="FD518"/>
      <c r="FE518"/>
      <c r="FF518"/>
      <c r="FG518"/>
      <c r="FH518"/>
      <c r="FI518"/>
      <c r="FJ518"/>
      <c r="FK518"/>
      <c r="FL518"/>
      <c r="FM518"/>
      <c r="FN518"/>
      <c r="FO518"/>
      <c r="FP518"/>
      <c r="FQ518"/>
      <c r="FR518"/>
      <c r="FS518"/>
      <c r="FT518"/>
      <c r="FU518"/>
      <c r="FV518"/>
      <c r="FW518"/>
      <c r="FX518"/>
      <c r="FY518"/>
      <c r="FZ518"/>
      <c r="GA518"/>
      <c r="GB518"/>
      <c r="GC518"/>
      <c r="GD518"/>
      <c r="GE518"/>
      <c r="GF518"/>
      <c r="GG518"/>
      <c r="GH518"/>
      <c r="GI518"/>
      <c r="GJ518"/>
      <c r="GK518"/>
      <c r="GL518"/>
      <c r="GM518"/>
      <c r="GN518"/>
      <c r="GO518"/>
      <c r="GP518"/>
      <c r="GQ518"/>
      <c r="GR518"/>
      <c r="GS518"/>
      <c r="GT518"/>
      <c r="GU518"/>
      <c r="GV518"/>
      <c r="GW518"/>
    </row>
    <row r="519" spans="78:205" ht="13">
      <c r="BZ519"/>
      <c r="CH519"/>
      <c r="CP519"/>
      <c r="CX519"/>
      <c r="CY519"/>
      <c r="CZ519"/>
      <c r="DA519"/>
      <c r="DB519"/>
      <c r="DC519"/>
      <c r="DD519"/>
      <c r="DE519"/>
      <c r="DF519"/>
      <c r="DG519"/>
      <c r="DH519"/>
      <c r="DI519"/>
      <c r="DJ519"/>
      <c r="DK519"/>
      <c r="DL519"/>
      <c r="DM519"/>
      <c r="DN519"/>
      <c r="DO519"/>
      <c r="DP519"/>
      <c r="DQ519"/>
      <c r="DR519"/>
      <c r="DS519"/>
      <c r="DT519"/>
      <c r="DU519"/>
      <c r="DV519"/>
      <c r="DW519"/>
      <c r="DX519"/>
      <c r="DY519"/>
      <c r="DZ519"/>
      <c r="EA519"/>
      <c r="EB519"/>
      <c r="EC519"/>
      <c r="ED519"/>
      <c r="EE519"/>
      <c r="EF519"/>
      <c r="EG519"/>
      <c r="EH519"/>
      <c r="EI519"/>
      <c r="EJ519"/>
      <c r="EK519"/>
      <c r="EL519"/>
      <c r="EM519"/>
      <c r="EN519"/>
      <c r="EO519"/>
      <c r="EP519"/>
      <c r="EQ519"/>
      <c r="ER519"/>
      <c r="ES519"/>
      <c r="ET519"/>
      <c r="EU519"/>
      <c r="EV519"/>
      <c r="EW519"/>
      <c r="EX519"/>
      <c r="EY519"/>
      <c r="EZ519"/>
      <c r="FA519"/>
      <c r="FB519"/>
      <c r="FC519"/>
      <c r="FD519"/>
      <c r="FE519"/>
      <c r="FF519"/>
      <c r="FG519"/>
      <c r="FH519"/>
      <c r="FI519"/>
      <c r="FJ519"/>
      <c r="FK519"/>
      <c r="FL519"/>
      <c r="FM519"/>
      <c r="FN519"/>
      <c r="FO519"/>
      <c r="FP519"/>
      <c r="FQ519"/>
      <c r="FR519"/>
      <c r="FS519"/>
      <c r="FT519"/>
      <c r="FU519"/>
      <c r="FV519"/>
      <c r="FW519"/>
      <c r="FX519"/>
      <c r="FY519"/>
      <c r="FZ519"/>
      <c r="GA519"/>
      <c r="GB519"/>
      <c r="GC519"/>
      <c r="GD519"/>
      <c r="GE519"/>
      <c r="GF519"/>
      <c r="GG519"/>
      <c r="GH519"/>
      <c r="GI519"/>
      <c r="GJ519"/>
      <c r="GK519"/>
      <c r="GL519"/>
      <c r="GM519"/>
      <c r="GN519"/>
      <c r="GO519"/>
      <c r="GP519"/>
      <c r="GQ519"/>
      <c r="GR519"/>
      <c r="GS519"/>
      <c r="GT519"/>
      <c r="GU519"/>
      <c r="GV519"/>
      <c r="GW519"/>
    </row>
    <row r="520" spans="78:205" ht="13">
      <c r="BZ520"/>
      <c r="CH520"/>
      <c r="CP520"/>
      <c r="CX520"/>
      <c r="CY520"/>
      <c r="CZ520"/>
      <c r="DA520"/>
      <c r="DB520"/>
      <c r="DC520"/>
      <c r="DD520"/>
      <c r="DE520"/>
      <c r="DF520"/>
      <c r="DG520"/>
      <c r="DH520"/>
      <c r="DI520"/>
      <c r="DJ520"/>
      <c r="DK520"/>
      <c r="DL520"/>
      <c r="DM520"/>
      <c r="DN520"/>
      <c r="DO520"/>
      <c r="DP520"/>
      <c r="DQ520"/>
      <c r="DR520"/>
      <c r="DS520"/>
      <c r="DT520"/>
      <c r="DU520"/>
      <c r="DV520"/>
      <c r="DW520"/>
      <c r="DX520"/>
      <c r="DY520"/>
      <c r="DZ520"/>
      <c r="EA520"/>
      <c r="EB520"/>
      <c r="EC520"/>
      <c r="ED520"/>
      <c r="EE520"/>
      <c r="EF520"/>
      <c r="EG520"/>
      <c r="EH520"/>
      <c r="EI520"/>
      <c r="EJ520"/>
      <c r="EK520"/>
      <c r="EL520"/>
      <c r="EM520"/>
      <c r="EN520"/>
      <c r="EO520"/>
      <c r="EP520"/>
      <c r="EQ520"/>
      <c r="ER520"/>
      <c r="ES520"/>
      <c r="ET520"/>
      <c r="EU520"/>
      <c r="EV520"/>
      <c r="EW520"/>
      <c r="EX520"/>
      <c r="EY520"/>
      <c r="EZ520"/>
      <c r="FA520"/>
      <c r="FB520"/>
      <c r="FC520"/>
      <c r="FD520"/>
      <c r="FE520"/>
      <c r="FF520"/>
      <c r="FG520"/>
      <c r="FH520"/>
      <c r="FI520"/>
      <c r="FJ520"/>
      <c r="FK520"/>
      <c r="FL520"/>
      <c r="FM520"/>
      <c r="FN520"/>
      <c r="FO520"/>
      <c r="FP520"/>
      <c r="FQ520"/>
      <c r="FR520"/>
      <c r="FS520"/>
      <c r="FT520"/>
      <c r="FU520"/>
      <c r="FV520"/>
      <c r="FW520"/>
      <c r="FX520"/>
      <c r="FY520"/>
      <c r="FZ520"/>
      <c r="GA520"/>
      <c r="GB520"/>
      <c r="GC520"/>
      <c r="GD520"/>
      <c r="GE520"/>
      <c r="GF520"/>
      <c r="GG520"/>
      <c r="GH520"/>
      <c r="GI520"/>
      <c r="GJ520"/>
      <c r="GK520"/>
      <c r="GL520"/>
      <c r="GM520"/>
      <c r="GN520"/>
      <c r="GO520"/>
      <c r="GP520"/>
      <c r="GQ520"/>
      <c r="GR520"/>
      <c r="GS520"/>
      <c r="GT520"/>
      <c r="GU520"/>
      <c r="GV520"/>
      <c r="GW520"/>
    </row>
    <row r="521" spans="78:205" ht="13">
      <c r="BZ521"/>
      <c r="CH521"/>
      <c r="CP521"/>
      <c r="CX521"/>
      <c r="CY521"/>
      <c r="CZ521"/>
      <c r="DA521"/>
      <c r="DB521"/>
      <c r="DC521"/>
      <c r="DD521"/>
      <c r="DE521"/>
      <c r="DF521"/>
      <c r="DG521"/>
      <c r="DH521"/>
      <c r="DI521"/>
      <c r="DJ521"/>
      <c r="DK521"/>
      <c r="DL521"/>
      <c r="DM521"/>
      <c r="DN521"/>
      <c r="DO521"/>
      <c r="DP521"/>
      <c r="DQ521"/>
      <c r="DR521"/>
      <c r="DS521"/>
      <c r="DT521"/>
      <c r="DU521"/>
      <c r="DV521"/>
      <c r="DW521"/>
      <c r="DX521"/>
      <c r="DY521"/>
      <c r="DZ521"/>
      <c r="EA521"/>
      <c r="EB521"/>
      <c r="EC521"/>
      <c r="ED521"/>
      <c r="EE521"/>
      <c r="EF521"/>
      <c r="EG521"/>
      <c r="EH521"/>
      <c r="EI521"/>
      <c r="EJ521"/>
      <c r="EK521"/>
      <c r="EL521"/>
      <c r="EM521"/>
      <c r="EN521"/>
      <c r="EO521"/>
      <c r="EP521"/>
      <c r="EQ521"/>
      <c r="ER521"/>
      <c r="ES521"/>
      <c r="ET521"/>
      <c r="EU521"/>
      <c r="EV521"/>
      <c r="EW521"/>
      <c r="EX521"/>
      <c r="EY521"/>
      <c r="EZ521"/>
      <c r="FA521"/>
      <c r="FB521"/>
      <c r="FC521"/>
      <c r="FD521"/>
      <c r="FE521"/>
      <c r="FF521"/>
      <c r="FG521"/>
      <c r="FH521"/>
      <c r="FI521"/>
      <c r="FJ521"/>
      <c r="FK521"/>
      <c r="FL521"/>
      <c r="FM521"/>
      <c r="FN521"/>
      <c r="FO521"/>
      <c r="FP521"/>
      <c r="FQ521"/>
      <c r="FR521"/>
      <c r="FS521"/>
      <c r="FT521"/>
      <c r="FU521"/>
      <c r="FV521"/>
      <c r="FW521"/>
      <c r="FX521"/>
      <c r="FY521"/>
      <c r="FZ521"/>
      <c r="GA521"/>
      <c r="GB521"/>
      <c r="GC521"/>
      <c r="GD521"/>
      <c r="GE521"/>
      <c r="GF521"/>
      <c r="GG521"/>
      <c r="GH521"/>
      <c r="GI521"/>
      <c r="GJ521"/>
      <c r="GK521"/>
      <c r="GL521"/>
      <c r="GM521"/>
      <c r="GN521"/>
      <c r="GO521"/>
      <c r="GP521"/>
      <c r="GQ521"/>
      <c r="GR521"/>
      <c r="GS521"/>
      <c r="GT521"/>
      <c r="GU521"/>
      <c r="GV521"/>
      <c r="GW521"/>
    </row>
    <row r="522" spans="78:205" ht="13">
      <c r="BZ522"/>
      <c r="CH522"/>
      <c r="CP522"/>
      <c r="CX522"/>
      <c r="CY522"/>
      <c r="CZ522"/>
      <c r="DA522"/>
      <c r="DB522"/>
      <c r="DC522"/>
      <c r="DD522"/>
      <c r="DE522"/>
      <c r="DF522"/>
      <c r="DG522"/>
      <c r="DH522"/>
      <c r="DI522"/>
      <c r="DJ522"/>
      <c r="DK522"/>
      <c r="DL522"/>
      <c r="DM522"/>
      <c r="DN522"/>
      <c r="DO522"/>
      <c r="DP522"/>
      <c r="DQ522"/>
      <c r="DR522"/>
      <c r="DS522"/>
      <c r="DT522"/>
      <c r="DU522"/>
      <c r="DV522"/>
      <c r="DW522"/>
      <c r="DX522"/>
      <c r="DY522"/>
      <c r="DZ522"/>
      <c r="EA522"/>
      <c r="EB522"/>
      <c r="EC522"/>
      <c r="ED522"/>
      <c r="EE522"/>
      <c r="EF522"/>
      <c r="EG522"/>
      <c r="EH522"/>
      <c r="EI522"/>
      <c r="EJ522"/>
      <c r="EK522"/>
      <c r="EL522"/>
      <c r="EM522"/>
      <c r="EN522"/>
      <c r="EO522"/>
      <c r="EP522"/>
      <c r="EQ522"/>
      <c r="ER522"/>
      <c r="ES522"/>
      <c r="ET522"/>
      <c r="EU522"/>
      <c r="EV522"/>
      <c r="EW522"/>
      <c r="EX522"/>
      <c r="EY522"/>
      <c r="EZ522"/>
      <c r="FA522"/>
      <c r="FB522"/>
      <c r="FC522"/>
      <c r="FD522"/>
      <c r="FE522"/>
      <c r="FF522"/>
      <c r="FG522"/>
      <c r="FH522"/>
      <c r="FI522"/>
      <c r="FJ522"/>
      <c r="FK522"/>
      <c r="FL522"/>
      <c r="FM522"/>
      <c r="FN522"/>
      <c r="FO522"/>
      <c r="FP522"/>
      <c r="FQ522"/>
      <c r="FR522"/>
      <c r="FS522"/>
      <c r="FT522"/>
      <c r="FU522"/>
      <c r="FV522"/>
      <c r="FW522"/>
      <c r="FX522"/>
      <c r="FY522"/>
      <c r="FZ522"/>
      <c r="GA522"/>
      <c r="GB522"/>
      <c r="GC522"/>
      <c r="GD522"/>
      <c r="GE522"/>
      <c r="GF522"/>
      <c r="GG522"/>
      <c r="GH522"/>
      <c r="GI522"/>
      <c r="GJ522"/>
      <c r="GK522"/>
      <c r="GL522"/>
      <c r="GM522"/>
      <c r="GN522"/>
      <c r="GO522"/>
      <c r="GP522"/>
      <c r="GQ522"/>
      <c r="GR522"/>
      <c r="GS522"/>
      <c r="GT522"/>
      <c r="GU522"/>
      <c r="GV522"/>
      <c r="GW522"/>
    </row>
    <row r="523" spans="78:205" ht="13">
      <c r="BZ523"/>
      <c r="CH523"/>
      <c r="CP523"/>
      <c r="CX523"/>
      <c r="CY523"/>
      <c r="CZ523"/>
      <c r="DA523"/>
      <c r="DB523"/>
      <c r="DC523"/>
      <c r="DD523"/>
      <c r="DE523"/>
      <c r="DF523"/>
      <c r="DG523"/>
      <c r="DH523"/>
      <c r="DI523"/>
      <c r="DJ523"/>
      <c r="DK523"/>
      <c r="DL523"/>
      <c r="DM523"/>
      <c r="DN523"/>
      <c r="DO523"/>
      <c r="DP523"/>
      <c r="DQ523"/>
      <c r="DR523"/>
      <c r="DS523"/>
      <c r="DT523"/>
      <c r="DU523"/>
      <c r="DV523"/>
      <c r="DW523"/>
      <c r="DX523"/>
      <c r="DY523"/>
      <c r="DZ523"/>
      <c r="EA523"/>
      <c r="EB523"/>
      <c r="EC523"/>
      <c r="ED523"/>
      <c r="EE523"/>
      <c r="EF523"/>
      <c r="EG523"/>
      <c r="EH523"/>
      <c r="EI523"/>
      <c r="EJ523"/>
      <c r="EK523"/>
      <c r="EL523"/>
      <c r="EM523"/>
      <c r="EN523"/>
      <c r="EO523"/>
      <c r="EP523"/>
      <c r="EQ523"/>
      <c r="ER523"/>
      <c r="ES523"/>
      <c r="ET523"/>
      <c r="EU523"/>
      <c r="EV523"/>
      <c r="EW523"/>
      <c r="EX523"/>
      <c r="EY523"/>
      <c r="EZ523"/>
      <c r="FA523"/>
      <c r="FB523"/>
      <c r="FC523"/>
      <c r="FD523"/>
      <c r="FE523"/>
      <c r="FF523"/>
      <c r="FG523"/>
      <c r="FH523"/>
      <c r="FI523"/>
      <c r="FJ523"/>
      <c r="FK523"/>
      <c r="FL523"/>
      <c r="FM523"/>
      <c r="FN523"/>
      <c r="FO523"/>
      <c r="FP523"/>
      <c r="FQ523"/>
      <c r="FR523"/>
      <c r="FS523"/>
      <c r="FT523"/>
      <c r="FU523"/>
      <c r="FV523"/>
      <c r="FW523"/>
      <c r="FX523"/>
      <c r="FY523"/>
      <c r="FZ523"/>
      <c r="GA523"/>
      <c r="GB523"/>
      <c r="GC523"/>
      <c r="GD523"/>
      <c r="GE523"/>
      <c r="GF523"/>
      <c r="GG523"/>
      <c r="GH523"/>
      <c r="GI523"/>
      <c r="GJ523"/>
      <c r="GK523"/>
      <c r="GL523"/>
      <c r="GM523"/>
      <c r="GN523"/>
      <c r="GO523"/>
      <c r="GP523"/>
      <c r="GQ523"/>
      <c r="GR523"/>
      <c r="GS523"/>
      <c r="GT523"/>
      <c r="GU523"/>
      <c r="GV523"/>
      <c r="GW523"/>
    </row>
    <row r="524" spans="78:205" ht="13">
      <c r="BZ524"/>
      <c r="CH524"/>
      <c r="CP524"/>
      <c r="CX524"/>
      <c r="CY524"/>
      <c r="CZ524"/>
      <c r="DA524"/>
      <c r="DB524"/>
      <c r="DC524"/>
      <c r="DD524"/>
      <c r="DE524"/>
      <c r="DF524"/>
      <c r="DG524"/>
      <c r="DH524"/>
      <c r="DI524"/>
      <c r="DJ524"/>
      <c r="DK524"/>
      <c r="DL524"/>
      <c r="DM524"/>
      <c r="DN524"/>
      <c r="DO524"/>
      <c r="DP524"/>
      <c r="DQ524"/>
      <c r="DR524"/>
      <c r="DS524"/>
      <c r="DT524"/>
      <c r="DU524"/>
      <c r="DV524"/>
      <c r="DW524"/>
      <c r="DX524"/>
      <c r="DY524"/>
      <c r="DZ524"/>
      <c r="EA524"/>
      <c r="EB524"/>
      <c r="EC524"/>
      <c r="ED524"/>
      <c r="EE524"/>
      <c r="EF524"/>
      <c r="EG524"/>
      <c r="EH524"/>
      <c r="EI524"/>
      <c r="EJ524"/>
      <c r="EK524"/>
      <c r="EL524"/>
      <c r="EM524"/>
      <c r="EN524"/>
      <c r="EO524"/>
      <c r="EP524"/>
      <c r="EQ524"/>
      <c r="ER524"/>
      <c r="ES524"/>
      <c r="ET524"/>
      <c r="EU524"/>
      <c r="EV524"/>
      <c r="EW524"/>
      <c r="EX524"/>
      <c r="EY524"/>
      <c r="EZ524"/>
      <c r="FA524"/>
      <c r="FB524"/>
      <c r="FC524"/>
      <c r="FD524"/>
      <c r="FE524"/>
      <c r="FF524"/>
      <c r="FG524"/>
      <c r="FH524"/>
      <c r="FI524"/>
      <c r="FJ524"/>
      <c r="FK524"/>
      <c r="FL524"/>
      <c r="FM524"/>
      <c r="FN524"/>
      <c r="FO524"/>
      <c r="FP524"/>
      <c r="FQ524"/>
      <c r="FR524"/>
      <c r="FS524"/>
      <c r="FT524"/>
      <c r="FU524"/>
      <c r="FV524"/>
      <c r="FW524"/>
      <c r="FX524"/>
      <c r="FY524"/>
      <c r="FZ524"/>
      <c r="GA524"/>
      <c r="GB524"/>
      <c r="GC524"/>
      <c r="GD524"/>
      <c r="GE524"/>
      <c r="GF524"/>
      <c r="GG524"/>
      <c r="GH524"/>
      <c r="GI524"/>
      <c r="GJ524"/>
      <c r="GK524"/>
      <c r="GL524"/>
      <c r="GM524"/>
      <c r="GN524"/>
      <c r="GO524"/>
      <c r="GP524"/>
      <c r="GQ524"/>
      <c r="GR524"/>
      <c r="GS524"/>
      <c r="GT524"/>
      <c r="GU524"/>
      <c r="GV524"/>
      <c r="GW524"/>
    </row>
    <row r="525" spans="78:205" ht="13">
      <c r="BZ525"/>
      <c r="CH525"/>
      <c r="CP525"/>
      <c r="CX525"/>
      <c r="CY525"/>
      <c r="CZ525"/>
      <c r="DA525"/>
      <c r="DB525"/>
      <c r="DC525"/>
      <c r="DD525"/>
      <c r="DE525"/>
      <c r="DF525"/>
      <c r="DG525"/>
      <c r="DH525"/>
      <c r="DI525"/>
      <c r="DJ525"/>
      <c r="DK525"/>
      <c r="DL525"/>
      <c r="DM525"/>
      <c r="DN525"/>
      <c r="DO525"/>
      <c r="DP525"/>
      <c r="DQ525"/>
      <c r="DR525"/>
      <c r="DS525"/>
      <c r="DT525"/>
      <c r="DU525"/>
      <c r="DV525"/>
      <c r="DW525"/>
      <c r="DX525"/>
      <c r="DY525"/>
      <c r="DZ525"/>
      <c r="EA525"/>
      <c r="EB525"/>
      <c r="EC525"/>
      <c r="ED525"/>
      <c r="EE525"/>
      <c r="EF525"/>
      <c r="EG525"/>
      <c r="EH525"/>
      <c r="EI525"/>
      <c r="EJ525"/>
      <c r="EK525"/>
      <c r="EL525"/>
      <c r="EM525"/>
      <c r="EN525"/>
      <c r="EO525"/>
      <c r="EP525"/>
      <c r="EQ525"/>
      <c r="ER525"/>
      <c r="ES525"/>
      <c r="ET525"/>
      <c r="EU525"/>
      <c r="EV525"/>
      <c r="EW525"/>
      <c r="EX525"/>
      <c r="EY525"/>
      <c r="EZ525"/>
      <c r="FA525"/>
      <c r="FB525"/>
      <c r="FC525"/>
      <c r="FD525"/>
      <c r="FE525"/>
      <c r="FF525"/>
      <c r="FG525"/>
      <c r="FH525"/>
      <c r="FI525"/>
      <c r="FJ525"/>
      <c r="FK525"/>
      <c r="FL525"/>
      <c r="FM525"/>
      <c r="FN525"/>
      <c r="FO525"/>
      <c r="FP525"/>
      <c r="FQ525"/>
      <c r="FR525"/>
      <c r="FS525"/>
      <c r="FT525"/>
      <c r="FU525"/>
      <c r="FV525"/>
      <c r="FW525"/>
      <c r="FX525"/>
      <c r="FY525"/>
      <c r="FZ525"/>
      <c r="GA525"/>
      <c r="GB525"/>
      <c r="GC525"/>
      <c r="GD525"/>
      <c r="GE525"/>
      <c r="GF525"/>
      <c r="GG525"/>
      <c r="GH525"/>
      <c r="GI525"/>
      <c r="GJ525"/>
      <c r="GK525"/>
      <c r="GL525"/>
      <c r="GM525"/>
      <c r="GN525"/>
      <c r="GO525"/>
      <c r="GP525"/>
      <c r="GQ525"/>
      <c r="GR525"/>
      <c r="GS525"/>
      <c r="GT525"/>
      <c r="GU525"/>
      <c r="GV525"/>
      <c r="GW525"/>
    </row>
    <row r="526" spans="78:205" ht="13">
      <c r="BZ526"/>
      <c r="CH526"/>
      <c r="CP526"/>
      <c r="CX526"/>
      <c r="CY526"/>
      <c r="CZ526"/>
      <c r="DA526"/>
      <c r="DB526"/>
      <c r="DC526"/>
      <c r="DD526"/>
      <c r="DE526"/>
      <c r="DF526"/>
      <c r="DG526"/>
      <c r="DH526"/>
      <c r="DI526"/>
      <c r="DJ526"/>
      <c r="DK526"/>
      <c r="DL526"/>
      <c r="DM526"/>
      <c r="DN526"/>
      <c r="DO526"/>
      <c r="DP526"/>
      <c r="DQ526"/>
      <c r="DR526"/>
      <c r="DS526"/>
      <c r="DT526"/>
      <c r="DU526"/>
      <c r="DV526"/>
      <c r="DW526"/>
      <c r="DX526"/>
      <c r="DY526"/>
      <c r="DZ526"/>
      <c r="EA526"/>
      <c r="EB526"/>
      <c r="EC526"/>
      <c r="ED526"/>
      <c r="EE526"/>
      <c r="EF526"/>
      <c r="EG526"/>
      <c r="EH526"/>
      <c r="EI526"/>
      <c r="EJ526"/>
      <c r="EK526"/>
      <c r="EL526"/>
      <c r="EM526"/>
      <c r="EN526"/>
      <c r="EO526"/>
      <c r="EP526"/>
      <c r="EQ526"/>
      <c r="ER526"/>
      <c r="ES526"/>
      <c r="ET526"/>
      <c r="EU526"/>
      <c r="EV526"/>
      <c r="EW526"/>
      <c r="EX526"/>
      <c r="EY526"/>
      <c r="EZ526"/>
      <c r="FA526"/>
      <c r="FB526"/>
      <c r="FC526"/>
      <c r="FD526"/>
      <c r="FE526"/>
      <c r="FF526"/>
      <c r="FG526"/>
      <c r="FH526"/>
      <c r="FI526"/>
      <c r="FJ526"/>
      <c r="FK526"/>
      <c r="FL526"/>
      <c r="FM526"/>
      <c r="FN526"/>
      <c r="FO526"/>
      <c r="FP526"/>
      <c r="FQ526"/>
      <c r="FR526"/>
      <c r="FS526"/>
      <c r="FT526"/>
      <c r="FU526"/>
      <c r="FV526"/>
      <c r="FW526"/>
      <c r="FX526"/>
      <c r="FY526"/>
      <c r="FZ526"/>
      <c r="GA526"/>
      <c r="GB526"/>
      <c r="GC526"/>
      <c r="GD526"/>
      <c r="GE526"/>
      <c r="GF526"/>
      <c r="GG526"/>
      <c r="GH526"/>
      <c r="GI526"/>
      <c r="GJ526"/>
      <c r="GK526"/>
      <c r="GL526"/>
      <c r="GM526"/>
      <c r="GN526"/>
      <c r="GO526"/>
      <c r="GP526"/>
      <c r="GQ526"/>
      <c r="GR526"/>
      <c r="GS526"/>
      <c r="GT526"/>
      <c r="GU526"/>
      <c r="GV526"/>
      <c r="GW526"/>
    </row>
    <row r="527" spans="78:205" ht="13">
      <c r="BZ527"/>
      <c r="CH527"/>
      <c r="CP527"/>
      <c r="CX527"/>
      <c r="CY527"/>
      <c r="CZ527"/>
      <c r="DA527"/>
      <c r="DB527"/>
      <c r="DC527"/>
      <c r="DD527"/>
      <c r="DE527"/>
      <c r="DF527"/>
      <c r="DG527"/>
      <c r="DH527"/>
      <c r="DI527"/>
      <c r="DJ527"/>
      <c r="DK527"/>
      <c r="DL527"/>
      <c r="DM527"/>
      <c r="DN527"/>
      <c r="DO527"/>
      <c r="DP527"/>
      <c r="DQ527"/>
      <c r="DR527"/>
      <c r="DS527"/>
      <c r="DT527"/>
      <c r="DU527"/>
      <c r="DV527"/>
      <c r="DW527"/>
      <c r="DX527"/>
      <c r="DY527"/>
      <c r="DZ527"/>
      <c r="EA527"/>
      <c r="EB527"/>
      <c r="EC527"/>
      <c r="ED527"/>
      <c r="EE527"/>
      <c r="EF527"/>
      <c r="EG527"/>
      <c r="EH527"/>
      <c r="EI527"/>
      <c r="EJ527"/>
      <c r="EK527"/>
      <c r="EL527"/>
      <c r="EM527"/>
      <c r="EN527"/>
      <c r="EO527"/>
      <c r="EP527"/>
      <c r="EQ527"/>
      <c r="ER527"/>
      <c r="ES527"/>
      <c r="ET527"/>
      <c r="EU527"/>
      <c r="EV527"/>
      <c r="EW527"/>
      <c r="EX527"/>
      <c r="EY527"/>
      <c r="EZ527"/>
      <c r="FA527"/>
      <c r="FB527"/>
      <c r="FC527"/>
      <c r="FD527"/>
      <c r="FE527"/>
      <c r="FF527"/>
      <c r="FG527"/>
      <c r="FH527"/>
      <c r="FI527"/>
      <c r="FJ527"/>
      <c r="FK527"/>
      <c r="FL527"/>
      <c r="FM527"/>
      <c r="FN527"/>
      <c r="FO527"/>
      <c r="FP527"/>
      <c r="FQ527"/>
      <c r="FR527"/>
      <c r="FS527"/>
      <c r="FT527"/>
      <c r="FU527"/>
      <c r="FV527"/>
      <c r="FW527"/>
      <c r="FX527"/>
      <c r="FY527"/>
      <c r="FZ527"/>
      <c r="GA527"/>
      <c r="GB527"/>
      <c r="GC527"/>
      <c r="GD527"/>
      <c r="GE527"/>
      <c r="GF527"/>
      <c r="GG527"/>
      <c r="GH527"/>
      <c r="GI527"/>
      <c r="GJ527"/>
      <c r="GK527"/>
      <c r="GL527"/>
      <c r="GM527"/>
      <c r="GN527"/>
      <c r="GO527"/>
      <c r="GP527"/>
      <c r="GQ527"/>
      <c r="GR527"/>
      <c r="GS527"/>
      <c r="GT527"/>
      <c r="GU527"/>
      <c r="GV527"/>
      <c r="GW527"/>
    </row>
    <row r="528" spans="78:205" ht="13">
      <c r="BZ528"/>
      <c r="CH528"/>
      <c r="CP528"/>
      <c r="CX528"/>
      <c r="CY528"/>
      <c r="CZ528"/>
      <c r="DA528"/>
      <c r="DB528"/>
      <c r="DC528"/>
      <c r="DD528"/>
      <c r="DE528"/>
      <c r="DF528"/>
      <c r="DG528"/>
      <c r="DH528"/>
      <c r="DI528"/>
      <c r="DJ528"/>
      <c r="DK528"/>
      <c r="DL528"/>
      <c r="DM528"/>
      <c r="DN528"/>
      <c r="DO528"/>
      <c r="DP528"/>
      <c r="DQ528"/>
      <c r="DR528"/>
      <c r="DS528"/>
      <c r="DT528"/>
      <c r="DU528"/>
      <c r="DV528"/>
      <c r="DW528"/>
      <c r="DX528"/>
      <c r="DY528"/>
      <c r="DZ528"/>
      <c r="EA528"/>
      <c r="EB528"/>
      <c r="EC528"/>
      <c r="ED528"/>
      <c r="EE528"/>
      <c r="EF528"/>
      <c r="EG528"/>
      <c r="EH528"/>
      <c r="EI528"/>
      <c r="EJ528"/>
      <c r="EK528"/>
      <c r="EL528"/>
      <c r="EM528"/>
      <c r="EN528"/>
      <c r="EO528"/>
      <c r="EP528"/>
      <c r="EQ528"/>
      <c r="ER528"/>
      <c r="ES528"/>
      <c r="ET528"/>
      <c r="EU528"/>
      <c r="EV528"/>
      <c r="EW528"/>
      <c r="EX528"/>
      <c r="EY528"/>
      <c r="EZ528"/>
      <c r="FA528"/>
      <c r="FB528"/>
      <c r="FC528"/>
      <c r="FD528"/>
      <c r="FE528"/>
      <c r="FF528"/>
      <c r="FG528"/>
      <c r="FH528"/>
      <c r="FI528"/>
      <c r="FJ528"/>
      <c r="FK528"/>
      <c r="FL528"/>
      <c r="FM528"/>
      <c r="FN528"/>
      <c r="FO528"/>
      <c r="FP528"/>
      <c r="FQ528"/>
      <c r="FR528"/>
      <c r="FS528"/>
      <c r="FT528"/>
      <c r="FU528"/>
      <c r="FV528"/>
      <c r="FW528"/>
      <c r="FX528"/>
      <c r="FY528"/>
      <c r="FZ528"/>
      <c r="GA528"/>
      <c r="GB528"/>
      <c r="GC528"/>
      <c r="GD528"/>
      <c r="GE528"/>
      <c r="GF528"/>
      <c r="GG528"/>
      <c r="GH528"/>
      <c r="GI528"/>
      <c r="GJ528"/>
      <c r="GK528"/>
      <c r="GL528"/>
      <c r="GM528"/>
      <c r="GN528"/>
      <c r="GO528"/>
      <c r="GP528"/>
      <c r="GQ528"/>
      <c r="GR528"/>
      <c r="GS528"/>
      <c r="GT528"/>
      <c r="GU528"/>
      <c r="GV528"/>
      <c r="GW528"/>
    </row>
    <row r="529" spans="78:205" ht="13">
      <c r="BZ529"/>
      <c r="CH529"/>
      <c r="CP529"/>
      <c r="CX529"/>
      <c r="CY529"/>
      <c r="CZ529"/>
      <c r="DA529"/>
      <c r="DB529"/>
      <c r="DC529"/>
      <c r="DD529"/>
      <c r="DE529"/>
      <c r="DF529"/>
      <c r="DG529"/>
      <c r="DH529"/>
      <c r="DI529"/>
      <c r="DJ529"/>
      <c r="DK529"/>
      <c r="DL529"/>
      <c r="DM529"/>
      <c r="DN529"/>
      <c r="DO529"/>
      <c r="DP529"/>
      <c r="DQ529"/>
      <c r="DR529"/>
      <c r="DS529"/>
      <c r="DT529"/>
      <c r="DU529"/>
      <c r="DV529"/>
      <c r="DW529"/>
      <c r="DX529"/>
      <c r="DY529"/>
      <c r="DZ529"/>
      <c r="EA529"/>
      <c r="EB529"/>
      <c r="EC529"/>
      <c r="ED529"/>
      <c r="EE529"/>
      <c r="EF529"/>
      <c r="EG529"/>
      <c r="EH529"/>
      <c r="EI529"/>
      <c r="EJ529"/>
      <c r="EK529"/>
      <c r="EL529"/>
      <c r="EM529"/>
      <c r="EN529"/>
      <c r="EO529"/>
      <c r="EP529"/>
      <c r="EQ529"/>
      <c r="ER529"/>
      <c r="ES529"/>
      <c r="ET529"/>
      <c r="EU529"/>
      <c r="EV529"/>
      <c r="EW529"/>
      <c r="EX529"/>
      <c r="EY529"/>
      <c r="EZ529"/>
      <c r="FA529"/>
      <c r="FB529"/>
      <c r="FC529"/>
      <c r="FD529"/>
      <c r="FE529"/>
      <c r="FF529"/>
      <c r="FG529"/>
      <c r="FH529"/>
      <c r="FI529"/>
      <c r="FJ529"/>
      <c r="FK529"/>
      <c r="FL529"/>
      <c r="FM529"/>
      <c r="FN529"/>
      <c r="FO529"/>
      <c r="FP529"/>
      <c r="FQ529"/>
      <c r="FR529"/>
      <c r="FS529"/>
      <c r="FT529"/>
      <c r="FU529"/>
      <c r="FV529"/>
      <c r="FW529"/>
      <c r="FX529"/>
      <c r="FY529"/>
      <c r="FZ529"/>
      <c r="GA529"/>
      <c r="GB529"/>
      <c r="GC529"/>
      <c r="GD529"/>
      <c r="GE529"/>
      <c r="GF529"/>
      <c r="GG529"/>
      <c r="GH529"/>
      <c r="GI529"/>
      <c r="GJ529"/>
      <c r="GK529"/>
      <c r="GL529"/>
      <c r="GM529"/>
      <c r="GN529"/>
      <c r="GO529"/>
      <c r="GP529"/>
      <c r="GQ529"/>
      <c r="GR529"/>
      <c r="GS529"/>
      <c r="GT529"/>
      <c r="GU529"/>
      <c r="GV529"/>
      <c r="GW529"/>
    </row>
    <row r="530" spans="78:205" ht="13">
      <c r="BZ530"/>
      <c r="CH530"/>
      <c r="CP530"/>
      <c r="CX530"/>
      <c r="CY530"/>
      <c r="CZ530"/>
      <c r="DA530"/>
      <c r="DB530"/>
      <c r="DC530"/>
      <c r="DD530"/>
      <c r="DE530"/>
      <c r="DF530"/>
      <c r="DG530"/>
      <c r="DH530"/>
      <c r="DI530"/>
      <c r="DJ530"/>
      <c r="DK530"/>
      <c r="DL530"/>
      <c r="DM530"/>
      <c r="DN530"/>
      <c r="DO530"/>
      <c r="DP530"/>
      <c r="DQ530"/>
      <c r="DR530"/>
      <c r="DS530"/>
      <c r="DT530"/>
      <c r="DU530"/>
      <c r="DV530"/>
      <c r="DW530"/>
      <c r="DX530"/>
      <c r="DY530"/>
      <c r="DZ530"/>
      <c r="EA530"/>
      <c r="EB530"/>
      <c r="EC530"/>
      <c r="ED530"/>
      <c r="EE530"/>
      <c r="EF530"/>
      <c r="EG530"/>
      <c r="EH530"/>
      <c r="EI530"/>
      <c r="EJ530"/>
      <c r="EK530"/>
      <c r="EL530"/>
      <c r="EM530"/>
      <c r="EN530"/>
      <c r="EO530"/>
      <c r="EP530"/>
      <c r="EQ530"/>
      <c r="ER530"/>
      <c r="ES530"/>
      <c r="ET530"/>
      <c r="EU530"/>
      <c r="EV530"/>
      <c r="EW530"/>
      <c r="EX530"/>
      <c r="EY530"/>
      <c r="EZ530"/>
      <c r="FA530"/>
      <c r="FB530"/>
      <c r="FC530"/>
      <c r="FD530"/>
      <c r="FE530"/>
      <c r="FF530"/>
      <c r="FG530"/>
      <c r="FH530"/>
      <c r="FI530"/>
      <c r="FJ530"/>
      <c r="FK530"/>
      <c r="FL530"/>
      <c r="FM530"/>
      <c r="FN530"/>
      <c r="FO530"/>
      <c r="FP530"/>
      <c r="FQ530"/>
      <c r="FR530"/>
      <c r="FS530"/>
      <c r="FT530"/>
      <c r="FU530"/>
      <c r="FV530"/>
      <c r="FW530"/>
      <c r="FX530"/>
      <c r="FY530"/>
      <c r="FZ530"/>
      <c r="GA530"/>
      <c r="GB530"/>
      <c r="GC530"/>
      <c r="GD530"/>
      <c r="GE530"/>
      <c r="GF530"/>
      <c r="GG530"/>
      <c r="GH530"/>
      <c r="GI530"/>
      <c r="GJ530"/>
      <c r="GK530"/>
      <c r="GL530"/>
      <c r="GM530"/>
      <c r="GN530"/>
      <c r="GO530"/>
      <c r="GP530"/>
      <c r="GQ530"/>
      <c r="GR530"/>
      <c r="GS530"/>
      <c r="GT530"/>
      <c r="GU530"/>
      <c r="GV530"/>
      <c r="GW530"/>
    </row>
    <row r="531" spans="78:205" ht="13">
      <c r="BZ531"/>
      <c r="CH531"/>
      <c r="CP531"/>
      <c r="CX531"/>
      <c r="CY531"/>
      <c r="CZ531"/>
      <c r="DA531"/>
      <c r="DB531"/>
      <c r="DC531"/>
      <c r="DD531"/>
      <c r="DE531"/>
      <c r="DF531"/>
      <c r="DG531"/>
      <c r="DH531"/>
      <c r="DI531"/>
      <c r="DJ531"/>
      <c r="DK531"/>
      <c r="DL531"/>
      <c r="DM531"/>
      <c r="DN531"/>
      <c r="DO531"/>
      <c r="DP531"/>
      <c r="DQ531"/>
      <c r="DR531"/>
      <c r="DS531"/>
      <c r="DT531"/>
      <c r="DU531"/>
      <c r="DV531"/>
      <c r="DW531"/>
      <c r="DX531"/>
      <c r="DY531"/>
      <c r="DZ531"/>
      <c r="EA531"/>
      <c r="EB531"/>
      <c r="EC531"/>
      <c r="ED531"/>
      <c r="EE531"/>
      <c r="EF531"/>
      <c r="EG531"/>
      <c r="EH531"/>
      <c r="EI531"/>
      <c r="EJ531"/>
      <c r="EK531"/>
      <c r="EL531"/>
      <c r="EM531"/>
      <c r="EN531"/>
      <c r="EO531"/>
      <c r="EP531"/>
      <c r="EQ531"/>
      <c r="ER531"/>
      <c r="ES531"/>
      <c r="ET531"/>
      <c r="EU531"/>
      <c r="EV531"/>
      <c r="EW531"/>
      <c r="EX531"/>
      <c r="EY531"/>
      <c r="EZ531"/>
      <c r="FA531"/>
      <c r="FB531"/>
      <c r="FC531"/>
      <c r="FD531"/>
      <c r="FE531"/>
      <c r="FF531"/>
      <c r="FG531"/>
      <c r="FH531"/>
      <c r="FI531"/>
      <c r="FJ531"/>
      <c r="FK531"/>
      <c r="FL531"/>
      <c r="FM531"/>
      <c r="FN531"/>
      <c r="FO531"/>
      <c r="FP531"/>
      <c r="FQ531"/>
      <c r="FR531"/>
      <c r="FS531"/>
      <c r="FT531"/>
      <c r="FU531"/>
      <c r="FV531"/>
      <c r="FW531"/>
      <c r="FX531"/>
      <c r="FY531"/>
      <c r="FZ531"/>
      <c r="GA531"/>
      <c r="GB531"/>
      <c r="GC531"/>
      <c r="GD531"/>
      <c r="GE531"/>
      <c r="GF531"/>
      <c r="GG531"/>
      <c r="GH531"/>
      <c r="GI531"/>
      <c r="GJ531"/>
      <c r="GK531"/>
      <c r="GL531"/>
      <c r="GM531"/>
      <c r="GN531"/>
      <c r="GO531"/>
      <c r="GP531"/>
      <c r="GQ531"/>
      <c r="GR531"/>
      <c r="GS531"/>
      <c r="GT531"/>
      <c r="GU531"/>
      <c r="GV531"/>
      <c r="GW531"/>
    </row>
    <row r="532" spans="78:205" ht="13">
      <c r="BZ532"/>
      <c r="CH532"/>
      <c r="CP532"/>
      <c r="CX532"/>
      <c r="CY532"/>
      <c r="CZ532"/>
      <c r="DA532"/>
      <c r="DB532"/>
      <c r="DC532"/>
      <c r="DD532"/>
      <c r="DE532"/>
      <c r="DF532"/>
      <c r="DG532"/>
      <c r="DH532"/>
      <c r="DI532"/>
      <c r="DJ532"/>
      <c r="DK532"/>
      <c r="DL532"/>
      <c r="DM532"/>
      <c r="DN532"/>
      <c r="DO532"/>
      <c r="DP532"/>
      <c r="DQ532"/>
      <c r="DR532"/>
      <c r="DS532"/>
      <c r="DT532"/>
      <c r="DU532"/>
      <c r="DV532"/>
      <c r="DW532"/>
      <c r="DX532"/>
      <c r="DY532"/>
      <c r="DZ532"/>
      <c r="EA532"/>
      <c r="EB532"/>
      <c r="EC532"/>
      <c r="ED532"/>
      <c r="EE532"/>
      <c r="EF532"/>
      <c r="EG532"/>
      <c r="EH532"/>
      <c r="EI532"/>
      <c r="EJ532"/>
      <c r="EK532"/>
      <c r="EL532"/>
      <c r="EM532"/>
      <c r="EN532"/>
      <c r="EO532"/>
      <c r="EP532"/>
      <c r="EQ532"/>
      <c r="ER532"/>
      <c r="ES532"/>
      <c r="ET532"/>
      <c r="EU532"/>
      <c r="EV532"/>
      <c r="EW532"/>
      <c r="EX532"/>
      <c r="EY532"/>
      <c r="EZ532"/>
      <c r="FA532"/>
      <c r="FB532"/>
      <c r="FC532"/>
      <c r="FD532"/>
      <c r="FE532"/>
      <c r="FF532"/>
      <c r="FG532"/>
      <c r="FH532"/>
      <c r="FI532"/>
      <c r="FJ532"/>
      <c r="FK532"/>
      <c r="FL532"/>
      <c r="FM532"/>
      <c r="FN532"/>
      <c r="FO532"/>
      <c r="FP532"/>
      <c r="FQ532"/>
      <c r="FR532"/>
      <c r="FS532"/>
      <c r="FT532"/>
      <c r="FU532"/>
      <c r="FV532"/>
      <c r="FW532"/>
      <c r="FX532"/>
      <c r="FY532"/>
      <c r="FZ532"/>
      <c r="GA532"/>
      <c r="GB532"/>
      <c r="GC532"/>
      <c r="GD532"/>
      <c r="GE532"/>
      <c r="GF532"/>
      <c r="GG532"/>
      <c r="GH532"/>
      <c r="GI532"/>
      <c r="GJ532"/>
      <c r="GK532"/>
      <c r="GL532"/>
      <c r="GM532"/>
      <c r="GN532"/>
      <c r="GO532"/>
      <c r="GP532"/>
      <c r="GQ532"/>
      <c r="GR532"/>
      <c r="GS532"/>
      <c r="GT532"/>
      <c r="GU532"/>
      <c r="GV532"/>
      <c r="GW532"/>
    </row>
    <row r="533" spans="78:205" ht="13">
      <c r="BZ533"/>
      <c r="CH533"/>
      <c r="CP533"/>
      <c r="CX533"/>
      <c r="CY533"/>
      <c r="CZ533"/>
      <c r="DA533"/>
      <c r="DB533"/>
      <c r="DC533"/>
      <c r="DD533"/>
      <c r="DE533"/>
      <c r="DF533"/>
      <c r="DG533"/>
      <c r="DH533"/>
      <c r="DI533"/>
      <c r="DJ533"/>
      <c r="DK533"/>
      <c r="DL533"/>
      <c r="DM533"/>
      <c r="DN533"/>
      <c r="DO533"/>
      <c r="DP533"/>
      <c r="DQ533"/>
      <c r="DR533"/>
      <c r="DS533"/>
      <c r="DT533"/>
      <c r="DU533"/>
      <c r="DV533"/>
      <c r="DW533"/>
      <c r="DX533"/>
      <c r="DY533"/>
      <c r="DZ533"/>
      <c r="EA533"/>
      <c r="EB533"/>
      <c r="EC533"/>
      <c r="ED533"/>
      <c r="EE533"/>
      <c r="EF533"/>
      <c r="EG533"/>
      <c r="EH533"/>
      <c r="EI533"/>
      <c r="EJ533"/>
      <c r="EK533"/>
      <c r="EL533"/>
      <c r="EM533"/>
      <c r="EN533"/>
      <c r="EO533"/>
      <c r="EP533"/>
      <c r="EQ533"/>
      <c r="ER533"/>
      <c r="ES533"/>
      <c r="ET533"/>
      <c r="EU533"/>
      <c r="EV533"/>
      <c r="EW533"/>
      <c r="EX533"/>
      <c r="EY533"/>
      <c r="EZ533"/>
      <c r="FA533"/>
      <c r="FB533"/>
      <c r="FC533"/>
      <c r="FD533"/>
      <c r="FE533"/>
      <c r="FF533"/>
      <c r="FG533"/>
      <c r="FH533"/>
      <c r="FI533"/>
      <c r="FJ533"/>
      <c r="FK533"/>
      <c r="FL533"/>
      <c r="FM533"/>
      <c r="FN533"/>
      <c r="FO533"/>
      <c r="FP533"/>
      <c r="FQ533"/>
      <c r="FR533"/>
      <c r="FS533"/>
      <c r="FT533"/>
      <c r="FU533"/>
      <c r="FV533"/>
      <c r="FW533"/>
      <c r="FX533"/>
      <c r="FY533"/>
      <c r="FZ533"/>
      <c r="GA533"/>
      <c r="GB533"/>
      <c r="GC533"/>
      <c r="GD533"/>
      <c r="GE533"/>
      <c r="GF533"/>
      <c r="GG533"/>
      <c r="GH533"/>
      <c r="GI533"/>
      <c r="GJ533"/>
      <c r="GK533"/>
      <c r="GL533"/>
      <c r="GM533"/>
      <c r="GN533"/>
      <c r="GO533"/>
      <c r="GP533"/>
      <c r="GQ533"/>
      <c r="GR533"/>
      <c r="GS533"/>
      <c r="GT533"/>
      <c r="GU533"/>
      <c r="GV533"/>
      <c r="GW533"/>
    </row>
    <row r="534" spans="78:205" ht="13">
      <c r="BZ534"/>
      <c r="CH534"/>
      <c r="CP534"/>
      <c r="CX534"/>
      <c r="CY534"/>
      <c r="CZ534"/>
      <c r="DA534"/>
      <c r="DB534"/>
      <c r="DC534"/>
      <c r="DD534"/>
      <c r="DE534"/>
      <c r="DF534"/>
      <c r="DG534"/>
      <c r="DH534"/>
      <c r="DI534"/>
      <c r="DJ534"/>
      <c r="DK534"/>
      <c r="DL534"/>
      <c r="DM534"/>
      <c r="DN534"/>
      <c r="DO534"/>
      <c r="DP534"/>
      <c r="DQ534"/>
      <c r="DR534"/>
      <c r="DS534"/>
      <c r="DT534"/>
      <c r="DU534"/>
      <c r="DV534"/>
      <c r="DW534"/>
      <c r="DX534"/>
      <c r="DY534"/>
      <c r="DZ534"/>
      <c r="EA534"/>
      <c r="EB534"/>
      <c r="EC534"/>
      <c r="ED534"/>
      <c r="EE534"/>
      <c r="EF534"/>
      <c r="EG534"/>
      <c r="EH534"/>
      <c r="EI534"/>
      <c r="EJ534"/>
      <c r="EK534"/>
      <c r="EL534"/>
      <c r="EM534"/>
      <c r="EN534"/>
      <c r="EO534"/>
      <c r="EP534"/>
      <c r="EQ534"/>
      <c r="ER534"/>
      <c r="ES534"/>
      <c r="ET534"/>
      <c r="EU534"/>
      <c r="EV534"/>
      <c r="EW534"/>
      <c r="EX534"/>
      <c r="EY534"/>
      <c r="EZ534"/>
      <c r="FA534"/>
      <c r="FB534"/>
      <c r="FC534"/>
      <c r="FD534"/>
      <c r="FE534"/>
      <c r="FF534"/>
      <c r="FG534"/>
      <c r="FH534"/>
      <c r="FI534"/>
      <c r="FJ534"/>
      <c r="FK534"/>
      <c r="FL534"/>
      <c r="FM534"/>
      <c r="FN534"/>
      <c r="FO534"/>
      <c r="FP534"/>
      <c r="FQ534"/>
      <c r="FR534"/>
      <c r="FS534"/>
      <c r="FT534"/>
      <c r="FU534"/>
      <c r="FV534"/>
      <c r="FW534"/>
      <c r="FX534"/>
      <c r="FY534"/>
      <c r="FZ534"/>
      <c r="GA534"/>
      <c r="GB534"/>
      <c r="GC534"/>
      <c r="GD534"/>
      <c r="GE534"/>
      <c r="GF534"/>
      <c r="GG534"/>
      <c r="GH534"/>
      <c r="GI534"/>
      <c r="GJ534"/>
      <c r="GK534"/>
      <c r="GL534"/>
      <c r="GM534"/>
      <c r="GN534"/>
      <c r="GO534"/>
      <c r="GP534"/>
      <c r="GQ534"/>
      <c r="GR534"/>
      <c r="GS534"/>
      <c r="GT534"/>
      <c r="GU534"/>
      <c r="GV534"/>
      <c r="GW534"/>
    </row>
    <row r="535" spans="78:205" ht="13">
      <c r="BZ535"/>
      <c r="CH535"/>
      <c r="CP535"/>
      <c r="CX535"/>
      <c r="CY535"/>
      <c r="CZ535"/>
      <c r="DA535"/>
      <c r="DB535"/>
      <c r="DC535"/>
      <c r="DD535"/>
      <c r="DE535"/>
      <c r="DF535"/>
      <c r="DG535"/>
      <c r="DH535"/>
      <c r="DI535"/>
      <c r="DJ535"/>
      <c r="DK535"/>
      <c r="DL535"/>
      <c r="DM535"/>
      <c r="DN535"/>
      <c r="DO535"/>
      <c r="DP535"/>
      <c r="DQ535"/>
      <c r="DR535"/>
      <c r="DS535"/>
      <c r="DT535"/>
      <c r="DU535"/>
      <c r="DV535"/>
      <c r="DW535"/>
      <c r="DX535"/>
      <c r="DY535"/>
      <c r="DZ535"/>
      <c r="EA535"/>
      <c r="EB535"/>
      <c r="EC535"/>
      <c r="ED535"/>
      <c r="EE535"/>
      <c r="EF535"/>
      <c r="EG535"/>
      <c r="EH535"/>
      <c r="EI535"/>
      <c r="EJ535"/>
      <c r="EK535"/>
      <c r="EL535"/>
      <c r="EM535"/>
      <c r="EN535"/>
      <c r="EO535"/>
      <c r="EP535"/>
      <c r="EQ535"/>
      <c r="ER535"/>
      <c r="ES535"/>
      <c r="ET535"/>
      <c r="EU535"/>
      <c r="EV535"/>
      <c r="EW535"/>
      <c r="EX535"/>
      <c r="EY535"/>
      <c r="EZ535"/>
      <c r="FA535"/>
      <c r="FB535"/>
      <c r="FC535"/>
      <c r="FD535"/>
      <c r="FE535"/>
      <c r="FF535"/>
      <c r="FG535"/>
      <c r="FH535"/>
      <c r="FI535"/>
      <c r="FJ535"/>
      <c r="FK535"/>
      <c r="FL535"/>
      <c r="FM535"/>
      <c r="FN535"/>
      <c r="FO535"/>
      <c r="FP535"/>
      <c r="FQ535"/>
      <c r="FR535"/>
      <c r="FS535"/>
      <c r="FT535"/>
      <c r="FU535"/>
      <c r="FV535"/>
      <c r="FW535"/>
      <c r="FX535"/>
      <c r="FY535"/>
      <c r="FZ535"/>
      <c r="GA535"/>
      <c r="GB535"/>
      <c r="GC535"/>
      <c r="GD535"/>
      <c r="GE535"/>
      <c r="GF535"/>
      <c r="GG535"/>
      <c r="GH535"/>
      <c r="GI535"/>
      <c r="GJ535"/>
      <c r="GK535"/>
      <c r="GL535"/>
      <c r="GM535"/>
      <c r="GN535"/>
      <c r="GO535"/>
      <c r="GP535"/>
      <c r="GQ535"/>
      <c r="GR535"/>
      <c r="GS535"/>
      <c r="GT535"/>
      <c r="GU535"/>
      <c r="GV535"/>
      <c r="GW535"/>
    </row>
    <row r="536" spans="78:205" ht="13">
      <c r="BZ536"/>
      <c r="CH536"/>
      <c r="CP536"/>
      <c r="CX536"/>
      <c r="CY536"/>
      <c r="CZ536"/>
      <c r="DA536"/>
      <c r="DB536"/>
      <c r="DC536"/>
      <c r="DD536"/>
      <c r="DE536"/>
      <c r="DF536"/>
      <c r="DG536"/>
      <c r="DH536"/>
      <c r="DI536"/>
      <c r="DJ536"/>
      <c r="DK536"/>
      <c r="DL536"/>
      <c r="DM536"/>
      <c r="DN536"/>
      <c r="DO536"/>
      <c r="DP536"/>
      <c r="DQ536"/>
      <c r="DR536"/>
      <c r="DS536"/>
      <c r="DT536"/>
      <c r="DU536"/>
      <c r="DV536"/>
      <c r="DW536"/>
      <c r="DX536"/>
      <c r="DY536"/>
      <c r="DZ536"/>
      <c r="EA536"/>
      <c r="EB536"/>
      <c r="EC536"/>
      <c r="ED536"/>
      <c r="EE536"/>
      <c r="EF536"/>
      <c r="EG536"/>
      <c r="EH536"/>
      <c r="EI536"/>
      <c r="EJ536"/>
      <c r="EK536"/>
      <c r="EL536"/>
      <c r="EM536"/>
      <c r="EN536"/>
      <c r="EO536"/>
      <c r="EP536"/>
      <c r="EQ536"/>
      <c r="ER536"/>
      <c r="ES536"/>
      <c r="ET536"/>
      <c r="EU536"/>
      <c r="EV536"/>
      <c r="EW536"/>
      <c r="EX536"/>
      <c r="EY536"/>
      <c r="EZ536"/>
      <c r="FA536"/>
      <c r="FB536"/>
      <c r="FC536"/>
      <c r="FD536"/>
      <c r="FE536"/>
      <c r="FF536"/>
      <c r="FG536"/>
      <c r="FH536"/>
      <c r="FI536"/>
      <c r="FJ536"/>
      <c r="FK536"/>
      <c r="FL536"/>
      <c r="FM536"/>
      <c r="FN536"/>
      <c r="FO536"/>
      <c r="FP536"/>
      <c r="FQ536"/>
      <c r="FR536"/>
      <c r="FS536"/>
      <c r="FT536"/>
      <c r="FU536"/>
      <c r="FV536"/>
      <c r="FW536"/>
      <c r="FX536"/>
      <c r="FY536"/>
      <c r="FZ536"/>
      <c r="GA536"/>
      <c r="GB536"/>
      <c r="GC536"/>
      <c r="GD536"/>
      <c r="GE536"/>
      <c r="GF536"/>
      <c r="GG536"/>
      <c r="GH536"/>
      <c r="GI536"/>
      <c r="GJ536"/>
      <c r="GK536"/>
      <c r="GL536"/>
      <c r="GM536"/>
      <c r="GN536"/>
      <c r="GO536"/>
      <c r="GP536"/>
      <c r="GQ536"/>
      <c r="GR536"/>
      <c r="GS536"/>
      <c r="GT536"/>
      <c r="GU536"/>
      <c r="GV536"/>
      <c r="GW536"/>
    </row>
    <row r="537" spans="78:205" ht="13">
      <c r="BZ537"/>
      <c r="CH537"/>
      <c r="CP537"/>
      <c r="CX537"/>
      <c r="CY537"/>
      <c r="CZ537"/>
      <c r="DA537"/>
      <c r="DB537"/>
      <c r="DC537"/>
      <c r="DD537"/>
      <c r="DE537"/>
      <c r="DF537"/>
      <c r="DG537"/>
      <c r="DH537"/>
      <c r="DI537"/>
      <c r="DJ537"/>
      <c r="DK537"/>
      <c r="DL537"/>
      <c r="DM537"/>
      <c r="DN537"/>
      <c r="DO537"/>
      <c r="DP537"/>
      <c r="DQ537"/>
      <c r="DR537"/>
      <c r="DS537"/>
      <c r="DT537"/>
      <c r="DU537"/>
      <c r="DV537"/>
      <c r="DW537"/>
      <c r="DX537"/>
      <c r="DY537"/>
      <c r="DZ537"/>
      <c r="EA537"/>
      <c r="EB537"/>
      <c r="EC537"/>
      <c r="ED537"/>
      <c r="EE537"/>
      <c r="EF537"/>
      <c r="EG537"/>
      <c r="EH537"/>
      <c r="EI537"/>
      <c r="EJ537"/>
      <c r="EK537"/>
      <c r="EL537"/>
      <c r="EM537"/>
      <c r="EN537"/>
      <c r="EO537"/>
      <c r="EP537"/>
      <c r="EQ537"/>
      <c r="ER537"/>
      <c r="ES537"/>
      <c r="ET537"/>
      <c r="EU537"/>
      <c r="EV537"/>
      <c r="EW537"/>
      <c r="EX537"/>
      <c r="EY537"/>
      <c r="EZ537"/>
      <c r="FA537"/>
      <c r="FB537"/>
      <c r="FC537"/>
      <c r="FD537"/>
      <c r="FE537"/>
      <c r="FF537"/>
      <c r="FG537"/>
      <c r="FH537"/>
      <c r="FI537"/>
      <c r="FJ537"/>
      <c r="FK537"/>
      <c r="FL537"/>
      <c r="FM537"/>
      <c r="FN537"/>
      <c r="FO537"/>
      <c r="FP537"/>
      <c r="FQ537"/>
      <c r="FR537"/>
      <c r="FS537"/>
      <c r="FT537"/>
      <c r="FU537"/>
      <c r="FV537"/>
      <c r="FW537"/>
      <c r="FX537"/>
      <c r="FY537"/>
      <c r="FZ537"/>
      <c r="GA537"/>
      <c r="GB537"/>
      <c r="GC537"/>
      <c r="GD537"/>
      <c r="GE537"/>
      <c r="GF537"/>
      <c r="GG537"/>
      <c r="GH537"/>
      <c r="GI537"/>
      <c r="GJ537"/>
      <c r="GK537"/>
      <c r="GL537"/>
      <c r="GM537"/>
      <c r="GN537"/>
      <c r="GO537"/>
      <c r="GP537"/>
      <c r="GQ537"/>
      <c r="GR537"/>
      <c r="GS537"/>
      <c r="GT537"/>
      <c r="GU537"/>
      <c r="GV537"/>
      <c r="GW537"/>
    </row>
    <row r="538" spans="78:205" ht="13">
      <c r="BZ538"/>
      <c r="CH538"/>
      <c r="CP538"/>
      <c r="CX538"/>
      <c r="CY538"/>
      <c r="CZ538"/>
      <c r="DA538"/>
      <c r="DB538"/>
      <c r="DC538"/>
      <c r="DD538"/>
      <c r="DE538"/>
      <c r="DF538"/>
      <c r="DG538"/>
      <c r="DH538"/>
      <c r="DI538"/>
      <c r="DJ538"/>
      <c r="DK538"/>
      <c r="DL538"/>
      <c r="DM538"/>
      <c r="DN538"/>
      <c r="DO538"/>
      <c r="DP538"/>
      <c r="DQ538"/>
      <c r="DR538"/>
      <c r="DS538"/>
      <c r="DT538"/>
      <c r="DU538"/>
      <c r="DV538"/>
      <c r="DW538"/>
      <c r="DX538"/>
      <c r="DY538"/>
      <c r="DZ538"/>
      <c r="EA538"/>
      <c r="EB538"/>
      <c r="EC538"/>
      <c r="ED538"/>
      <c r="EE538"/>
      <c r="EF538"/>
      <c r="EG538"/>
      <c r="EH538"/>
      <c r="EI538"/>
      <c r="EJ538"/>
      <c r="EK538"/>
      <c r="EL538"/>
      <c r="EM538"/>
      <c r="EN538"/>
      <c r="EO538"/>
      <c r="EP538"/>
      <c r="EQ538"/>
      <c r="ER538"/>
      <c r="ES538"/>
      <c r="ET538"/>
      <c r="EU538"/>
      <c r="EV538"/>
      <c r="EW538"/>
      <c r="EX538"/>
      <c r="EY538"/>
      <c r="EZ538"/>
      <c r="FA538"/>
      <c r="FB538"/>
      <c r="FC538"/>
      <c r="FD538"/>
      <c r="FE538"/>
      <c r="FF538"/>
      <c r="FG538"/>
      <c r="FH538"/>
      <c r="FI538"/>
      <c r="FJ538"/>
      <c r="FK538"/>
      <c r="FL538"/>
      <c r="FM538"/>
      <c r="FN538"/>
      <c r="FO538"/>
      <c r="FP538"/>
      <c r="FQ538"/>
      <c r="FR538"/>
      <c r="FS538"/>
      <c r="FT538"/>
      <c r="FU538"/>
      <c r="FV538"/>
      <c r="FW538"/>
      <c r="FX538"/>
      <c r="FY538"/>
      <c r="FZ538"/>
      <c r="GA538"/>
      <c r="GB538"/>
      <c r="GC538"/>
      <c r="GD538"/>
      <c r="GE538"/>
      <c r="GF538"/>
      <c r="GG538"/>
      <c r="GH538"/>
      <c r="GI538"/>
      <c r="GJ538"/>
      <c r="GK538"/>
      <c r="GL538"/>
      <c r="GM538"/>
      <c r="GN538"/>
      <c r="GO538"/>
      <c r="GP538"/>
      <c r="GQ538"/>
      <c r="GR538"/>
      <c r="GS538"/>
      <c r="GT538"/>
      <c r="GU538"/>
      <c r="GV538"/>
      <c r="GW538"/>
    </row>
    <row r="539" spans="78:205" ht="13">
      <c r="BZ539"/>
      <c r="CH539"/>
      <c r="CP539"/>
      <c r="CX539"/>
      <c r="CY539"/>
      <c r="CZ539"/>
      <c r="DA539"/>
      <c r="DB539"/>
      <c r="DC539"/>
      <c r="DD539"/>
      <c r="DE539"/>
      <c r="DF539"/>
      <c r="DG539"/>
      <c r="DH539"/>
      <c r="DI539"/>
      <c r="DJ539"/>
      <c r="DK539"/>
      <c r="DL539"/>
      <c r="DM539"/>
      <c r="DN539"/>
      <c r="DO539"/>
      <c r="DP539"/>
      <c r="DQ539"/>
      <c r="DR539"/>
      <c r="DS539"/>
      <c r="DT539"/>
      <c r="DU539"/>
      <c r="DV539"/>
      <c r="DW539"/>
      <c r="DX539"/>
      <c r="DY539"/>
      <c r="DZ539"/>
      <c r="EA539"/>
      <c r="EB539"/>
      <c r="EC539"/>
      <c r="ED539"/>
      <c r="EE539"/>
      <c r="EF539"/>
      <c r="EG539"/>
      <c r="EH539"/>
      <c r="EI539"/>
      <c r="EJ539"/>
      <c r="EK539"/>
      <c r="EL539"/>
      <c r="EM539"/>
      <c r="EN539"/>
      <c r="EO539"/>
      <c r="EP539"/>
      <c r="EQ539"/>
      <c r="ER539"/>
      <c r="ES539"/>
      <c r="ET539"/>
      <c r="EU539"/>
      <c r="EV539"/>
      <c r="EW539"/>
      <c r="EX539"/>
      <c r="EY539"/>
      <c r="EZ539"/>
      <c r="FA539"/>
      <c r="FB539"/>
      <c r="FC539"/>
      <c r="FD539"/>
      <c r="FE539"/>
      <c r="FF539"/>
      <c r="FG539"/>
      <c r="FH539"/>
      <c r="FI539"/>
      <c r="FJ539"/>
      <c r="FK539"/>
      <c r="FL539"/>
      <c r="FM539"/>
      <c r="FN539"/>
      <c r="FO539"/>
      <c r="FP539"/>
      <c r="FQ539"/>
      <c r="FR539"/>
      <c r="FS539"/>
      <c r="FT539"/>
      <c r="FU539"/>
      <c r="FV539"/>
      <c r="FW539"/>
      <c r="FX539"/>
      <c r="FY539"/>
      <c r="FZ539"/>
      <c r="GA539"/>
      <c r="GB539"/>
      <c r="GC539"/>
      <c r="GD539"/>
      <c r="GE539"/>
      <c r="GF539"/>
      <c r="GG539"/>
      <c r="GH539"/>
      <c r="GI539"/>
      <c r="GJ539"/>
      <c r="GK539"/>
      <c r="GL539"/>
      <c r="GM539"/>
      <c r="GN539"/>
      <c r="GO539"/>
      <c r="GP539"/>
      <c r="GQ539"/>
      <c r="GR539"/>
      <c r="GS539"/>
      <c r="GT539"/>
      <c r="GU539"/>
      <c r="GV539"/>
      <c r="GW539"/>
    </row>
    <row r="540" spans="78:205" ht="13">
      <c r="BZ540"/>
      <c r="CH540"/>
      <c r="CP540"/>
      <c r="CX540"/>
      <c r="CY540"/>
      <c r="CZ540"/>
      <c r="DA540"/>
      <c r="DB540"/>
      <c r="DC540"/>
      <c r="DD540"/>
      <c r="DE540"/>
      <c r="DF540"/>
      <c r="DG540"/>
      <c r="DH540"/>
      <c r="DI540"/>
      <c r="DJ540"/>
      <c r="DK540"/>
      <c r="DL540"/>
      <c r="DM540"/>
      <c r="DN540"/>
      <c r="DO540"/>
      <c r="DP540"/>
      <c r="DQ540"/>
      <c r="DR540"/>
      <c r="DS540"/>
      <c r="DT540"/>
      <c r="DU540"/>
      <c r="DV540"/>
      <c r="DW540"/>
      <c r="DX540"/>
      <c r="DY540"/>
      <c r="DZ540"/>
      <c r="EA540"/>
      <c r="EB540"/>
      <c r="EC540"/>
      <c r="ED540"/>
      <c r="EE540"/>
      <c r="EF540"/>
      <c r="EG540"/>
      <c r="EH540"/>
      <c r="EI540"/>
      <c r="EJ540"/>
      <c r="EK540"/>
      <c r="EL540"/>
      <c r="EM540"/>
      <c r="EN540"/>
      <c r="EO540"/>
      <c r="EP540"/>
      <c r="EQ540"/>
      <c r="ER540"/>
      <c r="ES540"/>
      <c r="ET540"/>
      <c r="EU540"/>
      <c r="EV540"/>
      <c r="EW540"/>
      <c r="EX540"/>
      <c r="EY540"/>
      <c r="EZ540"/>
      <c r="FA540"/>
      <c r="FB540"/>
      <c r="FC540"/>
      <c r="FD540"/>
      <c r="FE540"/>
      <c r="FF540"/>
      <c r="FG540"/>
      <c r="FH540"/>
      <c r="FI540"/>
      <c r="FJ540"/>
      <c r="FK540"/>
      <c r="FL540"/>
      <c r="FM540"/>
      <c r="FN540"/>
      <c r="FO540"/>
      <c r="FP540"/>
      <c r="FQ540"/>
      <c r="FR540"/>
      <c r="FS540"/>
      <c r="FT540"/>
      <c r="FU540"/>
      <c r="FV540"/>
      <c r="FW540"/>
      <c r="FX540"/>
      <c r="FY540"/>
      <c r="FZ540"/>
      <c r="GA540"/>
      <c r="GB540"/>
      <c r="GC540"/>
      <c r="GD540"/>
      <c r="GE540"/>
      <c r="GF540"/>
      <c r="GG540"/>
      <c r="GH540"/>
      <c r="GI540"/>
      <c r="GJ540"/>
      <c r="GK540"/>
      <c r="GL540"/>
      <c r="GM540"/>
      <c r="GN540"/>
      <c r="GO540"/>
      <c r="GP540"/>
      <c r="GQ540"/>
      <c r="GR540"/>
      <c r="GS540"/>
      <c r="GT540"/>
      <c r="GU540"/>
      <c r="GV540"/>
      <c r="GW540"/>
    </row>
    <row r="541" spans="78:205" ht="13">
      <c r="BZ541"/>
      <c r="CH541"/>
      <c r="CP541"/>
      <c r="CX541"/>
      <c r="CY541"/>
      <c r="CZ541"/>
      <c r="DA541"/>
      <c r="DB541"/>
      <c r="DC541"/>
      <c r="DD541"/>
      <c r="DE541"/>
      <c r="DF541"/>
      <c r="DG541"/>
      <c r="DH541"/>
      <c r="DI541"/>
      <c r="DJ541"/>
      <c r="DK541"/>
      <c r="DL541"/>
      <c r="DM541"/>
      <c r="DN541"/>
      <c r="DO541"/>
      <c r="DP541"/>
      <c r="DQ541"/>
      <c r="DR541"/>
      <c r="DS541"/>
      <c r="DT541"/>
      <c r="DU541"/>
      <c r="DV541"/>
      <c r="DW541"/>
      <c r="DX541"/>
      <c r="DY541"/>
      <c r="DZ541"/>
      <c r="EA541"/>
      <c r="EB541"/>
      <c r="EC541"/>
      <c r="ED541"/>
      <c r="EE541"/>
      <c r="EF541"/>
      <c r="EG541"/>
      <c r="EH541"/>
      <c r="EI541"/>
      <c r="EJ541"/>
      <c r="EK541"/>
      <c r="EL541"/>
      <c r="EM541"/>
      <c r="EN541"/>
      <c r="EO541"/>
      <c r="EP541"/>
      <c r="EQ541"/>
      <c r="ER541"/>
      <c r="ES541"/>
      <c r="ET541"/>
      <c r="EU541"/>
      <c r="EV541"/>
      <c r="EW541"/>
      <c r="EX541"/>
      <c r="EY541"/>
      <c r="EZ541"/>
      <c r="FA541"/>
      <c r="FB541"/>
      <c r="FC541"/>
      <c r="FD541"/>
      <c r="FE541"/>
      <c r="FF541"/>
      <c r="FG541"/>
      <c r="FH541"/>
      <c r="FI541"/>
      <c r="FJ541"/>
      <c r="FK541"/>
      <c r="FL541"/>
      <c r="FM541"/>
      <c r="FN541"/>
      <c r="FO541"/>
      <c r="FP541"/>
      <c r="FQ541"/>
      <c r="FR541"/>
      <c r="FS541"/>
      <c r="FT541"/>
      <c r="FU541"/>
      <c r="FV541"/>
      <c r="FW541"/>
      <c r="FX541"/>
      <c r="FY541"/>
      <c r="FZ541"/>
      <c r="GA541"/>
      <c r="GB541"/>
      <c r="GC541"/>
      <c r="GD541"/>
      <c r="GE541"/>
      <c r="GF541"/>
      <c r="GG541"/>
      <c r="GH541"/>
      <c r="GI541"/>
      <c r="GJ541"/>
      <c r="GK541"/>
      <c r="GL541"/>
      <c r="GM541"/>
      <c r="GN541"/>
      <c r="GO541"/>
      <c r="GP541"/>
      <c r="GQ541"/>
      <c r="GR541"/>
      <c r="GS541"/>
      <c r="GT541"/>
      <c r="GU541"/>
      <c r="GV541"/>
      <c r="GW541"/>
    </row>
    <row r="542" spans="78:205" ht="13">
      <c r="BZ542"/>
      <c r="CH542"/>
      <c r="CP542"/>
      <c r="CX542"/>
      <c r="CY542"/>
      <c r="CZ542"/>
      <c r="DA542"/>
      <c r="DB542"/>
      <c r="DC542"/>
      <c r="DD542"/>
      <c r="DE542"/>
      <c r="DF542"/>
      <c r="DG542"/>
      <c r="DH542"/>
      <c r="DI542"/>
      <c r="DJ542"/>
      <c r="DK542"/>
      <c r="DL542"/>
      <c r="DM542"/>
      <c r="DN542"/>
      <c r="DO542"/>
      <c r="DP542"/>
      <c r="DQ542"/>
      <c r="DR542"/>
      <c r="DS542"/>
      <c r="DT542"/>
      <c r="DU542"/>
      <c r="DV542"/>
      <c r="DW542"/>
      <c r="DX542"/>
      <c r="DY542"/>
      <c r="DZ542"/>
      <c r="EA542"/>
      <c r="EB542"/>
      <c r="EC542"/>
      <c r="ED542"/>
      <c r="EE542"/>
      <c r="EF542"/>
      <c r="EG542"/>
      <c r="EH542"/>
      <c r="EI542"/>
      <c r="EJ542"/>
      <c r="EK542"/>
      <c r="EL542"/>
      <c r="EM542"/>
      <c r="EN542"/>
      <c r="EO542"/>
      <c r="EP542"/>
      <c r="EQ542"/>
      <c r="ER542"/>
      <c r="ES542"/>
      <c r="ET542"/>
      <c r="EU542"/>
      <c r="EV542"/>
      <c r="EW542"/>
      <c r="EX542"/>
      <c r="EY542"/>
      <c r="EZ542"/>
      <c r="FA542"/>
      <c r="FB542"/>
      <c r="FC542"/>
      <c r="FD542"/>
      <c r="FE542"/>
      <c r="FF542"/>
      <c r="FG542"/>
      <c r="FH542"/>
      <c r="FI542"/>
      <c r="FJ542"/>
      <c r="FK542"/>
      <c r="FL542"/>
      <c r="FM542"/>
      <c r="FN542"/>
      <c r="FO542"/>
      <c r="FP542"/>
      <c r="FQ542"/>
      <c r="FR542"/>
      <c r="FS542"/>
      <c r="FT542"/>
      <c r="FU542"/>
      <c r="FV542"/>
      <c r="FW542"/>
      <c r="FX542"/>
      <c r="FY542"/>
      <c r="FZ542"/>
      <c r="GA542"/>
      <c r="GB542"/>
      <c r="GC542"/>
      <c r="GD542"/>
      <c r="GE542"/>
      <c r="GF542"/>
      <c r="GG542"/>
      <c r="GH542"/>
      <c r="GI542"/>
      <c r="GJ542"/>
      <c r="GK542"/>
      <c r="GL542"/>
      <c r="GM542"/>
      <c r="GN542"/>
      <c r="GO542"/>
      <c r="GP542"/>
      <c r="GQ542"/>
      <c r="GR542"/>
      <c r="GS542"/>
      <c r="GT542"/>
      <c r="GU542"/>
      <c r="GV542"/>
      <c r="GW542"/>
    </row>
    <row r="543" spans="78:205" ht="13">
      <c r="BZ543"/>
      <c r="CH543"/>
      <c r="CP543"/>
      <c r="CX543"/>
      <c r="CY543"/>
      <c r="CZ543"/>
      <c r="DA543"/>
      <c r="DB543"/>
      <c r="DC543"/>
      <c r="DD543"/>
      <c r="DE543"/>
      <c r="DF543"/>
      <c r="DG543"/>
      <c r="DH543"/>
      <c r="DI543"/>
      <c r="DJ543"/>
      <c r="DK543"/>
      <c r="DL543"/>
      <c r="DM543"/>
      <c r="DN543"/>
      <c r="DO543"/>
      <c r="DP543"/>
      <c r="DQ543"/>
      <c r="DR543"/>
      <c r="DS543"/>
      <c r="DT543"/>
      <c r="DU543"/>
      <c r="DV543"/>
      <c r="DW543"/>
      <c r="DX543"/>
      <c r="DY543"/>
      <c r="DZ543"/>
      <c r="EA543"/>
      <c r="EB543"/>
      <c r="EC543"/>
      <c r="ED543"/>
      <c r="EE543"/>
      <c r="EF543"/>
      <c r="EG543"/>
      <c r="EH543"/>
      <c r="EI543"/>
      <c r="EJ543"/>
      <c r="EK543"/>
      <c r="EL543"/>
      <c r="EM543"/>
      <c r="EN543"/>
      <c r="EO543"/>
      <c r="EP543"/>
      <c r="EQ543"/>
      <c r="ER543"/>
      <c r="ES543"/>
      <c r="ET543"/>
      <c r="EU543"/>
      <c r="EV543"/>
      <c r="EW543"/>
      <c r="EX543"/>
      <c r="EY543"/>
      <c r="EZ543"/>
      <c r="FA543"/>
      <c r="FB543"/>
      <c r="FC543"/>
      <c r="FD543"/>
      <c r="FE543"/>
      <c r="FF543"/>
      <c r="FG543"/>
      <c r="FH543"/>
      <c r="FI543"/>
      <c r="FJ543"/>
      <c r="FK543"/>
      <c r="FL543"/>
      <c r="FM543"/>
      <c r="FN543"/>
      <c r="FO543"/>
      <c r="FP543"/>
      <c r="FQ543"/>
      <c r="FR543"/>
      <c r="FS543"/>
      <c r="FT543"/>
      <c r="FU543"/>
      <c r="FV543"/>
      <c r="FW543"/>
      <c r="FX543"/>
      <c r="FY543"/>
      <c r="FZ543"/>
      <c r="GA543"/>
      <c r="GB543"/>
      <c r="GC543"/>
      <c r="GD543"/>
      <c r="GE543"/>
      <c r="GF543"/>
      <c r="GG543"/>
      <c r="GH543"/>
      <c r="GI543"/>
      <c r="GJ543"/>
      <c r="GK543"/>
      <c r="GL543"/>
      <c r="GM543"/>
      <c r="GN543"/>
      <c r="GO543"/>
      <c r="GP543"/>
      <c r="GQ543"/>
      <c r="GR543"/>
      <c r="GS543"/>
      <c r="GT543"/>
      <c r="GU543"/>
      <c r="GV543"/>
      <c r="GW543"/>
    </row>
    <row r="544" spans="78:205" ht="13">
      <c r="BZ544"/>
      <c r="CH544"/>
      <c r="CP544"/>
      <c r="CX544"/>
      <c r="CY544"/>
      <c r="CZ544"/>
      <c r="DA544"/>
      <c r="DB544"/>
      <c r="DC544"/>
      <c r="DD544"/>
      <c r="DE544"/>
      <c r="DF544"/>
      <c r="DG544"/>
      <c r="DH544"/>
      <c r="DI544"/>
      <c r="DJ544"/>
      <c r="DK544"/>
      <c r="DL544"/>
      <c r="DM544"/>
      <c r="DN544"/>
      <c r="DO544"/>
      <c r="DP544"/>
      <c r="DQ544"/>
      <c r="DR544"/>
      <c r="DS544"/>
      <c r="DT544"/>
      <c r="DU544"/>
      <c r="DV544"/>
      <c r="DW544"/>
      <c r="DX544"/>
      <c r="DY544"/>
      <c r="DZ544"/>
      <c r="EA544"/>
      <c r="EB544"/>
      <c r="EC544"/>
      <c r="ED544"/>
      <c r="EE544"/>
      <c r="EF544"/>
      <c r="EG544"/>
      <c r="EH544"/>
      <c r="EI544"/>
      <c r="EJ544"/>
      <c r="EK544"/>
      <c r="EL544"/>
      <c r="EM544"/>
      <c r="EN544"/>
      <c r="EO544"/>
      <c r="EP544"/>
      <c r="EQ544"/>
      <c r="ER544"/>
      <c r="ES544"/>
      <c r="ET544"/>
      <c r="EU544"/>
      <c r="EV544"/>
      <c r="EW544"/>
      <c r="EX544"/>
      <c r="EY544"/>
      <c r="EZ544"/>
      <c r="FA544"/>
      <c r="FB544"/>
      <c r="FC544"/>
      <c r="FD544"/>
      <c r="FE544"/>
      <c r="FF544"/>
      <c r="FG544"/>
      <c r="FH544"/>
      <c r="FI544"/>
      <c r="FJ544"/>
      <c r="FK544"/>
      <c r="FL544"/>
      <c r="FM544"/>
      <c r="FN544"/>
      <c r="FO544"/>
      <c r="FP544"/>
      <c r="FQ544"/>
      <c r="FR544"/>
      <c r="FS544"/>
      <c r="FT544"/>
      <c r="FU544"/>
      <c r="FV544"/>
      <c r="FW544"/>
      <c r="FX544"/>
      <c r="FY544"/>
      <c r="FZ544"/>
      <c r="GA544"/>
      <c r="GB544"/>
      <c r="GC544"/>
      <c r="GD544"/>
      <c r="GE544"/>
      <c r="GF544"/>
      <c r="GG544"/>
      <c r="GH544"/>
      <c r="GI544"/>
      <c r="GJ544"/>
      <c r="GK544"/>
      <c r="GL544"/>
      <c r="GM544"/>
      <c r="GN544"/>
      <c r="GO544"/>
      <c r="GP544"/>
      <c r="GQ544"/>
      <c r="GR544"/>
      <c r="GS544"/>
      <c r="GT544"/>
      <c r="GU544"/>
      <c r="GV544"/>
      <c r="GW544"/>
    </row>
    <row r="545" spans="78:205" ht="13">
      <c r="BZ545"/>
      <c r="CH545"/>
      <c r="CP545"/>
      <c r="CX545"/>
      <c r="CY545"/>
      <c r="CZ545"/>
      <c r="DA545"/>
      <c r="DB545"/>
      <c r="DC545"/>
      <c r="DD545"/>
      <c r="DE545"/>
      <c r="DF545"/>
      <c r="DG545"/>
      <c r="DH545"/>
      <c r="DI545"/>
      <c r="DJ545"/>
      <c r="DK545"/>
      <c r="DL545"/>
      <c r="DM545"/>
      <c r="DN545"/>
      <c r="DO545"/>
      <c r="DP545"/>
      <c r="DQ545"/>
      <c r="DR545"/>
      <c r="DS545"/>
      <c r="DT545"/>
      <c r="DU545"/>
      <c r="DV545"/>
      <c r="DW545"/>
      <c r="DX545"/>
      <c r="DY545"/>
      <c r="DZ545"/>
      <c r="EA545"/>
      <c r="EB545"/>
      <c r="EC545"/>
      <c r="ED545"/>
      <c r="EE545"/>
      <c r="EF545"/>
      <c r="EG545"/>
      <c r="EH545"/>
      <c r="EI545"/>
      <c r="EJ545"/>
      <c r="EK545"/>
      <c r="EL545"/>
      <c r="EM545"/>
      <c r="EN545"/>
      <c r="EO545"/>
      <c r="EP545"/>
      <c r="EQ545"/>
      <c r="ER545"/>
      <c r="ES545"/>
      <c r="ET545"/>
      <c r="EU545"/>
      <c r="EV545"/>
      <c r="EW545"/>
      <c r="EX545"/>
      <c r="EY545"/>
      <c r="EZ545"/>
      <c r="FA545"/>
      <c r="FB545"/>
      <c r="FC545"/>
      <c r="FD545"/>
      <c r="FE545"/>
      <c r="FF545"/>
      <c r="FG545"/>
      <c r="FH545"/>
      <c r="FI545"/>
      <c r="FJ545"/>
      <c r="FK545"/>
      <c r="FL545"/>
      <c r="FM545"/>
      <c r="FN545"/>
      <c r="FO545"/>
      <c r="FP545"/>
      <c r="FQ545"/>
      <c r="FR545"/>
      <c r="FS545"/>
      <c r="FT545"/>
      <c r="FU545"/>
      <c r="FV545"/>
      <c r="FW545"/>
      <c r="FX545"/>
      <c r="FY545"/>
      <c r="FZ545"/>
      <c r="GA545"/>
      <c r="GB545"/>
      <c r="GC545"/>
      <c r="GD545"/>
      <c r="GE545"/>
      <c r="GF545"/>
      <c r="GG545"/>
      <c r="GH545"/>
      <c r="GI545"/>
      <c r="GJ545"/>
      <c r="GK545"/>
      <c r="GL545"/>
      <c r="GM545"/>
      <c r="GN545"/>
      <c r="GO545"/>
      <c r="GP545"/>
      <c r="GQ545"/>
      <c r="GR545"/>
      <c r="GS545"/>
      <c r="GT545"/>
      <c r="GU545"/>
      <c r="GV545"/>
      <c r="GW545"/>
    </row>
    <row r="546" spans="78:205" ht="13">
      <c r="BZ546"/>
      <c r="CH546"/>
      <c r="CP546"/>
      <c r="CX546"/>
      <c r="CY546"/>
      <c r="CZ546"/>
      <c r="DA546"/>
      <c r="DB546"/>
      <c r="DC546"/>
      <c r="DD546"/>
      <c r="DE546"/>
      <c r="DF546"/>
      <c r="DG546"/>
      <c r="DH546"/>
      <c r="DI546"/>
      <c r="DJ546"/>
      <c r="DK546"/>
      <c r="DL546"/>
      <c r="DM546"/>
      <c r="DN546"/>
      <c r="DO546"/>
      <c r="DP546"/>
      <c r="DQ546"/>
      <c r="DR546"/>
      <c r="DS546"/>
      <c r="DT546"/>
      <c r="DU546"/>
      <c r="DV546"/>
      <c r="DW546"/>
      <c r="DX546"/>
      <c r="DY546"/>
      <c r="DZ546"/>
      <c r="EA546"/>
      <c r="EB546"/>
      <c r="EC546"/>
      <c r="ED546"/>
      <c r="EE546"/>
      <c r="EF546"/>
      <c r="EG546"/>
      <c r="EH546"/>
      <c r="EI546"/>
      <c r="EJ546"/>
      <c r="EK546"/>
      <c r="EL546"/>
      <c r="EM546"/>
      <c r="EN546"/>
      <c r="EO546"/>
      <c r="EP546"/>
      <c r="EQ546"/>
      <c r="ER546"/>
      <c r="ES546"/>
      <c r="ET546"/>
      <c r="EU546"/>
      <c r="EV546"/>
      <c r="EW546"/>
      <c r="EX546"/>
      <c r="EY546"/>
      <c r="EZ546"/>
      <c r="FA546"/>
      <c r="FB546"/>
      <c r="FC546"/>
      <c r="FD546"/>
      <c r="FE546"/>
      <c r="FF546"/>
      <c r="FG546"/>
      <c r="FH546"/>
      <c r="FI546"/>
      <c r="FJ546"/>
      <c r="FK546"/>
      <c r="FL546"/>
      <c r="FM546"/>
      <c r="FN546"/>
      <c r="FO546"/>
      <c r="FP546"/>
      <c r="FQ546"/>
      <c r="FR546"/>
      <c r="FS546"/>
      <c r="FT546"/>
      <c r="FU546"/>
      <c r="FV546"/>
      <c r="FW546"/>
      <c r="FX546"/>
      <c r="FY546"/>
      <c r="FZ546"/>
      <c r="GA546"/>
      <c r="GB546"/>
      <c r="GC546"/>
      <c r="GD546"/>
      <c r="GE546"/>
      <c r="GF546"/>
      <c r="GG546"/>
      <c r="GH546"/>
      <c r="GI546"/>
      <c r="GJ546"/>
      <c r="GK546"/>
      <c r="GL546"/>
      <c r="GM546"/>
      <c r="GN546"/>
      <c r="GO546"/>
      <c r="GP546"/>
      <c r="GQ546"/>
      <c r="GR546"/>
      <c r="GS546"/>
      <c r="GT546"/>
      <c r="GU546"/>
      <c r="GV546"/>
      <c r="GW546"/>
    </row>
    <row r="547" spans="78:205" ht="13">
      <c r="BZ547"/>
      <c r="CH547"/>
      <c r="CP547"/>
      <c r="CX547"/>
      <c r="CY547"/>
      <c r="CZ547"/>
      <c r="DA547"/>
      <c r="DB547"/>
      <c r="DC547"/>
      <c r="DD547"/>
      <c r="DE547"/>
      <c r="DF547"/>
      <c r="DG547"/>
      <c r="DH547"/>
      <c r="DI547"/>
      <c r="DJ547"/>
      <c r="DK547"/>
      <c r="DL547"/>
      <c r="DM547"/>
      <c r="DN547"/>
      <c r="DO547"/>
      <c r="DP547"/>
      <c r="DQ547"/>
      <c r="DR547"/>
      <c r="DS547"/>
      <c r="DT547"/>
      <c r="DU547"/>
      <c r="DV547"/>
      <c r="DW547"/>
      <c r="DX547"/>
      <c r="DY547"/>
      <c r="DZ547"/>
      <c r="EA547"/>
      <c r="EB547"/>
      <c r="EC547"/>
      <c r="ED547"/>
      <c r="EE547"/>
      <c r="EF547"/>
      <c r="EG547"/>
      <c r="EH547"/>
      <c r="EI547"/>
      <c r="EJ547"/>
      <c r="EK547"/>
      <c r="EL547"/>
      <c r="EM547"/>
      <c r="EN547"/>
      <c r="EO547"/>
      <c r="EP547"/>
      <c r="EQ547"/>
      <c r="ER547"/>
      <c r="ES547"/>
      <c r="ET547"/>
      <c r="EU547"/>
      <c r="EV547"/>
      <c r="EW547"/>
      <c r="EX547"/>
      <c r="EY547"/>
      <c r="EZ547"/>
      <c r="FA547"/>
      <c r="FB547"/>
      <c r="FC547"/>
      <c r="FD547"/>
      <c r="FE547"/>
      <c r="FF547"/>
      <c r="FG547"/>
      <c r="FH547"/>
      <c r="FI547"/>
      <c r="FJ547"/>
      <c r="FK547"/>
      <c r="FL547"/>
      <c r="FM547"/>
      <c r="FN547"/>
      <c r="FO547"/>
      <c r="FP547"/>
      <c r="FQ547"/>
      <c r="FR547"/>
      <c r="FS547"/>
      <c r="FT547"/>
      <c r="FU547"/>
      <c r="FV547"/>
      <c r="FW547"/>
      <c r="FX547"/>
      <c r="FY547"/>
      <c r="FZ547"/>
      <c r="GA547"/>
      <c r="GB547"/>
      <c r="GC547"/>
      <c r="GD547"/>
      <c r="GE547"/>
      <c r="GF547"/>
      <c r="GG547"/>
      <c r="GH547"/>
      <c r="GI547"/>
      <c r="GJ547"/>
      <c r="GK547"/>
      <c r="GL547"/>
      <c r="GM547"/>
      <c r="GN547"/>
      <c r="GO547"/>
      <c r="GP547"/>
      <c r="GQ547"/>
      <c r="GR547"/>
      <c r="GS547"/>
      <c r="GT547"/>
      <c r="GU547"/>
      <c r="GV547"/>
      <c r="GW547"/>
    </row>
    <row r="548" spans="78:205" ht="13">
      <c r="BZ548"/>
      <c r="CH548"/>
      <c r="CP548"/>
      <c r="CX548"/>
      <c r="CY548"/>
      <c r="CZ548"/>
      <c r="DA548"/>
      <c r="DB548"/>
      <c r="DC548"/>
      <c r="DD548"/>
      <c r="DE548"/>
      <c r="DF548"/>
      <c r="DG548"/>
      <c r="DH548"/>
      <c r="DI548"/>
      <c r="DJ548"/>
      <c r="DK548"/>
      <c r="DL548"/>
      <c r="DM548"/>
      <c r="DN548"/>
      <c r="DO548"/>
      <c r="DP548"/>
      <c r="DQ548"/>
      <c r="DR548"/>
      <c r="DS548"/>
      <c r="DT548"/>
      <c r="DU548"/>
      <c r="DV548"/>
      <c r="DW548"/>
      <c r="DX548"/>
      <c r="DY548"/>
      <c r="DZ548"/>
      <c r="EA548"/>
      <c r="EB548"/>
      <c r="EC548"/>
      <c r="ED548"/>
      <c r="EE548"/>
      <c r="EF548"/>
      <c r="EG548"/>
      <c r="EH548"/>
      <c r="EI548"/>
      <c r="EJ548"/>
      <c r="EK548"/>
      <c r="EL548"/>
      <c r="EM548"/>
      <c r="EN548"/>
      <c r="EO548"/>
      <c r="EP548"/>
      <c r="EQ548"/>
      <c r="ER548"/>
      <c r="ES548"/>
      <c r="ET548"/>
      <c r="EU548"/>
      <c r="EV548"/>
      <c r="EW548"/>
      <c r="EX548"/>
      <c r="EY548"/>
      <c r="EZ548"/>
      <c r="FA548"/>
      <c r="FB548"/>
      <c r="FC548"/>
      <c r="FD548"/>
      <c r="FE548"/>
      <c r="FF548"/>
      <c r="FG548"/>
      <c r="FH548"/>
      <c r="FI548"/>
      <c r="FJ548"/>
      <c r="FK548"/>
      <c r="FL548"/>
      <c r="FM548"/>
      <c r="FN548"/>
      <c r="FO548"/>
      <c r="FP548"/>
      <c r="FQ548"/>
      <c r="FR548"/>
      <c r="FS548"/>
      <c r="FT548"/>
      <c r="FU548"/>
      <c r="FV548"/>
      <c r="FW548"/>
      <c r="FX548"/>
      <c r="FY548"/>
      <c r="FZ548"/>
      <c r="GA548"/>
      <c r="GB548"/>
      <c r="GC548"/>
      <c r="GD548"/>
      <c r="GE548"/>
      <c r="GF548"/>
      <c r="GG548"/>
      <c r="GH548"/>
      <c r="GI548"/>
      <c r="GJ548"/>
      <c r="GK548"/>
      <c r="GL548"/>
      <c r="GM548"/>
      <c r="GN548"/>
      <c r="GO548"/>
      <c r="GP548"/>
      <c r="GQ548"/>
      <c r="GR548"/>
      <c r="GS548"/>
      <c r="GT548"/>
      <c r="GU548"/>
      <c r="GV548"/>
      <c r="GW548"/>
    </row>
    <row r="549" spans="78:205" ht="13">
      <c r="BZ549"/>
      <c r="CH549"/>
      <c r="CP549"/>
      <c r="CX549"/>
      <c r="CY549"/>
      <c r="CZ549"/>
      <c r="DA549"/>
      <c r="DB549"/>
      <c r="DC549"/>
      <c r="DD549"/>
      <c r="DE549"/>
      <c r="DF549"/>
      <c r="DG549"/>
      <c r="DH549"/>
      <c r="DI549"/>
      <c r="DJ549"/>
      <c r="DK549"/>
      <c r="DL549"/>
      <c r="DM549"/>
      <c r="DN549"/>
      <c r="DO549"/>
      <c r="DP549"/>
      <c r="DQ549"/>
      <c r="DR549"/>
      <c r="DS549"/>
      <c r="DT549"/>
      <c r="DU549"/>
      <c r="DV549"/>
      <c r="DW549"/>
      <c r="DX549"/>
      <c r="DY549"/>
      <c r="DZ549"/>
      <c r="EA549"/>
      <c r="EB549"/>
      <c r="EC549"/>
      <c r="ED549"/>
      <c r="EE549"/>
      <c r="EF549"/>
      <c r="EG549"/>
      <c r="EH549"/>
      <c r="EI549"/>
      <c r="EJ549"/>
      <c r="EK549"/>
      <c r="EL549"/>
      <c r="EM549"/>
      <c r="EN549"/>
      <c r="EO549"/>
      <c r="EP549"/>
      <c r="EQ549"/>
      <c r="ER549"/>
      <c r="ES549"/>
      <c r="ET549"/>
      <c r="EU549"/>
      <c r="EV549"/>
      <c r="EW549"/>
      <c r="EX549"/>
      <c r="EY549"/>
      <c r="EZ549"/>
      <c r="FA549"/>
      <c r="FB549"/>
      <c r="FC549"/>
      <c r="FD549"/>
      <c r="FE549"/>
      <c r="FF549"/>
      <c r="FG549"/>
      <c r="FH549"/>
      <c r="FI549"/>
      <c r="FJ549"/>
      <c r="FK549"/>
      <c r="FL549"/>
      <c r="FM549"/>
      <c r="FN549"/>
      <c r="FO549"/>
      <c r="FP549"/>
      <c r="FQ549"/>
      <c r="FR549"/>
      <c r="FS549"/>
      <c r="FT549"/>
      <c r="FU549"/>
      <c r="FV549"/>
      <c r="FW549"/>
      <c r="FX549"/>
      <c r="FY549"/>
      <c r="FZ549"/>
      <c r="GA549"/>
      <c r="GB549"/>
      <c r="GC549"/>
      <c r="GD549"/>
      <c r="GE549"/>
      <c r="GF549"/>
      <c r="GG549"/>
      <c r="GH549"/>
      <c r="GI549"/>
      <c r="GJ549"/>
      <c r="GK549"/>
      <c r="GL549"/>
      <c r="GM549"/>
      <c r="GN549"/>
      <c r="GO549"/>
      <c r="GP549"/>
      <c r="GQ549"/>
      <c r="GR549"/>
      <c r="GS549"/>
      <c r="GT549"/>
      <c r="GU549"/>
      <c r="GV549"/>
      <c r="GW549"/>
    </row>
    <row r="550" spans="78:205" ht="13">
      <c r="BZ550"/>
      <c r="CH550"/>
      <c r="CP550"/>
      <c r="CX550"/>
      <c r="CY550"/>
      <c r="CZ550"/>
      <c r="DA550"/>
      <c r="DB550"/>
      <c r="DC550"/>
      <c r="DD550"/>
      <c r="DE550"/>
      <c r="DF550"/>
      <c r="DG550"/>
      <c r="DH550"/>
      <c r="DI550"/>
      <c r="DJ550"/>
      <c r="DK550"/>
      <c r="DL550"/>
      <c r="DM550"/>
      <c r="DN550"/>
      <c r="DO550"/>
      <c r="DP550"/>
      <c r="DQ550"/>
      <c r="DR550"/>
      <c r="DS550"/>
      <c r="DT550"/>
      <c r="DU550"/>
      <c r="DV550"/>
      <c r="DW550"/>
      <c r="DX550"/>
      <c r="DY550"/>
      <c r="DZ550"/>
      <c r="EA550"/>
      <c r="EB550"/>
      <c r="EC550"/>
      <c r="ED550"/>
      <c r="EE550"/>
      <c r="EF550"/>
      <c r="EG550"/>
      <c r="EH550"/>
      <c r="EI550"/>
      <c r="EJ550"/>
      <c r="EK550"/>
      <c r="EL550"/>
      <c r="EM550"/>
      <c r="EN550"/>
      <c r="EO550"/>
      <c r="EP550"/>
      <c r="EQ550"/>
      <c r="ER550"/>
      <c r="ES550"/>
      <c r="ET550"/>
      <c r="EU550"/>
      <c r="EV550"/>
      <c r="EW550"/>
      <c r="EX550"/>
      <c r="EY550"/>
      <c r="EZ550"/>
      <c r="FA550"/>
      <c r="FB550"/>
      <c r="FC550"/>
      <c r="FD550"/>
      <c r="FE550"/>
      <c r="FF550"/>
      <c r="FG550"/>
      <c r="FH550"/>
      <c r="FI550"/>
      <c r="FJ550"/>
      <c r="FK550"/>
      <c r="FL550"/>
      <c r="FM550"/>
      <c r="FN550"/>
      <c r="FO550"/>
      <c r="FP550"/>
      <c r="FQ550"/>
      <c r="FR550"/>
      <c r="FS550"/>
      <c r="FT550"/>
      <c r="FU550"/>
      <c r="FV550"/>
      <c r="FW550"/>
      <c r="FX550"/>
      <c r="FY550"/>
      <c r="FZ550"/>
      <c r="GA550"/>
      <c r="GB550"/>
      <c r="GC550"/>
      <c r="GD550"/>
      <c r="GE550"/>
      <c r="GF550"/>
      <c r="GG550"/>
      <c r="GH550"/>
      <c r="GI550"/>
      <c r="GJ550"/>
      <c r="GK550"/>
      <c r="GL550"/>
      <c r="GM550"/>
      <c r="GN550"/>
      <c r="GO550"/>
      <c r="GP550"/>
      <c r="GQ550"/>
      <c r="GR550"/>
      <c r="GS550"/>
      <c r="GT550"/>
      <c r="GU550"/>
      <c r="GV550"/>
      <c r="GW550"/>
    </row>
    <row r="551" spans="78:205" ht="13">
      <c r="BZ551"/>
      <c r="CH551"/>
      <c r="CP551"/>
      <c r="CX551"/>
      <c r="CY551"/>
      <c r="CZ551"/>
      <c r="DA551"/>
      <c r="DB551"/>
      <c r="DC551"/>
      <c r="DD551"/>
      <c r="DE551"/>
      <c r="DF551"/>
      <c r="DG551"/>
      <c r="DH551"/>
      <c r="DI551"/>
      <c r="DJ551"/>
      <c r="DK551"/>
      <c r="DL551"/>
      <c r="DM551"/>
      <c r="DN551"/>
      <c r="DO551"/>
      <c r="DP551"/>
      <c r="DQ551"/>
      <c r="DR551"/>
      <c r="DS551"/>
      <c r="DT551"/>
      <c r="DU551"/>
      <c r="DV551"/>
      <c r="DW551"/>
      <c r="DX551"/>
      <c r="DY551"/>
      <c r="DZ551"/>
      <c r="EA551"/>
      <c r="EB551"/>
      <c r="EC551"/>
      <c r="ED551"/>
      <c r="EE551"/>
      <c r="EF551"/>
      <c r="EG551"/>
      <c r="EH551"/>
      <c r="EI551"/>
      <c r="EJ551"/>
      <c r="EK551"/>
      <c r="EL551"/>
      <c r="EM551"/>
      <c r="EN551"/>
      <c r="EO551"/>
      <c r="EP551"/>
      <c r="EQ551"/>
      <c r="ER551"/>
      <c r="ES551"/>
      <c r="ET551"/>
      <c r="EU551"/>
      <c r="EV551"/>
      <c r="EW551"/>
      <c r="EX551"/>
      <c r="EY551"/>
      <c r="EZ551"/>
      <c r="FA551"/>
      <c r="FB551"/>
      <c r="FC551"/>
      <c r="FD551"/>
      <c r="FE551"/>
      <c r="FF551"/>
      <c r="FG551"/>
      <c r="FH551"/>
      <c r="FI551"/>
      <c r="FJ551"/>
      <c r="FK551"/>
      <c r="FL551"/>
      <c r="FM551"/>
      <c r="FN551"/>
      <c r="FO551"/>
      <c r="FP551"/>
      <c r="FQ551"/>
      <c r="FR551"/>
      <c r="FS551"/>
      <c r="FT551"/>
      <c r="FU551"/>
      <c r="FV551"/>
      <c r="FW551"/>
      <c r="FX551"/>
      <c r="FY551"/>
      <c r="FZ551"/>
      <c r="GA551"/>
      <c r="GB551"/>
      <c r="GC551"/>
      <c r="GD551"/>
      <c r="GE551"/>
      <c r="GF551"/>
      <c r="GG551"/>
      <c r="GH551"/>
      <c r="GI551"/>
      <c r="GJ551"/>
      <c r="GK551"/>
      <c r="GL551"/>
      <c r="GM551"/>
      <c r="GN551"/>
      <c r="GO551"/>
      <c r="GP551"/>
      <c r="GQ551"/>
      <c r="GR551"/>
      <c r="GS551"/>
      <c r="GT551"/>
      <c r="GU551"/>
      <c r="GV551"/>
      <c r="GW551"/>
    </row>
    <row r="552" spans="78:205" ht="13">
      <c r="BZ552"/>
      <c r="CH552"/>
      <c r="CP552"/>
      <c r="CX552"/>
      <c r="CY552"/>
      <c r="CZ552"/>
      <c r="DA552"/>
      <c r="DB552"/>
      <c r="DC552"/>
      <c r="DD552"/>
      <c r="DE552"/>
      <c r="DF552"/>
      <c r="DG552"/>
      <c r="DH552"/>
      <c r="DI552"/>
      <c r="DJ552"/>
      <c r="DK552"/>
      <c r="DL552"/>
      <c r="DM552"/>
      <c r="DN552"/>
      <c r="DO552"/>
      <c r="DP552"/>
      <c r="DQ552"/>
      <c r="DR552"/>
      <c r="DS552"/>
      <c r="DT552"/>
      <c r="DU552"/>
      <c r="DV552"/>
      <c r="DW552"/>
      <c r="DX552"/>
      <c r="DY552"/>
      <c r="DZ552"/>
      <c r="EA552"/>
      <c r="EB552"/>
      <c r="EC552"/>
      <c r="ED552"/>
      <c r="EE552"/>
      <c r="EF552"/>
      <c r="EG552"/>
      <c r="EH552"/>
      <c r="EI552"/>
      <c r="EJ552"/>
      <c r="EK552"/>
      <c r="EL552"/>
      <c r="EM552"/>
      <c r="EN552"/>
      <c r="EO552"/>
      <c r="EP552"/>
      <c r="EQ552"/>
      <c r="ER552"/>
      <c r="ES552"/>
      <c r="ET552"/>
      <c r="EU552"/>
      <c r="EV552"/>
      <c r="EW552"/>
      <c r="EX552"/>
      <c r="EY552"/>
      <c r="EZ552"/>
      <c r="FA552"/>
      <c r="FB552"/>
      <c r="FC552"/>
      <c r="FD552"/>
      <c r="FE552"/>
      <c r="FF552"/>
      <c r="FG552"/>
      <c r="FH552"/>
      <c r="FI552"/>
      <c r="FJ552"/>
      <c r="FK552"/>
      <c r="FL552"/>
      <c r="FM552"/>
      <c r="FN552"/>
      <c r="FO552"/>
      <c r="FP552"/>
      <c r="FQ552"/>
      <c r="FR552"/>
      <c r="FS552"/>
      <c r="FT552"/>
      <c r="FU552"/>
      <c r="FV552"/>
      <c r="FW552"/>
      <c r="FX552"/>
      <c r="FY552"/>
      <c r="FZ552"/>
      <c r="GA552"/>
      <c r="GB552"/>
      <c r="GC552"/>
      <c r="GD552"/>
      <c r="GE552"/>
      <c r="GF552"/>
      <c r="GG552"/>
      <c r="GH552"/>
      <c r="GI552"/>
      <c r="GJ552"/>
      <c r="GK552"/>
      <c r="GL552"/>
      <c r="GM552"/>
      <c r="GN552"/>
      <c r="GO552"/>
      <c r="GP552"/>
      <c r="GQ552"/>
      <c r="GR552"/>
      <c r="GS552"/>
      <c r="GT552"/>
      <c r="GU552"/>
      <c r="GV552"/>
      <c r="GW552"/>
    </row>
    <row r="553" spans="78:205" ht="13">
      <c r="BZ553"/>
      <c r="CH553"/>
      <c r="CP553"/>
      <c r="CX553"/>
      <c r="CY553"/>
      <c r="CZ553"/>
      <c r="DA553"/>
      <c r="DB553"/>
      <c r="DC553"/>
      <c r="DD553"/>
      <c r="DE553"/>
      <c r="DF553"/>
      <c r="DG553"/>
      <c r="DH553"/>
      <c r="DI553"/>
      <c r="DJ553"/>
      <c r="DK553"/>
      <c r="DL553"/>
      <c r="DM553"/>
      <c r="DN553"/>
      <c r="DO553"/>
      <c r="DP553"/>
      <c r="DQ553"/>
      <c r="DR553"/>
      <c r="DS553"/>
      <c r="DT553"/>
      <c r="DU553"/>
      <c r="DV553"/>
      <c r="DW553"/>
      <c r="DX553"/>
      <c r="DY553"/>
      <c r="DZ553"/>
      <c r="EA553"/>
      <c r="EB553"/>
      <c r="EC553"/>
      <c r="ED553"/>
      <c r="EE553"/>
      <c r="EF553"/>
      <c r="EG553"/>
      <c r="EH553"/>
      <c r="EI553"/>
      <c r="EJ553"/>
      <c r="EK553"/>
      <c r="EL553"/>
      <c r="EM553"/>
      <c r="EN553"/>
      <c r="EO553"/>
      <c r="EP553"/>
      <c r="EQ553"/>
      <c r="ER553"/>
      <c r="ES553"/>
      <c r="ET553"/>
      <c r="EU553"/>
      <c r="EV553"/>
      <c r="EW553"/>
      <c r="EX553"/>
      <c r="EY553"/>
      <c r="EZ553"/>
      <c r="FA553"/>
      <c r="FB553"/>
      <c r="FC553"/>
      <c r="FD553"/>
      <c r="FE553"/>
      <c r="FF553"/>
      <c r="FG553"/>
      <c r="FH553"/>
      <c r="FI553"/>
      <c r="FJ553"/>
      <c r="FK553"/>
      <c r="FL553"/>
      <c r="FM553"/>
      <c r="FN553"/>
      <c r="FO553"/>
      <c r="FP553"/>
      <c r="FQ553"/>
      <c r="FR553"/>
      <c r="FS553"/>
      <c r="FT553"/>
      <c r="FU553"/>
      <c r="FV553"/>
      <c r="FW553"/>
      <c r="FX553"/>
      <c r="FY553"/>
      <c r="FZ553"/>
      <c r="GA553"/>
      <c r="GB553"/>
      <c r="GC553"/>
      <c r="GD553"/>
      <c r="GE553"/>
      <c r="GF553"/>
      <c r="GG553"/>
      <c r="GH553"/>
      <c r="GI553"/>
      <c r="GJ553"/>
      <c r="GK553"/>
      <c r="GL553"/>
      <c r="GM553"/>
      <c r="GN553"/>
      <c r="GO553"/>
      <c r="GP553"/>
      <c r="GQ553"/>
      <c r="GR553"/>
      <c r="GS553"/>
      <c r="GT553"/>
      <c r="GU553"/>
      <c r="GV553"/>
      <c r="GW553"/>
    </row>
    <row r="554" spans="78:205" ht="13">
      <c r="BZ554"/>
      <c r="CH554"/>
      <c r="CP554"/>
      <c r="CX554"/>
      <c r="CY554"/>
      <c r="CZ554"/>
      <c r="DA554"/>
      <c r="DB554"/>
      <c r="DC554"/>
      <c r="DD554"/>
      <c r="DE554"/>
      <c r="DF554"/>
      <c r="DG554"/>
      <c r="DH554"/>
      <c r="DI554"/>
      <c r="DJ554"/>
      <c r="DK554"/>
      <c r="DL554"/>
      <c r="DM554"/>
      <c r="DN554"/>
      <c r="DO554"/>
      <c r="DP554"/>
      <c r="DQ554"/>
      <c r="DR554"/>
      <c r="DS554"/>
      <c r="DT554"/>
      <c r="DU554"/>
      <c r="DV554"/>
      <c r="DW554"/>
      <c r="DX554"/>
      <c r="DY554"/>
      <c r="DZ554"/>
      <c r="EA554"/>
      <c r="EB554"/>
      <c r="EC554"/>
      <c r="ED554"/>
      <c r="EE554"/>
      <c r="EF554"/>
      <c r="EG554"/>
      <c r="EH554"/>
      <c r="EI554"/>
      <c r="EJ554"/>
      <c r="EK554"/>
      <c r="EL554"/>
      <c r="EM554"/>
      <c r="EN554"/>
      <c r="EO554"/>
      <c r="EP554"/>
      <c r="EQ554"/>
      <c r="ER554"/>
      <c r="ES554"/>
      <c r="ET554"/>
      <c r="EU554"/>
      <c r="EV554"/>
      <c r="EW554"/>
      <c r="EX554"/>
      <c r="EY554"/>
      <c r="EZ554"/>
      <c r="FA554"/>
      <c r="FB554"/>
      <c r="FC554"/>
      <c r="FD554"/>
      <c r="FE554"/>
      <c r="FF554"/>
      <c r="FG554"/>
      <c r="FH554"/>
      <c r="FI554"/>
      <c r="FJ554"/>
      <c r="FK554"/>
      <c r="FL554"/>
      <c r="FM554"/>
      <c r="FN554"/>
      <c r="FO554"/>
      <c r="FP554"/>
      <c r="FQ554"/>
      <c r="FR554"/>
      <c r="FS554"/>
      <c r="FT554"/>
      <c r="FU554"/>
      <c r="FV554"/>
      <c r="FW554"/>
      <c r="FX554"/>
      <c r="FY554"/>
      <c r="FZ554"/>
      <c r="GA554"/>
      <c r="GB554"/>
      <c r="GC554"/>
      <c r="GD554"/>
      <c r="GE554"/>
      <c r="GF554"/>
      <c r="GG554"/>
      <c r="GH554"/>
      <c r="GI554"/>
      <c r="GJ554"/>
      <c r="GK554"/>
      <c r="GL554"/>
      <c r="GM554"/>
      <c r="GN554"/>
      <c r="GO554"/>
      <c r="GP554"/>
      <c r="GQ554"/>
      <c r="GR554"/>
      <c r="GS554"/>
      <c r="GT554"/>
      <c r="GU554"/>
      <c r="GV554"/>
      <c r="GW554"/>
    </row>
    <row r="555" spans="78:205" ht="13">
      <c r="BZ555"/>
      <c r="CH555"/>
      <c r="CP555"/>
      <c r="CX555"/>
      <c r="CY555"/>
      <c r="CZ555"/>
      <c r="DA555"/>
      <c r="DB555"/>
      <c r="DC555"/>
      <c r="DD555"/>
      <c r="DE555"/>
      <c r="DF555"/>
      <c r="DG555"/>
      <c r="DH555"/>
      <c r="DI555"/>
      <c r="DJ555"/>
      <c r="DK555"/>
      <c r="DL555"/>
      <c r="DM555"/>
      <c r="DN555"/>
      <c r="DO555"/>
      <c r="DP555"/>
      <c r="DQ555"/>
      <c r="DR555"/>
      <c r="DS555"/>
      <c r="DT555"/>
      <c r="DU555"/>
      <c r="DV555"/>
      <c r="DW555"/>
      <c r="DX555"/>
      <c r="DY555"/>
      <c r="DZ555"/>
      <c r="EA555"/>
      <c r="EB555"/>
      <c r="EC555"/>
      <c r="ED555"/>
      <c r="EE555"/>
      <c r="EF555"/>
      <c r="EG555"/>
      <c r="EH555"/>
      <c r="EI555"/>
      <c r="EJ555"/>
      <c r="EK555"/>
      <c r="EL555"/>
      <c r="EM555"/>
      <c r="EN555"/>
      <c r="EO555"/>
      <c r="EP555"/>
      <c r="EQ555"/>
      <c r="ER555"/>
      <c r="ES555"/>
      <c r="ET555"/>
      <c r="EU555"/>
      <c r="EV555"/>
      <c r="EW555"/>
      <c r="EX555"/>
      <c r="EY555"/>
      <c r="EZ555"/>
      <c r="FA555"/>
      <c r="FB555"/>
      <c r="FC555"/>
      <c r="FD555"/>
      <c r="FE555"/>
      <c r="FF555"/>
      <c r="FG555"/>
      <c r="FH555"/>
      <c r="FI555"/>
      <c r="FJ555"/>
      <c r="FK555"/>
      <c r="FL555"/>
      <c r="FM555"/>
      <c r="FN555"/>
      <c r="FO555"/>
      <c r="FP555"/>
      <c r="FQ555"/>
      <c r="FR555"/>
      <c r="FS555"/>
      <c r="FT555"/>
      <c r="FU555"/>
      <c r="FV555"/>
      <c r="FW555"/>
      <c r="FX555"/>
      <c r="FY555"/>
      <c r="FZ555"/>
      <c r="GA555"/>
      <c r="GB555"/>
      <c r="GC555"/>
      <c r="GD555"/>
      <c r="GE555"/>
      <c r="GF555"/>
      <c r="GG555"/>
      <c r="GH555"/>
      <c r="GI555"/>
      <c r="GJ555"/>
      <c r="GK555"/>
      <c r="GL555"/>
      <c r="GM555"/>
      <c r="GN555"/>
      <c r="GO555"/>
      <c r="GP555"/>
      <c r="GQ555"/>
      <c r="GR555"/>
      <c r="GS555"/>
      <c r="GT555"/>
      <c r="GU555"/>
      <c r="GV555"/>
      <c r="GW555"/>
    </row>
    <row r="556" spans="78:205" ht="13">
      <c r="BZ556"/>
      <c r="CH556"/>
      <c r="CP556"/>
      <c r="CX556"/>
      <c r="CY556"/>
      <c r="CZ556"/>
      <c r="DA556"/>
      <c r="DB556"/>
      <c r="DC556"/>
      <c r="DD556"/>
      <c r="DE556"/>
      <c r="DF556"/>
      <c r="DG556"/>
      <c r="DH556"/>
      <c r="DI556"/>
      <c r="DJ556"/>
      <c r="DK556"/>
      <c r="DL556"/>
      <c r="DM556"/>
      <c r="DN556"/>
      <c r="DO556"/>
      <c r="DP556"/>
      <c r="DQ556"/>
      <c r="DR556"/>
      <c r="DS556"/>
      <c r="DT556"/>
      <c r="DU556"/>
      <c r="DV556"/>
      <c r="DW556"/>
      <c r="DX556"/>
      <c r="DY556"/>
      <c r="DZ556"/>
      <c r="EA556"/>
      <c r="EB556"/>
      <c r="EC556"/>
      <c r="ED556"/>
      <c r="EE556"/>
      <c r="EF556"/>
      <c r="EG556"/>
      <c r="EH556"/>
      <c r="EI556"/>
      <c r="EJ556"/>
      <c r="EK556"/>
      <c r="EL556"/>
      <c r="EM556"/>
      <c r="EN556"/>
      <c r="EO556"/>
      <c r="EP556"/>
      <c r="EQ556"/>
      <c r="ER556"/>
      <c r="ES556"/>
      <c r="ET556"/>
      <c r="EU556"/>
      <c r="EV556"/>
      <c r="EW556"/>
      <c r="EX556"/>
      <c r="EY556"/>
      <c r="EZ556"/>
      <c r="FA556"/>
      <c r="FB556"/>
      <c r="FC556"/>
      <c r="FD556"/>
      <c r="FE556"/>
      <c r="FF556"/>
      <c r="FG556"/>
      <c r="FH556"/>
      <c r="FI556"/>
      <c r="FJ556"/>
      <c r="FK556"/>
      <c r="FL556"/>
      <c r="FM556"/>
      <c r="FN556"/>
      <c r="FO556"/>
      <c r="FP556"/>
      <c r="FQ556"/>
      <c r="FR556"/>
      <c r="FS556"/>
      <c r="FT556"/>
      <c r="FU556"/>
      <c r="FV556"/>
      <c r="FW556"/>
      <c r="FX556"/>
      <c r="FY556"/>
      <c r="FZ556"/>
      <c r="GA556"/>
      <c r="GB556"/>
      <c r="GC556"/>
      <c r="GD556"/>
      <c r="GE556"/>
      <c r="GF556"/>
      <c r="GG556"/>
      <c r="GH556"/>
      <c r="GI556"/>
      <c r="GJ556"/>
      <c r="GK556"/>
      <c r="GL556"/>
      <c r="GM556"/>
      <c r="GN556"/>
      <c r="GO556"/>
      <c r="GP556"/>
      <c r="GQ556"/>
      <c r="GR556"/>
      <c r="GS556"/>
      <c r="GT556"/>
      <c r="GU556"/>
      <c r="GV556"/>
      <c r="GW556"/>
    </row>
    <row r="557" spans="78:205" ht="13">
      <c r="BZ557"/>
      <c r="CH557"/>
      <c r="CP557"/>
      <c r="CX557"/>
      <c r="CY557"/>
      <c r="CZ557"/>
      <c r="DA557"/>
      <c r="DB557"/>
      <c r="DC557"/>
      <c r="DD557"/>
      <c r="DE557"/>
      <c r="DF557"/>
      <c r="DG557"/>
      <c r="DH557"/>
      <c r="DI557"/>
      <c r="DJ557"/>
      <c r="DK557"/>
      <c r="DL557"/>
      <c r="DM557"/>
      <c r="DN557"/>
      <c r="DO557"/>
      <c r="DP557"/>
      <c r="DQ557"/>
      <c r="DR557"/>
      <c r="DS557"/>
      <c r="DT557"/>
      <c r="DU557"/>
      <c r="DV557"/>
      <c r="DW557"/>
      <c r="DX557"/>
      <c r="DY557"/>
      <c r="DZ557"/>
      <c r="EA557"/>
      <c r="EB557"/>
      <c r="EC557"/>
      <c r="ED557"/>
      <c r="EE557"/>
      <c r="EF557"/>
      <c r="EG557"/>
      <c r="EH557"/>
      <c r="EI557"/>
      <c r="EJ557"/>
      <c r="EK557"/>
      <c r="EL557"/>
      <c r="EM557"/>
      <c r="EN557"/>
      <c r="EO557"/>
      <c r="EP557"/>
      <c r="EQ557"/>
      <c r="ER557"/>
      <c r="ES557"/>
      <c r="ET557"/>
      <c r="EU557"/>
      <c r="EV557"/>
      <c r="EW557"/>
      <c r="EX557"/>
      <c r="EY557"/>
      <c r="EZ557"/>
      <c r="FA557"/>
      <c r="FB557"/>
      <c r="FC557"/>
      <c r="FD557"/>
      <c r="FE557"/>
      <c r="FF557"/>
      <c r="FG557"/>
      <c r="FH557"/>
      <c r="FI557"/>
      <c r="FJ557"/>
      <c r="FK557"/>
      <c r="FL557"/>
      <c r="FM557"/>
      <c r="FN557"/>
      <c r="FO557"/>
      <c r="FP557"/>
      <c r="FQ557"/>
      <c r="FR557"/>
      <c r="FS557"/>
      <c r="FT557"/>
      <c r="FU557"/>
      <c r="FV557"/>
      <c r="FW557"/>
      <c r="FX557"/>
      <c r="FY557"/>
      <c r="FZ557"/>
      <c r="GA557"/>
      <c r="GB557"/>
      <c r="GC557"/>
      <c r="GD557"/>
      <c r="GE557"/>
      <c r="GF557"/>
      <c r="GG557"/>
      <c r="GH557"/>
      <c r="GI557"/>
      <c r="GJ557"/>
      <c r="GK557"/>
      <c r="GL557"/>
      <c r="GM557"/>
      <c r="GN557"/>
      <c r="GO557"/>
      <c r="GP557"/>
      <c r="GQ557"/>
      <c r="GR557"/>
      <c r="GS557"/>
      <c r="GT557"/>
      <c r="GU557"/>
      <c r="GV557"/>
      <c r="GW557"/>
    </row>
    <row r="558" spans="78:205" ht="13">
      <c r="BZ558"/>
      <c r="CH558"/>
      <c r="CP558"/>
      <c r="CX558"/>
      <c r="CY558"/>
      <c r="CZ558"/>
      <c r="DA558"/>
      <c r="DB558"/>
      <c r="DC558"/>
      <c r="DD558"/>
      <c r="DE558"/>
      <c r="DF558"/>
      <c r="DG558"/>
      <c r="DH558"/>
      <c r="DI558"/>
      <c r="DJ558"/>
      <c r="DK558"/>
      <c r="DL558"/>
      <c r="DM558"/>
      <c r="DN558"/>
      <c r="DO558"/>
      <c r="DP558"/>
      <c r="DQ558"/>
      <c r="DR558"/>
      <c r="DS558"/>
      <c r="DT558"/>
      <c r="DU558"/>
      <c r="DV558"/>
      <c r="DW558"/>
      <c r="DX558"/>
      <c r="DY558"/>
      <c r="DZ558"/>
      <c r="EA558"/>
      <c r="EB558"/>
      <c r="EC558"/>
      <c r="ED558"/>
      <c r="EE558"/>
      <c r="EF558"/>
      <c r="EG558"/>
      <c r="EH558"/>
      <c r="EI558"/>
      <c r="EJ558"/>
      <c r="EK558"/>
      <c r="EL558"/>
      <c r="EM558"/>
      <c r="EN558"/>
      <c r="EO558"/>
      <c r="EP558"/>
      <c r="EQ558"/>
      <c r="ER558"/>
      <c r="ES558"/>
      <c r="ET558"/>
      <c r="EU558"/>
      <c r="EV558"/>
      <c r="EW558"/>
      <c r="EX558"/>
      <c r="EY558"/>
      <c r="EZ558"/>
      <c r="FA558"/>
      <c r="FB558"/>
      <c r="FC558"/>
      <c r="FD558"/>
      <c r="FE558"/>
      <c r="FF558"/>
      <c r="FG558"/>
      <c r="FH558"/>
      <c r="FI558"/>
      <c r="FJ558"/>
      <c r="FK558"/>
      <c r="FL558"/>
      <c r="FM558"/>
      <c r="FN558"/>
      <c r="FO558"/>
      <c r="FP558"/>
      <c r="FQ558"/>
      <c r="FR558"/>
      <c r="FS558"/>
      <c r="FT558"/>
      <c r="FU558"/>
      <c r="FV558"/>
      <c r="FW558"/>
      <c r="FX558"/>
      <c r="FY558"/>
      <c r="FZ558"/>
      <c r="GA558"/>
      <c r="GB558"/>
      <c r="GC558"/>
      <c r="GD558"/>
      <c r="GE558"/>
      <c r="GF558"/>
      <c r="GG558"/>
      <c r="GH558"/>
      <c r="GI558"/>
      <c r="GJ558"/>
      <c r="GK558"/>
      <c r="GL558"/>
      <c r="GM558"/>
      <c r="GN558"/>
      <c r="GO558"/>
      <c r="GP558"/>
      <c r="GQ558"/>
      <c r="GR558"/>
      <c r="GS558"/>
      <c r="GT558"/>
      <c r="GU558"/>
      <c r="GV558"/>
      <c r="GW558"/>
    </row>
    <row r="559" spans="78:205" ht="13">
      <c r="BZ559"/>
      <c r="CH559"/>
      <c r="CP559"/>
      <c r="CX559"/>
      <c r="CY559"/>
      <c r="CZ559"/>
      <c r="DA559"/>
      <c r="DB559"/>
      <c r="DC559"/>
      <c r="DD559"/>
      <c r="DE559"/>
      <c r="DF559"/>
      <c r="DG559"/>
      <c r="DH559"/>
      <c r="DI559"/>
      <c r="DJ559"/>
      <c r="DK559"/>
      <c r="DL559"/>
      <c r="DM559"/>
      <c r="DN559"/>
      <c r="DO559"/>
      <c r="DP559"/>
      <c r="DQ559"/>
      <c r="DR559"/>
      <c r="DS559"/>
      <c r="DT559"/>
      <c r="DU559"/>
      <c r="DV559"/>
      <c r="DW559"/>
      <c r="DX559"/>
      <c r="DY559"/>
      <c r="DZ559"/>
      <c r="EA559"/>
      <c r="EB559"/>
      <c r="EC559"/>
      <c r="ED559"/>
      <c r="EE559"/>
      <c r="EF559"/>
      <c r="EG559"/>
      <c r="EH559"/>
      <c r="EI559"/>
      <c r="EJ559"/>
      <c r="EK559"/>
      <c r="EL559"/>
      <c r="EM559"/>
      <c r="EN559"/>
      <c r="EO559"/>
      <c r="EP559"/>
      <c r="EQ559"/>
      <c r="ER559"/>
      <c r="ES559"/>
      <c r="ET559"/>
      <c r="EU559"/>
      <c r="EV559"/>
      <c r="EW559"/>
      <c r="EX559"/>
      <c r="EY559"/>
      <c r="EZ559"/>
      <c r="FA559"/>
      <c r="FB559"/>
      <c r="FC559"/>
      <c r="FD559"/>
      <c r="FE559"/>
      <c r="FF559"/>
      <c r="FG559"/>
      <c r="FH559"/>
      <c r="FI559"/>
      <c r="FJ559"/>
      <c r="FK559"/>
      <c r="FL559"/>
      <c r="FM559"/>
      <c r="FN559"/>
      <c r="FO559"/>
      <c r="FP559"/>
      <c r="FQ559"/>
      <c r="FR559"/>
      <c r="FS559"/>
      <c r="FT559"/>
      <c r="FU559"/>
      <c r="FV559"/>
      <c r="FW559"/>
      <c r="FX559"/>
      <c r="FY559"/>
      <c r="FZ559"/>
      <c r="GA559"/>
      <c r="GB559"/>
      <c r="GC559"/>
      <c r="GD559"/>
      <c r="GE559"/>
      <c r="GF559"/>
      <c r="GG559"/>
      <c r="GH559"/>
      <c r="GI559"/>
      <c r="GJ559"/>
      <c r="GK559"/>
      <c r="GL559"/>
      <c r="GM559"/>
      <c r="GN559"/>
      <c r="GO559"/>
      <c r="GP559"/>
      <c r="GQ559"/>
      <c r="GR559"/>
      <c r="GS559"/>
      <c r="GT559"/>
      <c r="GU559"/>
      <c r="GV559"/>
      <c r="GW559"/>
    </row>
    <row r="560" spans="78:205" ht="13">
      <c r="BZ560"/>
      <c r="CH560"/>
      <c r="CP560"/>
      <c r="CX560"/>
      <c r="CY560"/>
      <c r="CZ560"/>
      <c r="DA560"/>
      <c r="DB560"/>
      <c r="DC560"/>
      <c r="DD560"/>
      <c r="DE560"/>
      <c r="DF560"/>
      <c r="DG560"/>
      <c r="DH560"/>
      <c r="DI560"/>
      <c r="DJ560"/>
      <c r="DK560"/>
      <c r="DL560"/>
      <c r="DM560"/>
      <c r="DN560"/>
      <c r="DO560"/>
      <c r="DP560"/>
      <c r="DQ560"/>
      <c r="DR560"/>
      <c r="DS560"/>
      <c r="DT560"/>
      <c r="DU560"/>
      <c r="DV560"/>
      <c r="DW560"/>
      <c r="DX560"/>
      <c r="DY560"/>
      <c r="DZ560"/>
      <c r="EA560"/>
      <c r="EB560"/>
      <c r="EC560"/>
      <c r="ED560"/>
      <c r="EE560"/>
      <c r="EF560"/>
      <c r="EG560"/>
      <c r="EH560"/>
      <c r="EI560"/>
      <c r="EJ560"/>
      <c r="EK560"/>
      <c r="EL560"/>
      <c r="EM560"/>
      <c r="EN560"/>
      <c r="EO560"/>
      <c r="EP560"/>
      <c r="EQ560"/>
      <c r="ER560"/>
      <c r="ES560"/>
      <c r="ET560"/>
      <c r="EU560"/>
      <c r="EV560"/>
      <c r="EW560"/>
      <c r="EX560"/>
      <c r="EY560"/>
      <c r="EZ560"/>
      <c r="FA560"/>
      <c r="FB560"/>
      <c r="FC560"/>
      <c r="FD560"/>
      <c r="FE560"/>
      <c r="FF560"/>
      <c r="FG560"/>
      <c r="FH560"/>
      <c r="FI560"/>
      <c r="FJ560"/>
      <c r="FK560"/>
      <c r="FL560"/>
      <c r="FM560"/>
      <c r="FN560"/>
      <c r="FO560"/>
      <c r="FP560"/>
      <c r="FQ560"/>
      <c r="FR560"/>
      <c r="FS560"/>
      <c r="FT560"/>
      <c r="FU560"/>
      <c r="FV560"/>
      <c r="FW560"/>
      <c r="FX560"/>
      <c r="FY560"/>
      <c r="FZ560"/>
      <c r="GA560"/>
      <c r="GB560"/>
      <c r="GC560"/>
      <c r="GD560"/>
      <c r="GE560"/>
      <c r="GF560"/>
      <c r="GG560"/>
      <c r="GH560"/>
      <c r="GI560"/>
      <c r="GJ560"/>
      <c r="GK560"/>
      <c r="GL560"/>
      <c r="GM560"/>
      <c r="GN560"/>
      <c r="GO560"/>
      <c r="GP560"/>
      <c r="GQ560"/>
      <c r="GR560"/>
      <c r="GS560"/>
      <c r="GT560"/>
      <c r="GU560"/>
      <c r="GV560"/>
      <c r="GW560"/>
    </row>
    <row r="561" spans="78:205" ht="13">
      <c r="BZ561"/>
      <c r="CH561"/>
      <c r="CP561"/>
      <c r="CX561"/>
      <c r="CY561"/>
      <c r="CZ561"/>
      <c r="DA561"/>
      <c r="DB561"/>
      <c r="DC561"/>
      <c r="DD561"/>
      <c r="DE561"/>
      <c r="DF561"/>
      <c r="DG561"/>
      <c r="DH561"/>
      <c r="DI561"/>
      <c r="DJ561"/>
      <c r="DK561"/>
      <c r="DL561"/>
      <c r="DM561"/>
      <c r="DN561"/>
      <c r="DO561"/>
      <c r="DP561"/>
      <c r="DQ561"/>
      <c r="DR561"/>
      <c r="DS561"/>
      <c r="DT561"/>
      <c r="DU561"/>
      <c r="DV561"/>
      <c r="DW561"/>
      <c r="DX561"/>
      <c r="DY561"/>
      <c r="DZ561"/>
      <c r="EA561"/>
      <c r="EB561"/>
      <c r="EC561"/>
      <c r="ED561"/>
      <c r="EE561"/>
      <c r="EF561"/>
      <c r="EG561"/>
      <c r="EH561"/>
      <c r="EI561"/>
      <c r="EJ561"/>
      <c r="EK561"/>
      <c r="EL561"/>
      <c r="EM561"/>
      <c r="EN561"/>
      <c r="EO561"/>
      <c r="EP561"/>
      <c r="EQ561"/>
      <c r="ER561"/>
      <c r="ES561"/>
      <c r="ET561"/>
      <c r="EU561"/>
      <c r="EV561"/>
      <c r="EW561"/>
      <c r="EX561"/>
      <c r="EY561"/>
      <c r="EZ561"/>
      <c r="FA561"/>
      <c r="FB561"/>
      <c r="FC561"/>
      <c r="FD561"/>
      <c r="FE561"/>
      <c r="FF561"/>
      <c r="FG561"/>
      <c r="FH561"/>
      <c r="FI561"/>
      <c r="FJ561"/>
      <c r="FK561"/>
      <c r="FL561"/>
      <c r="FM561"/>
      <c r="FN561"/>
      <c r="FO561"/>
      <c r="FP561"/>
      <c r="FQ561"/>
      <c r="FR561"/>
      <c r="FS561"/>
      <c r="FT561"/>
      <c r="FU561"/>
      <c r="FV561"/>
      <c r="FW561"/>
      <c r="FX561"/>
      <c r="FY561"/>
      <c r="FZ561"/>
      <c r="GA561"/>
      <c r="GB561"/>
      <c r="GC561"/>
      <c r="GD561"/>
      <c r="GE561"/>
      <c r="GF561"/>
      <c r="GG561"/>
      <c r="GH561"/>
      <c r="GI561"/>
      <c r="GJ561"/>
      <c r="GK561"/>
      <c r="GL561"/>
      <c r="GM561"/>
      <c r="GN561"/>
      <c r="GO561"/>
      <c r="GP561"/>
      <c r="GQ561"/>
      <c r="GR561"/>
      <c r="GS561"/>
      <c r="GT561"/>
      <c r="GU561"/>
      <c r="GV561"/>
      <c r="GW561"/>
    </row>
    <row r="562" spans="78:205" ht="13">
      <c r="BZ562"/>
      <c r="CH562"/>
      <c r="CP562"/>
      <c r="CX562"/>
      <c r="CY562"/>
      <c r="CZ562"/>
      <c r="DA562"/>
      <c r="DB562"/>
      <c r="DC562"/>
      <c r="DD562"/>
      <c r="DE562"/>
      <c r="DF562"/>
      <c r="DG562"/>
      <c r="DH562"/>
      <c r="DI562"/>
      <c r="DJ562"/>
      <c r="DK562"/>
      <c r="DL562"/>
      <c r="DM562"/>
      <c r="DN562"/>
      <c r="DO562"/>
      <c r="DP562"/>
      <c r="DQ562"/>
      <c r="DR562"/>
      <c r="DS562"/>
      <c r="DT562"/>
      <c r="DU562"/>
      <c r="DV562"/>
      <c r="DW562"/>
      <c r="DX562"/>
      <c r="DY562"/>
      <c r="DZ562"/>
      <c r="EA562"/>
      <c r="EB562"/>
      <c r="EC562"/>
      <c r="ED562"/>
      <c r="EE562"/>
      <c r="EF562"/>
      <c r="EG562"/>
      <c r="EH562"/>
      <c r="EI562"/>
      <c r="EJ562"/>
      <c r="EK562"/>
      <c r="EL562"/>
      <c r="EM562"/>
      <c r="EN562"/>
      <c r="EO562"/>
      <c r="EP562"/>
      <c r="EQ562"/>
      <c r="ER562"/>
      <c r="ES562"/>
      <c r="ET562"/>
      <c r="EU562"/>
      <c r="EV562"/>
      <c r="EW562"/>
      <c r="EX562"/>
      <c r="EY562"/>
      <c r="EZ562"/>
      <c r="FA562"/>
      <c r="FB562"/>
      <c r="FC562"/>
      <c r="FD562"/>
      <c r="FE562"/>
      <c r="FF562"/>
      <c r="FG562"/>
      <c r="FH562"/>
      <c r="FI562"/>
      <c r="FJ562"/>
      <c r="FK562"/>
      <c r="FL562"/>
      <c r="FM562"/>
      <c r="FN562"/>
      <c r="FO562"/>
      <c r="FP562"/>
      <c r="FQ562"/>
      <c r="FR562"/>
      <c r="FS562"/>
      <c r="FT562"/>
      <c r="FU562"/>
      <c r="FV562"/>
      <c r="FW562"/>
      <c r="FX562"/>
      <c r="FY562"/>
      <c r="FZ562"/>
      <c r="GA562"/>
      <c r="GB562"/>
      <c r="GC562"/>
      <c r="GD562"/>
      <c r="GE562"/>
      <c r="GF562"/>
      <c r="GG562"/>
      <c r="GH562"/>
      <c r="GI562"/>
      <c r="GJ562"/>
      <c r="GK562"/>
      <c r="GL562"/>
      <c r="GM562"/>
      <c r="GN562"/>
      <c r="GO562"/>
      <c r="GP562"/>
      <c r="GQ562"/>
      <c r="GR562"/>
      <c r="GS562"/>
      <c r="GT562"/>
      <c r="GU562"/>
      <c r="GV562"/>
      <c r="GW562"/>
    </row>
    <row r="563" spans="78:205" ht="13">
      <c r="BZ563"/>
      <c r="CH563"/>
      <c r="CP563"/>
      <c r="CX563"/>
      <c r="CY563"/>
      <c r="CZ563"/>
      <c r="DA563"/>
      <c r="DB563"/>
      <c r="DC563"/>
      <c r="DD563"/>
      <c r="DE563"/>
      <c r="DF563"/>
      <c r="DG563"/>
      <c r="DH563"/>
      <c r="DI563"/>
      <c r="DJ563"/>
      <c r="DK563"/>
      <c r="DL563"/>
      <c r="DM563"/>
      <c r="DN563"/>
      <c r="DO563"/>
      <c r="DP563"/>
      <c r="DQ563"/>
      <c r="DR563"/>
      <c r="DS563"/>
      <c r="DT563"/>
      <c r="DU563"/>
      <c r="DV563"/>
      <c r="DW563"/>
      <c r="DX563"/>
      <c r="DY563"/>
      <c r="DZ563"/>
      <c r="EA563"/>
      <c r="EB563"/>
      <c r="EC563"/>
      <c r="ED563"/>
      <c r="EE563"/>
      <c r="EF563"/>
      <c r="EG563"/>
      <c r="EH563"/>
      <c r="EI563"/>
      <c r="EJ563"/>
      <c r="EK563"/>
      <c r="EL563"/>
      <c r="EM563"/>
      <c r="EN563"/>
      <c r="EO563"/>
      <c r="EP563"/>
      <c r="EQ563"/>
      <c r="ER563"/>
      <c r="ES563"/>
      <c r="ET563"/>
      <c r="EU563"/>
      <c r="EV563"/>
      <c r="EW563"/>
      <c r="EX563"/>
      <c r="EY563"/>
      <c r="EZ563"/>
      <c r="FA563"/>
      <c r="FB563"/>
      <c r="FC563"/>
      <c r="FD563"/>
      <c r="FE563"/>
      <c r="FF563"/>
      <c r="FG563"/>
      <c r="FH563"/>
      <c r="FI563"/>
      <c r="FJ563"/>
      <c r="FK563"/>
      <c r="FL563"/>
      <c r="FM563"/>
      <c r="FN563"/>
      <c r="FO563"/>
      <c r="FP563"/>
      <c r="FQ563"/>
      <c r="FR563"/>
      <c r="FS563"/>
      <c r="FT563"/>
      <c r="FU563"/>
      <c r="FV563"/>
      <c r="FW563"/>
      <c r="FX563"/>
      <c r="FY563"/>
      <c r="FZ563"/>
      <c r="GA563"/>
      <c r="GB563"/>
      <c r="GC563"/>
      <c r="GD563"/>
      <c r="GE563"/>
      <c r="GF563"/>
      <c r="GG563"/>
      <c r="GH563"/>
      <c r="GI563"/>
      <c r="GJ563"/>
      <c r="GK563"/>
      <c r="GL563"/>
      <c r="GM563"/>
      <c r="GN563"/>
      <c r="GO563"/>
      <c r="GP563"/>
      <c r="GQ563"/>
      <c r="GR563"/>
      <c r="GS563"/>
      <c r="GT563"/>
      <c r="GU563"/>
      <c r="GV563"/>
      <c r="GW563"/>
    </row>
    <row r="564" spans="78:205" ht="13">
      <c r="BZ564"/>
      <c r="CH564"/>
      <c r="CP564"/>
      <c r="CX564"/>
      <c r="CY564"/>
      <c r="CZ564"/>
      <c r="DA564"/>
      <c r="DB564"/>
      <c r="DC564"/>
      <c r="DD564"/>
      <c r="DE564"/>
      <c r="DF564"/>
      <c r="DG564"/>
      <c r="DH564"/>
      <c r="DI564"/>
      <c r="DJ564"/>
      <c r="DK564"/>
      <c r="DL564"/>
      <c r="DM564"/>
      <c r="DN564"/>
      <c r="DO564"/>
      <c r="DP564"/>
      <c r="DQ564"/>
      <c r="DR564"/>
      <c r="DS564"/>
      <c r="DT564"/>
      <c r="DU564"/>
      <c r="DV564"/>
      <c r="DW564"/>
      <c r="DX564"/>
      <c r="DY564"/>
      <c r="DZ564"/>
      <c r="EA564"/>
      <c r="EB564"/>
      <c r="EC564"/>
      <c r="ED564"/>
      <c r="EE564"/>
      <c r="EF564"/>
      <c r="EG564"/>
      <c r="EH564"/>
      <c r="EI564"/>
      <c r="EJ564"/>
      <c r="EK564"/>
      <c r="EL564"/>
      <c r="EM564"/>
      <c r="EN564"/>
      <c r="EO564"/>
      <c r="EP564"/>
      <c r="EQ564"/>
      <c r="ER564"/>
      <c r="ES564"/>
      <c r="ET564"/>
      <c r="EU564"/>
      <c r="EV564"/>
      <c r="EW564"/>
      <c r="EX564"/>
      <c r="EY564"/>
      <c r="EZ564"/>
      <c r="FA564"/>
      <c r="FB564"/>
      <c r="FC564"/>
      <c r="FD564"/>
      <c r="FE564"/>
      <c r="FF564"/>
      <c r="FG564"/>
      <c r="FH564"/>
      <c r="FI564"/>
      <c r="FJ564"/>
      <c r="FK564"/>
      <c r="FL564"/>
      <c r="FM564"/>
      <c r="FN564"/>
      <c r="FO564"/>
      <c r="FP564"/>
      <c r="FQ564"/>
      <c r="FR564"/>
      <c r="FS564"/>
      <c r="FT564"/>
      <c r="FU564"/>
      <c r="FV564"/>
      <c r="FW564"/>
      <c r="FX564"/>
      <c r="FY564"/>
      <c r="FZ564"/>
      <c r="GA564"/>
      <c r="GB564"/>
      <c r="GC564"/>
      <c r="GD564"/>
      <c r="GE564"/>
      <c r="GF564"/>
      <c r="GG564"/>
      <c r="GH564"/>
      <c r="GI564"/>
      <c r="GJ564"/>
      <c r="GK564"/>
      <c r="GL564"/>
      <c r="GM564"/>
      <c r="GN564"/>
      <c r="GO564"/>
      <c r="GP564"/>
      <c r="GQ564"/>
      <c r="GR564"/>
      <c r="GS564"/>
      <c r="GT564"/>
      <c r="GU564"/>
      <c r="GV564"/>
      <c r="GW564"/>
    </row>
    <row r="565" spans="78:205" ht="13">
      <c r="BZ565"/>
      <c r="CH565"/>
      <c r="CP565"/>
      <c r="CX565"/>
      <c r="CY565"/>
      <c r="CZ565"/>
      <c r="DA565"/>
      <c r="DB565"/>
      <c r="DC565"/>
      <c r="DD565"/>
      <c r="DE565"/>
      <c r="DF565"/>
      <c r="DG565"/>
      <c r="DH565"/>
      <c r="DI565"/>
      <c r="DJ565"/>
      <c r="DK565"/>
      <c r="DL565"/>
      <c r="DM565"/>
      <c r="DN565"/>
      <c r="DO565"/>
      <c r="DP565"/>
      <c r="DQ565"/>
      <c r="DR565"/>
      <c r="DS565"/>
      <c r="DT565"/>
      <c r="DU565"/>
      <c r="DV565"/>
      <c r="DW565"/>
      <c r="DX565"/>
      <c r="DY565"/>
      <c r="DZ565"/>
      <c r="EA565"/>
      <c r="EB565"/>
      <c r="EC565"/>
      <c r="ED565"/>
      <c r="EE565"/>
      <c r="EF565"/>
      <c r="EG565"/>
      <c r="EH565"/>
      <c r="EI565"/>
      <c r="EJ565"/>
      <c r="EK565"/>
      <c r="EL565"/>
      <c r="EM565"/>
      <c r="EN565"/>
      <c r="EO565"/>
      <c r="EP565"/>
      <c r="EQ565"/>
      <c r="ER565"/>
      <c r="ES565"/>
      <c r="ET565"/>
      <c r="EU565"/>
      <c r="EV565"/>
      <c r="EW565"/>
      <c r="EX565"/>
      <c r="EY565"/>
      <c r="EZ565"/>
      <c r="FA565"/>
      <c r="FB565"/>
      <c r="FC565"/>
      <c r="FD565"/>
      <c r="FE565"/>
      <c r="FF565"/>
      <c r="FG565"/>
      <c r="FH565"/>
      <c r="FI565"/>
      <c r="FJ565"/>
      <c r="FK565"/>
      <c r="FL565"/>
      <c r="FM565"/>
      <c r="FN565"/>
      <c r="FO565"/>
      <c r="FP565"/>
      <c r="FQ565"/>
      <c r="FR565"/>
      <c r="FS565"/>
      <c r="FT565"/>
      <c r="FU565"/>
      <c r="FV565"/>
      <c r="FW565"/>
      <c r="FX565"/>
      <c r="FY565"/>
      <c r="FZ565"/>
      <c r="GA565"/>
      <c r="GB565"/>
      <c r="GC565"/>
      <c r="GD565"/>
      <c r="GE565"/>
      <c r="GF565"/>
      <c r="GG565"/>
      <c r="GH565"/>
      <c r="GI565"/>
      <c r="GJ565"/>
      <c r="GK565"/>
      <c r="GL565"/>
      <c r="GM565"/>
      <c r="GN565"/>
      <c r="GO565"/>
      <c r="GP565"/>
      <c r="GQ565"/>
      <c r="GR565"/>
      <c r="GS565"/>
      <c r="GT565"/>
      <c r="GU565"/>
      <c r="GV565"/>
      <c r="GW565"/>
    </row>
    <row r="566" spans="78:205" ht="13">
      <c r="BZ566"/>
      <c r="CH566"/>
      <c r="CP566"/>
      <c r="CX566"/>
      <c r="CY566"/>
      <c r="CZ566"/>
      <c r="DA566"/>
      <c r="DB566"/>
      <c r="DC566"/>
      <c r="DD566"/>
      <c r="DE566"/>
      <c r="DF566"/>
      <c r="DG566"/>
      <c r="DH566"/>
      <c r="DI566"/>
      <c r="DJ566"/>
      <c r="DK566"/>
      <c r="DL566"/>
      <c r="DM566"/>
      <c r="DN566"/>
      <c r="DO566"/>
      <c r="DP566"/>
      <c r="DQ566"/>
      <c r="DR566"/>
      <c r="DS566"/>
      <c r="DT566"/>
      <c r="DU566"/>
      <c r="DV566"/>
      <c r="DW566"/>
      <c r="DX566"/>
      <c r="DY566"/>
      <c r="DZ566"/>
      <c r="EA566"/>
      <c r="EB566"/>
      <c r="EC566"/>
      <c r="ED566"/>
      <c r="EE566"/>
      <c r="EF566"/>
      <c r="EG566"/>
      <c r="EH566"/>
      <c r="EI566"/>
      <c r="EJ566"/>
      <c r="EK566"/>
      <c r="EL566"/>
      <c r="EM566"/>
      <c r="EN566"/>
      <c r="EO566"/>
      <c r="EP566"/>
      <c r="EQ566"/>
      <c r="ER566"/>
      <c r="ES566"/>
      <c r="ET566"/>
      <c r="EU566"/>
      <c r="EV566"/>
      <c r="EW566"/>
      <c r="EX566"/>
      <c r="EY566"/>
      <c r="EZ566"/>
      <c r="FA566"/>
      <c r="FB566"/>
      <c r="FC566"/>
      <c r="FD566"/>
      <c r="FE566"/>
      <c r="FF566"/>
      <c r="FG566"/>
      <c r="FH566"/>
      <c r="FI566"/>
      <c r="FJ566"/>
      <c r="FK566"/>
      <c r="FL566"/>
      <c r="FM566"/>
      <c r="FN566"/>
      <c r="FO566"/>
      <c r="FP566"/>
      <c r="FQ566"/>
      <c r="FR566"/>
      <c r="FS566"/>
      <c r="FT566"/>
      <c r="FU566"/>
      <c r="FV566"/>
      <c r="FW566"/>
      <c r="FX566"/>
      <c r="FY566"/>
      <c r="FZ566"/>
      <c r="GA566"/>
      <c r="GB566"/>
      <c r="GC566"/>
      <c r="GD566"/>
      <c r="GE566"/>
      <c r="GF566"/>
      <c r="GG566"/>
      <c r="GH566"/>
      <c r="GI566"/>
      <c r="GJ566"/>
      <c r="GK566"/>
      <c r="GL566"/>
      <c r="GM566"/>
      <c r="GN566"/>
      <c r="GO566"/>
      <c r="GP566"/>
      <c r="GQ566"/>
      <c r="GR566"/>
      <c r="GS566"/>
      <c r="GT566"/>
      <c r="GU566"/>
      <c r="GV566"/>
      <c r="GW566"/>
    </row>
    <row r="567" spans="78:205" ht="13">
      <c r="BZ567"/>
      <c r="CH567"/>
      <c r="CP567"/>
      <c r="CX567"/>
      <c r="CY567"/>
      <c r="CZ567"/>
      <c r="DA567"/>
      <c r="DB567"/>
      <c r="DC567"/>
      <c r="DD567"/>
      <c r="DE567"/>
      <c r="DF567"/>
      <c r="DG567"/>
      <c r="DH567"/>
      <c r="DI567"/>
      <c r="DJ567"/>
      <c r="DK567"/>
      <c r="DL567"/>
      <c r="DM567"/>
      <c r="DN567"/>
      <c r="DO567"/>
      <c r="DP567"/>
      <c r="DQ567"/>
      <c r="DR567"/>
      <c r="DS567"/>
      <c r="DT567"/>
      <c r="DU567"/>
      <c r="DV567"/>
      <c r="DW567"/>
      <c r="DX567"/>
      <c r="DY567"/>
      <c r="DZ567"/>
      <c r="EA567"/>
      <c r="EB567"/>
      <c r="EC567"/>
      <c r="ED567"/>
      <c r="EE567"/>
      <c r="EF567"/>
      <c r="EG567"/>
      <c r="EH567"/>
      <c r="EI567"/>
      <c r="EJ567"/>
      <c r="EK567"/>
      <c r="EL567"/>
      <c r="EM567"/>
      <c r="EN567"/>
      <c r="EO567"/>
      <c r="EP567"/>
      <c r="EQ567"/>
      <c r="ER567"/>
      <c r="ES567"/>
      <c r="ET567"/>
      <c r="EU567"/>
      <c r="EV567"/>
      <c r="EW567"/>
      <c r="EX567"/>
      <c r="EY567"/>
      <c r="EZ567"/>
      <c r="FA567"/>
      <c r="FB567"/>
      <c r="FC567"/>
      <c r="FD567"/>
      <c r="FE567"/>
      <c r="FF567"/>
      <c r="FG567"/>
      <c r="FH567"/>
      <c r="FI567"/>
      <c r="FJ567"/>
      <c r="FK567"/>
      <c r="FL567"/>
      <c r="FM567"/>
      <c r="FN567"/>
      <c r="FO567"/>
      <c r="FP567"/>
      <c r="FQ567"/>
      <c r="FR567"/>
      <c r="FS567"/>
      <c r="FT567"/>
      <c r="FU567"/>
      <c r="FV567"/>
      <c r="FW567"/>
      <c r="FX567"/>
      <c r="FY567"/>
      <c r="FZ567"/>
      <c r="GA567"/>
      <c r="GB567"/>
      <c r="GC567"/>
      <c r="GD567"/>
      <c r="GE567"/>
      <c r="GF567"/>
      <c r="GG567"/>
      <c r="GH567"/>
      <c r="GI567"/>
      <c r="GJ567"/>
      <c r="GK567"/>
      <c r="GL567"/>
      <c r="GM567"/>
      <c r="GN567"/>
      <c r="GO567"/>
      <c r="GP567"/>
      <c r="GQ567"/>
      <c r="GR567"/>
      <c r="GS567"/>
      <c r="GT567"/>
      <c r="GU567"/>
      <c r="GV567"/>
      <c r="GW567"/>
    </row>
    <row r="568" spans="78:205" ht="13">
      <c r="BZ568"/>
      <c r="CH568"/>
      <c r="CP568"/>
      <c r="CX568"/>
      <c r="CY568"/>
      <c r="CZ568"/>
      <c r="DA568"/>
      <c r="DB568"/>
      <c r="DC568"/>
      <c r="DD568"/>
      <c r="DE568"/>
      <c r="DF568"/>
      <c r="DG568"/>
      <c r="DH568"/>
      <c r="DI568"/>
      <c r="DJ568"/>
      <c r="DK568"/>
      <c r="DL568"/>
      <c r="DM568"/>
      <c r="DN568"/>
      <c r="DO568"/>
      <c r="DP568"/>
      <c r="DQ568"/>
      <c r="DR568"/>
      <c r="DS568"/>
      <c r="DT568"/>
      <c r="DU568"/>
      <c r="DV568"/>
      <c r="DW568"/>
      <c r="DX568"/>
      <c r="DY568"/>
      <c r="DZ568"/>
      <c r="EA568"/>
      <c r="EB568"/>
      <c r="EC568"/>
      <c r="ED568"/>
      <c r="EE568"/>
      <c r="EF568"/>
      <c r="EG568"/>
      <c r="EH568"/>
      <c r="EI568"/>
      <c r="EJ568"/>
      <c r="EK568"/>
      <c r="EL568"/>
      <c r="EM568"/>
      <c r="EN568"/>
      <c r="EO568"/>
      <c r="EP568"/>
      <c r="EQ568"/>
      <c r="ER568"/>
      <c r="ES568"/>
      <c r="ET568"/>
      <c r="EU568"/>
      <c r="EV568"/>
      <c r="EW568"/>
      <c r="EX568"/>
      <c r="EY568"/>
      <c r="EZ568"/>
      <c r="FA568"/>
      <c r="FB568"/>
      <c r="FC568"/>
      <c r="FD568"/>
      <c r="FE568"/>
      <c r="FF568"/>
      <c r="FG568"/>
      <c r="FH568"/>
      <c r="FI568"/>
      <c r="FJ568"/>
      <c r="FK568"/>
      <c r="FL568"/>
      <c r="FM568"/>
      <c r="FN568"/>
      <c r="FO568"/>
      <c r="FP568"/>
      <c r="FQ568"/>
      <c r="FR568"/>
      <c r="FS568"/>
      <c r="FT568"/>
      <c r="FU568"/>
      <c r="FV568"/>
      <c r="FW568"/>
      <c r="FX568"/>
      <c r="FY568"/>
      <c r="FZ568"/>
      <c r="GA568"/>
      <c r="GB568"/>
      <c r="GC568"/>
      <c r="GD568"/>
      <c r="GE568"/>
      <c r="GF568"/>
      <c r="GG568"/>
      <c r="GH568"/>
      <c r="GI568"/>
      <c r="GJ568"/>
      <c r="GK568"/>
      <c r="GL568"/>
      <c r="GM568"/>
      <c r="GN568"/>
      <c r="GO568"/>
      <c r="GP568"/>
      <c r="GQ568"/>
      <c r="GR568"/>
      <c r="GS568"/>
      <c r="GT568"/>
      <c r="GU568"/>
      <c r="GV568"/>
      <c r="GW568"/>
    </row>
    <row r="569" spans="78:205" ht="13">
      <c r="BZ569"/>
      <c r="CH569"/>
      <c r="CP569"/>
      <c r="CX569"/>
      <c r="CY569"/>
      <c r="CZ569"/>
      <c r="DA569"/>
      <c r="DB569"/>
      <c r="DC569"/>
      <c r="DD569"/>
      <c r="DE569"/>
      <c r="DF569"/>
      <c r="DG569"/>
      <c r="DH569"/>
      <c r="DI569"/>
      <c r="DJ569"/>
      <c r="DK569"/>
      <c r="DL569"/>
      <c r="DM569"/>
      <c r="DN569"/>
      <c r="DO569"/>
      <c r="DP569"/>
      <c r="DQ569"/>
      <c r="DR569"/>
      <c r="DS569"/>
      <c r="DT569"/>
      <c r="DU569"/>
      <c r="DV569"/>
      <c r="DW569"/>
      <c r="DX569"/>
      <c r="DY569"/>
      <c r="DZ569"/>
      <c r="EA569"/>
      <c r="EB569"/>
      <c r="EC569"/>
      <c r="ED569"/>
      <c r="EE569"/>
      <c r="EF569"/>
      <c r="EG569"/>
      <c r="EH569"/>
      <c r="EI569"/>
      <c r="EJ569"/>
      <c r="EK569"/>
      <c r="EL569"/>
      <c r="EM569"/>
      <c r="EN569"/>
      <c r="EO569"/>
      <c r="EP569"/>
      <c r="EQ569"/>
      <c r="ER569"/>
      <c r="ES569"/>
      <c r="ET569"/>
      <c r="EU569"/>
      <c r="EV569"/>
      <c r="EW569"/>
      <c r="EX569"/>
      <c r="EY569"/>
      <c r="EZ569"/>
      <c r="FA569"/>
      <c r="FB569"/>
      <c r="FC569"/>
      <c r="FD569"/>
      <c r="FE569"/>
      <c r="FF569"/>
      <c r="FG569"/>
      <c r="FH569"/>
      <c r="FI569"/>
      <c r="FJ569"/>
      <c r="FK569"/>
      <c r="FL569"/>
      <c r="FM569"/>
      <c r="FN569"/>
      <c r="FO569"/>
      <c r="FP569"/>
      <c r="FQ569"/>
      <c r="FR569"/>
      <c r="FS569"/>
      <c r="FT569"/>
      <c r="FU569"/>
      <c r="FV569"/>
      <c r="FW569"/>
      <c r="FX569"/>
      <c r="FY569"/>
      <c r="FZ569"/>
      <c r="GA569"/>
      <c r="GB569"/>
      <c r="GC569"/>
      <c r="GD569"/>
      <c r="GE569"/>
      <c r="GF569"/>
      <c r="GG569"/>
      <c r="GH569"/>
      <c r="GI569"/>
      <c r="GJ569"/>
      <c r="GK569"/>
      <c r="GL569"/>
      <c r="GM569"/>
      <c r="GN569"/>
      <c r="GO569"/>
      <c r="GP569"/>
      <c r="GQ569"/>
      <c r="GR569"/>
      <c r="GS569"/>
      <c r="GT569"/>
      <c r="GU569"/>
      <c r="GV569"/>
      <c r="GW569"/>
    </row>
    <row r="570" spans="78:205" ht="13">
      <c r="BZ570"/>
      <c r="CH570"/>
      <c r="CP570"/>
      <c r="CX570"/>
      <c r="CY570"/>
      <c r="CZ570"/>
      <c r="DA570"/>
      <c r="DB570"/>
      <c r="DC570"/>
      <c r="DD570"/>
      <c r="DE570"/>
      <c r="DF570"/>
      <c r="DG570"/>
      <c r="DH570"/>
      <c r="DI570"/>
      <c r="DJ570"/>
      <c r="DK570"/>
      <c r="DL570"/>
      <c r="DM570"/>
      <c r="DN570"/>
      <c r="DO570"/>
      <c r="DP570"/>
      <c r="DQ570"/>
      <c r="DR570"/>
      <c r="DS570"/>
      <c r="DT570"/>
      <c r="DU570"/>
      <c r="DV570"/>
      <c r="DW570"/>
      <c r="DX570"/>
      <c r="DY570"/>
      <c r="DZ570"/>
      <c r="EA570"/>
      <c r="EB570"/>
      <c r="EC570"/>
      <c r="ED570"/>
      <c r="EE570"/>
      <c r="EF570"/>
      <c r="EG570"/>
      <c r="EH570"/>
      <c r="EI570"/>
      <c r="EJ570"/>
      <c r="EK570"/>
      <c r="EL570"/>
      <c r="EM570"/>
      <c r="EN570"/>
      <c r="EO570"/>
      <c r="EP570"/>
      <c r="EQ570"/>
      <c r="ER570"/>
      <c r="ES570"/>
      <c r="ET570"/>
      <c r="EU570"/>
      <c r="EV570"/>
      <c r="EW570"/>
      <c r="EX570"/>
      <c r="EY570"/>
      <c r="EZ570"/>
      <c r="FA570"/>
      <c r="FB570"/>
      <c r="FC570"/>
      <c r="FD570"/>
      <c r="FE570"/>
      <c r="FF570"/>
      <c r="FG570"/>
      <c r="FH570"/>
      <c r="FI570"/>
      <c r="FJ570"/>
      <c r="FK570"/>
      <c r="FL570"/>
      <c r="FM570"/>
      <c r="FN570"/>
      <c r="FO570"/>
      <c r="FP570"/>
      <c r="FQ570"/>
      <c r="FR570"/>
      <c r="FS570"/>
      <c r="FT570"/>
      <c r="FU570"/>
      <c r="FV570"/>
      <c r="FW570"/>
      <c r="FX570"/>
      <c r="FY570"/>
      <c r="FZ570"/>
      <c r="GA570"/>
      <c r="GB570"/>
      <c r="GC570"/>
      <c r="GD570"/>
      <c r="GE570"/>
      <c r="GF570"/>
      <c r="GG570"/>
      <c r="GH570"/>
      <c r="GI570"/>
      <c r="GJ570"/>
      <c r="GK570"/>
      <c r="GL570"/>
      <c r="GM570"/>
      <c r="GN570"/>
      <c r="GO570"/>
      <c r="GP570"/>
      <c r="GQ570"/>
      <c r="GR570"/>
      <c r="GS570"/>
      <c r="GT570"/>
      <c r="GU570"/>
      <c r="GV570"/>
      <c r="GW570"/>
    </row>
    <row r="571" spans="78:205" ht="13">
      <c r="BZ571"/>
      <c r="CH571"/>
      <c r="CP571"/>
      <c r="CX571"/>
      <c r="CY571"/>
      <c r="CZ571"/>
      <c r="DA571"/>
      <c r="DB571"/>
      <c r="DC571"/>
      <c r="DD571"/>
      <c r="DE571"/>
      <c r="DF571"/>
      <c r="DG571"/>
      <c r="DH571"/>
      <c r="DI571"/>
      <c r="DJ571"/>
      <c r="DK571"/>
      <c r="DL571"/>
      <c r="DM571"/>
      <c r="DN571"/>
      <c r="DO571"/>
      <c r="DP571"/>
      <c r="DQ571"/>
      <c r="DR571"/>
      <c r="DS571"/>
      <c r="DT571"/>
      <c r="DU571"/>
      <c r="DV571"/>
      <c r="DW571"/>
      <c r="DX571"/>
      <c r="DY571"/>
      <c r="DZ571"/>
      <c r="EA571"/>
      <c r="EB571"/>
      <c r="EC571"/>
      <c r="ED571"/>
      <c r="EE571"/>
      <c r="EF571"/>
      <c r="EG571"/>
      <c r="EH571"/>
      <c r="EI571"/>
      <c r="EJ571"/>
      <c r="EK571"/>
      <c r="EL571"/>
      <c r="EM571"/>
      <c r="EN571"/>
      <c r="EO571"/>
      <c r="EP571"/>
      <c r="EQ571"/>
      <c r="ER571"/>
      <c r="ES571"/>
      <c r="ET571"/>
      <c r="EU571"/>
      <c r="EV571"/>
      <c r="EW571"/>
      <c r="EX571"/>
      <c r="EY571"/>
      <c r="EZ571"/>
      <c r="FA571"/>
      <c r="FB571"/>
      <c r="FC571"/>
      <c r="FD571"/>
      <c r="FE571"/>
      <c r="FF571"/>
      <c r="FG571"/>
      <c r="FH571"/>
      <c r="FI571"/>
      <c r="FJ571"/>
      <c r="FK571"/>
      <c r="FL571"/>
      <c r="FM571"/>
      <c r="FN571"/>
      <c r="FO571"/>
      <c r="FP571"/>
      <c r="FQ571"/>
      <c r="FR571"/>
      <c r="FS571"/>
      <c r="FT571"/>
      <c r="FU571"/>
      <c r="FV571"/>
      <c r="FW571"/>
      <c r="FX571"/>
      <c r="FY571"/>
      <c r="FZ571"/>
      <c r="GA571"/>
      <c r="GB571"/>
      <c r="GC571"/>
      <c r="GD571"/>
      <c r="GE571"/>
      <c r="GF571"/>
      <c r="GG571"/>
      <c r="GH571"/>
      <c r="GI571"/>
      <c r="GJ571"/>
      <c r="GK571"/>
      <c r="GL571"/>
      <c r="GM571"/>
      <c r="GN571"/>
      <c r="GO571"/>
      <c r="GP571"/>
      <c r="GQ571"/>
      <c r="GR571"/>
      <c r="GS571"/>
      <c r="GT571"/>
      <c r="GU571"/>
      <c r="GV571"/>
      <c r="GW571"/>
    </row>
    <row r="572" spans="78:205" ht="13">
      <c r="BZ572"/>
      <c r="CH572"/>
      <c r="CP572"/>
      <c r="CX572"/>
      <c r="CY572"/>
      <c r="CZ572"/>
      <c r="DA572"/>
      <c r="DB572"/>
      <c r="DC572"/>
      <c r="DD572"/>
      <c r="DE572"/>
      <c r="DF572"/>
      <c r="DG572"/>
      <c r="DH572"/>
      <c r="DI572"/>
      <c r="DJ572"/>
      <c r="DK572"/>
      <c r="DL572"/>
      <c r="DM572"/>
      <c r="DN572"/>
      <c r="DO572"/>
      <c r="DP572"/>
      <c r="DQ572"/>
      <c r="DR572"/>
      <c r="DS572"/>
      <c r="DT572"/>
      <c r="DU572"/>
      <c r="DV572"/>
      <c r="DW572"/>
      <c r="DX572"/>
      <c r="DY572"/>
      <c r="DZ572"/>
      <c r="EA572"/>
      <c r="EB572"/>
      <c r="EC572"/>
      <c r="ED572"/>
      <c r="EE572"/>
      <c r="EF572"/>
      <c r="EG572"/>
      <c r="EH572"/>
      <c r="EI572"/>
      <c r="EJ572"/>
      <c r="EK572"/>
      <c r="EL572"/>
      <c r="EM572"/>
      <c r="EN572"/>
      <c r="EO572"/>
      <c r="EP572"/>
      <c r="EQ572"/>
      <c r="ER572"/>
      <c r="ES572"/>
      <c r="ET572"/>
      <c r="EU572"/>
      <c r="EV572"/>
      <c r="EW572"/>
      <c r="EX572"/>
      <c r="EY572"/>
      <c r="EZ572"/>
      <c r="FA572"/>
      <c r="FB572"/>
      <c r="FC572"/>
      <c r="FD572"/>
      <c r="FE572"/>
      <c r="FF572"/>
      <c r="FG572"/>
      <c r="FH572"/>
      <c r="FI572"/>
      <c r="FJ572"/>
      <c r="FK572"/>
      <c r="FL572"/>
      <c r="FM572"/>
      <c r="FN572"/>
      <c r="FO572"/>
      <c r="FP572"/>
      <c r="FQ572"/>
      <c r="FR572"/>
      <c r="FS572"/>
      <c r="FT572"/>
      <c r="FU572"/>
      <c r="FV572"/>
      <c r="FW572"/>
      <c r="FX572"/>
      <c r="FY572"/>
      <c r="FZ572"/>
      <c r="GA572"/>
      <c r="GB572"/>
      <c r="GC572"/>
      <c r="GD572"/>
      <c r="GE572"/>
      <c r="GF572"/>
      <c r="GG572"/>
      <c r="GH572"/>
      <c r="GI572"/>
      <c r="GJ572"/>
      <c r="GK572"/>
      <c r="GL572"/>
      <c r="GM572"/>
      <c r="GN572"/>
      <c r="GO572"/>
      <c r="GP572"/>
      <c r="GQ572"/>
      <c r="GR572"/>
      <c r="GS572"/>
      <c r="GT572"/>
      <c r="GU572"/>
      <c r="GV572"/>
      <c r="GW572"/>
    </row>
    <row r="573" spans="78:205" ht="13">
      <c r="BZ573"/>
      <c r="CH573"/>
      <c r="CP573"/>
      <c r="CX573"/>
      <c r="CY573"/>
      <c r="CZ573"/>
      <c r="DA573"/>
      <c r="DB573"/>
      <c r="DC573"/>
      <c r="DD573"/>
      <c r="DE573"/>
      <c r="DF573"/>
      <c r="DG573"/>
      <c r="DH573"/>
      <c r="DI573"/>
      <c r="DJ573"/>
      <c r="DK573"/>
      <c r="DL573"/>
      <c r="DM573"/>
      <c r="DN573"/>
      <c r="DO573"/>
      <c r="DP573"/>
      <c r="DQ573"/>
      <c r="DR573"/>
      <c r="DS573"/>
      <c r="DT573"/>
      <c r="DU573"/>
      <c r="DV573"/>
      <c r="DW573"/>
      <c r="DX573"/>
      <c r="DY573"/>
      <c r="DZ573"/>
      <c r="EA573"/>
      <c r="EB573"/>
      <c r="EC573"/>
      <c r="ED573"/>
      <c r="EE573"/>
      <c r="EF573"/>
      <c r="EG573"/>
      <c r="EH573"/>
      <c r="EI573"/>
      <c r="EJ573"/>
      <c r="EK573"/>
      <c r="EL573"/>
      <c r="EM573"/>
      <c r="EN573"/>
      <c r="EO573"/>
      <c r="EP573"/>
      <c r="EQ573"/>
      <c r="ER573"/>
      <c r="ES573"/>
      <c r="ET573"/>
      <c r="EU573"/>
      <c r="EV573"/>
      <c r="EW573"/>
      <c r="EX573"/>
      <c r="EY573"/>
      <c r="EZ573"/>
      <c r="FA573"/>
      <c r="FB573"/>
      <c r="FC573"/>
      <c r="FD573"/>
      <c r="FE573"/>
      <c r="FF573"/>
      <c r="FG573"/>
      <c r="FH573"/>
      <c r="FI573"/>
      <c r="FJ573"/>
      <c r="FK573"/>
      <c r="FL573"/>
      <c r="FM573"/>
      <c r="FN573"/>
      <c r="FO573"/>
      <c r="FP573"/>
      <c r="FQ573"/>
      <c r="FR573"/>
      <c r="FS573"/>
      <c r="FT573"/>
      <c r="FU573"/>
      <c r="FV573"/>
      <c r="FW573"/>
      <c r="FX573"/>
      <c r="FY573"/>
      <c r="FZ573"/>
      <c r="GA573"/>
      <c r="GB573"/>
      <c r="GC573"/>
      <c r="GD573"/>
      <c r="GE573"/>
      <c r="GF573"/>
      <c r="GG573"/>
      <c r="GH573"/>
      <c r="GI573"/>
      <c r="GJ573"/>
      <c r="GK573"/>
      <c r="GL573"/>
      <c r="GM573"/>
      <c r="GN573"/>
      <c r="GO573"/>
      <c r="GP573"/>
      <c r="GQ573"/>
      <c r="GR573"/>
      <c r="GS573"/>
      <c r="GT573"/>
      <c r="GU573"/>
      <c r="GV573"/>
      <c r="GW573"/>
    </row>
    <row r="574" spans="78:205" ht="13">
      <c r="BZ574"/>
      <c r="CH574"/>
      <c r="CP574"/>
      <c r="CX574"/>
      <c r="CY574"/>
      <c r="CZ574"/>
      <c r="DA574"/>
      <c r="DB574"/>
      <c r="DC574"/>
      <c r="DD574"/>
      <c r="DE574"/>
      <c r="DF574"/>
      <c r="DG574"/>
      <c r="DH574"/>
      <c r="DI574"/>
      <c r="DJ574"/>
      <c r="DK574"/>
      <c r="DL574"/>
      <c r="DM574"/>
      <c r="DN574"/>
      <c r="DO574"/>
      <c r="DP574"/>
      <c r="DQ574"/>
      <c r="DR574"/>
      <c r="DS574"/>
      <c r="DT574"/>
      <c r="DU574"/>
      <c r="DV574"/>
      <c r="DW574"/>
      <c r="DX574"/>
      <c r="DY574"/>
      <c r="DZ574"/>
      <c r="EA574"/>
      <c r="EB574"/>
      <c r="EC574"/>
      <c r="ED574"/>
      <c r="EE574"/>
      <c r="EF574"/>
      <c r="EG574"/>
      <c r="EH574"/>
      <c r="EI574"/>
      <c r="EJ574"/>
      <c r="EK574"/>
      <c r="EL574"/>
      <c r="EM574"/>
      <c r="EN574"/>
      <c r="EO574"/>
      <c r="EP574"/>
      <c r="EQ574"/>
      <c r="ER574"/>
      <c r="ES574"/>
      <c r="ET574"/>
      <c r="EU574"/>
      <c r="EV574"/>
      <c r="EW574"/>
      <c r="EX574"/>
      <c r="EY574"/>
      <c r="EZ574"/>
      <c r="FA574"/>
      <c r="FB574"/>
      <c r="FC574"/>
      <c r="FD574"/>
      <c r="FE574"/>
      <c r="FF574"/>
      <c r="FG574"/>
      <c r="FH574"/>
      <c r="FI574"/>
      <c r="FJ574"/>
      <c r="FK574"/>
      <c r="FL574"/>
      <c r="FM574"/>
      <c r="FN574"/>
      <c r="FO574"/>
      <c r="FP574"/>
      <c r="FQ574"/>
      <c r="FR574"/>
      <c r="FS574"/>
      <c r="FT574"/>
      <c r="FU574"/>
      <c r="FV574"/>
      <c r="FW574"/>
      <c r="FX574"/>
      <c r="FY574"/>
      <c r="FZ574"/>
      <c r="GA574"/>
      <c r="GB574"/>
      <c r="GC574"/>
      <c r="GD574"/>
      <c r="GE574"/>
      <c r="GF574"/>
      <c r="GG574"/>
      <c r="GH574"/>
      <c r="GI574"/>
      <c r="GJ574"/>
      <c r="GK574"/>
      <c r="GL574"/>
      <c r="GM574"/>
      <c r="GN574"/>
      <c r="GO574"/>
      <c r="GP574"/>
      <c r="GQ574"/>
      <c r="GR574"/>
      <c r="GS574"/>
      <c r="GT574"/>
      <c r="GU574"/>
      <c r="GV574"/>
      <c r="GW574"/>
    </row>
    <row r="575" spans="78:205" ht="13">
      <c r="BZ575"/>
      <c r="CH575"/>
      <c r="CP575"/>
      <c r="CX575"/>
      <c r="CY575"/>
      <c r="CZ575"/>
      <c r="DA575"/>
      <c r="DB575"/>
      <c r="DC575"/>
      <c r="DD575"/>
      <c r="DE575"/>
      <c r="DF575"/>
      <c r="DG575"/>
      <c r="DH575"/>
      <c r="DI575"/>
      <c r="DJ575"/>
      <c r="DK575"/>
      <c r="DL575"/>
      <c r="DM575"/>
      <c r="DN575"/>
      <c r="DO575"/>
      <c r="DP575"/>
      <c r="DQ575"/>
      <c r="DR575"/>
      <c r="DS575"/>
      <c r="DT575"/>
      <c r="DU575"/>
      <c r="DV575"/>
      <c r="DW575"/>
      <c r="DX575"/>
      <c r="DY575"/>
      <c r="DZ575"/>
      <c r="EA575"/>
      <c r="EB575"/>
      <c r="EC575"/>
      <c r="ED575"/>
      <c r="EE575"/>
      <c r="EF575"/>
      <c r="EG575"/>
      <c r="EH575"/>
      <c r="EI575"/>
      <c r="EJ575"/>
      <c r="EK575"/>
      <c r="EL575"/>
      <c r="EM575"/>
      <c r="EN575"/>
      <c r="EO575"/>
      <c r="EP575"/>
      <c r="EQ575"/>
      <c r="ER575"/>
      <c r="ES575"/>
      <c r="ET575"/>
      <c r="EU575"/>
      <c r="EV575"/>
      <c r="EW575"/>
      <c r="EX575"/>
      <c r="EY575"/>
      <c r="EZ575"/>
      <c r="FA575"/>
      <c r="FB575"/>
      <c r="FC575"/>
      <c r="FD575"/>
      <c r="FE575"/>
      <c r="FF575"/>
      <c r="FG575"/>
      <c r="FH575"/>
      <c r="FI575"/>
      <c r="FJ575"/>
      <c r="FK575"/>
      <c r="FL575"/>
      <c r="FM575"/>
      <c r="FN575"/>
      <c r="FO575"/>
      <c r="FP575"/>
      <c r="FQ575"/>
      <c r="FR575"/>
      <c r="FS575"/>
      <c r="FT575"/>
      <c r="FU575"/>
      <c r="FV575"/>
      <c r="FW575"/>
      <c r="FX575"/>
      <c r="FY575"/>
      <c r="FZ575"/>
      <c r="GA575"/>
      <c r="GB575"/>
      <c r="GC575"/>
      <c r="GD575"/>
      <c r="GE575"/>
      <c r="GF575"/>
      <c r="GG575"/>
      <c r="GH575"/>
      <c r="GI575"/>
      <c r="GJ575"/>
      <c r="GK575"/>
      <c r="GL575"/>
      <c r="GM575"/>
      <c r="GN575"/>
      <c r="GO575"/>
      <c r="GP575"/>
      <c r="GQ575"/>
      <c r="GR575"/>
      <c r="GS575"/>
      <c r="GT575"/>
      <c r="GU575"/>
      <c r="GV575"/>
      <c r="GW575"/>
    </row>
    <row r="576" spans="78:205" ht="13">
      <c r="BZ576"/>
      <c r="CH576"/>
      <c r="CP576"/>
      <c r="CX576"/>
      <c r="CY576"/>
      <c r="CZ576"/>
      <c r="DA576"/>
      <c r="DB576"/>
      <c r="DC576"/>
      <c r="DD576"/>
      <c r="DE576"/>
      <c r="DF576"/>
      <c r="DG576"/>
      <c r="DH576"/>
      <c r="DI576"/>
      <c r="DJ576"/>
      <c r="DK576"/>
      <c r="DL576"/>
      <c r="DM576"/>
      <c r="DN576"/>
      <c r="DO576"/>
      <c r="DP576"/>
      <c r="DQ576"/>
      <c r="DR576"/>
      <c r="DS576"/>
      <c r="DT576"/>
      <c r="DU576"/>
      <c r="DV576"/>
      <c r="DW576"/>
      <c r="DX576"/>
      <c r="DY576"/>
      <c r="DZ576"/>
      <c r="EA576"/>
      <c r="EB576"/>
      <c r="EC576"/>
      <c r="ED576"/>
      <c r="EE576"/>
      <c r="EF576"/>
      <c r="EG576"/>
      <c r="EH576"/>
      <c r="EI576"/>
      <c r="EJ576"/>
      <c r="EK576"/>
      <c r="EL576"/>
      <c r="EM576"/>
      <c r="EN576"/>
      <c r="EO576"/>
      <c r="EP576"/>
      <c r="EQ576"/>
      <c r="ER576"/>
      <c r="ES576"/>
      <c r="ET576"/>
      <c r="EU576"/>
      <c r="EV576"/>
      <c r="EW576"/>
      <c r="EX576"/>
      <c r="EY576"/>
      <c r="EZ576"/>
      <c r="FA576"/>
      <c r="FB576"/>
      <c r="FC576"/>
      <c r="FD576"/>
      <c r="FE576"/>
      <c r="FF576"/>
      <c r="FG576"/>
      <c r="FH576"/>
      <c r="FI576"/>
      <c r="FJ576"/>
      <c r="FK576"/>
      <c r="FL576"/>
      <c r="FM576"/>
      <c r="FN576"/>
      <c r="FO576"/>
      <c r="FP576"/>
      <c r="FQ576"/>
      <c r="FR576"/>
      <c r="FS576"/>
      <c r="FT576"/>
      <c r="FU576"/>
      <c r="FV576"/>
      <c r="FW576"/>
      <c r="FX576"/>
      <c r="FY576"/>
      <c r="FZ576"/>
      <c r="GA576"/>
      <c r="GB576"/>
      <c r="GC576"/>
      <c r="GD576"/>
      <c r="GE576"/>
      <c r="GF576"/>
      <c r="GG576"/>
      <c r="GH576"/>
      <c r="GI576"/>
      <c r="GJ576"/>
      <c r="GK576"/>
      <c r="GL576"/>
      <c r="GM576"/>
      <c r="GN576"/>
      <c r="GO576"/>
      <c r="GP576"/>
      <c r="GQ576"/>
      <c r="GR576"/>
      <c r="GS576"/>
      <c r="GT576"/>
      <c r="GU576"/>
      <c r="GV576"/>
      <c r="GW576"/>
    </row>
    <row r="577" spans="78:205" ht="13">
      <c r="BZ577"/>
      <c r="CH577"/>
      <c r="CP577"/>
      <c r="CX577"/>
      <c r="CY577"/>
      <c r="CZ577"/>
      <c r="DA577"/>
      <c r="DB577"/>
      <c r="DC577"/>
      <c r="DD577"/>
      <c r="DE577"/>
      <c r="DF577"/>
      <c r="DG577"/>
      <c r="DH577"/>
      <c r="DI577"/>
      <c r="DJ577"/>
      <c r="DK577"/>
      <c r="DL577"/>
      <c r="DM577"/>
      <c r="DN577"/>
      <c r="DO577"/>
      <c r="DP577"/>
      <c r="DQ577"/>
      <c r="DR577"/>
      <c r="DS577"/>
      <c r="DT577"/>
      <c r="DU577"/>
      <c r="DV577"/>
      <c r="DW577"/>
      <c r="DX577"/>
      <c r="DY577"/>
      <c r="DZ577"/>
      <c r="EA577"/>
      <c r="EB577"/>
      <c r="EC577"/>
      <c r="ED577"/>
      <c r="EE577"/>
      <c r="EF577"/>
      <c r="EG577"/>
      <c r="EH577"/>
      <c r="EI577"/>
      <c r="EJ577"/>
      <c r="EK577"/>
      <c r="EL577"/>
      <c r="EM577"/>
      <c r="EN577"/>
      <c r="EO577"/>
      <c r="EP577"/>
      <c r="EQ577"/>
      <c r="ER577"/>
      <c r="ES577"/>
      <c r="ET577"/>
      <c r="EU577"/>
      <c r="EV577"/>
      <c r="EW577"/>
      <c r="EX577"/>
      <c r="EY577"/>
      <c r="EZ577"/>
      <c r="FA577"/>
      <c r="FB577"/>
      <c r="FC577"/>
      <c r="FD577"/>
      <c r="FE577"/>
      <c r="FF577"/>
      <c r="FG577"/>
      <c r="FH577"/>
      <c r="FI577"/>
      <c r="FJ577"/>
      <c r="FK577"/>
      <c r="FL577"/>
      <c r="FM577"/>
      <c r="FN577"/>
      <c r="FO577"/>
      <c r="FP577"/>
      <c r="FQ577"/>
      <c r="FR577"/>
      <c r="FS577"/>
      <c r="FT577"/>
      <c r="FU577"/>
      <c r="FV577"/>
      <c r="FW577"/>
      <c r="FX577"/>
      <c r="FY577"/>
      <c r="FZ577"/>
      <c r="GA577"/>
      <c r="GB577"/>
      <c r="GC577"/>
      <c r="GD577"/>
      <c r="GE577"/>
      <c r="GF577"/>
      <c r="GG577"/>
      <c r="GH577"/>
      <c r="GI577"/>
      <c r="GJ577"/>
      <c r="GK577"/>
      <c r="GL577"/>
      <c r="GM577"/>
      <c r="GN577"/>
      <c r="GO577"/>
      <c r="GP577"/>
      <c r="GQ577"/>
      <c r="GR577"/>
      <c r="GS577"/>
      <c r="GT577"/>
      <c r="GU577"/>
      <c r="GV577"/>
      <c r="GW577"/>
    </row>
    <row r="578" spans="78:205" ht="13">
      <c r="BZ578"/>
      <c r="CH578"/>
      <c r="CP578"/>
      <c r="CX578"/>
      <c r="CY578"/>
      <c r="CZ578"/>
      <c r="DA578"/>
      <c r="DB578"/>
      <c r="DC578"/>
      <c r="DD578"/>
      <c r="DE578"/>
      <c r="DF578"/>
      <c r="DG578"/>
      <c r="DH578"/>
      <c r="DI578"/>
      <c r="DJ578"/>
      <c r="DK578"/>
      <c r="DL578"/>
      <c r="DM578"/>
      <c r="DN578"/>
      <c r="DO578"/>
      <c r="DP578"/>
      <c r="DQ578"/>
      <c r="DR578"/>
      <c r="DS578"/>
      <c r="DT578"/>
      <c r="DU578"/>
      <c r="DV578"/>
      <c r="DW578"/>
      <c r="DX578"/>
      <c r="DY578"/>
      <c r="DZ578"/>
      <c r="EA578"/>
      <c r="EB578"/>
      <c r="EC578"/>
      <c r="ED578"/>
      <c r="EE578"/>
      <c r="EF578"/>
      <c r="EG578"/>
      <c r="EH578"/>
      <c r="EI578"/>
      <c r="EJ578"/>
      <c r="EK578"/>
      <c r="EL578"/>
      <c r="EM578"/>
      <c r="EN578"/>
      <c r="EO578"/>
      <c r="EP578"/>
      <c r="EQ578"/>
      <c r="ER578"/>
      <c r="ES578"/>
      <c r="ET578"/>
      <c r="EU578"/>
      <c r="EV578"/>
      <c r="EW578"/>
      <c r="EX578"/>
      <c r="EY578"/>
      <c r="EZ578"/>
      <c r="FA578"/>
      <c r="FB578"/>
      <c r="FC578"/>
      <c r="FD578"/>
      <c r="FE578"/>
      <c r="FF578"/>
      <c r="FG578"/>
      <c r="FH578"/>
      <c r="FI578"/>
      <c r="FJ578"/>
      <c r="FK578"/>
      <c r="FL578"/>
      <c r="FM578"/>
      <c r="FN578"/>
      <c r="FO578"/>
      <c r="FP578"/>
      <c r="FQ578"/>
      <c r="FR578"/>
      <c r="FS578"/>
      <c r="FT578"/>
      <c r="FU578"/>
      <c r="FV578"/>
      <c r="FW578"/>
      <c r="FX578"/>
      <c r="FY578"/>
      <c r="FZ578"/>
      <c r="GA578"/>
      <c r="GB578"/>
      <c r="GC578"/>
      <c r="GD578"/>
      <c r="GE578"/>
      <c r="GF578"/>
      <c r="GG578"/>
      <c r="GH578"/>
      <c r="GI578"/>
      <c r="GJ578"/>
      <c r="GK578"/>
      <c r="GL578"/>
      <c r="GM578"/>
      <c r="GN578"/>
      <c r="GO578"/>
      <c r="GP578"/>
      <c r="GQ578"/>
      <c r="GR578"/>
      <c r="GS578"/>
      <c r="GT578"/>
      <c r="GU578"/>
      <c r="GV578"/>
      <c r="GW578"/>
    </row>
    <row r="579" spans="78:205" ht="13">
      <c r="BZ579"/>
      <c r="CH579"/>
      <c r="CP579"/>
      <c r="CX579"/>
      <c r="CY579"/>
      <c r="CZ579"/>
      <c r="DA579"/>
      <c r="DB579"/>
      <c r="DC579"/>
      <c r="DD579"/>
      <c r="DE579"/>
      <c r="DF579"/>
      <c r="DG579"/>
      <c r="DH579"/>
      <c r="DI579"/>
      <c r="DJ579"/>
      <c r="DK579"/>
      <c r="DL579"/>
      <c r="DM579"/>
      <c r="DN579"/>
      <c r="DO579"/>
      <c r="DP579"/>
      <c r="DQ579"/>
      <c r="DR579"/>
      <c r="DS579"/>
      <c r="DT579"/>
      <c r="DU579"/>
      <c r="DV579"/>
      <c r="DW579"/>
      <c r="DX579"/>
      <c r="DY579"/>
      <c r="DZ579"/>
      <c r="EA579"/>
      <c r="EB579"/>
      <c r="EC579"/>
      <c r="ED579"/>
      <c r="EE579"/>
      <c r="EF579"/>
      <c r="EG579"/>
      <c r="EH579"/>
      <c r="EI579"/>
      <c r="EJ579"/>
      <c r="EK579"/>
      <c r="EL579"/>
      <c r="EM579"/>
      <c r="EN579"/>
      <c r="EO579"/>
      <c r="EP579"/>
      <c r="EQ579"/>
      <c r="ER579"/>
      <c r="ES579"/>
      <c r="ET579"/>
      <c r="EU579"/>
      <c r="EV579"/>
      <c r="EW579"/>
      <c r="EX579"/>
      <c r="EY579"/>
      <c r="EZ579"/>
      <c r="FA579"/>
      <c r="FB579"/>
      <c r="FC579"/>
      <c r="FD579"/>
      <c r="FE579"/>
      <c r="FF579"/>
      <c r="FG579"/>
      <c r="FH579"/>
      <c r="FI579"/>
      <c r="FJ579"/>
      <c r="FK579"/>
      <c r="FL579"/>
      <c r="FM579"/>
      <c r="FN579"/>
      <c r="FO579"/>
      <c r="FP579"/>
      <c r="FQ579"/>
      <c r="FR579"/>
      <c r="FS579"/>
      <c r="FT579"/>
      <c r="FU579"/>
      <c r="FV579"/>
      <c r="FW579"/>
      <c r="FX579"/>
      <c r="FY579"/>
      <c r="FZ579"/>
      <c r="GA579"/>
      <c r="GB579"/>
      <c r="GC579"/>
      <c r="GD579"/>
      <c r="GE579"/>
      <c r="GF579"/>
      <c r="GG579"/>
      <c r="GH579"/>
      <c r="GI579"/>
      <c r="GJ579"/>
      <c r="GK579"/>
      <c r="GL579"/>
      <c r="GM579"/>
      <c r="GN579"/>
      <c r="GO579"/>
      <c r="GP579"/>
      <c r="GQ579"/>
      <c r="GR579"/>
      <c r="GS579"/>
      <c r="GT579"/>
      <c r="GU579"/>
      <c r="GV579"/>
      <c r="GW579"/>
    </row>
    <row r="580" spans="78:205" ht="13">
      <c r="BZ580"/>
      <c r="CH580"/>
      <c r="CP580"/>
      <c r="CX580"/>
      <c r="CY580"/>
      <c r="CZ580"/>
      <c r="DA580"/>
      <c r="DB580"/>
      <c r="DC580"/>
      <c r="DD580"/>
      <c r="DE580"/>
      <c r="DF580"/>
      <c r="DG580"/>
      <c r="DH580"/>
      <c r="DI580"/>
      <c r="DJ580"/>
      <c r="DK580"/>
      <c r="DL580"/>
      <c r="DM580"/>
      <c r="DN580"/>
      <c r="DO580"/>
      <c r="DP580"/>
      <c r="DQ580"/>
      <c r="DR580"/>
      <c r="DS580"/>
      <c r="DT580"/>
      <c r="DU580"/>
      <c r="DV580"/>
      <c r="DW580"/>
      <c r="DX580"/>
      <c r="DY580"/>
      <c r="DZ580"/>
      <c r="EA580"/>
      <c r="EB580"/>
      <c r="EC580"/>
      <c r="ED580"/>
      <c r="EE580"/>
      <c r="EF580"/>
      <c r="EG580"/>
      <c r="EH580"/>
      <c r="EI580"/>
      <c r="EJ580"/>
      <c r="EK580"/>
      <c r="EL580"/>
      <c r="EM580"/>
      <c r="EN580"/>
      <c r="EO580"/>
      <c r="EP580"/>
      <c r="EQ580"/>
      <c r="ER580"/>
      <c r="ES580"/>
      <c r="ET580"/>
      <c r="EU580"/>
      <c r="EV580"/>
      <c r="EW580"/>
      <c r="EX580"/>
      <c r="EY580"/>
      <c r="EZ580"/>
      <c r="FA580"/>
      <c r="FB580"/>
      <c r="FC580"/>
      <c r="FD580"/>
      <c r="FE580"/>
      <c r="FF580"/>
      <c r="FG580"/>
      <c r="FH580"/>
      <c r="FI580"/>
      <c r="FJ580"/>
      <c r="FK580"/>
      <c r="FL580"/>
      <c r="FM580"/>
      <c r="FN580"/>
      <c r="FO580"/>
      <c r="FP580"/>
      <c r="FQ580"/>
      <c r="FR580"/>
      <c r="FS580"/>
      <c r="FT580"/>
      <c r="FU580"/>
      <c r="FV580"/>
      <c r="FW580"/>
      <c r="FX580"/>
      <c r="FY580"/>
      <c r="FZ580"/>
      <c r="GA580"/>
      <c r="GB580"/>
      <c r="GC580"/>
      <c r="GD580"/>
      <c r="GE580"/>
      <c r="GF580"/>
      <c r="GG580"/>
      <c r="GH580"/>
      <c r="GI580"/>
      <c r="GJ580"/>
      <c r="GK580"/>
      <c r="GL580"/>
      <c r="GM580"/>
      <c r="GN580"/>
      <c r="GO580"/>
      <c r="GP580"/>
      <c r="GQ580"/>
      <c r="GR580"/>
      <c r="GS580"/>
      <c r="GT580"/>
      <c r="GU580"/>
      <c r="GV580"/>
      <c r="GW580"/>
    </row>
    <row r="581" spans="78:205" ht="13">
      <c r="BZ581"/>
      <c r="CH581"/>
      <c r="CP581"/>
      <c r="CX581"/>
      <c r="CY581"/>
      <c r="CZ581"/>
      <c r="DA581"/>
      <c r="DB581"/>
      <c r="DC581"/>
      <c r="DD581"/>
      <c r="DE581"/>
      <c r="DF581"/>
      <c r="DG581"/>
      <c r="DH581"/>
      <c r="DI581"/>
      <c r="DJ581"/>
      <c r="DK581"/>
      <c r="DL581"/>
      <c r="DM581"/>
      <c r="DN581"/>
      <c r="DO581"/>
      <c r="DP581"/>
      <c r="DQ581"/>
      <c r="DR581"/>
      <c r="DS581"/>
      <c r="DT581"/>
      <c r="DU581"/>
      <c r="DV581"/>
      <c r="DW581"/>
      <c r="DX581"/>
      <c r="DY581"/>
      <c r="DZ581"/>
      <c r="EA581"/>
      <c r="EB581"/>
      <c r="EC581"/>
      <c r="ED581"/>
      <c r="EE581"/>
      <c r="EF581"/>
      <c r="EG581"/>
      <c r="EH581"/>
      <c r="EI581"/>
      <c r="EJ581"/>
      <c r="EK581"/>
      <c r="EL581"/>
      <c r="EM581"/>
      <c r="EN581"/>
      <c r="EO581"/>
      <c r="EP581"/>
      <c r="EQ581"/>
      <c r="ER581"/>
      <c r="ES581"/>
      <c r="ET581"/>
      <c r="EU581"/>
      <c r="EV581"/>
      <c r="EW581"/>
      <c r="EX581"/>
      <c r="EY581"/>
      <c r="EZ581"/>
      <c r="FA581"/>
      <c r="FB581"/>
      <c r="FC581"/>
      <c r="FD581"/>
      <c r="FE581"/>
      <c r="FF581"/>
      <c r="FG581"/>
      <c r="FH581"/>
      <c r="FI581"/>
      <c r="FJ581"/>
      <c r="FK581"/>
      <c r="FL581"/>
      <c r="FM581"/>
      <c r="FN581"/>
      <c r="FO581"/>
      <c r="FP581"/>
      <c r="FQ581"/>
      <c r="FR581"/>
      <c r="FS581"/>
      <c r="FT581"/>
      <c r="FU581"/>
      <c r="FV581"/>
      <c r="FW581"/>
      <c r="FX581"/>
      <c r="FY581"/>
      <c r="FZ581"/>
      <c r="GA581"/>
      <c r="GB581"/>
      <c r="GC581"/>
      <c r="GD581"/>
      <c r="GE581"/>
      <c r="GF581"/>
      <c r="GG581"/>
      <c r="GH581"/>
      <c r="GI581"/>
      <c r="GJ581"/>
      <c r="GK581"/>
      <c r="GL581"/>
      <c r="GM581"/>
      <c r="GN581"/>
      <c r="GO581"/>
      <c r="GP581"/>
      <c r="GQ581"/>
      <c r="GR581"/>
      <c r="GS581"/>
      <c r="GT581"/>
      <c r="GU581"/>
      <c r="GV581"/>
      <c r="GW581"/>
    </row>
    <row r="582" spans="78:205" ht="13">
      <c r="BZ582"/>
      <c r="CH582"/>
      <c r="CP582"/>
      <c r="CX582"/>
      <c r="CY582"/>
      <c r="CZ582"/>
      <c r="DA582"/>
      <c r="DB582"/>
      <c r="DC582"/>
      <c r="DD582"/>
      <c r="DE582"/>
      <c r="DF582"/>
      <c r="DG582"/>
      <c r="DH582"/>
      <c r="DI582"/>
      <c r="DJ582"/>
      <c r="DK582"/>
      <c r="DL582"/>
      <c r="DM582"/>
      <c r="DN582"/>
      <c r="DO582"/>
      <c r="DP582"/>
      <c r="DQ582"/>
      <c r="DR582"/>
      <c r="DS582"/>
      <c r="DT582"/>
      <c r="DU582"/>
      <c r="DV582"/>
      <c r="DW582"/>
      <c r="DX582"/>
      <c r="DY582"/>
      <c r="DZ582"/>
      <c r="EA582"/>
      <c r="EB582"/>
      <c r="EC582"/>
      <c r="ED582"/>
      <c r="EE582"/>
      <c r="EF582"/>
      <c r="EG582"/>
      <c r="EH582"/>
      <c r="EI582"/>
      <c r="EJ582"/>
      <c r="EK582"/>
      <c r="EL582"/>
      <c r="EM582"/>
      <c r="EN582"/>
      <c r="EO582"/>
      <c r="EP582"/>
      <c r="EQ582"/>
      <c r="ER582"/>
      <c r="ES582"/>
      <c r="ET582"/>
      <c r="EU582"/>
      <c r="EV582"/>
      <c r="EW582"/>
      <c r="EX582"/>
      <c r="EY582"/>
      <c r="EZ582"/>
      <c r="FA582"/>
      <c r="FB582"/>
      <c r="FC582"/>
      <c r="FD582"/>
      <c r="FE582"/>
      <c r="FF582"/>
      <c r="FG582"/>
      <c r="FH582"/>
      <c r="FI582"/>
      <c r="FJ582"/>
      <c r="FK582"/>
      <c r="FL582"/>
      <c r="FM582"/>
      <c r="FN582"/>
      <c r="FO582"/>
      <c r="FP582"/>
      <c r="FQ582"/>
      <c r="FR582"/>
      <c r="FS582"/>
      <c r="FT582"/>
      <c r="FU582"/>
      <c r="FV582"/>
      <c r="FW582"/>
      <c r="FX582"/>
      <c r="FY582"/>
      <c r="FZ582"/>
      <c r="GA582"/>
      <c r="GB582"/>
      <c r="GC582"/>
      <c r="GD582"/>
      <c r="GE582"/>
      <c r="GF582"/>
      <c r="GG582"/>
      <c r="GH582"/>
      <c r="GI582"/>
      <c r="GJ582"/>
      <c r="GK582"/>
      <c r="GL582"/>
      <c r="GM582"/>
      <c r="GN582"/>
      <c r="GO582"/>
      <c r="GP582"/>
      <c r="GQ582"/>
      <c r="GR582"/>
      <c r="GS582"/>
      <c r="GT582"/>
      <c r="GU582"/>
      <c r="GV582"/>
      <c r="GW582"/>
    </row>
    <row r="583" spans="78:205" ht="13">
      <c r="BZ583"/>
      <c r="CH583"/>
      <c r="CP583"/>
      <c r="CX583"/>
      <c r="CY583"/>
      <c r="CZ583"/>
      <c r="DA583"/>
      <c r="DB583"/>
      <c r="DC583"/>
      <c r="DD583"/>
      <c r="DE583"/>
      <c r="DF583"/>
      <c r="DG583"/>
      <c r="DH583"/>
      <c r="DI583"/>
      <c r="DJ583"/>
      <c r="DK583"/>
      <c r="DL583"/>
      <c r="DM583"/>
      <c r="DN583"/>
      <c r="DO583"/>
      <c r="DP583"/>
      <c r="DQ583"/>
      <c r="DR583"/>
      <c r="DS583"/>
      <c r="DT583"/>
      <c r="DU583"/>
      <c r="DV583"/>
      <c r="DW583"/>
      <c r="DX583"/>
      <c r="DY583"/>
      <c r="DZ583"/>
      <c r="EA583"/>
      <c r="EB583"/>
      <c r="EC583"/>
      <c r="ED583"/>
      <c r="EE583"/>
      <c r="EF583"/>
      <c r="EG583"/>
      <c r="EH583"/>
      <c r="EI583"/>
      <c r="EJ583"/>
      <c r="EK583"/>
      <c r="EL583"/>
      <c r="EM583"/>
      <c r="EN583"/>
      <c r="EO583"/>
      <c r="EP583"/>
      <c r="EQ583"/>
      <c r="ER583"/>
      <c r="ES583"/>
      <c r="ET583"/>
      <c r="EU583"/>
      <c r="EV583"/>
      <c r="EW583"/>
      <c r="EX583"/>
      <c r="EY583"/>
      <c r="EZ583"/>
      <c r="FA583"/>
      <c r="FB583"/>
      <c r="FC583"/>
      <c r="FD583"/>
      <c r="FE583"/>
      <c r="FF583"/>
      <c r="FG583"/>
      <c r="FH583"/>
      <c r="FI583"/>
      <c r="FJ583"/>
      <c r="FK583"/>
      <c r="FL583"/>
      <c r="FM583"/>
      <c r="FN583"/>
      <c r="FO583"/>
      <c r="FP583"/>
      <c r="FQ583"/>
      <c r="FR583"/>
      <c r="FS583"/>
      <c r="FT583"/>
      <c r="FU583"/>
      <c r="FV583"/>
      <c r="FW583"/>
      <c r="FX583"/>
      <c r="FY583"/>
      <c r="FZ583"/>
      <c r="GA583"/>
      <c r="GB583"/>
      <c r="GC583"/>
      <c r="GD583"/>
      <c r="GE583"/>
      <c r="GF583"/>
      <c r="GG583"/>
      <c r="GH583"/>
      <c r="GI583"/>
      <c r="GJ583"/>
      <c r="GK583"/>
      <c r="GL583"/>
      <c r="GM583"/>
      <c r="GN583"/>
      <c r="GO583"/>
      <c r="GP583"/>
      <c r="GQ583"/>
      <c r="GR583"/>
      <c r="GS583"/>
      <c r="GT583"/>
      <c r="GU583"/>
      <c r="GV583"/>
      <c r="GW583"/>
    </row>
    <row r="584" spans="78:205" ht="13">
      <c r="BZ584"/>
      <c r="CH584"/>
      <c r="CP584"/>
      <c r="CX584"/>
      <c r="CY584"/>
      <c r="CZ584"/>
      <c r="DA584"/>
      <c r="DB584"/>
      <c r="DC584"/>
      <c r="DD584"/>
      <c r="DE584"/>
      <c r="DF584"/>
      <c r="DG584"/>
      <c r="DH584"/>
      <c r="DI584"/>
      <c r="DJ584"/>
      <c r="DK584"/>
      <c r="DL584"/>
      <c r="DM584"/>
      <c r="DN584"/>
      <c r="DO584"/>
      <c r="DP584"/>
      <c r="DQ584"/>
      <c r="DR584"/>
      <c r="DS584"/>
      <c r="DT584"/>
      <c r="DU584"/>
      <c r="DV584"/>
      <c r="DW584"/>
      <c r="DX584"/>
      <c r="DY584"/>
      <c r="DZ584"/>
      <c r="EA584"/>
      <c r="EB584"/>
      <c r="EC584"/>
      <c r="ED584"/>
      <c r="EE584"/>
      <c r="EF584"/>
      <c r="EG584"/>
      <c r="EH584"/>
      <c r="EI584"/>
      <c r="EJ584"/>
      <c r="EK584"/>
      <c r="EL584"/>
      <c r="EM584"/>
      <c r="EN584"/>
      <c r="EO584"/>
      <c r="EP584"/>
      <c r="EQ584"/>
      <c r="ER584"/>
      <c r="ES584"/>
      <c r="ET584"/>
      <c r="EU584"/>
      <c r="EV584"/>
      <c r="EW584"/>
      <c r="EX584"/>
      <c r="EY584"/>
      <c r="EZ584"/>
      <c r="FA584"/>
      <c r="FB584"/>
      <c r="FC584"/>
      <c r="FD584"/>
      <c r="FE584"/>
      <c r="FF584"/>
      <c r="FG584"/>
      <c r="FH584"/>
      <c r="FI584"/>
      <c r="FJ584"/>
      <c r="FK584"/>
      <c r="FL584"/>
      <c r="FM584"/>
      <c r="FN584"/>
      <c r="FO584"/>
      <c r="FP584"/>
      <c r="FQ584"/>
      <c r="FR584"/>
      <c r="FS584"/>
      <c r="FT584"/>
      <c r="FU584"/>
      <c r="FV584"/>
      <c r="FW584"/>
      <c r="FX584"/>
      <c r="FY584"/>
      <c r="FZ584"/>
      <c r="GA584"/>
      <c r="GB584"/>
      <c r="GC584"/>
      <c r="GD584"/>
      <c r="GE584"/>
      <c r="GF584"/>
      <c r="GG584"/>
      <c r="GH584"/>
      <c r="GI584"/>
      <c r="GJ584"/>
      <c r="GK584"/>
      <c r="GL584"/>
      <c r="GM584"/>
      <c r="GN584"/>
      <c r="GO584"/>
      <c r="GP584"/>
      <c r="GQ584"/>
      <c r="GR584"/>
      <c r="GS584"/>
      <c r="GT584"/>
      <c r="GU584"/>
      <c r="GV584"/>
      <c r="GW584"/>
    </row>
    <row r="585" spans="78:205" ht="13">
      <c r="BZ585"/>
      <c r="CH585"/>
      <c r="CP585"/>
      <c r="CX585"/>
      <c r="CY585"/>
      <c r="CZ585"/>
      <c r="DA585"/>
      <c r="DB585"/>
      <c r="DC585"/>
      <c r="DD585"/>
      <c r="DE585"/>
      <c r="DF585"/>
      <c r="DG585"/>
      <c r="DH585"/>
      <c r="DI585"/>
      <c r="DJ585"/>
      <c r="DK585"/>
      <c r="DL585"/>
      <c r="DM585"/>
      <c r="DN585"/>
      <c r="DO585"/>
      <c r="DP585"/>
      <c r="DQ585"/>
      <c r="DR585"/>
      <c r="DS585"/>
      <c r="DT585"/>
      <c r="DU585"/>
      <c r="DV585"/>
      <c r="DW585"/>
      <c r="DX585"/>
      <c r="DY585"/>
      <c r="DZ585"/>
      <c r="EA585"/>
      <c r="EB585"/>
      <c r="EC585"/>
      <c r="ED585"/>
      <c r="EE585"/>
      <c r="EF585"/>
      <c r="EG585"/>
      <c r="EH585"/>
      <c r="EI585"/>
      <c r="EJ585"/>
      <c r="EK585"/>
      <c r="EL585"/>
      <c r="EM585"/>
      <c r="EN585"/>
      <c r="EO585"/>
      <c r="EP585"/>
      <c r="EQ585"/>
      <c r="ER585"/>
      <c r="ES585"/>
      <c r="ET585"/>
      <c r="EU585"/>
      <c r="EV585"/>
      <c r="EW585"/>
      <c r="EX585"/>
      <c r="EY585"/>
      <c r="EZ585"/>
      <c r="FA585"/>
      <c r="FB585"/>
      <c r="FC585"/>
      <c r="FD585"/>
      <c r="FE585"/>
      <c r="FF585"/>
      <c r="FG585"/>
      <c r="FH585"/>
      <c r="FI585"/>
      <c r="FJ585"/>
      <c r="FK585"/>
      <c r="FL585"/>
      <c r="FM585"/>
      <c r="FN585"/>
      <c r="FO585"/>
      <c r="FP585"/>
      <c r="FQ585"/>
      <c r="FR585"/>
      <c r="FS585"/>
      <c r="FT585"/>
      <c r="FU585"/>
      <c r="FV585"/>
      <c r="FW585"/>
      <c r="FX585"/>
      <c r="FY585"/>
      <c r="FZ585"/>
      <c r="GA585"/>
      <c r="GB585"/>
      <c r="GC585"/>
      <c r="GD585"/>
      <c r="GE585"/>
      <c r="GF585"/>
      <c r="GG585"/>
      <c r="GH585"/>
      <c r="GI585"/>
      <c r="GJ585"/>
      <c r="GK585"/>
      <c r="GL585"/>
      <c r="GM585"/>
      <c r="GN585"/>
      <c r="GO585"/>
      <c r="GP585"/>
      <c r="GQ585"/>
      <c r="GR585"/>
      <c r="GS585"/>
      <c r="GT585"/>
      <c r="GU585"/>
      <c r="GV585"/>
      <c r="GW585"/>
    </row>
    <row r="586" spans="78:205" ht="13">
      <c r="BZ586"/>
      <c r="CH586"/>
      <c r="CP586"/>
      <c r="CX586"/>
      <c r="CY586"/>
      <c r="CZ586"/>
      <c r="DA586"/>
      <c r="DB586"/>
      <c r="DC586"/>
      <c r="DD586"/>
      <c r="DE586"/>
      <c r="DF586"/>
      <c r="DG586"/>
      <c r="DH586"/>
      <c r="DI586"/>
      <c r="DJ586"/>
      <c r="DK586"/>
      <c r="DL586"/>
      <c r="DM586"/>
      <c r="DN586"/>
      <c r="DO586"/>
      <c r="DP586"/>
      <c r="DQ586"/>
      <c r="DR586"/>
      <c r="DS586"/>
      <c r="DT586"/>
      <c r="DU586"/>
      <c r="DV586"/>
      <c r="DW586"/>
      <c r="DX586"/>
      <c r="DY586"/>
      <c r="DZ586"/>
      <c r="EA586"/>
      <c r="EB586"/>
      <c r="EC586"/>
      <c r="ED586"/>
      <c r="EE586"/>
      <c r="EF586"/>
      <c r="EG586"/>
      <c r="EH586"/>
      <c r="EI586"/>
      <c r="EJ586"/>
      <c r="EK586"/>
      <c r="EL586"/>
      <c r="EM586"/>
      <c r="EN586"/>
      <c r="EO586"/>
      <c r="EP586"/>
      <c r="EQ586"/>
      <c r="ER586"/>
      <c r="ES586"/>
      <c r="ET586"/>
      <c r="EU586"/>
      <c r="EV586"/>
      <c r="EW586"/>
      <c r="EX586"/>
      <c r="EY586"/>
      <c r="EZ586"/>
      <c r="FA586"/>
      <c r="FB586"/>
      <c r="FC586"/>
      <c r="FD586"/>
      <c r="FE586"/>
      <c r="FF586"/>
      <c r="FG586"/>
      <c r="FH586"/>
      <c r="FI586"/>
      <c r="FJ586"/>
      <c r="FK586"/>
      <c r="FL586"/>
      <c r="FM586"/>
      <c r="FN586"/>
      <c r="FO586"/>
      <c r="FP586"/>
      <c r="FQ586"/>
      <c r="FR586"/>
      <c r="FS586"/>
      <c r="FT586"/>
      <c r="FU586"/>
      <c r="FV586"/>
      <c r="FW586"/>
      <c r="FX586"/>
      <c r="FY586"/>
      <c r="FZ586"/>
      <c r="GA586"/>
      <c r="GB586"/>
      <c r="GC586"/>
      <c r="GD586"/>
      <c r="GE586"/>
      <c r="GF586"/>
      <c r="GG586"/>
      <c r="GH586"/>
      <c r="GI586"/>
      <c r="GJ586"/>
      <c r="GK586"/>
      <c r="GL586"/>
      <c r="GM586"/>
      <c r="GN586"/>
      <c r="GO586"/>
      <c r="GP586"/>
      <c r="GQ586"/>
      <c r="GR586"/>
      <c r="GS586"/>
      <c r="GT586"/>
      <c r="GU586"/>
      <c r="GV586"/>
      <c r="GW586"/>
    </row>
    <row r="587" spans="78:205" ht="13">
      <c r="BZ587"/>
      <c r="CH587"/>
      <c r="CP587"/>
      <c r="CX587"/>
      <c r="CY587"/>
      <c r="CZ587"/>
      <c r="DA587"/>
      <c r="DB587"/>
      <c r="DC587"/>
      <c r="DD587"/>
      <c r="DE587"/>
      <c r="DF587"/>
      <c r="DG587"/>
      <c r="DH587"/>
      <c r="DI587"/>
      <c r="DJ587"/>
      <c r="DK587"/>
      <c r="DL587"/>
      <c r="DM587"/>
      <c r="DN587"/>
      <c r="DO587"/>
      <c r="DP587"/>
      <c r="DQ587"/>
      <c r="DR587"/>
      <c r="DS587"/>
      <c r="DT587"/>
      <c r="DU587"/>
      <c r="DV587"/>
      <c r="DW587"/>
      <c r="DX587"/>
      <c r="DY587"/>
      <c r="DZ587"/>
      <c r="EA587"/>
      <c r="EB587"/>
      <c r="EC587"/>
      <c r="ED587"/>
      <c r="EE587"/>
      <c r="EF587"/>
      <c r="EG587"/>
      <c r="EH587"/>
      <c r="EI587"/>
      <c r="EJ587"/>
      <c r="EK587"/>
      <c r="EL587"/>
      <c r="EM587"/>
      <c r="EN587"/>
      <c r="EO587"/>
      <c r="EP587"/>
      <c r="EQ587"/>
      <c r="ER587"/>
      <c r="ES587"/>
      <c r="ET587"/>
      <c r="EU587"/>
      <c r="EV587"/>
      <c r="EW587"/>
      <c r="EX587"/>
      <c r="EY587"/>
      <c r="EZ587"/>
      <c r="FA587"/>
      <c r="FB587"/>
      <c r="FC587"/>
      <c r="FD587"/>
      <c r="FE587"/>
      <c r="FF587"/>
      <c r="FG587"/>
      <c r="FH587"/>
      <c r="FI587"/>
      <c r="FJ587"/>
      <c r="FK587"/>
      <c r="FL587"/>
      <c r="FM587"/>
      <c r="FN587"/>
      <c r="FO587"/>
      <c r="FP587"/>
      <c r="FQ587"/>
      <c r="FR587"/>
      <c r="FS587"/>
      <c r="FT587"/>
      <c r="FU587"/>
      <c r="FV587"/>
      <c r="FW587"/>
      <c r="FX587"/>
      <c r="FY587"/>
      <c r="FZ587"/>
      <c r="GA587"/>
      <c r="GB587"/>
      <c r="GC587"/>
      <c r="GD587"/>
      <c r="GE587"/>
      <c r="GF587"/>
      <c r="GG587"/>
      <c r="GH587"/>
      <c r="GI587"/>
      <c r="GJ587"/>
      <c r="GK587"/>
      <c r="GL587"/>
      <c r="GM587"/>
      <c r="GN587"/>
      <c r="GO587"/>
      <c r="GP587"/>
      <c r="GQ587"/>
      <c r="GR587"/>
      <c r="GS587"/>
      <c r="GT587"/>
      <c r="GU587"/>
      <c r="GV587"/>
      <c r="GW587"/>
    </row>
    <row r="588" spans="78:205" ht="13">
      <c r="BZ588"/>
      <c r="CH588"/>
      <c r="CP588"/>
      <c r="CX588"/>
      <c r="CY588"/>
      <c r="CZ588"/>
      <c r="DA588"/>
      <c r="DB588"/>
      <c r="DC588"/>
      <c r="DD588"/>
      <c r="DE588"/>
      <c r="DF588"/>
      <c r="DG588"/>
      <c r="DH588"/>
      <c r="DI588"/>
      <c r="DJ588"/>
      <c r="DK588"/>
      <c r="DL588"/>
      <c r="DM588"/>
      <c r="DN588"/>
      <c r="DO588"/>
      <c r="DP588"/>
      <c r="DQ588"/>
      <c r="DR588"/>
      <c r="DS588"/>
      <c r="DT588"/>
      <c r="DU588"/>
      <c r="DV588"/>
      <c r="DW588"/>
      <c r="DX588"/>
      <c r="DY588"/>
      <c r="DZ588"/>
      <c r="EA588"/>
      <c r="EB588"/>
      <c r="EC588"/>
      <c r="ED588"/>
      <c r="EE588"/>
      <c r="EF588"/>
      <c r="EG588"/>
      <c r="EH588"/>
      <c r="EI588"/>
      <c r="EJ588"/>
      <c r="EK588"/>
      <c r="EL588"/>
      <c r="EM588"/>
      <c r="EN588"/>
      <c r="EO588"/>
      <c r="EP588"/>
      <c r="EQ588"/>
      <c r="ER588"/>
      <c r="ES588"/>
      <c r="ET588"/>
      <c r="EU588"/>
      <c r="EV588"/>
      <c r="EW588"/>
      <c r="EX588"/>
      <c r="EY588"/>
      <c r="EZ588"/>
      <c r="FA588"/>
      <c r="FB588"/>
      <c r="FC588"/>
      <c r="FD588"/>
      <c r="FE588"/>
      <c r="FF588"/>
      <c r="FG588"/>
      <c r="FH588"/>
      <c r="FI588"/>
      <c r="FJ588"/>
      <c r="FK588"/>
      <c r="FL588"/>
      <c r="FM588"/>
      <c r="FN588"/>
      <c r="FO588"/>
      <c r="FP588"/>
      <c r="FQ588"/>
      <c r="FR588"/>
      <c r="FS588"/>
      <c r="FT588"/>
      <c r="FU588"/>
      <c r="FV588"/>
      <c r="FW588"/>
      <c r="FX588"/>
      <c r="FY588"/>
      <c r="FZ588"/>
      <c r="GA588"/>
      <c r="GB588"/>
      <c r="GC588"/>
      <c r="GD588"/>
      <c r="GE588"/>
      <c r="GF588"/>
      <c r="GG588"/>
      <c r="GH588"/>
      <c r="GI588"/>
      <c r="GJ588"/>
      <c r="GK588"/>
      <c r="GL588"/>
      <c r="GM588"/>
      <c r="GN588"/>
      <c r="GO588"/>
      <c r="GP588"/>
      <c r="GQ588"/>
      <c r="GR588"/>
      <c r="GS588"/>
      <c r="GT588"/>
      <c r="GU588"/>
      <c r="GV588"/>
      <c r="GW588"/>
    </row>
    <row r="589" spans="78:205" ht="13">
      <c r="BZ589"/>
      <c r="CH589"/>
      <c r="CP589"/>
      <c r="CX589"/>
      <c r="CY589"/>
      <c r="CZ589"/>
      <c r="DA589"/>
      <c r="DB589"/>
      <c r="DC589"/>
      <c r="DD589"/>
      <c r="DE589"/>
      <c r="DF589"/>
      <c r="DG589"/>
      <c r="DH589"/>
      <c r="DI589"/>
      <c r="DJ589"/>
      <c r="DK589"/>
      <c r="DL589"/>
      <c r="DM589"/>
      <c r="DN589"/>
      <c r="DO589"/>
      <c r="DP589"/>
      <c r="DQ589"/>
      <c r="DR589"/>
      <c r="DS589"/>
      <c r="DT589"/>
      <c r="DU589"/>
      <c r="DV589"/>
      <c r="DW589"/>
      <c r="DX589"/>
      <c r="DY589"/>
      <c r="DZ589"/>
      <c r="EA589"/>
      <c r="EB589"/>
      <c r="EC589"/>
      <c r="ED589"/>
      <c r="EE589"/>
      <c r="EF589"/>
      <c r="EG589"/>
      <c r="EH589"/>
      <c r="EI589"/>
      <c r="EJ589"/>
      <c r="EK589"/>
      <c r="EL589"/>
      <c r="EM589"/>
      <c r="EN589"/>
      <c r="EO589"/>
      <c r="EP589"/>
      <c r="EQ589"/>
      <c r="ER589"/>
      <c r="ES589"/>
      <c r="ET589"/>
      <c r="EU589"/>
      <c r="EV589"/>
      <c r="EW589"/>
      <c r="EX589"/>
      <c r="EY589"/>
      <c r="EZ589"/>
      <c r="FA589"/>
      <c r="FB589"/>
      <c r="FC589"/>
      <c r="FD589"/>
      <c r="FE589"/>
      <c r="FF589"/>
      <c r="FG589"/>
      <c r="FH589"/>
      <c r="FI589"/>
      <c r="FJ589"/>
      <c r="FK589"/>
      <c r="FL589"/>
      <c r="FM589"/>
      <c r="FN589"/>
      <c r="FO589"/>
      <c r="FP589"/>
      <c r="FQ589"/>
      <c r="FR589"/>
      <c r="FS589"/>
      <c r="FT589"/>
      <c r="FU589"/>
      <c r="FV589"/>
      <c r="FW589"/>
      <c r="FX589"/>
      <c r="FY589"/>
      <c r="FZ589"/>
      <c r="GA589"/>
      <c r="GB589"/>
      <c r="GC589"/>
      <c r="GD589"/>
      <c r="GE589"/>
      <c r="GF589"/>
      <c r="GG589"/>
      <c r="GH589"/>
      <c r="GI589"/>
      <c r="GJ589"/>
      <c r="GK589"/>
      <c r="GL589"/>
      <c r="GM589"/>
      <c r="GN589"/>
      <c r="GO589"/>
      <c r="GP589"/>
      <c r="GQ589"/>
      <c r="GR589"/>
      <c r="GS589"/>
      <c r="GT589"/>
      <c r="GU589"/>
      <c r="GV589"/>
      <c r="GW589"/>
    </row>
    <row r="590" spans="78:205" ht="13">
      <c r="BZ590"/>
      <c r="CH590"/>
      <c r="CP590"/>
      <c r="CX590"/>
      <c r="CY590"/>
      <c r="CZ590"/>
      <c r="DA590"/>
      <c r="DB590"/>
      <c r="DC590"/>
      <c r="DD590"/>
      <c r="DE590"/>
      <c r="DF590"/>
      <c r="DG590"/>
      <c r="DH590"/>
      <c r="DI590"/>
      <c r="DJ590"/>
      <c r="DK590"/>
      <c r="DL590"/>
      <c r="DM590"/>
      <c r="DN590"/>
      <c r="DO590"/>
      <c r="DP590"/>
      <c r="DQ590"/>
      <c r="DR590"/>
      <c r="DS590"/>
      <c r="DT590"/>
      <c r="DU590"/>
      <c r="DV590"/>
      <c r="DW590"/>
      <c r="DX590"/>
      <c r="DY590"/>
      <c r="DZ590"/>
      <c r="EA590"/>
      <c r="EB590"/>
      <c r="EC590"/>
      <c r="ED590"/>
      <c r="EE590"/>
      <c r="EF590"/>
      <c r="EG590"/>
      <c r="EH590"/>
      <c r="EI590"/>
      <c r="EJ590"/>
      <c r="EK590"/>
      <c r="EL590"/>
      <c r="EM590"/>
      <c r="EN590"/>
      <c r="EO590"/>
      <c r="EP590"/>
      <c r="EQ590"/>
      <c r="ER590"/>
      <c r="ES590"/>
      <c r="ET590"/>
      <c r="EU590"/>
      <c r="EV590"/>
      <c r="EW590"/>
      <c r="EX590"/>
      <c r="EY590"/>
      <c r="EZ590"/>
      <c r="FA590"/>
      <c r="FB590"/>
      <c r="FC590"/>
      <c r="FD590"/>
      <c r="FE590"/>
      <c r="FF590"/>
      <c r="FG590"/>
      <c r="FH590"/>
      <c r="FI590"/>
      <c r="FJ590"/>
      <c r="FK590"/>
      <c r="FL590"/>
      <c r="FM590"/>
      <c r="FN590"/>
      <c r="FO590"/>
      <c r="FP590"/>
      <c r="FQ590"/>
      <c r="FR590"/>
      <c r="FS590"/>
      <c r="FT590"/>
      <c r="FU590"/>
      <c r="FV590"/>
      <c r="FW590"/>
      <c r="FX590"/>
      <c r="FY590"/>
      <c r="FZ590"/>
      <c r="GA590"/>
      <c r="GB590"/>
      <c r="GC590"/>
      <c r="GD590"/>
      <c r="GE590"/>
      <c r="GF590"/>
      <c r="GG590"/>
      <c r="GH590"/>
      <c r="GI590"/>
      <c r="GJ590"/>
      <c r="GK590"/>
      <c r="GL590"/>
      <c r="GM590"/>
      <c r="GN590"/>
      <c r="GO590"/>
      <c r="GP590"/>
      <c r="GQ590"/>
      <c r="GR590"/>
      <c r="GS590"/>
      <c r="GT590"/>
      <c r="GU590"/>
      <c r="GV590"/>
      <c r="GW590"/>
    </row>
    <row r="591" spans="78:205" ht="13">
      <c r="BZ591"/>
      <c r="CH591"/>
      <c r="CP591"/>
      <c r="CX591"/>
      <c r="CY591"/>
      <c r="CZ591"/>
      <c r="DA591"/>
      <c r="DB591"/>
      <c r="DC591"/>
      <c r="DD591"/>
      <c r="DE591"/>
      <c r="DF591"/>
      <c r="DG591"/>
      <c r="DH591"/>
      <c r="DI591"/>
      <c r="DJ591"/>
      <c r="DK591"/>
      <c r="DL591"/>
      <c r="DM591"/>
      <c r="DN591"/>
      <c r="DO591"/>
      <c r="DP591"/>
      <c r="DQ591"/>
      <c r="DR591"/>
      <c r="DS591"/>
      <c r="DT591"/>
      <c r="DU591"/>
      <c r="DV591"/>
      <c r="DW591"/>
      <c r="DX591"/>
      <c r="DY591"/>
      <c r="DZ591"/>
      <c r="EA591"/>
      <c r="EB591"/>
      <c r="EC591"/>
      <c r="ED591"/>
      <c r="EE591"/>
      <c r="EF591"/>
      <c r="EG591"/>
      <c r="EH591"/>
      <c r="EI591"/>
      <c r="EJ591"/>
      <c r="EK591"/>
      <c r="EL591"/>
      <c r="EM591"/>
      <c r="EN591"/>
      <c r="EO591"/>
      <c r="EP591"/>
      <c r="EQ591"/>
      <c r="ER591"/>
      <c r="ES591"/>
      <c r="ET591"/>
      <c r="EU591"/>
      <c r="EV591"/>
      <c r="EW591"/>
      <c r="EX591"/>
      <c r="EY591"/>
      <c r="EZ591"/>
      <c r="FA591"/>
      <c r="FB591"/>
      <c r="FC591"/>
      <c r="FD591"/>
      <c r="FE591"/>
      <c r="FF591"/>
      <c r="FG591"/>
      <c r="FH591"/>
      <c r="FI591"/>
      <c r="FJ591"/>
      <c r="FK591"/>
      <c r="FL591"/>
      <c r="FM591"/>
      <c r="FN591"/>
      <c r="FO591"/>
      <c r="FP591"/>
      <c r="FQ591"/>
      <c r="FR591"/>
      <c r="FS591"/>
      <c r="FT591"/>
      <c r="FU591"/>
      <c r="FV591"/>
      <c r="FW591"/>
      <c r="FX591"/>
      <c r="FY591"/>
      <c r="FZ591"/>
      <c r="GA591"/>
      <c r="GB591"/>
      <c r="GC591"/>
      <c r="GD591"/>
      <c r="GE591"/>
      <c r="GF591"/>
      <c r="GG591"/>
      <c r="GH591"/>
      <c r="GI591"/>
      <c r="GJ591"/>
      <c r="GK591"/>
      <c r="GL591"/>
      <c r="GM591"/>
      <c r="GN591"/>
      <c r="GO591"/>
      <c r="GP591"/>
      <c r="GQ591"/>
      <c r="GR591"/>
      <c r="GS591"/>
      <c r="GT591"/>
      <c r="GU591"/>
      <c r="GV591"/>
      <c r="GW591"/>
    </row>
    <row r="592" spans="78:205" ht="13">
      <c r="BZ592"/>
      <c r="CH592"/>
      <c r="CP592"/>
      <c r="CX592"/>
      <c r="CY592"/>
      <c r="CZ592"/>
      <c r="DA592"/>
      <c r="DB592"/>
      <c r="DC592"/>
      <c r="DD592"/>
      <c r="DE592"/>
      <c r="DF592"/>
      <c r="DG592"/>
      <c r="DH592"/>
      <c r="DI592"/>
      <c r="DJ592"/>
      <c r="DK592"/>
      <c r="DL592"/>
      <c r="DM592"/>
      <c r="DN592"/>
      <c r="DO592"/>
      <c r="DP592"/>
      <c r="DQ592"/>
      <c r="DR592"/>
      <c r="DS592"/>
      <c r="DT592"/>
      <c r="DU592"/>
      <c r="DV592"/>
      <c r="DW592"/>
      <c r="DX592"/>
      <c r="DY592"/>
      <c r="DZ592"/>
      <c r="EA592"/>
      <c r="EB592"/>
      <c r="EC592"/>
      <c r="ED592"/>
      <c r="EE592"/>
      <c r="EF592"/>
      <c r="EG592"/>
      <c r="EH592"/>
      <c r="EI592"/>
      <c r="EJ592"/>
      <c r="EK592"/>
      <c r="EL592"/>
      <c r="EM592"/>
      <c r="EN592"/>
      <c r="EO592"/>
      <c r="EP592"/>
      <c r="EQ592"/>
      <c r="ER592"/>
      <c r="ES592"/>
      <c r="ET592"/>
      <c r="EU592"/>
      <c r="EV592"/>
      <c r="EW592"/>
      <c r="EX592"/>
      <c r="EY592"/>
      <c r="EZ592"/>
      <c r="FA592"/>
      <c r="FB592"/>
      <c r="FC592"/>
      <c r="FD592"/>
      <c r="FE592"/>
      <c r="FF592"/>
      <c r="FG592"/>
      <c r="FH592"/>
      <c r="FI592"/>
      <c r="FJ592"/>
      <c r="FK592"/>
      <c r="FL592"/>
      <c r="FM592"/>
      <c r="FN592"/>
      <c r="FO592"/>
      <c r="FP592"/>
      <c r="FQ592"/>
      <c r="FR592"/>
      <c r="FS592"/>
      <c r="FT592"/>
      <c r="FU592"/>
      <c r="FV592"/>
      <c r="FW592"/>
      <c r="FX592"/>
      <c r="FY592"/>
      <c r="FZ592"/>
      <c r="GA592"/>
      <c r="GB592"/>
      <c r="GC592"/>
      <c r="GD592"/>
      <c r="GE592"/>
      <c r="GF592"/>
      <c r="GG592"/>
      <c r="GH592"/>
      <c r="GI592"/>
      <c r="GJ592"/>
      <c r="GK592"/>
      <c r="GL592"/>
      <c r="GM592"/>
      <c r="GN592"/>
      <c r="GO592"/>
      <c r="GP592"/>
      <c r="GQ592"/>
      <c r="GR592"/>
      <c r="GS592"/>
      <c r="GT592"/>
      <c r="GU592"/>
      <c r="GV592"/>
      <c r="GW592"/>
    </row>
    <row r="593" spans="78:205" ht="13">
      <c r="BZ593"/>
      <c r="CH593"/>
      <c r="CP593"/>
      <c r="CX593"/>
      <c r="CY593"/>
      <c r="CZ593"/>
      <c r="DA593"/>
      <c r="DB593"/>
      <c r="DC593"/>
      <c r="DD593"/>
      <c r="DE593"/>
      <c r="DF593"/>
      <c r="DG593"/>
      <c r="DH593"/>
      <c r="DI593"/>
      <c r="DJ593"/>
      <c r="DK593"/>
      <c r="DL593"/>
      <c r="DM593"/>
      <c r="DN593"/>
      <c r="DO593"/>
      <c r="DP593"/>
      <c r="DQ593"/>
      <c r="DR593"/>
      <c r="DS593"/>
      <c r="DT593"/>
      <c r="DU593"/>
      <c r="DV593"/>
      <c r="DW593"/>
      <c r="DX593"/>
      <c r="DY593"/>
      <c r="DZ593"/>
      <c r="EA593"/>
      <c r="EB593"/>
      <c r="EC593"/>
      <c r="ED593"/>
      <c r="EE593"/>
      <c r="EF593"/>
      <c r="EG593"/>
      <c r="EH593"/>
      <c r="EI593"/>
      <c r="EJ593"/>
      <c r="EK593"/>
      <c r="EL593"/>
      <c r="EM593"/>
      <c r="EN593"/>
      <c r="EO593"/>
      <c r="EP593"/>
      <c r="EQ593"/>
      <c r="ER593"/>
      <c r="ES593"/>
      <c r="ET593"/>
      <c r="EU593"/>
      <c r="EV593"/>
      <c r="EW593"/>
      <c r="EX593"/>
      <c r="EY593"/>
      <c r="EZ593"/>
      <c r="FA593"/>
      <c r="FB593"/>
      <c r="FC593"/>
      <c r="FD593"/>
      <c r="FE593"/>
      <c r="FF593"/>
      <c r="FG593"/>
      <c r="FH593"/>
      <c r="FI593"/>
      <c r="FJ593"/>
      <c r="FK593"/>
      <c r="FL593"/>
      <c r="FM593"/>
      <c r="FN593"/>
      <c r="FO593"/>
      <c r="FP593"/>
      <c r="FQ593"/>
      <c r="FR593"/>
      <c r="FS593"/>
      <c r="FT593"/>
      <c r="FU593"/>
      <c r="FV593"/>
      <c r="FW593"/>
      <c r="FX593"/>
      <c r="FY593"/>
      <c r="FZ593"/>
      <c r="GA593"/>
      <c r="GB593"/>
      <c r="GC593"/>
      <c r="GD593"/>
      <c r="GE593"/>
      <c r="GF593"/>
      <c r="GG593"/>
      <c r="GH593"/>
      <c r="GI593"/>
      <c r="GJ593"/>
      <c r="GK593"/>
      <c r="GL593"/>
      <c r="GM593"/>
      <c r="GN593"/>
      <c r="GO593"/>
      <c r="GP593"/>
      <c r="GQ593"/>
      <c r="GR593"/>
      <c r="GS593"/>
      <c r="GT593"/>
      <c r="GU593"/>
      <c r="GV593"/>
      <c r="GW593"/>
    </row>
    <row r="594" spans="78:205" ht="13">
      <c r="BZ594"/>
      <c r="CH594"/>
      <c r="CP594"/>
      <c r="CX594"/>
      <c r="CY594"/>
      <c r="CZ594"/>
      <c r="DA594"/>
      <c r="DB594"/>
      <c r="DC594"/>
      <c r="DD594"/>
      <c r="DE594"/>
      <c r="DF594"/>
      <c r="DG594"/>
      <c r="DH594"/>
      <c r="DI594"/>
      <c r="DJ594"/>
      <c r="DK594"/>
      <c r="DL594"/>
      <c r="DM594"/>
      <c r="DN594"/>
      <c r="DO594"/>
      <c r="DP594"/>
      <c r="DQ594"/>
      <c r="DR594"/>
      <c r="DS594"/>
      <c r="DT594"/>
      <c r="DU594"/>
      <c r="DV594"/>
      <c r="DW594"/>
      <c r="DX594"/>
      <c r="DY594"/>
      <c r="DZ594"/>
      <c r="EA594"/>
      <c r="EB594"/>
      <c r="EC594"/>
      <c r="ED594"/>
      <c r="EE594"/>
      <c r="EF594"/>
      <c r="EG594"/>
      <c r="EH594"/>
      <c r="EI594"/>
      <c r="EJ594"/>
      <c r="EK594"/>
      <c r="EL594"/>
      <c r="EM594"/>
      <c r="EN594"/>
      <c r="EO594"/>
      <c r="EP594"/>
      <c r="EQ594"/>
      <c r="ER594"/>
      <c r="ES594"/>
      <c r="ET594"/>
      <c r="EU594"/>
      <c r="EV594"/>
      <c r="EW594"/>
      <c r="EX594"/>
      <c r="EY594"/>
      <c r="EZ594"/>
      <c r="FA594"/>
      <c r="FB594"/>
      <c r="FC594"/>
      <c r="FD594"/>
      <c r="FE594"/>
      <c r="FF594"/>
      <c r="FG594"/>
      <c r="FH594"/>
      <c r="FI594"/>
      <c r="FJ594"/>
      <c r="FK594"/>
      <c r="FL594"/>
      <c r="FM594"/>
      <c r="FN594"/>
      <c r="FO594"/>
      <c r="FP594"/>
      <c r="FQ594"/>
      <c r="FR594"/>
      <c r="FS594"/>
      <c r="FT594"/>
      <c r="FU594"/>
      <c r="FV594"/>
      <c r="FW594"/>
      <c r="FX594"/>
      <c r="FY594"/>
      <c r="FZ594"/>
      <c r="GA594"/>
      <c r="GB594"/>
      <c r="GC594"/>
      <c r="GD594"/>
      <c r="GE594"/>
      <c r="GF594"/>
      <c r="GG594"/>
      <c r="GH594"/>
      <c r="GI594"/>
      <c r="GJ594"/>
      <c r="GK594"/>
      <c r="GL594"/>
      <c r="GM594"/>
      <c r="GN594"/>
      <c r="GO594"/>
      <c r="GP594"/>
      <c r="GQ594"/>
      <c r="GR594"/>
      <c r="GS594"/>
      <c r="GT594"/>
      <c r="GU594"/>
      <c r="GV594"/>
      <c r="GW594"/>
    </row>
    <row r="595" spans="78:205" ht="13">
      <c r="BZ595"/>
      <c r="CH595"/>
      <c r="CP595"/>
      <c r="CX595"/>
      <c r="CY595"/>
      <c r="CZ595"/>
      <c r="DA595"/>
      <c r="DB595"/>
      <c r="DC595"/>
      <c r="DD595"/>
      <c r="DE595"/>
      <c r="DF595"/>
      <c r="DG595"/>
      <c r="DH595"/>
      <c r="DI595"/>
      <c r="DJ595"/>
      <c r="DK595"/>
      <c r="DL595"/>
      <c r="DM595"/>
      <c r="DN595"/>
      <c r="DO595"/>
      <c r="DP595"/>
      <c r="DQ595"/>
      <c r="DR595"/>
      <c r="DS595"/>
      <c r="DT595"/>
      <c r="DU595"/>
      <c r="DV595"/>
      <c r="DW595"/>
      <c r="DX595"/>
      <c r="DY595"/>
      <c r="DZ595"/>
      <c r="EA595"/>
      <c r="EB595"/>
      <c r="EC595"/>
      <c r="ED595"/>
      <c r="EE595"/>
      <c r="EF595"/>
      <c r="EG595"/>
      <c r="EH595"/>
      <c r="EI595"/>
      <c r="EJ595"/>
      <c r="EK595"/>
      <c r="EL595"/>
      <c r="EM595"/>
      <c r="EN595"/>
      <c r="EO595"/>
      <c r="EP595"/>
      <c r="EQ595"/>
      <c r="ER595"/>
      <c r="ES595"/>
      <c r="ET595"/>
      <c r="EU595"/>
      <c r="EV595"/>
      <c r="EW595"/>
      <c r="EX595"/>
      <c r="EY595"/>
      <c r="EZ595"/>
      <c r="FA595"/>
      <c r="FB595"/>
      <c r="FC595"/>
      <c r="FD595"/>
      <c r="FE595"/>
      <c r="FF595"/>
      <c r="FG595"/>
      <c r="FH595"/>
      <c r="FI595"/>
      <c r="FJ595"/>
      <c r="FK595"/>
      <c r="FL595"/>
      <c r="FM595"/>
      <c r="FN595"/>
      <c r="FO595"/>
      <c r="FP595"/>
      <c r="FQ595"/>
      <c r="FR595"/>
      <c r="FS595"/>
      <c r="FT595"/>
      <c r="FU595"/>
      <c r="FV595"/>
      <c r="FW595"/>
      <c r="FX595"/>
      <c r="FY595"/>
      <c r="FZ595"/>
      <c r="GA595"/>
      <c r="GB595"/>
      <c r="GC595"/>
      <c r="GD595"/>
      <c r="GE595"/>
      <c r="GF595"/>
      <c r="GG595"/>
      <c r="GH595"/>
      <c r="GI595"/>
      <c r="GJ595"/>
      <c r="GK595"/>
      <c r="GL595"/>
      <c r="GM595"/>
      <c r="GN595"/>
      <c r="GO595"/>
      <c r="GP595"/>
      <c r="GQ595"/>
      <c r="GR595"/>
      <c r="GS595"/>
      <c r="GT595"/>
      <c r="GU595"/>
      <c r="GV595"/>
      <c r="GW595"/>
    </row>
    <row r="596" spans="78:205" ht="13">
      <c r="BZ596"/>
      <c r="CH596"/>
      <c r="CP596"/>
      <c r="CX596"/>
      <c r="CY596"/>
      <c r="CZ596"/>
      <c r="DA596"/>
      <c r="DB596"/>
      <c r="DC596"/>
      <c r="DD596"/>
      <c r="DE596"/>
      <c r="DF596"/>
      <c r="DG596"/>
      <c r="DH596"/>
      <c r="DI596"/>
      <c r="DJ596"/>
      <c r="DK596"/>
      <c r="DL596"/>
      <c r="DM596"/>
      <c r="DN596"/>
      <c r="DO596"/>
      <c r="DP596"/>
      <c r="DQ596"/>
      <c r="DR596"/>
      <c r="DS596"/>
      <c r="DT596"/>
      <c r="DU596"/>
      <c r="DV596"/>
      <c r="DW596"/>
      <c r="DX596"/>
      <c r="DY596"/>
      <c r="DZ596"/>
      <c r="EA596"/>
      <c r="EB596"/>
      <c r="EC596"/>
      <c r="ED596"/>
      <c r="EE596"/>
      <c r="EF596"/>
      <c r="EG596"/>
      <c r="EH596"/>
      <c r="EI596"/>
      <c r="EJ596"/>
      <c r="EK596"/>
      <c r="EL596"/>
      <c r="EM596"/>
      <c r="EN596"/>
      <c r="EO596"/>
      <c r="EP596"/>
      <c r="EQ596"/>
      <c r="ER596"/>
      <c r="ES596"/>
      <c r="ET596"/>
      <c r="EU596"/>
      <c r="EV596"/>
      <c r="EW596"/>
      <c r="EX596"/>
      <c r="EY596"/>
      <c r="EZ596"/>
      <c r="FA596"/>
      <c r="FB596"/>
      <c r="FC596"/>
      <c r="FD596"/>
      <c r="FE596"/>
      <c r="FF596"/>
      <c r="FG596"/>
      <c r="FH596"/>
      <c r="FI596"/>
      <c r="FJ596"/>
      <c r="FK596"/>
      <c r="FL596"/>
      <c r="FM596"/>
      <c r="FN596"/>
      <c r="FO596"/>
      <c r="FP596"/>
      <c r="FQ596"/>
      <c r="FR596"/>
      <c r="FS596"/>
      <c r="FT596"/>
      <c r="FU596"/>
      <c r="FV596"/>
      <c r="FW596"/>
      <c r="FX596"/>
      <c r="FY596"/>
      <c r="FZ596"/>
      <c r="GA596"/>
      <c r="GB596"/>
      <c r="GC596"/>
      <c r="GD596"/>
      <c r="GE596"/>
      <c r="GF596"/>
      <c r="GG596"/>
      <c r="GH596"/>
      <c r="GI596"/>
      <c r="GJ596"/>
      <c r="GK596"/>
      <c r="GL596"/>
      <c r="GM596"/>
      <c r="GN596"/>
      <c r="GO596"/>
      <c r="GP596"/>
      <c r="GQ596"/>
      <c r="GR596"/>
      <c r="GS596"/>
      <c r="GT596"/>
      <c r="GU596"/>
      <c r="GV596"/>
      <c r="GW596"/>
    </row>
    <row r="597" spans="78:205" ht="13">
      <c r="BZ597"/>
      <c r="CH597"/>
      <c r="CP597"/>
      <c r="CX597"/>
      <c r="CY597"/>
      <c r="CZ597"/>
      <c r="DA597"/>
      <c r="DB597"/>
      <c r="DC597"/>
      <c r="DD597"/>
      <c r="DE597"/>
      <c r="DF597"/>
      <c r="DG597"/>
      <c r="DH597"/>
      <c r="DI597"/>
      <c r="DJ597"/>
      <c r="DK597"/>
      <c r="DL597"/>
      <c r="DM597"/>
      <c r="DN597"/>
      <c r="DO597"/>
      <c r="DP597"/>
      <c r="DQ597"/>
      <c r="DR597"/>
      <c r="DS597"/>
      <c r="DT597"/>
      <c r="DU597"/>
      <c r="DV597"/>
      <c r="DW597"/>
      <c r="DX597"/>
      <c r="DY597"/>
      <c r="DZ597"/>
      <c r="EA597"/>
      <c r="EB597"/>
      <c r="EC597"/>
      <c r="ED597"/>
      <c r="EE597"/>
      <c r="EF597"/>
      <c r="EG597"/>
      <c r="EH597"/>
      <c r="EI597"/>
      <c r="EJ597"/>
      <c r="EK597"/>
      <c r="EL597"/>
      <c r="EM597"/>
      <c r="EN597"/>
      <c r="EO597"/>
      <c r="EP597"/>
      <c r="EQ597"/>
      <c r="ER597"/>
      <c r="ES597"/>
      <c r="ET597"/>
      <c r="EU597"/>
      <c r="EV597"/>
      <c r="EW597"/>
      <c r="EX597"/>
      <c r="EY597"/>
      <c r="EZ597"/>
      <c r="FA597"/>
      <c r="FB597"/>
      <c r="FC597"/>
      <c r="FD597"/>
      <c r="FE597"/>
      <c r="FF597"/>
      <c r="FG597"/>
      <c r="FH597"/>
      <c r="FI597"/>
      <c r="FJ597"/>
      <c r="FK597"/>
      <c r="FL597"/>
      <c r="FM597"/>
      <c r="FN597"/>
      <c r="FO597"/>
      <c r="FP597"/>
      <c r="FQ597"/>
      <c r="FR597"/>
      <c r="FS597"/>
      <c r="FT597"/>
      <c r="FU597"/>
      <c r="FV597"/>
      <c r="FW597"/>
      <c r="FX597"/>
      <c r="FY597"/>
      <c r="FZ597"/>
      <c r="GA597"/>
      <c r="GB597"/>
      <c r="GC597"/>
      <c r="GD597"/>
      <c r="GE597"/>
      <c r="GF597"/>
      <c r="GG597"/>
      <c r="GH597"/>
      <c r="GI597"/>
      <c r="GJ597"/>
      <c r="GK597"/>
      <c r="GL597"/>
      <c r="GM597"/>
      <c r="GN597"/>
      <c r="GO597"/>
      <c r="GP597"/>
      <c r="GQ597"/>
      <c r="GR597"/>
      <c r="GS597"/>
      <c r="GT597"/>
      <c r="GU597"/>
      <c r="GV597"/>
      <c r="GW597"/>
    </row>
    <row r="598" spans="78:205" ht="13">
      <c r="BZ598"/>
      <c r="CH598"/>
      <c r="CP598"/>
      <c r="CX598"/>
      <c r="CY598"/>
      <c r="CZ598"/>
      <c r="DA598"/>
      <c r="DB598"/>
      <c r="DC598"/>
      <c r="DD598"/>
      <c r="DE598"/>
      <c r="DF598"/>
      <c r="DG598"/>
      <c r="DH598"/>
      <c r="DI598"/>
      <c r="DJ598"/>
      <c r="DK598"/>
      <c r="DL598"/>
      <c r="DM598"/>
      <c r="DN598"/>
      <c r="DO598"/>
      <c r="DP598"/>
      <c r="DQ598"/>
      <c r="DR598"/>
      <c r="DS598"/>
      <c r="DT598"/>
      <c r="DU598"/>
      <c r="DV598"/>
      <c r="DW598"/>
      <c r="DX598"/>
      <c r="DY598"/>
      <c r="DZ598"/>
      <c r="EA598"/>
      <c r="EB598"/>
      <c r="EC598"/>
      <c r="ED598"/>
      <c r="EE598"/>
      <c r="EF598"/>
      <c r="EG598"/>
      <c r="EH598"/>
      <c r="EI598"/>
      <c r="EJ598"/>
      <c r="EK598"/>
      <c r="EL598"/>
      <c r="EM598"/>
      <c r="EN598"/>
      <c r="EO598"/>
      <c r="EP598"/>
      <c r="EQ598"/>
      <c r="ER598"/>
      <c r="ES598"/>
      <c r="ET598"/>
      <c r="EU598"/>
      <c r="EV598"/>
      <c r="EW598"/>
      <c r="EX598"/>
      <c r="EY598"/>
      <c r="EZ598"/>
      <c r="FA598"/>
      <c r="FB598"/>
      <c r="FC598"/>
      <c r="FD598"/>
      <c r="FE598"/>
      <c r="FF598"/>
      <c r="FG598"/>
      <c r="FH598"/>
      <c r="FI598"/>
      <c r="FJ598"/>
      <c r="FK598"/>
      <c r="FL598"/>
      <c r="FM598"/>
      <c r="FN598"/>
      <c r="FO598"/>
      <c r="FP598"/>
      <c r="FQ598"/>
      <c r="FR598"/>
      <c r="FS598"/>
      <c r="FT598"/>
      <c r="FU598"/>
      <c r="FV598"/>
      <c r="FW598"/>
      <c r="FX598"/>
      <c r="FY598"/>
      <c r="FZ598"/>
      <c r="GA598"/>
      <c r="GB598"/>
      <c r="GC598"/>
      <c r="GD598"/>
      <c r="GE598"/>
      <c r="GF598"/>
      <c r="GG598"/>
      <c r="GH598"/>
      <c r="GI598"/>
      <c r="GJ598"/>
      <c r="GK598"/>
      <c r="GL598"/>
      <c r="GM598"/>
      <c r="GN598"/>
      <c r="GO598"/>
      <c r="GP598"/>
      <c r="GQ598"/>
      <c r="GR598"/>
      <c r="GS598"/>
      <c r="GT598"/>
      <c r="GU598"/>
      <c r="GV598"/>
      <c r="GW598"/>
    </row>
    <row r="599" spans="78:205" ht="13">
      <c r="BZ599"/>
      <c r="CH599"/>
      <c r="CP599"/>
      <c r="CX599"/>
      <c r="CY599"/>
      <c r="CZ599"/>
      <c r="DA599"/>
      <c r="DB599"/>
      <c r="DC599"/>
      <c r="DD599"/>
      <c r="DE599"/>
      <c r="DF599"/>
      <c r="DG599"/>
      <c r="DH599"/>
      <c r="DI599"/>
      <c r="DJ599"/>
      <c r="DK599"/>
      <c r="DL599"/>
      <c r="DM599"/>
      <c r="DN599"/>
      <c r="DO599"/>
      <c r="DP599"/>
      <c r="DQ599"/>
      <c r="DR599"/>
      <c r="DS599"/>
      <c r="DT599"/>
      <c r="DU599"/>
      <c r="DV599"/>
      <c r="DW599"/>
      <c r="DX599"/>
      <c r="DY599"/>
      <c r="DZ599"/>
      <c r="EA599"/>
      <c r="EB599"/>
      <c r="EC599"/>
      <c r="ED599"/>
      <c r="EE599"/>
      <c r="EF599"/>
      <c r="EG599"/>
      <c r="EH599"/>
      <c r="EI599"/>
      <c r="EJ599"/>
      <c r="EK599"/>
      <c r="EL599"/>
      <c r="EM599"/>
      <c r="EN599"/>
      <c r="EO599"/>
      <c r="EP599"/>
      <c r="EQ599"/>
      <c r="ER599"/>
      <c r="ES599"/>
      <c r="ET599"/>
      <c r="EU599"/>
      <c r="EV599"/>
      <c r="EW599"/>
      <c r="EX599"/>
      <c r="EY599"/>
      <c r="EZ599"/>
      <c r="FA599"/>
      <c r="FB599"/>
      <c r="FC599"/>
      <c r="FD599"/>
      <c r="FE599"/>
      <c r="FF599"/>
      <c r="FG599"/>
      <c r="FH599"/>
      <c r="FI599"/>
      <c r="FJ599"/>
      <c r="FK599"/>
      <c r="FL599"/>
      <c r="FM599"/>
      <c r="FN599"/>
      <c r="FO599"/>
      <c r="FP599"/>
      <c r="FQ599"/>
      <c r="FR599"/>
      <c r="FS599"/>
      <c r="FT599"/>
      <c r="FU599"/>
      <c r="FV599"/>
      <c r="FW599"/>
      <c r="FX599"/>
      <c r="FY599"/>
      <c r="FZ599"/>
      <c r="GA599"/>
      <c r="GB599"/>
      <c r="GC599"/>
      <c r="GD599"/>
      <c r="GE599"/>
      <c r="GF599"/>
      <c r="GG599"/>
      <c r="GH599"/>
      <c r="GI599"/>
      <c r="GJ599"/>
      <c r="GK599"/>
      <c r="GL599"/>
      <c r="GM599"/>
      <c r="GN599"/>
      <c r="GO599"/>
      <c r="GP599"/>
      <c r="GQ599"/>
      <c r="GR599"/>
      <c r="GS599"/>
      <c r="GT599"/>
      <c r="GU599"/>
      <c r="GV599"/>
      <c r="GW599"/>
    </row>
    <row r="600" spans="78:205" ht="13">
      <c r="BZ600"/>
      <c r="CH600"/>
      <c r="CP600"/>
      <c r="CX600"/>
      <c r="CY600"/>
      <c r="CZ600"/>
      <c r="DA600"/>
      <c r="DB600"/>
      <c r="DC600"/>
      <c r="DD600"/>
      <c r="DE600"/>
      <c r="DF600"/>
      <c r="DG600"/>
      <c r="DH600"/>
      <c r="DI600"/>
      <c r="DJ600"/>
      <c r="DK600"/>
      <c r="DL600"/>
      <c r="DM600"/>
      <c r="DN600"/>
      <c r="DO600"/>
      <c r="DP600"/>
      <c r="DQ600"/>
      <c r="DR600"/>
      <c r="DS600"/>
      <c r="DT600"/>
      <c r="DU600"/>
      <c r="DV600"/>
      <c r="DW600"/>
      <c r="DX600"/>
      <c r="DY600"/>
      <c r="DZ600"/>
      <c r="EA600"/>
      <c r="EB600"/>
      <c r="EC600"/>
      <c r="ED600"/>
      <c r="EE600"/>
      <c r="EF600"/>
      <c r="EG600"/>
      <c r="EH600"/>
      <c r="EI600"/>
      <c r="EJ600"/>
      <c r="EK600"/>
      <c r="EL600"/>
      <c r="EM600"/>
      <c r="EN600"/>
      <c r="EO600"/>
      <c r="EP600"/>
      <c r="EQ600"/>
      <c r="ER600"/>
      <c r="ES600"/>
      <c r="ET600"/>
      <c r="EU600"/>
      <c r="EV600"/>
      <c r="EW600"/>
      <c r="EX600"/>
      <c r="EY600"/>
      <c r="EZ600"/>
      <c r="FA600"/>
      <c r="FB600"/>
      <c r="FC600"/>
      <c r="FD600"/>
      <c r="FE600"/>
      <c r="FF600"/>
      <c r="FG600"/>
      <c r="FH600"/>
      <c r="FI600"/>
      <c r="FJ600"/>
      <c r="FK600"/>
      <c r="FL600"/>
      <c r="FM600"/>
      <c r="FN600"/>
      <c r="FO600"/>
      <c r="FP600"/>
      <c r="FQ600"/>
      <c r="FR600"/>
      <c r="FS600"/>
      <c r="FT600"/>
      <c r="FU600"/>
      <c r="FV600"/>
      <c r="FW600"/>
      <c r="FX600"/>
      <c r="FY600"/>
      <c r="FZ600"/>
      <c r="GA600"/>
      <c r="GB600"/>
      <c r="GC600"/>
      <c r="GD600"/>
      <c r="GE600"/>
      <c r="GF600"/>
      <c r="GG600"/>
      <c r="GH600"/>
      <c r="GI600"/>
      <c r="GJ600"/>
      <c r="GK600"/>
      <c r="GL600"/>
      <c r="GM600"/>
      <c r="GN600"/>
      <c r="GO600"/>
      <c r="GP600"/>
      <c r="GQ600"/>
      <c r="GR600"/>
      <c r="GS600"/>
      <c r="GT600"/>
      <c r="GU600"/>
      <c r="GV600"/>
      <c r="GW600"/>
    </row>
    <row r="601" spans="78:205" ht="13">
      <c r="BZ601"/>
      <c r="CH601"/>
      <c r="CP601"/>
      <c r="CX601"/>
      <c r="CY601"/>
      <c r="CZ601"/>
      <c r="DA601"/>
      <c r="DB601"/>
      <c r="DC601"/>
      <c r="DD601"/>
      <c r="DE601"/>
      <c r="DF601"/>
      <c r="DG601"/>
      <c r="DH601"/>
      <c r="DI601"/>
      <c r="DJ601"/>
      <c r="DK601"/>
      <c r="DL601"/>
      <c r="DM601"/>
      <c r="DN601"/>
      <c r="DO601"/>
      <c r="DP601"/>
      <c r="DQ601"/>
      <c r="DR601"/>
      <c r="DS601"/>
      <c r="DT601"/>
      <c r="DU601"/>
      <c r="DV601"/>
      <c r="DW601"/>
      <c r="DX601"/>
      <c r="DY601"/>
      <c r="DZ601"/>
      <c r="EA601"/>
      <c r="EB601"/>
      <c r="EC601"/>
      <c r="ED601"/>
      <c r="EE601"/>
      <c r="EF601"/>
      <c r="EG601"/>
      <c r="EH601"/>
      <c r="EI601"/>
      <c r="EJ601"/>
      <c r="EK601"/>
      <c r="EL601"/>
      <c r="EM601"/>
      <c r="EN601"/>
      <c r="EO601"/>
      <c r="EP601"/>
      <c r="EQ601"/>
      <c r="ER601"/>
      <c r="ES601"/>
      <c r="ET601"/>
      <c r="EU601"/>
      <c r="EV601"/>
      <c r="EW601"/>
      <c r="EX601"/>
      <c r="EY601"/>
      <c r="EZ601"/>
      <c r="FA601"/>
      <c r="FB601"/>
      <c r="FC601"/>
      <c r="FD601"/>
      <c r="FE601"/>
      <c r="FF601"/>
      <c r="FG601"/>
      <c r="FH601"/>
      <c r="FI601"/>
      <c r="FJ601"/>
      <c r="FK601"/>
      <c r="FL601"/>
      <c r="FM601"/>
      <c r="FN601"/>
      <c r="FO601"/>
      <c r="FP601"/>
      <c r="FQ601"/>
      <c r="FR601"/>
      <c r="FS601"/>
      <c r="FT601"/>
      <c r="FU601"/>
      <c r="FV601"/>
      <c r="FW601"/>
      <c r="FX601"/>
      <c r="FY601"/>
      <c r="FZ601"/>
      <c r="GA601"/>
      <c r="GB601"/>
      <c r="GC601"/>
      <c r="GD601"/>
      <c r="GE601"/>
      <c r="GF601"/>
      <c r="GG601"/>
      <c r="GH601"/>
      <c r="GI601"/>
      <c r="GJ601"/>
      <c r="GK601"/>
      <c r="GL601"/>
      <c r="GM601"/>
      <c r="GN601"/>
      <c r="GO601"/>
      <c r="GP601"/>
      <c r="GQ601"/>
      <c r="GR601"/>
      <c r="GS601"/>
      <c r="GT601"/>
      <c r="GU601"/>
      <c r="GV601"/>
      <c r="GW601"/>
    </row>
    <row r="602" spans="78:205" ht="13">
      <c r="BZ602"/>
      <c r="CH602"/>
      <c r="CP602"/>
      <c r="CX602"/>
      <c r="CY602"/>
      <c r="CZ602"/>
      <c r="DA602"/>
      <c r="DB602"/>
      <c r="DC602"/>
      <c r="DD602"/>
      <c r="DE602"/>
      <c r="DF602"/>
      <c r="DG602"/>
      <c r="DH602"/>
      <c r="DI602"/>
      <c r="DJ602"/>
      <c r="DK602"/>
      <c r="DL602"/>
      <c r="DM602"/>
      <c r="DN602"/>
      <c r="DO602"/>
      <c r="DP602"/>
      <c r="DQ602"/>
      <c r="DR602"/>
      <c r="DS602"/>
      <c r="DT602"/>
      <c r="DU602"/>
      <c r="DV602"/>
      <c r="DW602"/>
      <c r="DX602"/>
      <c r="DY602"/>
      <c r="DZ602"/>
      <c r="EA602"/>
      <c r="EB602"/>
      <c r="EC602"/>
      <c r="ED602"/>
      <c r="EE602"/>
      <c r="EF602"/>
      <c r="EG602"/>
      <c r="EH602"/>
      <c r="EI602"/>
      <c r="EJ602"/>
      <c r="EK602"/>
      <c r="EL602"/>
      <c r="EM602"/>
      <c r="EN602"/>
      <c r="EO602"/>
      <c r="EP602"/>
      <c r="EQ602"/>
      <c r="ER602"/>
      <c r="ES602"/>
      <c r="ET602"/>
      <c r="EU602"/>
      <c r="EV602"/>
      <c r="EW602"/>
      <c r="EX602"/>
      <c r="EY602"/>
      <c r="EZ602"/>
      <c r="FA602"/>
      <c r="FB602"/>
      <c r="FC602"/>
      <c r="FD602"/>
      <c r="FE602"/>
      <c r="FF602"/>
      <c r="FG602"/>
      <c r="FH602"/>
      <c r="FI602"/>
      <c r="FJ602"/>
      <c r="FK602"/>
      <c r="FL602"/>
      <c r="FM602"/>
      <c r="FN602"/>
      <c r="FO602"/>
      <c r="FP602"/>
      <c r="FQ602"/>
      <c r="FR602"/>
      <c r="FS602"/>
      <c r="FT602"/>
      <c r="FU602"/>
      <c r="FV602"/>
      <c r="FW602"/>
      <c r="FX602"/>
      <c r="FY602"/>
      <c r="FZ602"/>
      <c r="GA602"/>
      <c r="GB602"/>
      <c r="GC602"/>
      <c r="GD602"/>
      <c r="GE602"/>
      <c r="GF602"/>
      <c r="GG602"/>
      <c r="GH602"/>
      <c r="GI602"/>
      <c r="GJ602"/>
      <c r="GK602"/>
      <c r="GL602"/>
      <c r="GM602"/>
      <c r="GN602"/>
      <c r="GO602"/>
      <c r="GP602"/>
      <c r="GQ602"/>
      <c r="GR602"/>
      <c r="GS602"/>
      <c r="GT602"/>
      <c r="GU602"/>
      <c r="GV602"/>
      <c r="GW602"/>
    </row>
    <row r="603" spans="78:205" ht="13">
      <c r="BZ603"/>
      <c r="CH603"/>
      <c r="CP603"/>
      <c r="CX603"/>
      <c r="CY603"/>
      <c r="CZ603"/>
      <c r="DA603"/>
      <c r="DB603"/>
      <c r="DC603"/>
      <c r="DD603"/>
      <c r="DE603"/>
      <c r="DF603"/>
      <c r="DG603"/>
      <c r="DH603"/>
      <c r="DI603"/>
      <c r="DJ603"/>
      <c r="DK603"/>
      <c r="DL603"/>
      <c r="DM603"/>
      <c r="DN603"/>
      <c r="DO603"/>
      <c r="DP603"/>
      <c r="DQ603"/>
      <c r="DR603"/>
      <c r="DS603"/>
      <c r="DT603"/>
      <c r="DU603"/>
      <c r="DV603"/>
      <c r="DW603"/>
      <c r="DX603"/>
      <c r="DY603"/>
      <c r="DZ603"/>
      <c r="EA603"/>
      <c r="EB603"/>
      <c r="EC603"/>
      <c r="ED603"/>
      <c r="EE603"/>
      <c r="EF603"/>
      <c r="EG603"/>
      <c r="EH603"/>
      <c r="EI603"/>
      <c r="EJ603"/>
      <c r="EK603"/>
      <c r="EL603"/>
      <c r="EM603"/>
      <c r="EN603"/>
      <c r="EO603"/>
      <c r="EP603"/>
      <c r="EQ603"/>
      <c r="ER603"/>
      <c r="ES603"/>
      <c r="ET603"/>
      <c r="EU603"/>
      <c r="EV603"/>
      <c r="EW603"/>
      <c r="EX603"/>
      <c r="EY603"/>
      <c r="EZ603"/>
      <c r="FA603"/>
      <c r="FB603"/>
      <c r="FC603"/>
      <c r="FD603"/>
      <c r="FE603"/>
      <c r="FF603"/>
      <c r="FG603"/>
      <c r="FH603"/>
      <c r="FI603"/>
      <c r="FJ603"/>
      <c r="FK603"/>
      <c r="FL603"/>
      <c r="FM603"/>
      <c r="FN603"/>
      <c r="FO603"/>
      <c r="FP603"/>
      <c r="FQ603"/>
      <c r="FR603"/>
      <c r="FS603"/>
      <c r="FT603"/>
      <c r="FU603"/>
      <c r="FV603"/>
      <c r="FW603"/>
      <c r="FX603"/>
      <c r="FY603"/>
      <c r="FZ603"/>
      <c r="GA603"/>
      <c r="GB603"/>
      <c r="GC603"/>
      <c r="GD603"/>
      <c r="GE603"/>
      <c r="GF603"/>
      <c r="GG603"/>
      <c r="GH603"/>
      <c r="GI603"/>
      <c r="GJ603"/>
      <c r="GK603"/>
      <c r="GL603"/>
      <c r="GM603"/>
      <c r="GN603"/>
      <c r="GO603"/>
      <c r="GP603"/>
      <c r="GQ603"/>
      <c r="GR603"/>
      <c r="GS603"/>
      <c r="GT603"/>
      <c r="GU603"/>
      <c r="GV603"/>
      <c r="GW603"/>
    </row>
    <row r="604" spans="78:205" ht="13">
      <c r="BZ604"/>
      <c r="CH604"/>
      <c r="CP604"/>
      <c r="CX604"/>
      <c r="CY604"/>
      <c r="CZ604"/>
      <c r="DA604"/>
      <c r="DB604"/>
      <c r="DC604"/>
      <c r="DD604"/>
      <c r="DE604"/>
      <c r="DF604"/>
      <c r="DG604"/>
      <c r="DH604"/>
      <c r="DI604"/>
      <c r="DJ604"/>
      <c r="DK604"/>
      <c r="DL604"/>
      <c r="DM604"/>
      <c r="DN604"/>
      <c r="DO604"/>
      <c r="DP604"/>
      <c r="DQ604"/>
      <c r="DR604"/>
      <c r="DS604"/>
      <c r="DT604"/>
      <c r="DU604"/>
      <c r="DV604"/>
      <c r="DW604"/>
      <c r="DX604"/>
      <c r="DY604"/>
      <c r="DZ604"/>
      <c r="EA604"/>
      <c r="EB604"/>
      <c r="EC604"/>
      <c r="ED604"/>
      <c r="EE604"/>
      <c r="EF604"/>
      <c r="EG604"/>
      <c r="EH604"/>
      <c r="EI604"/>
      <c r="EJ604"/>
      <c r="EK604"/>
      <c r="EL604"/>
      <c r="EM604"/>
      <c r="EN604"/>
      <c r="EO604"/>
      <c r="EP604"/>
      <c r="EQ604"/>
      <c r="ER604"/>
      <c r="ES604"/>
      <c r="ET604"/>
      <c r="EU604"/>
      <c r="EV604"/>
      <c r="EW604"/>
      <c r="EX604"/>
      <c r="EY604"/>
      <c r="EZ604"/>
      <c r="FA604"/>
      <c r="FB604"/>
      <c r="FC604"/>
      <c r="FD604"/>
      <c r="FE604"/>
      <c r="FF604"/>
      <c r="FG604"/>
      <c r="FH604"/>
      <c r="FI604"/>
      <c r="FJ604"/>
      <c r="FK604"/>
      <c r="FL604"/>
      <c r="FM604"/>
      <c r="FN604"/>
      <c r="FO604"/>
      <c r="FP604"/>
      <c r="FQ604"/>
      <c r="FR604"/>
      <c r="FS604"/>
      <c r="FT604"/>
      <c r="FU604"/>
      <c r="FV604"/>
      <c r="FW604"/>
      <c r="FX604"/>
      <c r="FY604"/>
      <c r="FZ604"/>
      <c r="GA604"/>
      <c r="GB604"/>
      <c r="GC604"/>
      <c r="GD604"/>
      <c r="GE604"/>
      <c r="GF604"/>
      <c r="GG604"/>
      <c r="GH604"/>
      <c r="GI604"/>
      <c r="GJ604"/>
      <c r="GK604"/>
      <c r="GL604"/>
      <c r="GM604"/>
      <c r="GN604"/>
      <c r="GO604"/>
      <c r="GP604"/>
      <c r="GQ604"/>
      <c r="GR604"/>
      <c r="GS604"/>
      <c r="GT604"/>
      <c r="GU604"/>
      <c r="GV604"/>
      <c r="GW604"/>
    </row>
    <row r="605" spans="78:205" ht="13">
      <c r="BZ605"/>
      <c r="CH605"/>
      <c r="CP605"/>
      <c r="CX605"/>
      <c r="CY605"/>
      <c r="CZ605"/>
      <c r="DA605"/>
      <c r="DB605"/>
      <c r="DC605"/>
      <c r="DD605"/>
      <c r="DE605"/>
      <c r="DF605"/>
      <c r="DG605"/>
      <c r="DH605"/>
      <c r="DI605"/>
      <c r="DJ605"/>
      <c r="DK605"/>
      <c r="DL605"/>
      <c r="DM605"/>
      <c r="DN605"/>
      <c r="DO605"/>
      <c r="DP605"/>
      <c r="DQ605"/>
      <c r="DR605"/>
      <c r="DS605"/>
      <c r="DT605"/>
      <c r="DU605"/>
      <c r="DV605"/>
      <c r="DW605"/>
      <c r="DX605"/>
      <c r="DY605"/>
      <c r="DZ605"/>
      <c r="EA605"/>
      <c r="EB605"/>
      <c r="EC605"/>
      <c r="ED605"/>
      <c r="EE605"/>
      <c r="EF605"/>
      <c r="EG605"/>
      <c r="EH605"/>
      <c r="EI605"/>
      <c r="EJ605"/>
      <c r="EK605"/>
      <c r="EL605"/>
      <c r="EM605"/>
      <c r="EN605"/>
      <c r="EO605"/>
      <c r="EP605"/>
      <c r="EQ605"/>
      <c r="ER605"/>
      <c r="ES605"/>
      <c r="ET605"/>
      <c r="EU605"/>
      <c r="EV605"/>
      <c r="EW605"/>
      <c r="EX605"/>
      <c r="EY605"/>
      <c r="EZ605"/>
      <c r="FA605"/>
      <c r="FB605"/>
      <c r="FC605"/>
      <c r="FD605"/>
      <c r="FE605"/>
      <c r="FF605"/>
      <c r="FG605"/>
      <c r="FH605"/>
      <c r="FI605"/>
      <c r="FJ605"/>
      <c r="FK605"/>
      <c r="FL605"/>
      <c r="FM605"/>
      <c r="FN605"/>
      <c r="FO605"/>
      <c r="FP605"/>
      <c r="FQ605"/>
      <c r="FR605"/>
      <c r="FS605"/>
      <c r="FT605"/>
      <c r="FU605"/>
      <c r="FV605"/>
      <c r="FW605"/>
      <c r="FX605"/>
      <c r="FY605"/>
      <c r="FZ605"/>
      <c r="GA605"/>
      <c r="GB605"/>
      <c r="GC605"/>
      <c r="GD605"/>
      <c r="GE605"/>
      <c r="GF605"/>
      <c r="GG605"/>
      <c r="GH605"/>
      <c r="GI605"/>
      <c r="GJ605"/>
      <c r="GK605"/>
      <c r="GL605"/>
      <c r="GM605"/>
      <c r="GN605"/>
      <c r="GO605"/>
      <c r="GP605"/>
      <c r="GQ605"/>
      <c r="GR605"/>
      <c r="GS605"/>
      <c r="GT605"/>
      <c r="GU605"/>
      <c r="GV605"/>
      <c r="GW605"/>
    </row>
    <row r="606" spans="78:205" ht="13">
      <c r="BZ606"/>
      <c r="CH606"/>
      <c r="CP606"/>
      <c r="CX606"/>
      <c r="CY606"/>
      <c r="CZ606"/>
      <c r="DA606"/>
      <c r="DB606"/>
      <c r="DC606"/>
      <c r="DD606"/>
      <c r="DE606"/>
      <c r="DF606"/>
      <c r="DG606"/>
      <c r="DH606"/>
      <c r="DI606"/>
      <c r="DJ606"/>
      <c r="DK606"/>
      <c r="DL606"/>
      <c r="DM606"/>
      <c r="DN606"/>
      <c r="DO606"/>
      <c r="DP606"/>
      <c r="DQ606"/>
      <c r="DR606"/>
      <c r="DS606"/>
      <c r="DT606"/>
      <c r="DU606"/>
      <c r="DV606"/>
      <c r="DW606"/>
      <c r="DX606"/>
      <c r="DY606"/>
      <c r="DZ606"/>
      <c r="EA606"/>
      <c r="EB606"/>
      <c r="EC606"/>
      <c r="ED606"/>
      <c r="EE606"/>
      <c r="EF606"/>
      <c r="EG606"/>
      <c r="EH606"/>
      <c r="EI606"/>
      <c r="EJ606"/>
      <c r="EK606"/>
      <c r="EL606"/>
      <c r="EM606"/>
      <c r="EN606"/>
      <c r="EO606"/>
      <c r="EP606"/>
      <c r="EQ606"/>
      <c r="ER606"/>
      <c r="ES606"/>
      <c r="ET606"/>
      <c r="EU606"/>
      <c r="EV606"/>
      <c r="EW606"/>
      <c r="EX606"/>
      <c r="EY606"/>
      <c r="EZ606"/>
      <c r="FA606"/>
      <c r="FB606"/>
      <c r="FC606"/>
      <c r="FD606"/>
      <c r="FE606"/>
      <c r="FF606"/>
      <c r="FG606"/>
      <c r="FH606"/>
      <c r="FI606"/>
      <c r="FJ606"/>
      <c r="FK606"/>
      <c r="FL606"/>
      <c r="FM606"/>
      <c r="FN606"/>
      <c r="FO606"/>
      <c r="FP606"/>
      <c r="FQ606"/>
      <c r="FR606"/>
      <c r="FS606"/>
      <c r="FT606"/>
      <c r="FU606"/>
      <c r="FV606"/>
      <c r="FW606"/>
      <c r="FX606"/>
      <c r="FY606"/>
      <c r="FZ606"/>
      <c r="GA606"/>
      <c r="GB606"/>
      <c r="GC606"/>
      <c r="GD606"/>
      <c r="GE606"/>
      <c r="GF606"/>
      <c r="GG606"/>
      <c r="GH606"/>
      <c r="GI606"/>
      <c r="GJ606"/>
      <c r="GK606"/>
      <c r="GL606"/>
      <c r="GM606"/>
      <c r="GN606"/>
      <c r="GO606"/>
      <c r="GP606"/>
      <c r="GQ606"/>
      <c r="GR606"/>
      <c r="GS606"/>
      <c r="GT606"/>
      <c r="GU606"/>
      <c r="GV606"/>
      <c r="GW606"/>
    </row>
    <row r="607" spans="78:205" ht="13">
      <c r="BZ607"/>
      <c r="CH607"/>
      <c r="CP607"/>
      <c r="CX607"/>
      <c r="CY607"/>
      <c r="CZ607"/>
      <c r="DA607"/>
      <c r="DB607"/>
      <c r="DC607"/>
      <c r="DD607"/>
      <c r="DE607"/>
      <c r="DF607"/>
      <c r="DG607"/>
      <c r="DH607"/>
      <c r="DI607"/>
      <c r="DJ607"/>
      <c r="DK607"/>
      <c r="DL607"/>
      <c r="DM607"/>
      <c r="DN607"/>
      <c r="DO607"/>
      <c r="DP607"/>
      <c r="DQ607"/>
      <c r="DR607"/>
      <c r="DS607"/>
      <c r="DT607"/>
      <c r="DU607"/>
      <c r="DV607"/>
      <c r="DW607"/>
      <c r="DX607"/>
      <c r="DY607"/>
      <c r="DZ607"/>
      <c r="EA607"/>
      <c r="EB607"/>
      <c r="EC607"/>
      <c r="ED607"/>
      <c r="EE607"/>
      <c r="EF607"/>
      <c r="EG607"/>
      <c r="EH607"/>
      <c r="EI607"/>
      <c r="EJ607"/>
      <c r="EK607"/>
      <c r="EL607"/>
      <c r="EM607"/>
      <c r="EN607"/>
      <c r="EO607"/>
      <c r="EP607"/>
      <c r="EQ607"/>
      <c r="ER607"/>
      <c r="ES607"/>
      <c r="ET607"/>
      <c r="EU607"/>
      <c r="EV607"/>
      <c r="EW607"/>
      <c r="EX607"/>
      <c r="EY607"/>
      <c r="EZ607"/>
      <c r="FA607"/>
      <c r="FB607"/>
      <c r="FC607"/>
      <c r="FD607"/>
      <c r="FE607"/>
      <c r="FF607"/>
      <c r="FG607"/>
      <c r="FH607"/>
      <c r="FI607"/>
      <c r="FJ607"/>
      <c r="FK607"/>
      <c r="FL607"/>
      <c r="FM607"/>
      <c r="FN607"/>
      <c r="FO607"/>
      <c r="FP607"/>
      <c r="FQ607"/>
      <c r="FR607"/>
      <c r="FS607"/>
      <c r="FT607"/>
      <c r="FU607"/>
      <c r="FV607"/>
      <c r="FW607"/>
      <c r="FX607"/>
      <c r="FY607"/>
      <c r="FZ607"/>
      <c r="GA607"/>
      <c r="GB607"/>
      <c r="GC607"/>
      <c r="GD607"/>
      <c r="GE607"/>
      <c r="GF607"/>
      <c r="GG607"/>
      <c r="GH607"/>
      <c r="GI607"/>
      <c r="GJ607"/>
      <c r="GK607"/>
      <c r="GL607"/>
      <c r="GM607"/>
      <c r="GN607"/>
      <c r="GO607"/>
      <c r="GP607"/>
      <c r="GQ607"/>
      <c r="GR607"/>
      <c r="GS607"/>
      <c r="GT607"/>
      <c r="GU607"/>
      <c r="GV607"/>
      <c r="GW607"/>
    </row>
    <row r="608" spans="78:205" ht="13">
      <c r="BZ608"/>
      <c r="CH608"/>
      <c r="CP608"/>
      <c r="CX608"/>
      <c r="CY608"/>
      <c r="CZ608"/>
      <c r="DA608"/>
      <c r="DB608"/>
      <c r="DC608"/>
      <c r="DD608"/>
      <c r="DE608"/>
      <c r="DF608"/>
      <c r="DG608"/>
      <c r="DH608"/>
      <c r="DI608"/>
      <c r="DJ608"/>
      <c r="DK608"/>
      <c r="DL608"/>
      <c r="DM608"/>
      <c r="DN608"/>
      <c r="DO608"/>
      <c r="DP608"/>
      <c r="DQ608"/>
      <c r="DR608"/>
      <c r="DS608"/>
      <c r="DT608"/>
      <c r="DU608"/>
      <c r="DV608"/>
      <c r="DW608"/>
      <c r="DX608"/>
      <c r="DY608"/>
      <c r="DZ608"/>
      <c r="EA608"/>
      <c r="EB608"/>
      <c r="EC608"/>
      <c r="ED608"/>
      <c r="EE608"/>
      <c r="EF608"/>
      <c r="EG608"/>
      <c r="EH608"/>
      <c r="EI608"/>
      <c r="EJ608"/>
      <c r="EK608"/>
      <c r="EL608"/>
      <c r="EM608"/>
      <c r="EN608"/>
      <c r="EO608"/>
      <c r="EP608"/>
      <c r="EQ608"/>
      <c r="ER608"/>
      <c r="ES608"/>
      <c r="ET608"/>
      <c r="EU608"/>
      <c r="EV608"/>
      <c r="EW608"/>
      <c r="EX608"/>
      <c r="EY608"/>
      <c r="EZ608"/>
      <c r="FA608"/>
      <c r="FB608"/>
      <c r="FC608"/>
      <c r="FD608"/>
      <c r="FE608"/>
      <c r="FF608"/>
      <c r="FG608"/>
      <c r="FH608"/>
      <c r="FI608"/>
      <c r="FJ608"/>
      <c r="FK608"/>
      <c r="FL608"/>
      <c r="FM608"/>
      <c r="FN608"/>
      <c r="FO608"/>
      <c r="FP608"/>
      <c r="FQ608"/>
      <c r="FR608"/>
      <c r="FS608"/>
      <c r="FT608"/>
      <c r="FU608"/>
      <c r="FV608"/>
      <c r="FW608"/>
      <c r="FX608"/>
      <c r="FY608"/>
      <c r="FZ608"/>
      <c r="GA608"/>
      <c r="GB608"/>
      <c r="GC608"/>
      <c r="GD608"/>
      <c r="GE608"/>
      <c r="GF608"/>
      <c r="GG608"/>
      <c r="GH608"/>
      <c r="GI608"/>
      <c r="GJ608"/>
      <c r="GK608"/>
      <c r="GL608"/>
      <c r="GM608"/>
      <c r="GN608"/>
      <c r="GO608"/>
      <c r="GP608"/>
      <c r="GQ608"/>
      <c r="GR608"/>
      <c r="GS608"/>
      <c r="GT608"/>
      <c r="GU608"/>
      <c r="GV608"/>
      <c r="GW608"/>
    </row>
    <row r="609" spans="78:205" ht="13">
      <c r="BZ609"/>
      <c r="CH609"/>
      <c r="CP609"/>
      <c r="CX609"/>
      <c r="CY609"/>
      <c r="CZ609"/>
      <c r="DA609"/>
      <c r="DB609"/>
      <c r="DC609"/>
      <c r="DD609"/>
      <c r="DE609"/>
      <c r="DF609"/>
      <c r="DG609"/>
      <c r="DH609"/>
      <c r="DI609"/>
      <c r="DJ609"/>
      <c r="DK609"/>
      <c r="DL609"/>
      <c r="DM609"/>
      <c r="DN609"/>
      <c r="DO609"/>
      <c r="DP609"/>
      <c r="DQ609"/>
      <c r="DR609"/>
      <c r="DS609"/>
      <c r="DT609"/>
      <c r="DU609"/>
      <c r="DV609"/>
      <c r="DW609"/>
      <c r="DX609"/>
      <c r="DY609"/>
      <c r="DZ609"/>
      <c r="EA609"/>
      <c r="EB609"/>
      <c r="EC609"/>
      <c r="ED609"/>
      <c r="EE609"/>
      <c r="EF609"/>
      <c r="EG609"/>
      <c r="EH609"/>
      <c r="EI609"/>
      <c r="EJ609"/>
      <c r="EK609"/>
      <c r="EL609"/>
      <c r="EM609"/>
      <c r="EN609"/>
      <c r="EO609"/>
      <c r="EP609"/>
      <c r="EQ609"/>
      <c r="ER609"/>
      <c r="ES609"/>
      <c r="ET609"/>
      <c r="EU609"/>
      <c r="EV609"/>
      <c r="EW609"/>
      <c r="EX609"/>
      <c r="EY609"/>
      <c r="EZ609"/>
      <c r="FA609"/>
      <c r="FB609"/>
      <c r="FC609"/>
      <c r="FD609"/>
      <c r="FE609"/>
      <c r="FF609"/>
      <c r="FG609"/>
      <c r="FH609"/>
      <c r="FI609"/>
      <c r="FJ609"/>
      <c r="FK609"/>
      <c r="FL609"/>
      <c r="FM609"/>
      <c r="FN609"/>
      <c r="FO609"/>
      <c r="FP609"/>
      <c r="FQ609"/>
      <c r="FR609"/>
      <c r="FS609"/>
      <c r="FT609"/>
      <c r="FU609"/>
      <c r="FV609"/>
      <c r="FW609"/>
      <c r="FX609"/>
      <c r="FY609"/>
      <c r="FZ609"/>
      <c r="GA609"/>
      <c r="GB609"/>
      <c r="GC609"/>
      <c r="GD609"/>
      <c r="GE609"/>
      <c r="GF609"/>
      <c r="GG609"/>
      <c r="GH609"/>
      <c r="GI609"/>
      <c r="GJ609"/>
      <c r="GK609"/>
      <c r="GL609"/>
      <c r="GM609"/>
      <c r="GN609"/>
      <c r="GO609"/>
      <c r="GP609"/>
      <c r="GQ609"/>
      <c r="GR609"/>
      <c r="GS609"/>
      <c r="GT609"/>
      <c r="GU609"/>
      <c r="GV609"/>
      <c r="GW609"/>
    </row>
    <row r="610" spans="78:205" ht="13">
      <c r="BZ610"/>
      <c r="CH610"/>
      <c r="CP610"/>
      <c r="CX610"/>
      <c r="CY610"/>
      <c r="CZ610"/>
      <c r="DA610"/>
      <c r="DB610"/>
      <c r="DC610"/>
      <c r="DD610"/>
      <c r="DE610"/>
      <c r="DF610"/>
      <c r="DG610"/>
      <c r="DH610"/>
      <c r="DI610"/>
      <c r="DJ610"/>
      <c r="DK610"/>
      <c r="DL610"/>
      <c r="DM610"/>
      <c r="DN610"/>
      <c r="DO610"/>
      <c r="DP610"/>
      <c r="DQ610"/>
      <c r="DR610"/>
      <c r="DS610"/>
      <c r="DT610"/>
      <c r="DU610"/>
      <c r="DV610"/>
      <c r="DW610"/>
      <c r="DX610"/>
      <c r="DY610"/>
      <c r="DZ610"/>
      <c r="EA610"/>
      <c r="EB610"/>
      <c r="EC610"/>
      <c r="ED610"/>
      <c r="EE610"/>
      <c r="EF610"/>
      <c r="EG610"/>
      <c r="EH610"/>
      <c r="EI610"/>
      <c r="EJ610"/>
      <c r="EK610"/>
      <c r="EL610"/>
      <c r="EM610"/>
      <c r="EN610"/>
      <c r="EO610"/>
      <c r="EP610"/>
      <c r="EQ610"/>
      <c r="ER610"/>
      <c r="ES610"/>
      <c r="ET610"/>
      <c r="EU610"/>
      <c r="EV610"/>
      <c r="EW610"/>
      <c r="EX610"/>
      <c r="EY610"/>
      <c r="EZ610"/>
      <c r="FA610"/>
      <c r="FB610"/>
      <c r="FC610"/>
      <c r="FD610"/>
      <c r="FE610"/>
      <c r="FF610"/>
      <c r="FG610"/>
      <c r="FH610"/>
      <c r="FI610"/>
      <c r="FJ610"/>
      <c r="FK610"/>
      <c r="FL610"/>
      <c r="FM610"/>
      <c r="FN610"/>
      <c r="FO610"/>
      <c r="FP610"/>
      <c r="FQ610"/>
      <c r="FR610"/>
      <c r="FS610"/>
      <c r="FT610"/>
      <c r="FU610"/>
      <c r="FV610"/>
      <c r="FW610"/>
      <c r="FX610"/>
      <c r="FY610"/>
      <c r="FZ610"/>
      <c r="GA610"/>
      <c r="GB610"/>
      <c r="GC610"/>
      <c r="GD610"/>
      <c r="GE610"/>
      <c r="GF610"/>
      <c r="GG610"/>
      <c r="GH610"/>
      <c r="GI610"/>
      <c r="GJ610"/>
      <c r="GK610"/>
      <c r="GL610"/>
      <c r="GM610"/>
      <c r="GN610"/>
      <c r="GO610"/>
      <c r="GP610"/>
      <c r="GQ610"/>
      <c r="GR610"/>
      <c r="GS610"/>
      <c r="GT610"/>
      <c r="GU610"/>
      <c r="GV610"/>
      <c r="GW610"/>
    </row>
    <row r="611" spans="78:205" ht="13">
      <c r="BZ611"/>
      <c r="CH611"/>
      <c r="CP611"/>
      <c r="CX611"/>
      <c r="CY611"/>
      <c r="CZ611"/>
      <c r="DA611"/>
      <c r="DB611"/>
      <c r="DC611"/>
      <c r="DD611"/>
      <c r="DE611"/>
      <c r="DF611"/>
      <c r="DG611"/>
      <c r="DH611"/>
      <c r="DI611"/>
      <c r="DJ611"/>
      <c r="DK611"/>
      <c r="DL611"/>
      <c r="DM611"/>
      <c r="DN611"/>
      <c r="DO611"/>
      <c r="DP611"/>
      <c r="DQ611"/>
      <c r="DR611"/>
      <c r="DS611"/>
      <c r="DT611"/>
      <c r="DU611"/>
      <c r="DV611"/>
      <c r="DW611"/>
      <c r="DX611"/>
      <c r="DY611"/>
      <c r="DZ611"/>
      <c r="EA611"/>
      <c r="EB611"/>
      <c r="EC611"/>
      <c r="ED611"/>
      <c r="EE611"/>
      <c r="EF611"/>
      <c r="EG611"/>
      <c r="EH611"/>
      <c r="EI611"/>
      <c r="EJ611"/>
      <c r="EK611"/>
      <c r="EL611"/>
      <c r="EM611"/>
      <c r="EN611"/>
      <c r="EO611"/>
      <c r="EP611"/>
      <c r="EQ611"/>
      <c r="ER611"/>
      <c r="ES611"/>
      <c r="ET611"/>
      <c r="EU611"/>
      <c r="EV611"/>
      <c r="EW611"/>
      <c r="EX611"/>
      <c r="EY611"/>
      <c r="EZ611"/>
      <c r="FA611"/>
      <c r="FB611"/>
      <c r="FC611"/>
      <c r="FD611"/>
      <c r="FE611"/>
      <c r="FF611"/>
      <c r="FG611"/>
      <c r="FH611"/>
      <c r="FI611"/>
      <c r="FJ611"/>
      <c r="FK611"/>
      <c r="FL611"/>
      <c r="FM611"/>
      <c r="FN611"/>
      <c r="FO611"/>
      <c r="FP611"/>
      <c r="FQ611"/>
      <c r="FR611"/>
      <c r="FS611"/>
      <c r="FT611"/>
      <c r="FU611"/>
      <c r="FV611"/>
      <c r="FW611"/>
      <c r="FX611"/>
      <c r="FY611"/>
      <c r="FZ611"/>
      <c r="GA611"/>
      <c r="GB611"/>
      <c r="GC611"/>
      <c r="GD611"/>
      <c r="GE611"/>
      <c r="GF611"/>
      <c r="GG611"/>
      <c r="GH611"/>
      <c r="GI611"/>
      <c r="GJ611"/>
      <c r="GK611"/>
      <c r="GL611"/>
      <c r="GM611"/>
      <c r="GN611"/>
      <c r="GO611"/>
      <c r="GP611"/>
      <c r="GQ611"/>
      <c r="GR611"/>
      <c r="GS611"/>
      <c r="GT611"/>
      <c r="GU611"/>
      <c r="GV611"/>
      <c r="GW611"/>
    </row>
    <row r="612" spans="78:205" ht="13">
      <c r="BZ612"/>
      <c r="CH612"/>
      <c r="CP612"/>
      <c r="CX612"/>
      <c r="CY612"/>
      <c r="CZ612"/>
      <c r="DA612"/>
      <c r="DB612"/>
      <c r="DC612"/>
      <c r="DD612"/>
      <c r="DE612"/>
      <c r="DF612"/>
      <c r="DG612"/>
      <c r="DH612"/>
      <c r="DI612"/>
      <c r="DJ612"/>
      <c r="DK612"/>
      <c r="DL612"/>
      <c r="DM612"/>
      <c r="DN612"/>
      <c r="DO612"/>
      <c r="DP612"/>
      <c r="DQ612"/>
      <c r="DR612"/>
      <c r="DS612"/>
      <c r="DT612"/>
      <c r="DU612"/>
      <c r="DV612"/>
      <c r="DW612"/>
      <c r="DX612"/>
      <c r="DY612"/>
      <c r="DZ612"/>
      <c r="EA612"/>
      <c r="EB612"/>
      <c r="EC612"/>
      <c r="ED612"/>
      <c r="EE612"/>
      <c r="EF612"/>
      <c r="EG612"/>
      <c r="EH612"/>
      <c r="EI612"/>
      <c r="EJ612"/>
      <c r="EK612"/>
      <c r="EL612"/>
      <c r="EM612"/>
      <c r="EN612"/>
      <c r="EO612"/>
      <c r="EP612"/>
      <c r="EQ612"/>
      <c r="ER612"/>
      <c r="ES612"/>
      <c r="ET612"/>
      <c r="EU612"/>
      <c r="EV612"/>
      <c r="EW612"/>
      <c r="EX612"/>
      <c r="EY612"/>
      <c r="EZ612"/>
      <c r="FA612"/>
      <c r="FB612"/>
      <c r="FC612"/>
      <c r="FD612"/>
      <c r="FE612"/>
      <c r="FF612"/>
      <c r="FG612"/>
      <c r="FH612"/>
      <c r="FI612"/>
      <c r="FJ612"/>
      <c r="FK612"/>
      <c r="FL612"/>
      <c r="FM612"/>
      <c r="FN612"/>
      <c r="FO612"/>
      <c r="FP612"/>
      <c r="FQ612"/>
      <c r="FR612"/>
      <c r="FS612"/>
      <c r="FT612"/>
      <c r="FU612"/>
      <c r="FV612"/>
      <c r="FW612"/>
      <c r="FX612"/>
      <c r="FY612"/>
      <c r="FZ612"/>
      <c r="GA612"/>
      <c r="GB612"/>
      <c r="GC612"/>
      <c r="GD612"/>
      <c r="GE612"/>
      <c r="GF612"/>
      <c r="GG612"/>
      <c r="GH612"/>
      <c r="GI612"/>
      <c r="GJ612"/>
      <c r="GK612"/>
      <c r="GL612"/>
      <c r="GM612"/>
      <c r="GN612"/>
      <c r="GO612"/>
      <c r="GP612"/>
      <c r="GQ612"/>
      <c r="GR612"/>
      <c r="GS612"/>
      <c r="GT612"/>
      <c r="GU612"/>
      <c r="GV612"/>
      <c r="GW612"/>
    </row>
    <row r="613" spans="78:205" ht="13">
      <c r="BZ613"/>
      <c r="CH613"/>
      <c r="CP613"/>
      <c r="CX613"/>
      <c r="CY613"/>
      <c r="CZ613"/>
      <c r="DA613"/>
      <c r="DB613"/>
      <c r="DC613"/>
      <c r="DD613"/>
      <c r="DE613"/>
      <c r="DF613"/>
      <c r="DG613"/>
      <c r="DH613"/>
      <c r="DI613"/>
      <c r="DJ613"/>
      <c r="DK613"/>
      <c r="DL613"/>
      <c r="DM613"/>
      <c r="DN613"/>
      <c r="DO613"/>
      <c r="DP613"/>
      <c r="DQ613"/>
      <c r="DR613"/>
      <c r="DS613"/>
      <c r="DT613"/>
      <c r="DU613"/>
      <c r="DV613"/>
      <c r="DW613"/>
      <c r="DX613"/>
      <c r="DY613"/>
      <c r="DZ613"/>
      <c r="EA613"/>
      <c r="EB613"/>
      <c r="EC613"/>
      <c r="ED613"/>
      <c r="EE613"/>
      <c r="EF613"/>
      <c r="EG613"/>
      <c r="EH613"/>
      <c r="EI613"/>
      <c r="EJ613"/>
      <c r="EK613"/>
      <c r="EL613"/>
      <c r="EM613"/>
      <c r="EN613"/>
      <c r="EO613"/>
      <c r="EP613"/>
      <c r="EQ613"/>
      <c r="ER613"/>
      <c r="ES613"/>
      <c r="ET613"/>
      <c r="EU613"/>
      <c r="EV613"/>
      <c r="EW613"/>
      <c r="EX613"/>
      <c r="EY613"/>
      <c r="EZ613"/>
      <c r="FA613"/>
      <c r="FB613"/>
      <c r="FC613"/>
      <c r="FD613"/>
      <c r="FE613"/>
      <c r="FF613"/>
      <c r="FG613"/>
      <c r="FH613"/>
      <c r="FI613"/>
      <c r="FJ613"/>
      <c r="FK613"/>
      <c r="FL613"/>
      <c r="FM613"/>
      <c r="FN613"/>
      <c r="FO613"/>
      <c r="FP613"/>
      <c r="FQ613"/>
      <c r="FR613"/>
      <c r="FS613"/>
      <c r="FT613"/>
      <c r="FU613"/>
      <c r="FV613"/>
      <c r="FW613"/>
      <c r="FX613"/>
      <c r="FY613"/>
      <c r="FZ613"/>
      <c r="GA613"/>
      <c r="GB613"/>
      <c r="GC613"/>
      <c r="GD613"/>
      <c r="GE613"/>
      <c r="GF613"/>
      <c r="GG613"/>
      <c r="GH613"/>
      <c r="GI613"/>
      <c r="GJ613"/>
      <c r="GK613"/>
      <c r="GL613"/>
      <c r="GM613"/>
      <c r="GN613"/>
      <c r="GO613"/>
      <c r="GP613"/>
      <c r="GQ613"/>
      <c r="GR613"/>
      <c r="GS613"/>
      <c r="GT613"/>
      <c r="GU613"/>
      <c r="GV613"/>
      <c r="GW613"/>
    </row>
    <row r="614" spans="78:205" ht="13">
      <c r="BZ614"/>
      <c r="CH614"/>
      <c r="CP614"/>
      <c r="CX614"/>
      <c r="CY614"/>
      <c r="CZ614"/>
      <c r="DA614"/>
      <c r="DB614"/>
      <c r="DC614"/>
      <c r="DD614"/>
      <c r="DE614"/>
      <c r="DF614"/>
      <c r="DG614"/>
      <c r="DH614"/>
      <c r="DI614"/>
      <c r="DJ614"/>
      <c r="DK614"/>
      <c r="DL614"/>
      <c r="DM614"/>
      <c r="DN614"/>
      <c r="DO614"/>
      <c r="DP614"/>
      <c r="DQ614"/>
      <c r="DR614"/>
      <c r="DS614"/>
      <c r="DT614"/>
      <c r="DU614"/>
      <c r="DV614"/>
      <c r="DW614"/>
      <c r="DX614"/>
      <c r="DY614"/>
      <c r="DZ614"/>
      <c r="EA614"/>
      <c r="EB614"/>
      <c r="EC614"/>
      <c r="ED614"/>
      <c r="EE614"/>
      <c r="EF614"/>
      <c r="EG614"/>
      <c r="EH614"/>
      <c r="EI614"/>
      <c r="EJ614"/>
      <c r="EK614"/>
      <c r="EL614"/>
      <c r="EM614"/>
      <c r="EN614"/>
      <c r="EO614"/>
      <c r="EP614"/>
      <c r="EQ614"/>
      <c r="ER614"/>
      <c r="ES614"/>
      <c r="ET614"/>
      <c r="EU614"/>
      <c r="EV614"/>
      <c r="EW614"/>
      <c r="EX614"/>
      <c r="EY614"/>
      <c r="EZ614"/>
      <c r="FA614"/>
      <c r="FB614"/>
      <c r="FC614"/>
      <c r="FD614"/>
      <c r="FE614"/>
      <c r="FF614"/>
      <c r="FG614"/>
      <c r="FH614"/>
      <c r="FI614"/>
      <c r="FJ614"/>
      <c r="FK614"/>
      <c r="FL614"/>
      <c r="FM614"/>
      <c r="FN614"/>
      <c r="FO614"/>
      <c r="FP614"/>
      <c r="FQ614"/>
      <c r="FR614"/>
      <c r="FS614"/>
      <c r="FT614"/>
      <c r="FU614"/>
      <c r="FV614"/>
      <c r="FW614"/>
      <c r="FX614"/>
      <c r="FY614"/>
      <c r="FZ614"/>
      <c r="GA614"/>
      <c r="GB614"/>
      <c r="GC614"/>
      <c r="GD614"/>
      <c r="GE614"/>
      <c r="GF614"/>
      <c r="GG614"/>
      <c r="GH614"/>
      <c r="GI614"/>
      <c r="GJ614"/>
      <c r="GK614"/>
      <c r="GL614"/>
      <c r="GM614"/>
      <c r="GN614"/>
      <c r="GO614"/>
      <c r="GP614"/>
      <c r="GQ614"/>
      <c r="GR614"/>
      <c r="GS614"/>
      <c r="GT614"/>
      <c r="GU614"/>
      <c r="GV614"/>
      <c r="GW614"/>
    </row>
    <row r="615" spans="78:205" ht="13">
      <c r="BZ615"/>
      <c r="CH615"/>
      <c r="CP615"/>
      <c r="CX615"/>
      <c r="CY615"/>
      <c r="CZ615"/>
      <c r="DA615"/>
      <c r="DB615"/>
      <c r="DC615"/>
      <c r="DD615"/>
      <c r="DE615"/>
      <c r="DF615"/>
      <c r="DG615"/>
      <c r="DH615"/>
      <c r="DI615"/>
      <c r="DJ615"/>
      <c r="DK615"/>
      <c r="DL615"/>
      <c r="DM615"/>
      <c r="DN615"/>
      <c r="DO615"/>
      <c r="DP615"/>
      <c r="DQ615"/>
      <c r="DR615"/>
      <c r="DS615"/>
      <c r="DT615"/>
      <c r="DU615"/>
      <c r="DV615"/>
      <c r="DW615"/>
      <c r="DX615"/>
      <c r="DY615"/>
      <c r="DZ615"/>
      <c r="EA615"/>
      <c r="EB615"/>
      <c r="EC615"/>
      <c r="ED615"/>
      <c r="EE615"/>
      <c r="EF615"/>
      <c r="EG615"/>
      <c r="EH615"/>
      <c r="EI615"/>
      <c r="EJ615"/>
      <c r="EK615"/>
      <c r="EL615"/>
      <c r="EM615"/>
      <c r="EN615"/>
      <c r="EO615"/>
      <c r="EP615"/>
      <c r="EQ615"/>
      <c r="ER615"/>
      <c r="ES615"/>
      <c r="ET615"/>
      <c r="EU615"/>
      <c r="EV615"/>
      <c r="EW615"/>
      <c r="EX615"/>
      <c r="EY615"/>
      <c r="EZ615"/>
      <c r="FA615"/>
      <c r="FB615"/>
      <c r="FC615"/>
      <c r="FD615"/>
      <c r="FE615"/>
      <c r="FF615"/>
      <c r="FG615"/>
      <c r="FH615"/>
      <c r="FI615"/>
      <c r="FJ615"/>
      <c r="FK615"/>
      <c r="FL615"/>
      <c r="FM615"/>
      <c r="FN615"/>
      <c r="FO615"/>
      <c r="FP615"/>
      <c r="FQ615"/>
      <c r="FR615"/>
      <c r="FS615"/>
      <c r="FT615"/>
      <c r="FU615"/>
      <c r="FV615"/>
      <c r="FW615"/>
      <c r="FX615"/>
      <c r="FY615"/>
      <c r="FZ615"/>
      <c r="GA615"/>
      <c r="GB615"/>
      <c r="GC615"/>
      <c r="GD615"/>
      <c r="GE615"/>
      <c r="GF615"/>
      <c r="GG615"/>
      <c r="GH615"/>
      <c r="GI615"/>
      <c r="GJ615"/>
      <c r="GK615"/>
      <c r="GL615"/>
      <c r="GM615"/>
      <c r="GN615"/>
      <c r="GO615"/>
      <c r="GP615"/>
      <c r="GQ615"/>
      <c r="GR615"/>
      <c r="GS615"/>
      <c r="GT615"/>
      <c r="GU615"/>
      <c r="GV615"/>
      <c r="GW615"/>
    </row>
    <row r="616" spans="78:205" ht="13">
      <c r="BZ616"/>
      <c r="CH616"/>
      <c r="CP616"/>
      <c r="CX616"/>
      <c r="CY616"/>
      <c r="CZ616"/>
      <c r="DA616"/>
      <c r="DB616"/>
      <c r="DC616"/>
      <c r="DD616"/>
      <c r="DE616"/>
      <c r="DF616"/>
      <c r="DG616"/>
      <c r="DH616"/>
      <c r="DI616"/>
      <c r="DJ616"/>
      <c r="DK616"/>
      <c r="DL616"/>
      <c r="DM616"/>
      <c r="DN616"/>
      <c r="DO616"/>
      <c r="DP616"/>
      <c r="DQ616"/>
      <c r="DR616"/>
      <c r="DS616"/>
      <c r="DT616"/>
      <c r="DU616"/>
      <c r="DV616"/>
      <c r="DW616"/>
      <c r="DX616"/>
      <c r="DY616"/>
      <c r="DZ616"/>
      <c r="EA616"/>
      <c r="EB616"/>
      <c r="EC616"/>
      <c r="ED616"/>
      <c r="EE616"/>
      <c r="EF616"/>
      <c r="EG616"/>
      <c r="EH616"/>
      <c r="EI616"/>
      <c r="EJ616"/>
      <c r="EK616"/>
      <c r="EL616"/>
      <c r="EM616"/>
      <c r="EN616"/>
      <c r="EO616"/>
      <c r="EP616"/>
      <c r="EQ616"/>
      <c r="ER616"/>
      <c r="ES616"/>
      <c r="ET616"/>
      <c r="EU616"/>
      <c r="EV616"/>
      <c r="EW616"/>
      <c r="EX616"/>
      <c r="EY616"/>
      <c r="EZ616"/>
      <c r="FA616"/>
      <c r="FB616"/>
      <c r="FC616"/>
      <c r="FD616"/>
      <c r="FE616"/>
      <c r="FF616"/>
      <c r="FG616"/>
      <c r="FH616"/>
      <c r="FI616"/>
      <c r="FJ616"/>
      <c r="FK616"/>
      <c r="FL616"/>
      <c r="FM616"/>
      <c r="FN616"/>
      <c r="FO616"/>
      <c r="FP616"/>
      <c r="FQ616"/>
      <c r="FR616"/>
      <c r="FS616"/>
      <c r="FT616"/>
      <c r="FU616"/>
      <c r="FV616"/>
      <c r="FW616"/>
      <c r="FX616"/>
      <c r="FY616"/>
      <c r="FZ616"/>
      <c r="GA616"/>
      <c r="GB616"/>
      <c r="GC616"/>
      <c r="GD616"/>
      <c r="GE616"/>
      <c r="GF616"/>
      <c r="GG616"/>
      <c r="GH616"/>
      <c r="GI616"/>
      <c r="GJ616"/>
      <c r="GK616"/>
      <c r="GL616"/>
      <c r="GM616"/>
      <c r="GN616"/>
      <c r="GO616"/>
      <c r="GP616"/>
      <c r="GQ616"/>
      <c r="GR616"/>
      <c r="GS616"/>
      <c r="GT616"/>
      <c r="GU616"/>
      <c r="GV616"/>
      <c r="GW616"/>
    </row>
    <row r="617" spans="78:205" ht="13">
      <c r="BZ617"/>
      <c r="CH617"/>
      <c r="CP617"/>
      <c r="CX617"/>
      <c r="CY617"/>
      <c r="CZ617"/>
      <c r="DA617"/>
      <c r="DB617"/>
      <c r="DC617"/>
      <c r="DD617"/>
      <c r="DE617"/>
      <c r="DF617"/>
      <c r="DG617"/>
      <c r="DH617"/>
      <c r="DI617"/>
      <c r="DJ617"/>
      <c r="DK617"/>
      <c r="DL617"/>
      <c r="DM617"/>
      <c r="DN617"/>
      <c r="DO617"/>
      <c r="DP617"/>
      <c r="DQ617"/>
      <c r="DR617"/>
      <c r="DS617"/>
      <c r="DT617"/>
      <c r="DU617"/>
      <c r="DV617"/>
      <c r="DW617"/>
      <c r="DX617"/>
      <c r="DY617"/>
      <c r="DZ617"/>
      <c r="EA617"/>
      <c r="EB617"/>
      <c r="EC617"/>
      <c r="ED617"/>
      <c r="EE617"/>
      <c r="EF617"/>
      <c r="EG617"/>
      <c r="EH617"/>
      <c r="EI617"/>
      <c r="EJ617"/>
      <c r="EK617"/>
      <c r="EL617"/>
      <c r="EM617"/>
      <c r="EN617"/>
      <c r="EO617"/>
      <c r="EP617"/>
      <c r="EQ617"/>
      <c r="ER617"/>
      <c r="ES617"/>
      <c r="ET617"/>
      <c r="EU617"/>
      <c r="EV617"/>
      <c r="EW617"/>
      <c r="EX617"/>
      <c r="EY617"/>
      <c r="EZ617"/>
      <c r="FA617"/>
      <c r="FB617"/>
      <c r="FC617"/>
      <c r="FD617"/>
      <c r="FE617"/>
      <c r="FF617"/>
      <c r="FG617"/>
      <c r="FH617"/>
      <c r="FI617"/>
      <c r="FJ617"/>
      <c r="FK617"/>
      <c r="FL617"/>
      <c r="FM617"/>
      <c r="FN617"/>
      <c r="FO617"/>
      <c r="FP617"/>
      <c r="FQ617"/>
      <c r="FR617"/>
      <c r="FS617"/>
      <c r="FT617"/>
      <c r="FU617"/>
      <c r="FV617"/>
      <c r="FW617"/>
      <c r="FX617"/>
      <c r="FY617"/>
      <c r="FZ617"/>
      <c r="GA617"/>
      <c r="GB617"/>
      <c r="GC617"/>
      <c r="GD617"/>
      <c r="GE617"/>
      <c r="GF617"/>
      <c r="GG617"/>
      <c r="GH617"/>
      <c r="GI617"/>
      <c r="GJ617"/>
      <c r="GK617"/>
      <c r="GL617"/>
      <c r="GM617"/>
      <c r="GN617"/>
      <c r="GO617"/>
      <c r="GP617"/>
      <c r="GQ617"/>
      <c r="GR617"/>
      <c r="GS617"/>
      <c r="GT617"/>
      <c r="GU617"/>
      <c r="GV617"/>
      <c r="GW617"/>
    </row>
    <row r="618" spans="78:205" ht="13">
      <c r="BZ618"/>
      <c r="CH618"/>
      <c r="CP618"/>
      <c r="CX618"/>
      <c r="CY618"/>
      <c r="CZ618"/>
      <c r="DA618"/>
      <c r="DB618"/>
      <c r="DC618"/>
      <c r="DD618"/>
      <c r="DE618"/>
      <c r="DF618"/>
      <c r="DG618"/>
      <c r="DH618"/>
      <c r="DI618"/>
      <c r="DJ618"/>
      <c r="DK618"/>
      <c r="DL618"/>
      <c r="DM618"/>
      <c r="DN618"/>
      <c r="DO618"/>
      <c r="DP618"/>
      <c r="DQ618"/>
      <c r="DR618"/>
      <c r="DS618"/>
      <c r="DT618"/>
      <c r="DU618"/>
      <c r="DV618"/>
      <c r="DW618"/>
      <c r="DX618"/>
      <c r="DY618"/>
      <c r="DZ618"/>
      <c r="EA618"/>
      <c r="EB618"/>
      <c r="EC618"/>
      <c r="ED618"/>
      <c r="EE618"/>
      <c r="EF618"/>
      <c r="EG618"/>
      <c r="EH618"/>
      <c r="EI618"/>
      <c r="EJ618"/>
      <c r="EK618"/>
      <c r="EL618"/>
      <c r="EM618"/>
      <c r="EN618"/>
      <c r="EO618"/>
      <c r="EP618"/>
      <c r="EQ618"/>
      <c r="ER618"/>
      <c r="ES618"/>
      <c r="ET618"/>
      <c r="EU618"/>
      <c r="EV618"/>
      <c r="EW618"/>
      <c r="EX618"/>
      <c r="EY618"/>
      <c r="EZ618"/>
      <c r="FA618"/>
      <c r="FB618"/>
      <c r="FC618"/>
      <c r="FD618"/>
      <c r="FE618"/>
      <c r="FF618"/>
      <c r="FG618"/>
      <c r="FH618"/>
      <c r="FI618"/>
      <c r="FJ618"/>
      <c r="FK618"/>
      <c r="FL618"/>
      <c r="FM618"/>
      <c r="FN618"/>
      <c r="FO618"/>
      <c r="FP618"/>
      <c r="FQ618"/>
      <c r="FR618"/>
      <c r="FS618"/>
      <c r="FT618"/>
      <c r="FU618"/>
      <c r="FV618"/>
      <c r="FW618"/>
      <c r="FX618"/>
      <c r="FY618"/>
      <c r="FZ618"/>
      <c r="GA618"/>
      <c r="GB618"/>
      <c r="GC618"/>
      <c r="GD618"/>
      <c r="GE618"/>
      <c r="GF618"/>
      <c r="GG618"/>
      <c r="GH618"/>
      <c r="GI618"/>
      <c r="GJ618"/>
      <c r="GK618"/>
      <c r="GL618"/>
      <c r="GM618"/>
      <c r="GN618"/>
      <c r="GO618"/>
      <c r="GP618"/>
      <c r="GQ618"/>
      <c r="GR618"/>
      <c r="GS618"/>
      <c r="GT618"/>
      <c r="GU618"/>
      <c r="GV618"/>
      <c r="GW618"/>
    </row>
    <row r="619" spans="78:205" ht="13">
      <c r="BZ619"/>
      <c r="CH619"/>
      <c r="CP619"/>
      <c r="CX619"/>
      <c r="CY619"/>
      <c r="CZ619"/>
      <c r="DA619"/>
      <c r="DB619"/>
      <c r="DC619"/>
      <c r="DD619"/>
      <c r="DE619"/>
      <c r="DF619"/>
      <c r="DG619"/>
      <c r="DH619"/>
      <c r="DI619"/>
      <c r="DJ619"/>
      <c r="DK619"/>
      <c r="DL619"/>
      <c r="DM619"/>
      <c r="DN619"/>
      <c r="DO619"/>
      <c r="DP619"/>
      <c r="DQ619"/>
      <c r="DR619"/>
      <c r="DS619"/>
      <c r="DT619"/>
      <c r="DU619"/>
      <c r="DV619"/>
      <c r="DW619"/>
      <c r="DX619"/>
      <c r="DY619"/>
      <c r="DZ619"/>
      <c r="EA619"/>
      <c r="EB619"/>
      <c r="EC619"/>
      <c r="ED619"/>
      <c r="EE619"/>
      <c r="EF619"/>
      <c r="EG619"/>
      <c r="EH619"/>
      <c r="EI619"/>
      <c r="EJ619"/>
      <c r="EK619"/>
      <c r="EL619"/>
      <c r="EM619"/>
      <c r="EN619"/>
      <c r="EO619"/>
      <c r="EP619"/>
      <c r="EQ619"/>
      <c r="ER619"/>
      <c r="ES619"/>
      <c r="ET619"/>
      <c r="EU619"/>
      <c r="EV619"/>
      <c r="EW619"/>
      <c r="EX619"/>
      <c r="EY619"/>
      <c r="EZ619"/>
      <c r="FA619"/>
      <c r="FB619"/>
      <c r="FC619"/>
      <c r="FD619"/>
      <c r="FE619"/>
      <c r="FF619"/>
      <c r="FG619"/>
      <c r="FH619"/>
      <c r="FI619"/>
      <c r="FJ619"/>
      <c r="FK619"/>
      <c r="FL619"/>
      <c r="FM619"/>
      <c r="FN619"/>
      <c r="FO619"/>
      <c r="FP619"/>
      <c r="FQ619"/>
      <c r="FR619"/>
      <c r="FS619"/>
      <c r="FT619"/>
      <c r="FU619"/>
      <c r="FV619"/>
      <c r="FW619"/>
      <c r="FX619"/>
      <c r="FY619"/>
      <c r="FZ619"/>
      <c r="GA619"/>
      <c r="GB619"/>
      <c r="GC619"/>
      <c r="GD619"/>
      <c r="GE619"/>
      <c r="GF619"/>
      <c r="GG619"/>
      <c r="GH619"/>
      <c r="GI619"/>
      <c r="GJ619"/>
      <c r="GK619"/>
      <c r="GL619"/>
      <c r="GM619"/>
      <c r="GN619"/>
      <c r="GO619"/>
      <c r="GP619"/>
      <c r="GQ619"/>
      <c r="GR619"/>
      <c r="GS619"/>
      <c r="GT619"/>
      <c r="GU619"/>
      <c r="GV619"/>
      <c r="GW619"/>
    </row>
    <row r="620" spans="78:205" ht="13">
      <c r="BZ620"/>
      <c r="CH620"/>
      <c r="CP620"/>
      <c r="CX620"/>
      <c r="CY620"/>
      <c r="CZ620"/>
      <c r="DA620"/>
      <c r="DB620"/>
      <c r="DC620"/>
      <c r="DD620"/>
      <c r="DE620"/>
      <c r="DF620"/>
      <c r="DG620"/>
      <c r="DH620"/>
      <c r="DI620"/>
      <c r="DJ620"/>
      <c r="DK620"/>
      <c r="DL620"/>
      <c r="DM620"/>
      <c r="DN620"/>
      <c r="DO620"/>
      <c r="DP620"/>
      <c r="DQ620"/>
      <c r="DR620"/>
      <c r="DS620"/>
      <c r="DT620"/>
      <c r="DU620"/>
      <c r="DV620"/>
      <c r="DW620"/>
      <c r="DX620"/>
      <c r="DY620"/>
      <c r="DZ620"/>
      <c r="EA620"/>
      <c r="EB620"/>
      <c r="EC620"/>
      <c r="ED620"/>
      <c r="EE620"/>
      <c r="EF620"/>
      <c r="EG620"/>
      <c r="EH620"/>
      <c r="EI620"/>
      <c r="EJ620"/>
      <c r="EK620"/>
      <c r="EL620"/>
      <c r="EM620"/>
      <c r="EN620"/>
      <c r="EO620"/>
      <c r="EP620"/>
      <c r="EQ620"/>
      <c r="ER620"/>
      <c r="ES620"/>
      <c r="ET620"/>
      <c r="EU620"/>
      <c r="EV620"/>
      <c r="EW620"/>
      <c r="EX620"/>
      <c r="EY620"/>
      <c r="EZ620"/>
      <c r="FA620"/>
      <c r="FB620"/>
      <c r="FC620"/>
      <c r="FD620"/>
      <c r="FE620"/>
      <c r="FF620"/>
      <c r="FG620"/>
      <c r="FH620"/>
      <c r="FI620"/>
      <c r="FJ620"/>
      <c r="FK620"/>
      <c r="FL620"/>
      <c r="FM620"/>
      <c r="FN620"/>
      <c r="FO620"/>
      <c r="FP620"/>
      <c r="FQ620"/>
      <c r="FR620"/>
      <c r="FS620"/>
      <c r="FT620"/>
      <c r="FU620"/>
      <c r="FV620"/>
      <c r="FW620"/>
      <c r="FX620"/>
      <c r="FY620"/>
      <c r="FZ620"/>
      <c r="GA620"/>
      <c r="GB620"/>
      <c r="GC620"/>
      <c r="GD620"/>
      <c r="GE620"/>
      <c r="GF620"/>
      <c r="GG620"/>
      <c r="GH620"/>
      <c r="GI620"/>
      <c r="GJ620"/>
      <c r="GK620"/>
      <c r="GL620"/>
      <c r="GM620"/>
      <c r="GN620"/>
      <c r="GO620"/>
      <c r="GP620"/>
      <c r="GQ620"/>
      <c r="GR620"/>
      <c r="GS620"/>
      <c r="GT620"/>
      <c r="GU620"/>
      <c r="GV620"/>
      <c r="GW620"/>
    </row>
    <row r="621" spans="78:205" ht="13">
      <c r="BZ621"/>
      <c r="CH621"/>
      <c r="CP621"/>
      <c r="CX621"/>
      <c r="CY621"/>
      <c r="CZ621"/>
      <c r="DA621"/>
      <c r="DB621"/>
      <c r="DC621"/>
      <c r="DD621"/>
      <c r="DE621"/>
      <c r="DF621"/>
      <c r="DG621"/>
      <c r="DH621"/>
      <c r="DI621"/>
      <c r="DJ621"/>
      <c r="DK621"/>
      <c r="DL621"/>
      <c r="DM621"/>
      <c r="DN621"/>
      <c r="DO621"/>
      <c r="DP621"/>
      <c r="DQ621"/>
      <c r="DR621"/>
      <c r="DS621"/>
      <c r="DT621"/>
      <c r="DU621"/>
      <c r="DV621"/>
      <c r="DW621"/>
      <c r="DX621"/>
      <c r="DY621"/>
      <c r="DZ621"/>
      <c r="EA621"/>
      <c r="EB621"/>
      <c r="EC621"/>
      <c r="ED621"/>
      <c r="EE621"/>
      <c r="EF621"/>
      <c r="EG621"/>
      <c r="EH621"/>
      <c r="EI621"/>
      <c r="EJ621"/>
      <c r="EK621"/>
      <c r="EL621"/>
      <c r="EM621"/>
      <c r="EN621"/>
      <c r="EO621"/>
      <c r="EP621"/>
      <c r="EQ621"/>
      <c r="ER621"/>
      <c r="ES621"/>
      <c r="ET621"/>
      <c r="EU621"/>
      <c r="EV621"/>
      <c r="EW621"/>
      <c r="EX621"/>
      <c r="EY621"/>
      <c r="EZ621"/>
      <c r="FA621"/>
      <c r="FB621"/>
      <c r="FC621"/>
      <c r="FD621"/>
      <c r="FE621"/>
      <c r="FF621"/>
      <c r="FG621"/>
      <c r="FH621"/>
      <c r="FI621"/>
      <c r="FJ621"/>
      <c r="FK621"/>
      <c r="FL621"/>
      <c r="FM621"/>
      <c r="FN621"/>
      <c r="FO621"/>
      <c r="FP621"/>
      <c r="FQ621"/>
      <c r="FR621"/>
      <c r="FS621"/>
      <c r="FT621"/>
      <c r="FU621"/>
      <c r="FV621"/>
      <c r="FW621"/>
      <c r="FX621"/>
      <c r="FY621"/>
      <c r="FZ621"/>
      <c r="GA621"/>
      <c r="GB621"/>
      <c r="GC621"/>
      <c r="GD621"/>
      <c r="GE621"/>
      <c r="GF621"/>
      <c r="GG621"/>
      <c r="GH621"/>
      <c r="GI621"/>
      <c r="GJ621"/>
      <c r="GK621"/>
      <c r="GL621"/>
      <c r="GM621"/>
      <c r="GN621"/>
      <c r="GO621"/>
      <c r="GP621"/>
      <c r="GQ621"/>
      <c r="GR621"/>
      <c r="GS621"/>
      <c r="GT621"/>
      <c r="GU621"/>
      <c r="GV621"/>
      <c r="GW621"/>
    </row>
    <row r="622" spans="78:205" ht="13">
      <c r="BZ622"/>
      <c r="CH622"/>
      <c r="CP622"/>
      <c r="CX622"/>
      <c r="CY622"/>
      <c r="CZ622"/>
      <c r="DA622"/>
      <c r="DB622"/>
      <c r="DC622"/>
      <c r="DD622"/>
      <c r="DE622"/>
      <c r="DF622"/>
      <c r="DG622"/>
      <c r="DH622"/>
      <c r="DI622"/>
      <c r="DJ622"/>
      <c r="DK622"/>
      <c r="DL622"/>
      <c r="DM622"/>
      <c r="DN622"/>
      <c r="DO622"/>
      <c r="DP622"/>
      <c r="DQ622"/>
      <c r="DR622"/>
      <c r="DS622"/>
      <c r="DT622"/>
      <c r="DU622"/>
      <c r="DV622"/>
      <c r="DW622"/>
      <c r="DX622"/>
      <c r="DY622"/>
      <c r="DZ622"/>
      <c r="EA622"/>
      <c r="EB622"/>
      <c r="EC622"/>
      <c r="ED622"/>
      <c r="EE622"/>
      <c r="EF622"/>
      <c r="EG622"/>
      <c r="EH622"/>
      <c r="EI622"/>
      <c r="EJ622"/>
      <c r="EK622"/>
      <c r="EL622"/>
      <c r="EM622"/>
      <c r="EN622"/>
      <c r="EO622"/>
      <c r="EP622"/>
      <c r="EQ622"/>
      <c r="ER622"/>
      <c r="ES622"/>
      <c r="ET622"/>
      <c r="EU622"/>
      <c r="EV622"/>
      <c r="EW622"/>
      <c r="EX622"/>
      <c r="EY622"/>
      <c r="EZ622"/>
      <c r="FA622"/>
      <c r="FB622"/>
      <c r="FC622"/>
      <c r="FD622"/>
      <c r="FE622"/>
      <c r="FF622"/>
      <c r="FG622"/>
      <c r="FH622"/>
      <c r="FI622"/>
      <c r="FJ622"/>
      <c r="FK622"/>
      <c r="FL622"/>
      <c r="FM622"/>
      <c r="FN622"/>
      <c r="FO622"/>
      <c r="FP622"/>
      <c r="FQ622"/>
      <c r="FR622"/>
      <c r="FS622"/>
      <c r="FT622"/>
      <c r="FU622"/>
      <c r="FV622"/>
      <c r="FW622"/>
      <c r="FX622"/>
      <c r="FY622"/>
      <c r="FZ622"/>
      <c r="GA622"/>
      <c r="GB622"/>
      <c r="GC622"/>
      <c r="GD622"/>
      <c r="GE622"/>
      <c r="GF622"/>
      <c r="GG622"/>
      <c r="GH622"/>
      <c r="GI622"/>
      <c r="GJ622"/>
      <c r="GK622"/>
      <c r="GL622"/>
      <c r="GM622"/>
      <c r="GN622"/>
      <c r="GO622"/>
      <c r="GP622"/>
      <c r="GQ622"/>
      <c r="GR622"/>
      <c r="GS622"/>
      <c r="GT622"/>
      <c r="GU622"/>
      <c r="GV622"/>
      <c r="GW622"/>
    </row>
    <row r="623" spans="78:205" ht="13">
      <c r="BZ623"/>
      <c r="CH623"/>
      <c r="CP623"/>
      <c r="CX623"/>
      <c r="CY623"/>
      <c r="CZ623"/>
      <c r="DA623"/>
      <c r="DB623"/>
      <c r="DC623"/>
      <c r="DD623"/>
      <c r="DE623"/>
      <c r="DF623"/>
      <c r="DG623"/>
      <c r="DH623"/>
      <c r="DI623"/>
      <c r="DJ623"/>
      <c r="DK623"/>
      <c r="DL623"/>
      <c r="DM623"/>
      <c r="DN623"/>
      <c r="DO623"/>
      <c r="DP623"/>
      <c r="DQ623"/>
      <c r="DR623"/>
      <c r="DS623"/>
      <c r="DT623"/>
      <c r="DU623"/>
      <c r="DV623"/>
      <c r="DW623"/>
      <c r="DX623"/>
      <c r="DY623"/>
      <c r="DZ623"/>
      <c r="EA623"/>
      <c r="EB623"/>
      <c r="EC623"/>
      <c r="ED623"/>
      <c r="EE623"/>
      <c r="EF623"/>
      <c r="EG623"/>
      <c r="EH623"/>
      <c r="EI623"/>
      <c r="EJ623"/>
      <c r="EK623"/>
      <c r="EL623"/>
      <c r="EM623"/>
      <c r="EN623"/>
      <c r="EO623"/>
      <c r="EP623"/>
      <c r="EQ623"/>
      <c r="ER623"/>
      <c r="ES623"/>
      <c r="ET623"/>
      <c r="EU623"/>
      <c r="EV623"/>
      <c r="EW623"/>
      <c r="EX623"/>
      <c r="EY623"/>
      <c r="EZ623"/>
      <c r="FA623"/>
      <c r="FB623"/>
      <c r="FC623"/>
      <c r="FD623"/>
      <c r="FE623"/>
      <c r="FF623"/>
      <c r="FG623"/>
      <c r="FH623"/>
      <c r="FI623"/>
      <c r="FJ623"/>
      <c r="FK623"/>
      <c r="FL623"/>
      <c r="FM623"/>
      <c r="FN623"/>
      <c r="FO623"/>
      <c r="FP623"/>
      <c r="FQ623"/>
      <c r="FR623"/>
      <c r="FS623"/>
      <c r="FT623"/>
      <c r="FU623"/>
      <c r="FV623"/>
      <c r="FW623"/>
      <c r="FX623"/>
      <c r="FY623"/>
      <c r="FZ623"/>
      <c r="GA623"/>
      <c r="GB623"/>
      <c r="GC623"/>
      <c r="GD623"/>
      <c r="GE623"/>
      <c r="GF623"/>
      <c r="GG623"/>
      <c r="GH623"/>
      <c r="GI623"/>
      <c r="GJ623"/>
      <c r="GK623"/>
      <c r="GL623"/>
      <c r="GM623"/>
      <c r="GN623"/>
      <c r="GO623"/>
      <c r="GP623"/>
      <c r="GQ623"/>
      <c r="GR623"/>
      <c r="GS623"/>
      <c r="GT623"/>
      <c r="GU623"/>
      <c r="GV623"/>
      <c r="GW623"/>
    </row>
    <row r="624" spans="78:205" ht="13">
      <c r="BZ624"/>
      <c r="CH624"/>
      <c r="CP624"/>
      <c r="CX624"/>
      <c r="CY624"/>
      <c r="CZ624"/>
      <c r="DA624"/>
      <c r="DB624"/>
      <c r="DC624"/>
      <c r="DD624"/>
      <c r="DE624"/>
      <c r="DF624"/>
      <c r="DG624"/>
      <c r="DH624"/>
      <c r="DI624"/>
      <c r="DJ624"/>
      <c r="DK624"/>
      <c r="DL624"/>
      <c r="DM624"/>
      <c r="DN624"/>
      <c r="DO624"/>
      <c r="DP624"/>
      <c r="DQ624"/>
      <c r="DR624"/>
      <c r="DS624"/>
      <c r="DT624"/>
      <c r="DU624"/>
      <c r="DV624"/>
      <c r="DW624"/>
      <c r="DX624"/>
      <c r="DY624"/>
      <c r="DZ624"/>
      <c r="EA624"/>
      <c r="EB624"/>
      <c r="EC624"/>
      <c r="ED624"/>
      <c r="EE624"/>
      <c r="EF624"/>
      <c r="EG624"/>
      <c r="EH624"/>
      <c r="EI624"/>
      <c r="EJ624"/>
      <c r="EK624"/>
      <c r="EL624"/>
      <c r="EM624"/>
      <c r="EN624"/>
      <c r="EO624"/>
      <c r="EP624"/>
      <c r="EQ624"/>
      <c r="ER624"/>
      <c r="ES624"/>
      <c r="ET624"/>
      <c r="EU624"/>
      <c r="EV624"/>
      <c r="EW624"/>
      <c r="EX624"/>
      <c r="EY624"/>
      <c r="EZ624"/>
      <c r="FA624"/>
      <c r="FB624"/>
      <c r="FC624"/>
      <c r="FD624"/>
      <c r="FE624"/>
      <c r="FF624"/>
      <c r="FG624"/>
      <c r="FH624"/>
      <c r="FI624"/>
      <c r="FJ624"/>
      <c r="FK624"/>
      <c r="FL624"/>
      <c r="FM624"/>
      <c r="FN624"/>
      <c r="FO624"/>
      <c r="FP624"/>
      <c r="FQ624"/>
      <c r="FR624"/>
      <c r="FS624"/>
      <c r="FT624"/>
      <c r="FU624"/>
      <c r="FV624"/>
      <c r="FW624"/>
      <c r="FX624"/>
      <c r="FY624"/>
      <c r="FZ624"/>
      <c r="GA624"/>
      <c r="GB624"/>
      <c r="GC624"/>
      <c r="GD624"/>
      <c r="GE624"/>
      <c r="GF624"/>
      <c r="GG624"/>
      <c r="GH624"/>
      <c r="GI624"/>
      <c r="GJ624"/>
      <c r="GK624"/>
      <c r="GL624"/>
      <c r="GM624"/>
      <c r="GN624"/>
      <c r="GO624"/>
      <c r="GP624"/>
      <c r="GQ624"/>
      <c r="GR624"/>
      <c r="GS624"/>
      <c r="GT624"/>
      <c r="GU624"/>
      <c r="GV624"/>
      <c r="GW624"/>
    </row>
    <row r="625" spans="78:205" ht="13">
      <c r="BZ625"/>
      <c r="CH625"/>
      <c r="CP625"/>
      <c r="CX625"/>
      <c r="CY625"/>
      <c r="CZ625"/>
      <c r="DA625"/>
      <c r="DB625"/>
      <c r="DC625"/>
      <c r="DD625"/>
      <c r="DE625"/>
      <c r="DF625"/>
      <c r="DG625"/>
      <c r="DH625"/>
      <c r="DI625"/>
      <c r="DJ625"/>
      <c r="DK625"/>
      <c r="DL625"/>
      <c r="DM625"/>
      <c r="DN625"/>
      <c r="DO625"/>
      <c r="DP625"/>
      <c r="DQ625"/>
      <c r="DR625"/>
      <c r="DS625"/>
      <c r="DT625"/>
      <c r="DU625"/>
      <c r="DV625"/>
      <c r="DW625"/>
      <c r="DX625"/>
      <c r="DY625"/>
      <c r="DZ625"/>
      <c r="EA625"/>
      <c r="EB625"/>
      <c r="EC625"/>
      <c r="ED625"/>
      <c r="EE625"/>
      <c r="EF625"/>
      <c r="EG625"/>
      <c r="EH625"/>
      <c r="EI625"/>
      <c r="EJ625"/>
      <c r="EK625"/>
      <c r="EL625"/>
      <c r="EM625"/>
      <c r="EN625"/>
      <c r="EO625"/>
      <c r="EP625"/>
      <c r="EQ625"/>
      <c r="ER625"/>
      <c r="ES625"/>
      <c r="ET625"/>
      <c r="EU625"/>
      <c r="EV625"/>
      <c r="EW625"/>
      <c r="EX625"/>
      <c r="EY625"/>
      <c r="EZ625"/>
      <c r="FA625"/>
      <c r="FB625"/>
      <c r="FC625"/>
      <c r="FD625"/>
      <c r="FE625"/>
      <c r="FF625"/>
      <c r="FG625"/>
      <c r="FH625"/>
      <c r="FI625"/>
      <c r="FJ625"/>
      <c r="FK625"/>
      <c r="FL625"/>
      <c r="FM625"/>
      <c r="FN625"/>
      <c r="FO625"/>
      <c r="FP625"/>
      <c r="FQ625"/>
      <c r="FR625"/>
      <c r="FS625"/>
      <c r="FT625"/>
      <c r="FU625"/>
      <c r="FV625"/>
      <c r="FW625"/>
      <c r="FX625"/>
      <c r="FY625"/>
      <c r="FZ625"/>
      <c r="GA625"/>
      <c r="GB625"/>
      <c r="GC625"/>
      <c r="GD625"/>
      <c r="GE625"/>
      <c r="GF625"/>
      <c r="GG625"/>
      <c r="GH625"/>
      <c r="GI625"/>
      <c r="GJ625"/>
      <c r="GK625"/>
      <c r="GL625"/>
      <c r="GM625"/>
      <c r="GN625"/>
      <c r="GO625"/>
      <c r="GP625"/>
      <c r="GQ625"/>
      <c r="GR625"/>
      <c r="GS625"/>
      <c r="GT625"/>
      <c r="GU625"/>
      <c r="GV625"/>
      <c r="GW625"/>
    </row>
    <row r="626" spans="78:205" ht="13">
      <c r="BZ626"/>
      <c r="CH626"/>
      <c r="CP626"/>
      <c r="CX626"/>
      <c r="CY626"/>
      <c r="CZ626"/>
      <c r="DA626"/>
      <c r="DB626"/>
      <c r="DC626"/>
      <c r="DD626"/>
      <c r="DE626"/>
      <c r="DF626"/>
      <c r="DG626"/>
      <c r="DH626"/>
      <c r="DI626"/>
      <c r="DJ626"/>
      <c r="DK626"/>
      <c r="DL626"/>
      <c r="DM626"/>
      <c r="DN626"/>
      <c r="DO626"/>
      <c r="DP626"/>
      <c r="DQ626"/>
      <c r="DR626"/>
      <c r="DS626"/>
      <c r="DT626"/>
      <c r="DU626"/>
      <c r="DV626"/>
      <c r="DW626"/>
      <c r="DX626"/>
      <c r="DY626"/>
      <c r="DZ626"/>
      <c r="EA626"/>
      <c r="EB626"/>
      <c r="EC626"/>
      <c r="ED626"/>
      <c r="EE626"/>
      <c r="EF626"/>
      <c r="EG626"/>
      <c r="EH626"/>
      <c r="EI626"/>
      <c r="EJ626"/>
      <c r="EK626"/>
      <c r="EL626"/>
      <c r="EM626"/>
      <c r="EN626"/>
      <c r="EO626"/>
      <c r="EP626"/>
      <c r="EQ626"/>
      <c r="ER626"/>
      <c r="ES626"/>
      <c r="ET626"/>
      <c r="EU626"/>
      <c r="EV626"/>
      <c r="EW626"/>
      <c r="EX626"/>
      <c r="EY626"/>
      <c r="EZ626"/>
      <c r="FA626"/>
      <c r="FB626"/>
      <c r="FC626"/>
      <c r="FD626"/>
      <c r="FE626"/>
      <c r="FF626"/>
      <c r="FG626"/>
      <c r="FH626"/>
      <c r="FI626"/>
      <c r="FJ626"/>
      <c r="FK626"/>
      <c r="FL626"/>
      <c r="FM626"/>
      <c r="FN626"/>
      <c r="FO626"/>
      <c r="FP626"/>
      <c r="FQ626"/>
      <c r="FR626"/>
      <c r="FS626"/>
      <c r="FT626"/>
      <c r="FU626"/>
      <c r="FV626"/>
      <c r="FW626"/>
      <c r="FX626"/>
      <c r="FY626"/>
      <c r="FZ626"/>
      <c r="GA626"/>
      <c r="GB626"/>
      <c r="GC626"/>
      <c r="GD626"/>
      <c r="GE626"/>
      <c r="GF626"/>
      <c r="GG626"/>
      <c r="GH626"/>
      <c r="GI626"/>
      <c r="GJ626"/>
      <c r="GK626"/>
      <c r="GL626"/>
      <c r="GM626"/>
      <c r="GN626"/>
      <c r="GO626"/>
      <c r="GP626"/>
      <c r="GQ626"/>
      <c r="GR626"/>
      <c r="GS626"/>
      <c r="GT626"/>
      <c r="GU626"/>
      <c r="GV626"/>
      <c r="GW626"/>
    </row>
    <row r="627" spans="78:205" ht="13">
      <c r="BZ627"/>
      <c r="CH627"/>
      <c r="CP627"/>
      <c r="CX627"/>
      <c r="CY627"/>
      <c r="CZ627"/>
      <c r="DA627"/>
      <c r="DB627"/>
      <c r="DC627"/>
      <c r="DD627"/>
      <c r="DE627"/>
      <c r="DF627"/>
      <c r="DG627"/>
      <c r="DH627"/>
      <c r="DI627"/>
      <c r="DJ627"/>
      <c r="DK627"/>
      <c r="DL627"/>
      <c r="DM627"/>
      <c r="DN627"/>
      <c r="DO627"/>
      <c r="DP627"/>
      <c r="DQ627"/>
      <c r="DR627"/>
      <c r="DS627"/>
      <c r="DT627"/>
      <c r="DU627"/>
      <c r="DV627"/>
      <c r="DW627"/>
      <c r="DX627"/>
      <c r="DY627"/>
      <c r="DZ627"/>
      <c r="EA627"/>
      <c r="EB627"/>
      <c r="EC627"/>
      <c r="ED627"/>
      <c r="EE627"/>
      <c r="EF627"/>
      <c r="EG627"/>
      <c r="EH627"/>
      <c r="EI627"/>
      <c r="EJ627"/>
      <c r="EK627"/>
      <c r="EL627"/>
      <c r="EM627"/>
      <c r="EN627"/>
      <c r="EO627"/>
      <c r="EP627"/>
      <c r="EQ627"/>
      <c r="ER627"/>
      <c r="ES627"/>
      <c r="ET627"/>
      <c r="EU627"/>
      <c r="EV627"/>
      <c r="EW627"/>
      <c r="EX627"/>
      <c r="EY627"/>
      <c r="EZ627"/>
      <c r="FA627"/>
      <c r="FB627"/>
      <c r="FC627"/>
      <c r="FD627"/>
      <c r="FE627"/>
      <c r="FF627"/>
      <c r="FG627"/>
      <c r="FH627"/>
      <c r="FI627"/>
      <c r="FJ627"/>
      <c r="FK627"/>
      <c r="FL627"/>
      <c r="FM627"/>
      <c r="FN627"/>
      <c r="FO627"/>
      <c r="FP627"/>
      <c r="FQ627"/>
      <c r="FR627"/>
      <c r="FS627"/>
      <c r="FT627"/>
      <c r="FU627"/>
      <c r="FV627"/>
      <c r="FW627"/>
      <c r="FX627"/>
      <c r="FY627"/>
      <c r="FZ627"/>
      <c r="GA627"/>
      <c r="GB627"/>
      <c r="GC627"/>
      <c r="GD627"/>
      <c r="GE627"/>
      <c r="GF627"/>
      <c r="GG627"/>
      <c r="GH627"/>
      <c r="GI627"/>
      <c r="GJ627"/>
      <c r="GK627"/>
      <c r="GL627"/>
      <c r="GM627"/>
      <c r="GN627"/>
      <c r="GO627"/>
      <c r="GP627"/>
      <c r="GQ627"/>
      <c r="GR627"/>
      <c r="GS627"/>
      <c r="GT627"/>
      <c r="GU627"/>
      <c r="GV627"/>
      <c r="GW627"/>
    </row>
    <row r="628" spans="78:205" ht="13">
      <c r="BZ628"/>
      <c r="CH628"/>
      <c r="CP628"/>
      <c r="CX628"/>
      <c r="CY628"/>
      <c r="CZ628"/>
      <c r="DA628"/>
      <c r="DB628"/>
      <c r="DC628"/>
      <c r="DD628"/>
      <c r="DE628"/>
      <c r="DF628"/>
      <c r="DG628"/>
      <c r="DH628"/>
      <c r="DI628"/>
      <c r="DJ628"/>
      <c r="DK628"/>
      <c r="DL628"/>
      <c r="DM628"/>
      <c r="DN628"/>
      <c r="DO628"/>
      <c r="DP628"/>
      <c r="DQ628"/>
      <c r="DR628"/>
      <c r="DS628"/>
      <c r="DT628"/>
      <c r="DU628"/>
      <c r="DV628"/>
      <c r="DW628"/>
      <c r="DX628"/>
      <c r="DY628"/>
      <c r="DZ628"/>
      <c r="EA628"/>
      <c r="EB628"/>
      <c r="EC628"/>
      <c r="ED628"/>
      <c r="EE628"/>
      <c r="EF628"/>
      <c r="EG628"/>
      <c r="EH628"/>
      <c r="EI628"/>
      <c r="EJ628"/>
      <c r="EK628"/>
      <c r="EL628"/>
      <c r="EM628"/>
      <c r="EN628"/>
      <c r="EO628"/>
      <c r="EP628"/>
      <c r="EQ628"/>
      <c r="ER628"/>
      <c r="ES628"/>
      <c r="ET628"/>
      <c r="EU628"/>
      <c r="EV628"/>
      <c r="EW628"/>
      <c r="EX628"/>
      <c r="EY628"/>
      <c r="EZ628"/>
      <c r="FA628"/>
      <c r="FB628"/>
      <c r="FC628"/>
      <c r="FD628"/>
      <c r="FE628"/>
      <c r="FF628"/>
      <c r="FG628"/>
      <c r="FH628"/>
      <c r="FI628"/>
      <c r="FJ628"/>
      <c r="FK628"/>
      <c r="FL628"/>
      <c r="FM628"/>
      <c r="FN628"/>
      <c r="FO628"/>
      <c r="FP628"/>
      <c r="FQ628"/>
      <c r="FR628"/>
      <c r="FS628"/>
      <c r="FT628"/>
      <c r="FU628"/>
      <c r="FV628"/>
      <c r="FW628"/>
      <c r="FX628"/>
      <c r="FY628"/>
      <c r="FZ628"/>
      <c r="GA628"/>
      <c r="GB628"/>
      <c r="GC628"/>
      <c r="GD628"/>
      <c r="GE628"/>
      <c r="GF628"/>
      <c r="GG628"/>
      <c r="GH628"/>
      <c r="GI628"/>
      <c r="GJ628"/>
      <c r="GK628"/>
      <c r="GL628"/>
      <c r="GM628"/>
      <c r="GN628"/>
      <c r="GO628"/>
      <c r="GP628"/>
      <c r="GQ628"/>
      <c r="GR628"/>
      <c r="GS628"/>
      <c r="GT628"/>
      <c r="GU628"/>
      <c r="GV628"/>
      <c r="GW628"/>
    </row>
    <row r="629" spans="78:205" ht="13">
      <c r="BZ629"/>
      <c r="CH629"/>
      <c r="CP629"/>
      <c r="CX629"/>
      <c r="CY629"/>
      <c r="CZ629"/>
      <c r="DA629"/>
      <c r="DB629"/>
      <c r="DC629"/>
      <c r="DD629"/>
      <c r="DE629"/>
      <c r="DF629"/>
      <c r="DG629"/>
      <c r="DH629"/>
      <c r="DI629"/>
      <c r="DJ629"/>
      <c r="DK629"/>
      <c r="DL629"/>
      <c r="DM629"/>
      <c r="DN629"/>
      <c r="DO629"/>
      <c r="DP629"/>
      <c r="DQ629"/>
      <c r="DR629"/>
      <c r="DS629"/>
      <c r="DT629"/>
      <c r="DU629"/>
      <c r="DV629"/>
      <c r="DW629"/>
      <c r="DX629"/>
      <c r="DY629"/>
      <c r="DZ629"/>
      <c r="EA629"/>
      <c r="EB629"/>
      <c r="EC629"/>
      <c r="ED629"/>
      <c r="EE629"/>
      <c r="EF629"/>
      <c r="EG629"/>
      <c r="EH629"/>
      <c r="EI629"/>
      <c r="EJ629"/>
      <c r="EK629"/>
      <c r="EL629"/>
      <c r="EM629"/>
      <c r="EN629"/>
      <c r="EO629"/>
      <c r="EP629"/>
      <c r="EQ629"/>
      <c r="ER629"/>
      <c r="ES629"/>
      <c r="ET629"/>
      <c r="EU629"/>
      <c r="EV629"/>
      <c r="EW629"/>
      <c r="EX629"/>
      <c r="EY629"/>
      <c r="EZ629"/>
      <c r="FA629"/>
      <c r="FB629"/>
      <c r="FC629"/>
      <c r="FD629"/>
      <c r="FE629"/>
      <c r="FF629"/>
      <c r="FG629"/>
      <c r="FH629"/>
      <c r="FI629"/>
      <c r="FJ629"/>
      <c r="FK629"/>
      <c r="FL629"/>
      <c r="FM629"/>
      <c r="FN629"/>
      <c r="FO629"/>
      <c r="FP629"/>
      <c r="FQ629"/>
      <c r="FR629"/>
      <c r="FS629"/>
      <c r="FT629"/>
      <c r="FU629"/>
      <c r="FV629"/>
      <c r="FW629"/>
      <c r="FX629"/>
      <c r="FY629"/>
      <c r="FZ629"/>
      <c r="GA629"/>
      <c r="GB629"/>
      <c r="GC629"/>
      <c r="GD629"/>
      <c r="GE629"/>
      <c r="GF629"/>
      <c r="GG629"/>
      <c r="GH629"/>
      <c r="GI629"/>
      <c r="GJ629"/>
      <c r="GK629"/>
      <c r="GL629"/>
      <c r="GM629"/>
      <c r="GN629"/>
      <c r="GO629"/>
      <c r="GP629"/>
      <c r="GQ629"/>
      <c r="GR629"/>
      <c r="GS629"/>
      <c r="GT629"/>
      <c r="GU629"/>
      <c r="GV629"/>
      <c r="GW629"/>
    </row>
    <row r="630" spans="78:205" ht="13">
      <c r="BZ630"/>
      <c r="CH630"/>
      <c r="CP630"/>
      <c r="CX630"/>
      <c r="CY630"/>
      <c r="CZ630"/>
      <c r="DA630"/>
      <c r="DB630"/>
      <c r="DC630"/>
      <c r="DD630"/>
      <c r="DE630"/>
      <c r="DF630"/>
      <c r="DG630"/>
      <c r="DH630"/>
      <c r="DI630"/>
      <c r="DJ630"/>
      <c r="DK630"/>
      <c r="DL630"/>
      <c r="DM630"/>
      <c r="DN630"/>
      <c r="DO630"/>
      <c r="DP630"/>
      <c r="DQ630"/>
      <c r="DR630"/>
      <c r="DS630"/>
      <c r="DT630"/>
      <c r="DU630"/>
      <c r="DV630"/>
      <c r="DW630"/>
      <c r="DX630"/>
      <c r="DY630"/>
      <c r="DZ630"/>
      <c r="EA630"/>
      <c r="EB630"/>
      <c r="EC630"/>
      <c r="ED630"/>
      <c r="EE630"/>
      <c r="EF630"/>
      <c r="EG630"/>
      <c r="EH630"/>
      <c r="EI630"/>
      <c r="EJ630"/>
      <c r="EK630"/>
      <c r="EL630"/>
      <c r="EM630"/>
      <c r="EN630"/>
      <c r="EO630"/>
      <c r="EP630"/>
      <c r="EQ630"/>
      <c r="ER630"/>
      <c r="ES630"/>
      <c r="ET630"/>
      <c r="EU630"/>
      <c r="EV630"/>
      <c r="EW630"/>
      <c r="EX630"/>
      <c r="EY630"/>
      <c r="EZ630"/>
      <c r="FA630"/>
      <c r="FB630"/>
      <c r="FC630"/>
      <c r="FD630"/>
      <c r="FE630"/>
      <c r="FF630"/>
      <c r="FG630"/>
      <c r="FH630"/>
      <c r="FI630"/>
      <c r="FJ630"/>
      <c r="FK630"/>
      <c r="FL630"/>
      <c r="FM630"/>
      <c r="FN630"/>
      <c r="FO630"/>
      <c r="FP630"/>
      <c r="FQ630"/>
      <c r="FR630"/>
      <c r="FS630"/>
      <c r="FT630"/>
      <c r="FU630"/>
      <c r="FV630"/>
      <c r="FW630"/>
      <c r="FX630"/>
      <c r="FY630"/>
      <c r="FZ630"/>
      <c r="GA630"/>
      <c r="GB630"/>
      <c r="GC630"/>
      <c r="GD630"/>
      <c r="GE630"/>
      <c r="GF630"/>
      <c r="GG630"/>
      <c r="GH630"/>
      <c r="GI630"/>
      <c r="GJ630"/>
      <c r="GK630"/>
      <c r="GL630"/>
      <c r="GM630"/>
      <c r="GN630"/>
      <c r="GO630"/>
      <c r="GP630"/>
      <c r="GQ630"/>
      <c r="GR630"/>
      <c r="GS630"/>
      <c r="GT630"/>
      <c r="GU630"/>
      <c r="GV630"/>
      <c r="GW630"/>
    </row>
    <row r="631" spans="78:205" ht="13">
      <c r="BZ631"/>
      <c r="CH631"/>
      <c r="CP631"/>
      <c r="CX631"/>
      <c r="CY631"/>
      <c r="CZ631"/>
      <c r="DA631"/>
      <c r="DB631"/>
      <c r="DC631"/>
      <c r="DD631"/>
      <c r="DE631"/>
      <c r="DF631"/>
      <c r="DG631"/>
      <c r="DH631"/>
      <c r="DI631"/>
      <c r="DJ631"/>
      <c r="DK631"/>
      <c r="DL631"/>
      <c r="DM631"/>
      <c r="DN631"/>
      <c r="DO631"/>
      <c r="DP631"/>
      <c r="DQ631"/>
      <c r="DR631"/>
      <c r="DS631"/>
      <c r="DT631"/>
      <c r="DU631"/>
      <c r="DV631"/>
      <c r="DW631"/>
      <c r="DX631"/>
      <c r="DY631"/>
      <c r="DZ631"/>
      <c r="EA631"/>
      <c r="EB631"/>
      <c r="EC631"/>
      <c r="ED631"/>
      <c r="EE631"/>
      <c r="EF631"/>
      <c r="EG631"/>
      <c r="EH631"/>
      <c r="EI631"/>
      <c r="EJ631"/>
      <c r="EK631"/>
      <c r="EL631"/>
      <c r="EM631"/>
      <c r="EN631"/>
      <c r="EO631"/>
      <c r="EP631"/>
      <c r="EQ631"/>
      <c r="ER631"/>
      <c r="ES631"/>
      <c r="ET631"/>
      <c r="EU631"/>
      <c r="EV631"/>
      <c r="EW631"/>
      <c r="EX631"/>
      <c r="EY631"/>
      <c r="EZ631"/>
      <c r="FA631"/>
      <c r="FB631"/>
      <c r="FC631"/>
      <c r="FD631"/>
      <c r="FE631"/>
      <c r="FF631"/>
      <c r="FG631"/>
      <c r="FH631"/>
      <c r="FI631"/>
      <c r="FJ631"/>
      <c r="FK631"/>
      <c r="FL631"/>
      <c r="FM631"/>
      <c r="FN631"/>
      <c r="FO631"/>
      <c r="FP631"/>
      <c r="FQ631"/>
      <c r="FR631"/>
      <c r="FS631"/>
      <c r="FT631"/>
      <c r="FU631"/>
      <c r="FV631"/>
      <c r="FW631"/>
      <c r="FX631"/>
      <c r="FY631"/>
      <c r="FZ631"/>
      <c r="GA631"/>
      <c r="GB631"/>
      <c r="GC631"/>
      <c r="GD631"/>
      <c r="GE631"/>
      <c r="GF631"/>
      <c r="GG631"/>
      <c r="GH631"/>
      <c r="GI631"/>
      <c r="GJ631"/>
      <c r="GK631"/>
      <c r="GL631"/>
      <c r="GM631"/>
      <c r="GN631"/>
      <c r="GO631"/>
      <c r="GP631"/>
      <c r="GQ631"/>
      <c r="GR631"/>
      <c r="GS631"/>
      <c r="GT631"/>
      <c r="GU631"/>
      <c r="GV631"/>
      <c r="GW631"/>
    </row>
    <row r="632" spans="78:205" ht="13">
      <c r="BZ632"/>
      <c r="CH632"/>
      <c r="CP632"/>
      <c r="CX632"/>
      <c r="CY632"/>
      <c r="CZ632"/>
      <c r="DA632"/>
      <c r="DB632"/>
      <c r="DC632"/>
      <c r="DD632"/>
      <c r="DE632"/>
      <c r="DF632"/>
      <c r="DG632"/>
      <c r="DH632"/>
      <c r="DI632"/>
      <c r="DJ632"/>
      <c r="DK632"/>
      <c r="DL632"/>
      <c r="DM632"/>
      <c r="DN632"/>
      <c r="DO632"/>
      <c r="DP632"/>
      <c r="DQ632"/>
      <c r="DR632"/>
      <c r="DS632"/>
      <c r="DT632"/>
      <c r="DU632"/>
      <c r="DV632"/>
      <c r="DW632"/>
      <c r="DX632"/>
      <c r="DY632"/>
      <c r="DZ632"/>
      <c r="EA632"/>
      <c r="EB632"/>
      <c r="EC632"/>
      <c r="ED632"/>
      <c r="EE632"/>
      <c r="EF632"/>
      <c r="EG632"/>
      <c r="EH632"/>
      <c r="EI632"/>
      <c r="EJ632"/>
      <c r="EK632"/>
      <c r="EL632"/>
      <c r="EM632"/>
      <c r="EN632"/>
      <c r="EO632"/>
      <c r="EP632"/>
      <c r="EQ632"/>
      <c r="ER632"/>
      <c r="ES632"/>
      <c r="ET632"/>
      <c r="EU632"/>
      <c r="EV632"/>
      <c r="EW632"/>
      <c r="EX632"/>
      <c r="EY632"/>
      <c r="EZ632"/>
      <c r="FA632"/>
      <c r="FB632"/>
      <c r="FC632"/>
      <c r="FD632"/>
      <c r="FE632"/>
      <c r="FF632"/>
      <c r="FG632"/>
      <c r="FH632"/>
      <c r="FI632"/>
      <c r="FJ632"/>
      <c r="FK632"/>
      <c r="FL632"/>
      <c r="FM632"/>
      <c r="FN632"/>
      <c r="FO632"/>
      <c r="FP632"/>
      <c r="FQ632"/>
      <c r="FR632"/>
      <c r="FS632"/>
      <c r="FT632"/>
      <c r="FU632"/>
      <c r="FV632"/>
      <c r="FW632"/>
      <c r="FX632"/>
      <c r="FY632"/>
      <c r="FZ632"/>
      <c r="GA632"/>
      <c r="GB632"/>
      <c r="GC632"/>
      <c r="GD632"/>
      <c r="GE632"/>
      <c r="GF632"/>
      <c r="GG632"/>
      <c r="GH632"/>
      <c r="GI632"/>
      <c r="GJ632"/>
      <c r="GK632"/>
      <c r="GL632"/>
      <c r="GM632"/>
      <c r="GN632"/>
      <c r="GO632"/>
      <c r="GP632"/>
      <c r="GQ632"/>
      <c r="GR632"/>
      <c r="GS632"/>
      <c r="GT632"/>
      <c r="GU632"/>
      <c r="GV632"/>
      <c r="GW632"/>
    </row>
    <row r="633" spans="78:205" ht="13">
      <c r="BZ633"/>
      <c r="CH633"/>
      <c r="CP633"/>
      <c r="CX633"/>
      <c r="CY633"/>
      <c r="CZ633"/>
      <c r="DA633"/>
      <c r="DB633"/>
      <c r="DC633"/>
      <c r="DD633"/>
      <c r="DE633"/>
      <c r="DF633"/>
      <c r="DG633"/>
      <c r="DH633"/>
      <c r="DI633"/>
      <c r="DJ633"/>
      <c r="DK633"/>
      <c r="DL633"/>
      <c r="DM633"/>
      <c r="DN633"/>
      <c r="DO633"/>
      <c r="DP633"/>
      <c r="DQ633"/>
      <c r="DR633"/>
      <c r="DS633"/>
      <c r="DT633"/>
      <c r="DU633"/>
      <c r="DV633"/>
      <c r="DW633"/>
      <c r="DX633"/>
      <c r="DY633"/>
      <c r="DZ633"/>
      <c r="EA633"/>
      <c r="EB633"/>
      <c r="EC633"/>
      <c r="ED633"/>
      <c r="EE633"/>
      <c r="EF633"/>
      <c r="EG633"/>
      <c r="EH633"/>
      <c r="EI633"/>
      <c r="EJ633"/>
      <c r="EK633"/>
      <c r="EL633"/>
      <c r="EM633"/>
      <c r="EN633"/>
      <c r="EO633"/>
      <c r="EP633"/>
      <c r="EQ633"/>
      <c r="ER633"/>
      <c r="ES633"/>
      <c r="ET633"/>
      <c r="EU633"/>
      <c r="EV633"/>
      <c r="EW633"/>
      <c r="EX633"/>
      <c r="EY633"/>
      <c r="EZ633"/>
      <c r="FA633"/>
      <c r="FB633"/>
      <c r="FC633"/>
      <c r="FD633"/>
      <c r="FE633"/>
      <c r="FF633"/>
      <c r="FG633"/>
      <c r="FH633"/>
      <c r="FI633"/>
      <c r="FJ633"/>
      <c r="FK633"/>
      <c r="FL633"/>
      <c r="FM633"/>
      <c r="FN633"/>
      <c r="FO633"/>
      <c r="FP633"/>
      <c r="FQ633"/>
      <c r="FR633"/>
      <c r="FS633"/>
      <c r="FT633"/>
      <c r="FU633"/>
      <c r="FV633"/>
      <c r="FW633"/>
      <c r="FX633"/>
      <c r="FY633"/>
      <c r="FZ633"/>
      <c r="GA633"/>
      <c r="GB633"/>
      <c r="GC633"/>
      <c r="GD633"/>
      <c r="GE633"/>
      <c r="GF633"/>
      <c r="GG633"/>
      <c r="GH633"/>
      <c r="GI633"/>
      <c r="GJ633"/>
      <c r="GK633"/>
      <c r="GL633"/>
      <c r="GM633"/>
      <c r="GN633"/>
      <c r="GO633"/>
      <c r="GP633"/>
      <c r="GQ633"/>
      <c r="GR633"/>
      <c r="GS633"/>
      <c r="GT633"/>
      <c r="GU633"/>
      <c r="GV633"/>
      <c r="GW633"/>
    </row>
    <row r="634" spans="78:205" ht="13">
      <c r="BZ634"/>
      <c r="CH634"/>
      <c r="CP634"/>
      <c r="CX634"/>
      <c r="CY634"/>
      <c r="CZ634"/>
      <c r="DA634"/>
      <c r="DB634"/>
      <c r="DC634"/>
      <c r="DD634"/>
      <c r="DE634"/>
      <c r="DF634"/>
      <c r="DG634"/>
      <c r="DH634"/>
      <c r="DI634"/>
      <c r="DJ634"/>
      <c r="DK634"/>
      <c r="DL634"/>
      <c r="DM634"/>
      <c r="DN634"/>
      <c r="DO634"/>
      <c r="DP634"/>
      <c r="DQ634"/>
      <c r="DR634"/>
      <c r="DS634"/>
      <c r="DT634"/>
      <c r="DU634"/>
      <c r="DV634"/>
      <c r="DW634"/>
      <c r="DX634"/>
      <c r="DY634"/>
      <c r="DZ634"/>
      <c r="EA634"/>
      <c r="EB634"/>
      <c r="EC634"/>
      <c r="ED634"/>
      <c r="EE634"/>
      <c r="EF634"/>
      <c r="EG634"/>
      <c r="EH634"/>
      <c r="EI634"/>
      <c r="EJ634"/>
      <c r="EK634"/>
      <c r="EL634"/>
      <c r="EM634"/>
      <c r="EN634"/>
      <c r="EO634"/>
      <c r="EP634"/>
      <c r="EQ634"/>
      <c r="ER634"/>
      <c r="ES634"/>
      <c r="ET634"/>
      <c r="EU634"/>
      <c r="EV634"/>
      <c r="EW634"/>
      <c r="EX634"/>
      <c r="EY634"/>
      <c r="EZ634"/>
      <c r="FA634"/>
      <c r="FB634"/>
      <c r="FC634"/>
      <c r="FD634"/>
      <c r="FE634"/>
      <c r="FF634"/>
      <c r="FG634"/>
      <c r="FH634"/>
      <c r="FI634"/>
      <c r="FJ634"/>
      <c r="FK634"/>
      <c r="FL634"/>
      <c r="FM634"/>
      <c r="FN634"/>
      <c r="FO634"/>
      <c r="FP634"/>
      <c r="FQ634"/>
      <c r="FR634"/>
      <c r="FS634"/>
      <c r="FT634"/>
      <c r="FU634"/>
      <c r="FV634"/>
      <c r="FW634"/>
      <c r="FX634"/>
      <c r="FY634"/>
      <c r="FZ634"/>
      <c r="GA634"/>
      <c r="GB634"/>
      <c r="GC634"/>
      <c r="GD634"/>
      <c r="GE634"/>
      <c r="GF634"/>
      <c r="GG634"/>
      <c r="GH634"/>
      <c r="GI634"/>
      <c r="GJ634"/>
      <c r="GK634"/>
      <c r="GL634"/>
      <c r="GM634"/>
      <c r="GN634"/>
      <c r="GO634"/>
      <c r="GP634"/>
      <c r="GQ634"/>
      <c r="GR634"/>
      <c r="GS634"/>
      <c r="GT634"/>
      <c r="GU634"/>
      <c r="GV634"/>
      <c r="GW634"/>
    </row>
    <row r="635" spans="78:205" ht="13">
      <c r="BZ635"/>
      <c r="CH635"/>
      <c r="CP635"/>
      <c r="CX635"/>
      <c r="CY635"/>
      <c r="CZ635"/>
      <c r="DA635"/>
      <c r="DB635"/>
      <c r="DC635"/>
      <c r="DD635"/>
      <c r="DE635"/>
      <c r="DF635"/>
      <c r="DG635"/>
      <c r="DH635"/>
      <c r="DI635"/>
      <c r="DJ635"/>
      <c r="DK635"/>
      <c r="DL635"/>
      <c r="DM635"/>
      <c r="DN635"/>
      <c r="DO635"/>
      <c r="DP635"/>
      <c r="DQ635"/>
      <c r="DR635"/>
      <c r="DS635"/>
      <c r="DT635"/>
      <c r="DU635"/>
      <c r="DV635"/>
      <c r="DW635"/>
      <c r="DX635"/>
      <c r="DY635"/>
      <c r="DZ635"/>
      <c r="EA635"/>
      <c r="EB635"/>
      <c r="EC635"/>
      <c r="ED635"/>
      <c r="EE635"/>
      <c r="EF635"/>
      <c r="EG635"/>
      <c r="EH635"/>
      <c r="EI635"/>
      <c r="EJ635"/>
      <c r="EK635"/>
      <c r="EL635"/>
      <c r="EM635"/>
      <c r="EN635"/>
      <c r="EO635"/>
      <c r="EP635"/>
      <c r="EQ635"/>
      <c r="ER635"/>
      <c r="ES635"/>
      <c r="ET635"/>
      <c r="EU635"/>
      <c r="EV635"/>
      <c r="EW635"/>
      <c r="EX635"/>
      <c r="EY635"/>
      <c r="EZ635"/>
      <c r="FA635"/>
      <c r="FB635"/>
      <c r="FC635"/>
      <c r="FD635"/>
      <c r="FE635"/>
      <c r="FF635"/>
      <c r="FG635"/>
      <c r="FH635"/>
      <c r="FI635"/>
      <c r="FJ635"/>
      <c r="FK635"/>
      <c r="FL635"/>
      <c r="FM635"/>
      <c r="FN635"/>
      <c r="FO635"/>
      <c r="FP635"/>
      <c r="FQ635"/>
      <c r="FR635"/>
      <c r="FS635"/>
      <c r="FT635"/>
      <c r="FU635"/>
      <c r="FV635"/>
      <c r="FW635"/>
      <c r="FX635"/>
      <c r="FY635"/>
      <c r="FZ635"/>
      <c r="GA635"/>
      <c r="GB635"/>
      <c r="GC635"/>
      <c r="GD635"/>
      <c r="GE635"/>
      <c r="GF635"/>
      <c r="GG635"/>
      <c r="GH635"/>
      <c r="GI635"/>
      <c r="GJ635"/>
      <c r="GK635"/>
      <c r="GL635"/>
      <c r="GM635"/>
      <c r="GN635"/>
      <c r="GO635"/>
      <c r="GP635"/>
      <c r="GQ635"/>
      <c r="GR635"/>
      <c r="GS635"/>
      <c r="GT635"/>
      <c r="GU635"/>
      <c r="GV635"/>
      <c r="GW635"/>
    </row>
    <row r="636" spans="78:205" ht="13">
      <c r="BZ636"/>
      <c r="CH636"/>
      <c r="CP636"/>
      <c r="CX636"/>
      <c r="CY636"/>
      <c r="CZ636"/>
      <c r="DA636"/>
      <c r="DB636"/>
      <c r="DC636"/>
      <c r="DD636"/>
      <c r="DE636"/>
      <c r="DF636"/>
      <c r="DG636"/>
      <c r="DH636"/>
      <c r="DI636"/>
      <c r="DJ636"/>
      <c r="DK636"/>
      <c r="DL636"/>
      <c r="DM636"/>
      <c r="DN636"/>
      <c r="DO636"/>
      <c r="DP636"/>
      <c r="DQ636"/>
      <c r="DR636"/>
      <c r="DS636"/>
      <c r="DT636"/>
      <c r="DU636"/>
      <c r="DV636"/>
      <c r="DW636"/>
      <c r="DX636"/>
      <c r="DY636"/>
      <c r="DZ636"/>
      <c r="EA636"/>
      <c r="EB636"/>
      <c r="EC636"/>
      <c r="ED636"/>
      <c r="EE636"/>
      <c r="EF636"/>
      <c r="EG636"/>
      <c r="EH636"/>
      <c r="EI636"/>
      <c r="EJ636"/>
      <c r="EK636"/>
      <c r="EL636"/>
      <c r="EM636"/>
      <c r="EN636"/>
      <c r="EO636"/>
      <c r="EP636"/>
      <c r="EQ636"/>
      <c r="ER636"/>
      <c r="ES636"/>
      <c r="ET636"/>
      <c r="EU636"/>
      <c r="EV636"/>
      <c r="EW636"/>
      <c r="EX636"/>
      <c r="EY636"/>
      <c r="EZ636"/>
      <c r="FA636"/>
      <c r="FB636"/>
      <c r="FC636"/>
      <c r="FD636"/>
      <c r="FE636"/>
      <c r="FF636"/>
      <c r="FG636"/>
      <c r="FH636"/>
      <c r="FI636"/>
      <c r="FJ636"/>
      <c r="FK636"/>
      <c r="FL636"/>
      <c r="FM636"/>
      <c r="FN636"/>
      <c r="FO636"/>
      <c r="FP636"/>
      <c r="FQ636"/>
      <c r="FR636"/>
      <c r="FS636"/>
      <c r="FT636"/>
      <c r="FU636"/>
      <c r="FV636"/>
      <c r="FW636"/>
      <c r="FX636"/>
      <c r="FY636"/>
      <c r="FZ636"/>
      <c r="GA636"/>
      <c r="GB636"/>
      <c r="GC636"/>
      <c r="GD636"/>
      <c r="GE636"/>
      <c r="GF636"/>
      <c r="GG636"/>
      <c r="GH636"/>
      <c r="GI636"/>
      <c r="GJ636"/>
      <c r="GK636"/>
      <c r="GL636"/>
      <c r="GM636"/>
      <c r="GN636"/>
      <c r="GO636"/>
      <c r="GP636"/>
      <c r="GQ636"/>
      <c r="GR636"/>
      <c r="GS636"/>
      <c r="GT636"/>
      <c r="GU636"/>
      <c r="GV636"/>
      <c r="GW636"/>
    </row>
    <row r="637" spans="78:205" ht="13">
      <c r="BZ637"/>
      <c r="CH637"/>
      <c r="CP637"/>
      <c r="CX637"/>
      <c r="CY637"/>
      <c r="CZ637"/>
      <c r="DA637"/>
      <c r="DB637"/>
      <c r="DC637"/>
      <c r="DD637"/>
      <c r="DE637"/>
      <c r="DF637"/>
      <c r="DG637"/>
      <c r="DH637"/>
      <c r="DI637"/>
      <c r="DJ637"/>
      <c r="DK637"/>
      <c r="DL637"/>
      <c r="DM637"/>
      <c r="DN637"/>
      <c r="DO637"/>
      <c r="DP637"/>
      <c r="DQ637"/>
      <c r="DR637"/>
      <c r="DS637"/>
      <c r="DT637"/>
      <c r="DU637"/>
      <c r="DV637"/>
      <c r="DW637"/>
      <c r="DX637"/>
      <c r="DY637"/>
      <c r="DZ637"/>
      <c r="EA637"/>
      <c r="EB637"/>
      <c r="EC637"/>
      <c r="ED637"/>
      <c r="EE637"/>
      <c r="EF637"/>
      <c r="EG637"/>
      <c r="EH637"/>
      <c r="EI637"/>
      <c r="EJ637"/>
      <c r="EK637"/>
      <c r="EL637"/>
      <c r="EM637"/>
      <c r="EN637"/>
      <c r="EO637"/>
      <c r="EP637"/>
      <c r="EQ637"/>
      <c r="ER637"/>
      <c r="ES637"/>
      <c r="ET637"/>
      <c r="EU637"/>
      <c r="EV637"/>
      <c r="EW637"/>
      <c r="EX637"/>
      <c r="EY637"/>
      <c r="EZ637"/>
      <c r="FA637"/>
      <c r="FB637"/>
      <c r="FC637"/>
      <c r="FD637"/>
      <c r="FE637"/>
      <c r="FF637"/>
      <c r="FG637"/>
      <c r="FH637"/>
      <c r="FI637"/>
      <c r="FJ637"/>
      <c r="FK637"/>
      <c r="FL637"/>
      <c r="FM637"/>
      <c r="FN637"/>
      <c r="FO637"/>
      <c r="FP637"/>
      <c r="FQ637"/>
      <c r="FR637"/>
      <c r="FS637"/>
      <c r="FT637"/>
      <c r="FU637"/>
      <c r="FV637"/>
      <c r="FW637"/>
      <c r="FX637"/>
      <c r="FY637"/>
      <c r="FZ637"/>
      <c r="GA637"/>
      <c r="GB637"/>
      <c r="GC637"/>
      <c r="GD637"/>
      <c r="GE637"/>
      <c r="GF637"/>
      <c r="GG637"/>
      <c r="GH637"/>
      <c r="GI637"/>
      <c r="GJ637"/>
      <c r="GK637"/>
      <c r="GL637"/>
      <c r="GM637"/>
      <c r="GN637"/>
      <c r="GO637"/>
      <c r="GP637"/>
      <c r="GQ637"/>
      <c r="GR637"/>
      <c r="GS637"/>
      <c r="GT637"/>
      <c r="GU637"/>
      <c r="GV637"/>
      <c r="GW637"/>
    </row>
    <row r="638" spans="78:205" ht="13">
      <c r="BZ638"/>
      <c r="CH638"/>
      <c r="CP638"/>
      <c r="CX638"/>
      <c r="CY638"/>
      <c r="CZ638"/>
      <c r="DA638"/>
      <c r="DB638"/>
      <c r="DC638"/>
      <c r="DD638"/>
      <c r="DE638"/>
      <c r="DF638"/>
      <c r="DG638"/>
      <c r="DH638"/>
      <c r="DI638"/>
      <c r="DJ638"/>
      <c r="DK638"/>
      <c r="DL638"/>
      <c r="DM638"/>
      <c r="DN638"/>
      <c r="DO638"/>
      <c r="DP638"/>
      <c r="DQ638"/>
      <c r="DR638"/>
      <c r="DS638"/>
      <c r="DT638"/>
      <c r="DU638"/>
      <c r="DV638"/>
      <c r="DW638"/>
      <c r="DX638"/>
      <c r="DY638"/>
      <c r="DZ638"/>
      <c r="EA638"/>
      <c r="EB638"/>
      <c r="EC638"/>
      <c r="ED638"/>
      <c r="EE638"/>
      <c r="EF638"/>
      <c r="EG638"/>
      <c r="EH638"/>
      <c r="EI638"/>
      <c r="EJ638"/>
      <c r="EK638"/>
      <c r="EL638"/>
      <c r="EM638"/>
      <c r="EN638"/>
      <c r="EO638"/>
      <c r="EP638"/>
      <c r="EQ638"/>
      <c r="ER638"/>
      <c r="ES638"/>
      <c r="ET638"/>
      <c r="EU638"/>
      <c r="EV638"/>
      <c r="EW638"/>
      <c r="EX638"/>
      <c r="EY638"/>
      <c r="EZ638"/>
      <c r="FA638"/>
      <c r="FB638"/>
      <c r="FC638"/>
      <c r="FD638"/>
      <c r="FE638"/>
      <c r="FF638"/>
      <c r="FG638"/>
      <c r="FH638"/>
      <c r="FI638"/>
      <c r="FJ638"/>
      <c r="FK638"/>
      <c r="FL638"/>
      <c r="FM638"/>
      <c r="FN638"/>
      <c r="FO638"/>
      <c r="FP638"/>
      <c r="FQ638"/>
      <c r="FR638"/>
      <c r="FS638"/>
      <c r="FT638"/>
      <c r="FU638"/>
      <c r="FV638"/>
      <c r="FW638"/>
      <c r="FX638"/>
      <c r="FY638"/>
      <c r="FZ638"/>
      <c r="GA638"/>
      <c r="GB638"/>
      <c r="GC638"/>
      <c r="GD638"/>
      <c r="GE638"/>
      <c r="GF638"/>
      <c r="GG638"/>
      <c r="GH638"/>
      <c r="GI638"/>
      <c r="GJ638"/>
      <c r="GK638"/>
      <c r="GL638"/>
      <c r="GM638"/>
      <c r="GN638"/>
      <c r="GO638"/>
      <c r="GP638"/>
      <c r="GQ638"/>
      <c r="GR638"/>
      <c r="GS638"/>
      <c r="GT638"/>
      <c r="GU638"/>
      <c r="GV638"/>
      <c r="GW638"/>
    </row>
    <row r="639" spans="78:205" ht="13">
      <c r="BZ639"/>
      <c r="CH639"/>
      <c r="CP639"/>
      <c r="CX639"/>
      <c r="CY639"/>
      <c r="CZ639"/>
      <c r="DA639"/>
      <c r="DB639"/>
      <c r="DC639"/>
      <c r="DD639"/>
      <c r="DE639"/>
      <c r="DF639"/>
      <c r="DG639"/>
      <c r="DH639"/>
      <c r="DI639"/>
      <c r="DJ639"/>
      <c r="DK639"/>
      <c r="DL639"/>
      <c r="DM639"/>
      <c r="DN639"/>
      <c r="DO639"/>
      <c r="DP639"/>
      <c r="DQ639"/>
      <c r="DR639"/>
      <c r="DS639"/>
      <c r="DT639"/>
      <c r="DU639"/>
      <c r="DV639"/>
      <c r="DW639"/>
      <c r="DX639"/>
      <c r="DY639"/>
      <c r="DZ639"/>
      <c r="EA639"/>
      <c r="EB639"/>
      <c r="EC639"/>
      <c r="ED639"/>
      <c r="EE639"/>
      <c r="EF639"/>
      <c r="EG639"/>
      <c r="EH639"/>
      <c r="EI639"/>
      <c r="EJ639"/>
      <c r="EK639"/>
      <c r="EL639"/>
      <c r="EM639"/>
      <c r="EN639"/>
      <c r="EO639"/>
      <c r="EP639"/>
      <c r="EQ639"/>
      <c r="ER639"/>
      <c r="ES639"/>
      <c r="ET639"/>
      <c r="EU639"/>
      <c r="EV639"/>
      <c r="EW639"/>
      <c r="EX639"/>
      <c r="EY639"/>
      <c r="EZ639"/>
      <c r="FA639"/>
      <c r="FB639"/>
      <c r="FC639"/>
      <c r="FD639"/>
      <c r="FE639"/>
      <c r="FF639"/>
      <c r="FG639"/>
      <c r="FH639"/>
      <c r="FI639"/>
      <c r="FJ639"/>
      <c r="FK639"/>
      <c r="FL639"/>
      <c r="FM639"/>
      <c r="FN639"/>
      <c r="FO639"/>
      <c r="FP639"/>
      <c r="FQ639"/>
      <c r="FR639"/>
      <c r="FS639"/>
      <c r="FT639"/>
      <c r="FU639"/>
      <c r="FV639"/>
      <c r="FW639"/>
      <c r="FX639"/>
      <c r="FY639"/>
      <c r="FZ639"/>
      <c r="GA639"/>
      <c r="GB639"/>
      <c r="GC639"/>
      <c r="GD639"/>
      <c r="GE639"/>
      <c r="GF639"/>
      <c r="GG639"/>
      <c r="GH639"/>
      <c r="GI639"/>
      <c r="GJ639"/>
      <c r="GK639"/>
      <c r="GL639"/>
      <c r="GM639"/>
      <c r="GN639"/>
      <c r="GO639"/>
      <c r="GP639"/>
      <c r="GQ639"/>
      <c r="GR639"/>
      <c r="GS639"/>
      <c r="GT639"/>
      <c r="GU639"/>
      <c r="GV639"/>
      <c r="GW639"/>
    </row>
    <row r="640" spans="78:205" ht="13">
      <c r="BZ640"/>
      <c r="CH640"/>
      <c r="CP640"/>
      <c r="CX640"/>
      <c r="CY640"/>
      <c r="CZ640"/>
      <c r="DA640"/>
      <c r="DB640"/>
      <c r="DC640"/>
      <c r="DD640"/>
      <c r="DE640"/>
      <c r="DF640"/>
      <c r="DG640"/>
      <c r="DH640"/>
      <c r="DI640"/>
      <c r="DJ640"/>
      <c r="DK640"/>
      <c r="DL640"/>
      <c r="DM640"/>
      <c r="DN640"/>
      <c r="DO640"/>
      <c r="DP640"/>
      <c r="DQ640"/>
      <c r="DR640"/>
      <c r="DS640"/>
      <c r="DT640"/>
      <c r="DU640"/>
      <c r="DV640"/>
      <c r="DW640"/>
      <c r="DX640"/>
      <c r="DY640"/>
      <c r="DZ640"/>
      <c r="EA640"/>
      <c r="EB640"/>
      <c r="EC640"/>
      <c r="ED640"/>
      <c r="EE640"/>
      <c r="EF640"/>
      <c r="EG640"/>
      <c r="EH640"/>
      <c r="EI640"/>
      <c r="EJ640"/>
      <c r="EK640"/>
      <c r="EL640"/>
      <c r="EM640"/>
      <c r="EN640"/>
      <c r="EO640"/>
      <c r="EP640"/>
      <c r="EQ640"/>
      <c r="ER640"/>
      <c r="ES640"/>
      <c r="ET640"/>
      <c r="EU640"/>
      <c r="EV640"/>
      <c r="EW640"/>
      <c r="EX640"/>
      <c r="EY640"/>
      <c r="EZ640"/>
      <c r="FA640"/>
      <c r="FB640"/>
      <c r="FC640"/>
      <c r="FD640"/>
      <c r="FE640"/>
      <c r="FF640"/>
      <c r="FG640"/>
      <c r="FH640"/>
      <c r="FI640"/>
      <c r="FJ640"/>
      <c r="FK640"/>
      <c r="FL640"/>
      <c r="FM640"/>
      <c r="FN640"/>
      <c r="FO640"/>
      <c r="FP640"/>
      <c r="FQ640"/>
      <c r="FR640"/>
      <c r="FS640"/>
      <c r="FT640"/>
      <c r="FU640"/>
      <c r="FV640"/>
      <c r="FW640"/>
      <c r="FX640"/>
      <c r="FY640"/>
      <c r="FZ640"/>
      <c r="GA640"/>
      <c r="GB640"/>
      <c r="GC640"/>
      <c r="GD640"/>
      <c r="GE640"/>
      <c r="GF640"/>
      <c r="GG640"/>
      <c r="GH640"/>
      <c r="GI640"/>
      <c r="GJ640"/>
      <c r="GK640"/>
      <c r="GL640"/>
      <c r="GM640"/>
      <c r="GN640"/>
      <c r="GO640"/>
      <c r="GP640"/>
      <c r="GQ640"/>
      <c r="GR640"/>
      <c r="GS640"/>
      <c r="GT640"/>
      <c r="GU640"/>
      <c r="GV640"/>
      <c r="GW640"/>
    </row>
    <row r="641" spans="78:205" ht="13">
      <c r="BZ641"/>
      <c r="CH641"/>
      <c r="CP641"/>
      <c r="CX641"/>
      <c r="CY641"/>
      <c r="CZ641"/>
      <c r="DA641"/>
      <c r="DB641"/>
      <c r="DC641"/>
      <c r="DD641"/>
      <c r="DE641"/>
      <c r="DF641"/>
      <c r="DG641"/>
      <c r="DH641"/>
      <c r="DI641"/>
      <c r="DJ641"/>
      <c r="DK641"/>
      <c r="DL641"/>
      <c r="DM641"/>
      <c r="DN641"/>
      <c r="DO641"/>
      <c r="DP641"/>
      <c r="DQ641"/>
      <c r="DR641"/>
      <c r="DS641"/>
      <c r="DT641"/>
      <c r="DU641"/>
      <c r="DV641"/>
      <c r="DW641"/>
      <c r="DX641"/>
      <c r="DY641"/>
      <c r="DZ641"/>
      <c r="EA641"/>
      <c r="EB641"/>
      <c r="EC641"/>
      <c r="ED641"/>
      <c r="EE641"/>
      <c r="EF641"/>
      <c r="EG641"/>
      <c r="EH641"/>
      <c r="EI641"/>
      <c r="EJ641"/>
      <c r="EK641"/>
      <c r="EL641"/>
      <c r="EM641"/>
      <c r="EN641"/>
      <c r="EO641"/>
      <c r="EP641"/>
      <c r="EQ641"/>
      <c r="ER641"/>
      <c r="ES641"/>
      <c r="ET641"/>
      <c r="EU641"/>
      <c r="EV641"/>
      <c r="EW641"/>
      <c r="EX641"/>
      <c r="EY641"/>
      <c r="EZ641"/>
      <c r="FA641"/>
      <c r="FB641"/>
      <c r="FC641"/>
      <c r="FD641"/>
      <c r="FE641"/>
      <c r="FF641"/>
      <c r="FG641"/>
      <c r="FH641"/>
      <c r="FI641"/>
      <c r="FJ641"/>
      <c r="FK641"/>
      <c r="FL641"/>
      <c r="FM641"/>
      <c r="FN641"/>
      <c r="FO641"/>
      <c r="FP641"/>
      <c r="FQ641"/>
      <c r="FR641"/>
      <c r="FS641"/>
      <c r="FT641"/>
      <c r="FU641"/>
      <c r="FV641"/>
      <c r="FW641"/>
      <c r="FX641"/>
      <c r="FY641"/>
      <c r="FZ641"/>
      <c r="GA641"/>
      <c r="GB641"/>
      <c r="GC641"/>
      <c r="GD641"/>
      <c r="GE641"/>
      <c r="GF641"/>
      <c r="GG641"/>
      <c r="GH641"/>
      <c r="GI641"/>
      <c r="GJ641"/>
      <c r="GK641"/>
      <c r="GL641"/>
      <c r="GM641"/>
      <c r="GN641"/>
      <c r="GO641"/>
      <c r="GP641"/>
      <c r="GQ641"/>
      <c r="GR641"/>
      <c r="GS641"/>
      <c r="GT641"/>
      <c r="GU641"/>
      <c r="GV641"/>
      <c r="GW641"/>
    </row>
    <row r="642" spans="78:205" ht="13">
      <c r="BZ642"/>
      <c r="CH642"/>
      <c r="CP642"/>
      <c r="CX642"/>
      <c r="CY642"/>
      <c r="CZ642"/>
      <c r="DA642"/>
      <c r="DB642"/>
      <c r="DC642"/>
      <c r="DD642"/>
      <c r="DE642"/>
      <c r="DF642"/>
      <c r="DG642"/>
      <c r="DH642"/>
      <c r="DI642"/>
      <c r="DJ642"/>
      <c r="DK642"/>
      <c r="DL642"/>
      <c r="DM642"/>
      <c r="DN642"/>
      <c r="DO642"/>
      <c r="DP642"/>
      <c r="DQ642"/>
      <c r="DR642"/>
      <c r="DS642"/>
      <c r="DT642"/>
      <c r="DU642"/>
      <c r="DV642"/>
      <c r="DW642"/>
      <c r="DX642"/>
      <c r="DY642"/>
      <c r="DZ642"/>
      <c r="EA642"/>
      <c r="EB642"/>
      <c r="EC642"/>
      <c r="ED642"/>
      <c r="EE642"/>
      <c r="EF642"/>
      <c r="EG642"/>
      <c r="EH642"/>
      <c r="EI642"/>
      <c r="EJ642"/>
      <c r="EK642"/>
      <c r="EL642"/>
      <c r="EM642"/>
      <c r="EN642"/>
      <c r="EO642"/>
      <c r="EP642"/>
      <c r="EQ642"/>
      <c r="ER642"/>
      <c r="ES642"/>
      <c r="ET642"/>
      <c r="EU642"/>
      <c r="EV642"/>
      <c r="EW642"/>
      <c r="EX642"/>
      <c r="EY642"/>
      <c r="EZ642"/>
      <c r="FA642"/>
      <c r="FB642"/>
      <c r="FC642"/>
      <c r="FD642"/>
      <c r="FE642"/>
      <c r="FF642"/>
      <c r="FG642"/>
      <c r="FH642"/>
      <c r="FI642"/>
      <c r="FJ642"/>
      <c r="FK642"/>
      <c r="FL642"/>
      <c r="FM642"/>
      <c r="FN642"/>
      <c r="FO642"/>
      <c r="FP642"/>
      <c r="FQ642"/>
      <c r="FR642"/>
      <c r="FS642"/>
      <c r="FT642"/>
      <c r="FU642"/>
      <c r="FV642"/>
      <c r="FW642"/>
      <c r="FX642"/>
      <c r="FY642"/>
      <c r="FZ642"/>
      <c r="GA642"/>
      <c r="GB642"/>
      <c r="GC642"/>
      <c r="GD642"/>
      <c r="GE642"/>
      <c r="GF642"/>
      <c r="GG642"/>
      <c r="GH642"/>
      <c r="GI642"/>
      <c r="GJ642"/>
      <c r="GK642"/>
      <c r="GL642"/>
      <c r="GM642"/>
      <c r="GN642"/>
      <c r="GO642"/>
      <c r="GP642"/>
      <c r="GQ642"/>
      <c r="GR642"/>
      <c r="GS642"/>
      <c r="GT642"/>
      <c r="GU642"/>
      <c r="GV642"/>
      <c r="GW642"/>
    </row>
    <row r="643" spans="78:205" ht="13">
      <c r="BZ643"/>
      <c r="CH643"/>
      <c r="CP643"/>
      <c r="CX643"/>
      <c r="CY643"/>
      <c r="CZ643"/>
      <c r="DA643"/>
      <c r="DB643"/>
      <c r="DC643"/>
      <c r="DD643"/>
      <c r="DE643"/>
      <c r="DF643"/>
      <c r="DG643"/>
      <c r="DH643"/>
      <c r="DI643"/>
      <c r="DJ643"/>
      <c r="DK643"/>
      <c r="DL643"/>
      <c r="DM643"/>
      <c r="DN643"/>
      <c r="DO643"/>
      <c r="DP643"/>
      <c r="DQ643"/>
      <c r="DR643"/>
      <c r="DS643"/>
      <c r="DT643"/>
      <c r="DU643"/>
      <c r="DV643"/>
      <c r="DW643"/>
      <c r="DX643"/>
      <c r="DY643"/>
      <c r="DZ643"/>
      <c r="EA643"/>
      <c r="EB643"/>
      <c r="EC643"/>
      <c r="ED643"/>
      <c r="EE643"/>
      <c r="EF643"/>
      <c r="EG643"/>
      <c r="EH643"/>
      <c r="EI643"/>
      <c r="EJ643"/>
      <c r="EK643"/>
      <c r="EL643"/>
      <c r="EM643"/>
      <c r="EN643"/>
      <c r="EO643"/>
      <c r="EP643"/>
      <c r="EQ643"/>
      <c r="ER643"/>
      <c r="ES643"/>
      <c r="ET643"/>
      <c r="EU643"/>
      <c r="EV643"/>
      <c r="EW643"/>
      <c r="EX643"/>
      <c r="EY643"/>
      <c r="EZ643"/>
      <c r="FA643"/>
      <c r="FB643"/>
      <c r="FC643"/>
      <c r="FD643"/>
      <c r="FE643"/>
      <c r="FF643"/>
      <c r="FG643"/>
      <c r="FH643"/>
      <c r="FI643"/>
      <c r="FJ643"/>
      <c r="FK643"/>
      <c r="FL643"/>
      <c r="FM643"/>
      <c r="FN643"/>
      <c r="FO643"/>
      <c r="FP643"/>
      <c r="FQ643"/>
      <c r="FR643"/>
      <c r="FS643"/>
      <c r="FT643"/>
      <c r="FU643"/>
      <c r="FV643"/>
      <c r="FW643"/>
      <c r="FX643"/>
      <c r="FY643"/>
      <c r="FZ643"/>
      <c r="GA643"/>
      <c r="GB643"/>
      <c r="GC643"/>
      <c r="GD643"/>
      <c r="GE643"/>
      <c r="GF643"/>
      <c r="GG643"/>
      <c r="GH643"/>
      <c r="GI643"/>
      <c r="GJ643"/>
      <c r="GK643"/>
      <c r="GL643"/>
      <c r="GM643"/>
      <c r="GN643"/>
      <c r="GO643"/>
      <c r="GP643"/>
      <c r="GQ643"/>
      <c r="GR643"/>
      <c r="GS643"/>
      <c r="GT643"/>
      <c r="GU643"/>
      <c r="GV643"/>
      <c r="GW643"/>
    </row>
    <row r="644" spans="78:205" ht="13">
      <c r="BZ644"/>
      <c r="CH644"/>
      <c r="CP644"/>
      <c r="CX644"/>
      <c r="CY644"/>
      <c r="CZ644"/>
      <c r="DA644"/>
      <c r="DB644"/>
      <c r="DC644"/>
      <c r="DD644"/>
      <c r="DE644"/>
      <c r="DF644"/>
      <c r="DG644"/>
      <c r="DH644"/>
      <c r="DI644"/>
      <c r="DJ644"/>
      <c r="DK644"/>
      <c r="DL644"/>
      <c r="DM644"/>
      <c r="DN644"/>
      <c r="DO644"/>
      <c r="DP644"/>
      <c r="DQ644"/>
      <c r="DR644"/>
      <c r="DS644"/>
      <c r="DT644"/>
      <c r="DU644"/>
      <c r="DV644"/>
      <c r="DW644"/>
      <c r="DX644"/>
      <c r="DY644"/>
      <c r="DZ644"/>
      <c r="EA644"/>
      <c r="EB644"/>
      <c r="EC644"/>
      <c r="ED644"/>
      <c r="EE644"/>
      <c r="EF644"/>
      <c r="EG644"/>
      <c r="EH644"/>
      <c r="EI644"/>
      <c r="EJ644"/>
      <c r="EK644"/>
      <c r="EL644"/>
      <c r="EM644"/>
      <c r="EN644"/>
      <c r="EO644"/>
      <c r="EP644"/>
      <c r="EQ644"/>
      <c r="ER644"/>
      <c r="ES644"/>
      <c r="ET644"/>
      <c r="EU644"/>
      <c r="EV644"/>
      <c r="EW644"/>
      <c r="EX644"/>
      <c r="EY644"/>
      <c r="EZ644"/>
      <c r="FA644"/>
      <c r="FB644"/>
      <c r="FC644"/>
      <c r="FD644"/>
      <c r="FE644"/>
      <c r="FF644"/>
      <c r="FG644"/>
      <c r="FH644"/>
      <c r="FI644"/>
      <c r="FJ644"/>
      <c r="FK644"/>
      <c r="FL644"/>
      <c r="FM644"/>
      <c r="FN644"/>
      <c r="FO644"/>
      <c r="FP644"/>
      <c r="FQ644"/>
      <c r="FR644"/>
      <c r="FS644"/>
      <c r="FT644"/>
      <c r="FU644"/>
      <c r="FV644"/>
      <c r="FW644"/>
      <c r="FX644"/>
      <c r="FY644"/>
      <c r="FZ644"/>
      <c r="GA644"/>
      <c r="GB644"/>
      <c r="GC644"/>
      <c r="GD644"/>
      <c r="GE644"/>
      <c r="GF644"/>
      <c r="GG644"/>
      <c r="GH644"/>
      <c r="GI644"/>
      <c r="GJ644"/>
      <c r="GK644"/>
      <c r="GL644"/>
      <c r="GM644"/>
      <c r="GN644"/>
      <c r="GO644"/>
      <c r="GP644"/>
      <c r="GQ644"/>
      <c r="GR644"/>
      <c r="GS644"/>
      <c r="GT644"/>
      <c r="GU644"/>
      <c r="GV644"/>
      <c r="GW644"/>
    </row>
    <row r="645" spans="78:205" ht="13">
      <c r="BZ645"/>
      <c r="CH645"/>
      <c r="CP645"/>
      <c r="CX645"/>
      <c r="CY645"/>
      <c r="CZ645"/>
      <c r="DA645"/>
      <c r="DB645"/>
      <c r="DC645"/>
      <c r="DD645"/>
      <c r="DE645"/>
      <c r="DF645"/>
      <c r="DG645"/>
      <c r="DH645"/>
      <c r="DI645"/>
      <c r="DJ645"/>
      <c r="DK645"/>
      <c r="DL645"/>
      <c r="DM645"/>
      <c r="DN645"/>
      <c r="DO645"/>
      <c r="DP645"/>
      <c r="DQ645"/>
      <c r="DR645"/>
      <c r="DS645"/>
      <c r="DT645"/>
      <c r="DU645"/>
      <c r="DV645"/>
      <c r="DW645"/>
      <c r="DX645"/>
      <c r="DY645"/>
      <c r="DZ645"/>
      <c r="EA645"/>
      <c r="EB645"/>
      <c r="EC645"/>
      <c r="ED645"/>
      <c r="EE645"/>
      <c r="EF645"/>
      <c r="EG645"/>
      <c r="EH645"/>
      <c r="EI645"/>
      <c r="EJ645"/>
      <c r="EK645"/>
      <c r="EL645"/>
      <c r="EM645"/>
      <c r="EN645"/>
      <c r="EO645"/>
      <c r="EP645"/>
      <c r="EQ645"/>
      <c r="ER645"/>
      <c r="ES645"/>
      <c r="ET645"/>
      <c r="EU645"/>
      <c r="EV645"/>
      <c r="EW645"/>
      <c r="EX645"/>
      <c r="EY645"/>
      <c r="EZ645"/>
      <c r="FA645"/>
      <c r="FB645"/>
      <c r="FC645"/>
      <c r="FD645"/>
      <c r="FE645"/>
      <c r="FF645"/>
      <c r="FG645"/>
      <c r="FH645"/>
      <c r="FI645"/>
      <c r="FJ645"/>
      <c r="FK645"/>
      <c r="FL645"/>
      <c r="FM645"/>
      <c r="FN645"/>
      <c r="FO645"/>
      <c r="FP645"/>
      <c r="FQ645"/>
      <c r="FR645"/>
      <c r="FS645"/>
      <c r="FT645"/>
      <c r="FU645"/>
      <c r="FV645"/>
      <c r="FW645"/>
      <c r="FX645"/>
      <c r="FY645"/>
      <c r="FZ645"/>
      <c r="GA645"/>
      <c r="GB645"/>
      <c r="GC645"/>
      <c r="GD645"/>
      <c r="GE645"/>
      <c r="GF645"/>
      <c r="GG645"/>
      <c r="GH645"/>
      <c r="GI645"/>
      <c r="GJ645"/>
      <c r="GK645"/>
      <c r="GL645"/>
      <c r="GM645"/>
      <c r="GN645"/>
      <c r="GO645"/>
      <c r="GP645"/>
      <c r="GQ645"/>
      <c r="GR645"/>
      <c r="GS645"/>
      <c r="GT645"/>
      <c r="GU645"/>
      <c r="GV645"/>
      <c r="GW645"/>
    </row>
    <row r="646" spans="78:205" ht="13">
      <c r="BZ646"/>
      <c r="CH646"/>
      <c r="CP646"/>
      <c r="CX646"/>
      <c r="CY646"/>
      <c r="CZ646"/>
      <c r="DA646"/>
      <c r="DB646"/>
      <c r="DC646"/>
      <c r="DD646"/>
      <c r="DE646"/>
      <c r="DF646"/>
      <c r="DG646"/>
      <c r="DH646"/>
      <c r="DI646"/>
      <c r="DJ646"/>
      <c r="DK646"/>
      <c r="DL646"/>
      <c r="DM646"/>
      <c r="DN646"/>
      <c r="DO646"/>
      <c r="DP646"/>
      <c r="DQ646"/>
      <c r="DR646"/>
      <c r="DS646"/>
      <c r="DT646"/>
      <c r="DU646"/>
      <c r="DV646"/>
      <c r="DW646"/>
      <c r="DX646"/>
      <c r="DY646"/>
      <c r="DZ646"/>
      <c r="EA646"/>
      <c r="EB646"/>
      <c r="EC646"/>
      <c r="ED646"/>
      <c r="EE646"/>
      <c r="EF646"/>
      <c r="EG646"/>
      <c r="EH646"/>
      <c r="EI646"/>
      <c r="EJ646"/>
      <c r="EK646"/>
      <c r="EL646"/>
      <c r="EM646"/>
      <c r="EN646"/>
      <c r="EO646"/>
      <c r="EP646"/>
      <c r="EQ646"/>
      <c r="ER646"/>
      <c r="ES646"/>
      <c r="ET646"/>
      <c r="EU646"/>
      <c r="EV646"/>
      <c r="EW646"/>
      <c r="EX646"/>
      <c r="EY646"/>
      <c r="EZ646"/>
      <c r="FA646"/>
      <c r="FB646"/>
      <c r="FC646"/>
      <c r="FD646"/>
      <c r="FE646"/>
      <c r="FF646"/>
      <c r="FG646"/>
      <c r="FH646"/>
      <c r="FI646"/>
      <c r="FJ646"/>
      <c r="FK646"/>
      <c r="FL646"/>
      <c r="FM646"/>
      <c r="FN646"/>
      <c r="FO646"/>
      <c r="FP646"/>
      <c r="FQ646"/>
      <c r="FR646"/>
      <c r="FS646"/>
      <c r="FT646"/>
      <c r="FU646"/>
      <c r="FV646"/>
      <c r="FW646"/>
      <c r="FX646"/>
      <c r="FY646"/>
      <c r="FZ646"/>
      <c r="GA646"/>
      <c r="GB646"/>
      <c r="GC646"/>
      <c r="GD646"/>
      <c r="GE646"/>
      <c r="GF646"/>
      <c r="GG646"/>
      <c r="GH646"/>
      <c r="GI646"/>
      <c r="GJ646"/>
      <c r="GK646"/>
      <c r="GL646"/>
      <c r="GM646"/>
      <c r="GN646"/>
      <c r="GO646"/>
      <c r="GP646"/>
      <c r="GQ646"/>
      <c r="GR646"/>
      <c r="GS646"/>
      <c r="GT646"/>
      <c r="GU646"/>
      <c r="GV646"/>
      <c r="GW646"/>
    </row>
    <row r="647" spans="78:205" ht="13">
      <c r="BZ647"/>
      <c r="CH647"/>
      <c r="CP647"/>
      <c r="CX647"/>
      <c r="CY647"/>
      <c r="CZ647"/>
      <c r="DA647"/>
      <c r="DB647"/>
      <c r="DC647"/>
      <c r="DD647"/>
      <c r="DE647"/>
      <c r="DF647"/>
      <c r="DG647"/>
      <c r="DH647"/>
      <c r="DI647"/>
      <c r="DJ647"/>
      <c r="DK647"/>
      <c r="DL647"/>
      <c r="DM647"/>
      <c r="DN647"/>
      <c r="DO647"/>
      <c r="DP647"/>
      <c r="DQ647"/>
      <c r="DR647"/>
      <c r="DS647"/>
      <c r="DT647"/>
      <c r="DU647"/>
      <c r="DV647"/>
      <c r="DW647"/>
      <c r="DX647"/>
      <c r="DY647"/>
      <c r="DZ647"/>
      <c r="EA647"/>
      <c r="EB647"/>
      <c r="EC647"/>
      <c r="ED647"/>
      <c r="EE647"/>
      <c r="EF647"/>
      <c r="EG647"/>
      <c r="EH647"/>
      <c r="EI647"/>
      <c r="EJ647"/>
      <c r="EK647"/>
      <c r="EL647"/>
      <c r="EM647"/>
      <c r="EN647"/>
      <c r="EO647"/>
      <c r="EP647"/>
      <c r="EQ647"/>
      <c r="ER647"/>
      <c r="ES647"/>
      <c r="ET647"/>
      <c r="EU647"/>
      <c r="EV647"/>
      <c r="EW647"/>
      <c r="EX647"/>
      <c r="EY647"/>
      <c r="EZ647"/>
      <c r="FA647"/>
      <c r="FB647"/>
      <c r="FC647"/>
      <c r="FD647"/>
      <c r="FE647"/>
      <c r="FF647"/>
      <c r="FG647"/>
      <c r="FH647"/>
      <c r="FI647"/>
      <c r="FJ647"/>
      <c r="FK647"/>
      <c r="FL647"/>
      <c r="FM647"/>
      <c r="FN647"/>
      <c r="FO647"/>
      <c r="FP647"/>
      <c r="FQ647"/>
      <c r="FR647"/>
      <c r="FS647"/>
      <c r="FT647"/>
      <c r="FU647"/>
      <c r="FV647"/>
      <c r="FW647"/>
      <c r="FX647"/>
      <c r="FY647"/>
      <c r="FZ647"/>
      <c r="GA647"/>
      <c r="GB647"/>
      <c r="GC647"/>
      <c r="GD647"/>
      <c r="GE647"/>
      <c r="GF647"/>
      <c r="GG647"/>
      <c r="GH647"/>
      <c r="GI647"/>
      <c r="GJ647"/>
      <c r="GK647"/>
      <c r="GL647"/>
      <c r="GM647"/>
      <c r="GN647"/>
      <c r="GO647"/>
      <c r="GP647"/>
      <c r="GQ647"/>
      <c r="GR647"/>
      <c r="GS647"/>
      <c r="GT647"/>
      <c r="GU647"/>
      <c r="GV647"/>
      <c r="GW647"/>
    </row>
    <row r="648" spans="78:205" ht="13">
      <c r="BZ648"/>
      <c r="CH648"/>
      <c r="CP648"/>
      <c r="CX648"/>
      <c r="CY648"/>
      <c r="CZ648"/>
      <c r="DA648"/>
      <c r="DB648"/>
      <c r="DC648"/>
      <c r="DD648"/>
      <c r="DE648"/>
      <c r="DF648"/>
      <c r="DG648"/>
      <c r="DH648"/>
      <c r="DI648"/>
      <c r="DJ648"/>
      <c r="DK648"/>
      <c r="DL648"/>
      <c r="DM648"/>
      <c r="DN648"/>
      <c r="DO648"/>
      <c r="DP648"/>
      <c r="DQ648"/>
      <c r="DR648"/>
      <c r="DS648"/>
      <c r="DT648"/>
      <c r="DU648"/>
      <c r="DV648"/>
      <c r="DW648"/>
      <c r="DX648"/>
      <c r="DY648"/>
      <c r="DZ648"/>
      <c r="EA648"/>
      <c r="EB648"/>
      <c r="EC648"/>
      <c r="ED648"/>
      <c r="EE648"/>
      <c r="EF648"/>
      <c r="EG648"/>
      <c r="EH648"/>
      <c r="EI648"/>
      <c r="EJ648"/>
      <c r="EK648"/>
      <c r="EL648"/>
      <c r="EM648"/>
      <c r="EN648"/>
      <c r="EO648"/>
      <c r="EP648"/>
      <c r="EQ648"/>
      <c r="ER648"/>
      <c r="ES648"/>
      <c r="ET648"/>
      <c r="EU648"/>
      <c r="EV648"/>
      <c r="EW648"/>
      <c r="EX648"/>
      <c r="EY648"/>
      <c r="EZ648"/>
      <c r="FA648"/>
      <c r="FB648"/>
      <c r="FC648"/>
      <c r="FD648"/>
      <c r="FE648"/>
      <c r="FF648"/>
      <c r="FG648"/>
      <c r="FH648"/>
      <c r="FI648"/>
      <c r="FJ648"/>
      <c r="FK648"/>
      <c r="FL648"/>
      <c r="FM648"/>
      <c r="FN648"/>
      <c r="FO648"/>
      <c r="FP648"/>
      <c r="FQ648"/>
      <c r="FR648"/>
      <c r="FS648"/>
      <c r="FT648"/>
      <c r="FU648"/>
      <c r="FV648"/>
      <c r="FW648"/>
      <c r="FX648"/>
      <c r="FY648"/>
      <c r="FZ648"/>
      <c r="GA648"/>
      <c r="GB648"/>
      <c r="GC648"/>
      <c r="GD648"/>
      <c r="GE648"/>
      <c r="GF648"/>
      <c r="GG648"/>
      <c r="GH648"/>
      <c r="GI648"/>
      <c r="GJ648"/>
      <c r="GK648"/>
      <c r="GL648"/>
      <c r="GM648"/>
      <c r="GN648"/>
      <c r="GO648"/>
      <c r="GP648"/>
      <c r="GQ648"/>
      <c r="GR648"/>
      <c r="GS648"/>
      <c r="GT648"/>
      <c r="GU648"/>
      <c r="GV648"/>
      <c r="GW648"/>
    </row>
    <row r="649" spans="78:205" ht="13">
      <c r="BZ649"/>
      <c r="CH649"/>
      <c r="CP649"/>
      <c r="CX649"/>
      <c r="CY649"/>
      <c r="CZ649"/>
      <c r="DA649"/>
      <c r="DB649"/>
      <c r="DC649"/>
      <c r="DD649"/>
      <c r="DE649"/>
      <c r="DF649"/>
      <c r="DG649"/>
      <c r="DH649"/>
      <c r="DI649"/>
      <c r="DJ649"/>
      <c r="DK649"/>
      <c r="DL649"/>
      <c r="DM649"/>
      <c r="DN649"/>
      <c r="DO649"/>
      <c r="DP649"/>
      <c r="DQ649"/>
      <c r="DR649"/>
      <c r="DS649"/>
      <c r="DT649"/>
      <c r="DU649"/>
      <c r="DV649"/>
      <c r="DW649"/>
      <c r="DX649"/>
      <c r="DY649"/>
      <c r="DZ649"/>
      <c r="EA649"/>
      <c r="EB649"/>
      <c r="EC649"/>
      <c r="ED649"/>
      <c r="EE649"/>
      <c r="EF649"/>
      <c r="EG649"/>
      <c r="EH649"/>
      <c r="EI649"/>
      <c r="EJ649"/>
      <c r="EK649"/>
      <c r="EL649"/>
      <c r="EM649"/>
      <c r="EN649"/>
      <c r="EO649"/>
      <c r="EP649"/>
      <c r="EQ649"/>
      <c r="ER649"/>
      <c r="ES649"/>
      <c r="ET649"/>
      <c r="EU649"/>
      <c r="EV649"/>
      <c r="EW649"/>
      <c r="EX649"/>
      <c r="EY649"/>
      <c r="EZ649"/>
      <c r="FA649"/>
      <c r="FB649"/>
      <c r="FC649"/>
      <c r="FD649"/>
      <c r="FE649"/>
      <c r="FF649"/>
      <c r="FG649"/>
      <c r="FH649"/>
      <c r="FI649"/>
      <c r="FJ649"/>
      <c r="FK649"/>
      <c r="FL649"/>
      <c r="FM649"/>
      <c r="FN649"/>
      <c r="FO649"/>
      <c r="FP649"/>
      <c r="FQ649"/>
      <c r="FR649"/>
      <c r="FS649"/>
      <c r="FT649"/>
      <c r="FU649"/>
      <c r="FV649"/>
      <c r="FW649"/>
      <c r="FX649"/>
      <c r="FY649"/>
      <c r="FZ649"/>
      <c r="GA649"/>
      <c r="GB649"/>
      <c r="GC649"/>
      <c r="GD649"/>
      <c r="GE649"/>
      <c r="GF649"/>
      <c r="GG649"/>
      <c r="GH649"/>
      <c r="GI649"/>
      <c r="GJ649"/>
      <c r="GK649"/>
      <c r="GL649"/>
      <c r="GM649"/>
      <c r="GN649"/>
      <c r="GO649"/>
      <c r="GP649"/>
      <c r="GQ649"/>
      <c r="GR649"/>
      <c r="GS649"/>
      <c r="GT649"/>
      <c r="GU649"/>
      <c r="GV649"/>
      <c r="GW649"/>
    </row>
    <row r="650" spans="78:205" ht="13">
      <c r="BZ650"/>
      <c r="CH650"/>
      <c r="CP650"/>
      <c r="CX650"/>
      <c r="CY650"/>
      <c r="CZ650"/>
      <c r="DA650"/>
      <c r="DB650"/>
      <c r="DC650"/>
      <c r="DD650"/>
      <c r="DE650"/>
      <c r="DF650"/>
      <c r="DG650"/>
      <c r="DH650"/>
      <c r="DI650"/>
      <c r="DJ650"/>
      <c r="DK650"/>
      <c r="DL650"/>
      <c r="DM650"/>
      <c r="DN650"/>
      <c r="DO650"/>
      <c r="DP650"/>
      <c r="DQ650"/>
      <c r="DR650"/>
      <c r="DS650"/>
      <c r="DT650"/>
      <c r="DU650"/>
      <c r="DV650"/>
      <c r="DW650"/>
      <c r="DX650"/>
      <c r="DY650"/>
      <c r="DZ650"/>
      <c r="EA650"/>
      <c r="EB650"/>
      <c r="EC650"/>
      <c r="ED650"/>
      <c r="EE650"/>
      <c r="EF650"/>
      <c r="EG650"/>
      <c r="EH650"/>
      <c r="EI650"/>
      <c r="EJ650"/>
      <c r="EK650"/>
      <c r="EL650"/>
      <c r="EM650"/>
      <c r="EN650"/>
      <c r="EO650"/>
      <c r="EP650"/>
      <c r="EQ650"/>
      <c r="ER650"/>
      <c r="ES650"/>
      <c r="ET650"/>
      <c r="EU650"/>
      <c r="EV650"/>
      <c r="EW650"/>
      <c r="EX650"/>
      <c r="EY650"/>
      <c r="EZ650"/>
      <c r="FA650"/>
      <c r="FB650"/>
      <c r="FC650"/>
      <c r="FD650"/>
      <c r="FE650"/>
      <c r="FF650"/>
      <c r="FG650"/>
      <c r="FH650"/>
      <c r="FI650"/>
      <c r="FJ650"/>
      <c r="FK650"/>
      <c r="FL650"/>
      <c r="FM650"/>
      <c r="FN650"/>
      <c r="FO650"/>
      <c r="FP650"/>
      <c r="FQ650"/>
      <c r="FR650"/>
      <c r="FS650"/>
      <c r="FT650"/>
      <c r="FU650"/>
      <c r="FV650"/>
      <c r="FW650"/>
      <c r="FX650"/>
      <c r="FY650"/>
      <c r="FZ650"/>
      <c r="GA650"/>
      <c r="GB650"/>
      <c r="GC650"/>
      <c r="GD650"/>
      <c r="GE650"/>
      <c r="GF650"/>
      <c r="GG650"/>
      <c r="GH650"/>
      <c r="GI650"/>
      <c r="GJ650"/>
      <c r="GK650"/>
      <c r="GL650"/>
      <c r="GM650"/>
      <c r="GN650"/>
      <c r="GO650"/>
      <c r="GP650"/>
      <c r="GQ650"/>
      <c r="GR650"/>
      <c r="GS650"/>
      <c r="GT650"/>
      <c r="GU650"/>
      <c r="GV650"/>
      <c r="GW650"/>
    </row>
    <row r="651" spans="78:205" ht="13">
      <c r="BZ651"/>
      <c r="CH651"/>
      <c r="CP651"/>
      <c r="CX651"/>
      <c r="CY651"/>
      <c r="CZ651"/>
      <c r="DA651"/>
      <c r="DB651"/>
      <c r="DC651"/>
      <c r="DD651"/>
      <c r="DE651"/>
      <c r="DF651"/>
      <c r="DG651"/>
      <c r="DH651"/>
      <c r="DI651"/>
      <c r="DJ651"/>
      <c r="DK651"/>
      <c r="DL651"/>
      <c r="DM651"/>
      <c r="DN651"/>
      <c r="DO651"/>
      <c r="DP651"/>
      <c r="DQ651"/>
      <c r="DR651"/>
      <c r="DS651"/>
      <c r="DT651"/>
      <c r="DU651"/>
      <c r="DV651"/>
      <c r="DW651"/>
      <c r="DX651"/>
      <c r="DY651"/>
      <c r="DZ651"/>
      <c r="EA651"/>
      <c r="EB651"/>
      <c r="EC651"/>
      <c r="ED651"/>
      <c r="EE651"/>
      <c r="EF651"/>
      <c r="EG651"/>
      <c r="EH651"/>
      <c r="EI651"/>
      <c r="EJ651"/>
      <c r="EK651"/>
      <c r="EL651"/>
      <c r="EM651"/>
      <c r="EN651"/>
      <c r="EO651"/>
      <c r="EP651"/>
      <c r="EQ651"/>
      <c r="ER651"/>
      <c r="ES651"/>
      <c r="ET651"/>
      <c r="EU651"/>
      <c r="EV651"/>
      <c r="EW651"/>
      <c r="EX651"/>
      <c r="EY651"/>
      <c r="EZ651"/>
      <c r="FA651"/>
      <c r="FB651"/>
      <c r="FC651"/>
      <c r="FD651"/>
      <c r="FE651"/>
      <c r="FF651"/>
      <c r="FG651"/>
      <c r="FH651"/>
      <c r="FI651"/>
      <c r="FJ651"/>
      <c r="FK651"/>
      <c r="FL651"/>
      <c r="FM651"/>
      <c r="FN651"/>
      <c r="FO651"/>
      <c r="FP651"/>
      <c r="FQ651"/>
      <c r="FR651"/>
      <c r="FS651"/>
      <c r="FT651"/>
      <c r="FU651"/>
      <c r="FV651"/>
      <c r="FW651"/>
      <c r="FX651"/>
      <c r="FY651"/>
      <c r="FZ651"/>
      <c r="GA651"/>
      <c r="GB651"/>
      <c r="GC651"/>
      <c r="GD651"/>
      <c r="GE651"/>
      <c r="GF651"/>
      <c r="GG651"/>
      <c r="GH651"/>
      <c r="GI651"/>
      <c r="GJ651"/>
      <c r="GK651"/>
      <c r="GL651"/>
      <c r="GM651"/>
      <c r="GN651"/>
      <c r="GO651"/>
      <c r="GP651"/>
      <c r="GQ651"/>
      <c r="GR651"/>
      <c r="GS651"/>
      <c r="GT651"/>
      <c r="GU651"/>
      <c r="GV651"/>
      <c r="GW651"/>
    </row>
    <row r="652" spans="78:205" ht="13">
      <c r="BZ652"/>
      <c r="CH652"/>
      <c r="CP652"/>
      <c r="CX652"/>
      <c r="CY652"/>
      <c r="CZ652"/>
      <c r="DA652"/>
      <c r="DB652"/>
      <c r="DC652"/>
      <c r="DD652"/>
      <c r="DE652"/>
      <c r="DF652"/>
      <c r="DG652"/>
      <c r="DH652"/>
      <c r="DI652"/>
      <c r="DJ652"/>
      <c r="DK652"/>
      <c r="DL652"/>
      <c r="DM652"/>
      <c r="DN652"/>
      <c r="DO652"/>
      <c r="DP652"/>
      <c r="DQ652"/>
      <c r="DR652"/>
      <c r="DS652"/>
      <c r="DT652"/>
      <c r="DU652"/>
      <c r="DV652"/>
      <c r="DW652"/>
      <c r="DX652"/>
      <c r="DY652"/>
      <c r="DZ652"/>
      <c r="EA652"/>
      <c r="EB652"/>
      <c r="EC652"/>
      <c r="ED652"/>
      <c r="EE652"/>
      <c r="EF652"/>
      <c r="EG652"/>
      <c r="EH652"/>
      <c r="EI652"/>
      <c r="EJ652"/>
      <c r="EK652"/>
      <c r="EL652"/>
      <c r="EM652"/>
      <c r="EN652"/>
      <c r="EO652"/>
      <c r="EP652"/>
      <c r="EQ652"/>
      <c r="ER652"/>
      <c r="ES652"/>
      <c r="ET652"/>
      <c r="EU652"/>
      <c r="EV652"/>
      <c r="EW652"/>
      <c r="EX652"/>
      <c r="EY652"/>
      <c r="EZ652"/>
      <c r="FA652"/>
      <c r="FB652"/>
      <c r="FC652"/>
      <c r="FD652"/>
      <c r="FE652"/>
      <c r="FF652"/>
      <c r="FG652"/>
      <c r="FH652"/>
      <c r="FI652"/>
      <c r="FJ652"/>
      <c r="FK652"/>
      <c r="FL652"/>
      <c r="FM652"/>
      <c r="FN652"/>
      <c r="FO652"/>
      <c r="FP652"/>
      <c r="FQ652"/>
      <c r="FR652"/>
      <c r="FS652"/>
      <c r="FT652"/>
      <c r="FU652"/>
      <c r="FV652"/>
      <c r="FW652"/>
      <c r="FX652"/>
      <c r="FY652"/>
      <c r="FZ652"/>
      <c r="GA652"/>
      <c r="GB652"/>
      <c r="GC652"/>
      <c r="GD652"/>
      <c r="GE652"/>
      <c r="GF652"/>
      <c r="GG652"/>
      <c r="GH652"/>
      <c r="GI652"/>
      <c r="GJ652"/>
      <c r="GK652"/>
      <c r="GL652"/>
      <c r="GM652"/>
      <c r="GN652"/>
      <c r="GO652"/>
      <c r="GP652"/>
      <c r="GQ652"/>
      <c r="GR652"/>
      <c r="GS652"/>
      <c r="GT652"/>
      <c r="GU652"/>
      <c r="GV652"/>
      <c r="GW652"/>
    </row>
    <row r="653" spans="78:205" ht="13">
      <c r="BZ653"/>
      <c r="CH653"/>
      <c r="CP653"/>
      <c r="CX653"/>
      <c r="CY653"/>
      <c r="CZ653"/>
      <c r="DA653"/>
      <c r="DB653"/>
      <c r="DC653"/>
      <c r="DD653"/>
      <c r="DE653"/>
      <c r="DF653"/>
      <c r="DG653"/>
      <c r="DH653"/>
      <c r="DI653"/>
      <c r="DJ653"/>
      <c r="DK653"/>
      <c r="DL653"/>
      <c r="DM653"/>
      <c r="DN653"/>
      <c r="DO653"/>
      <c r="DP653"/>
      <c r="DQ653"/>
      <c r="DR653"/>
      <c r="DS653"/>
      <c r="DT653"/>
      <c r="DU653"/>
      <c r="DV653"/>
      <c r="DW653"/>
      <c r="DX653"/>
      <c r="DY653"/>
      <c r="DZ653"/>
      <c r="EA653"/>
      <c r="EB653"/>
      <c r="EC653"/>
      <c r="ED653"/>
      <c r="EE653"/>
      <c r="EF653"/>
      <c r="EG653"/>
      <c r="EH653"/>
      <c r="EI653"/>
      <c r="EJ653"/>
      <c r="EK653"/>
      <c r="EL653"/>
      <c r="EM653"/>
      <c r="EN653"/>
      <c r="EO653"/>
      <c r="EP653"/>
      <c r="EQ653"/>
      <c r="ER653"/>
      <c r="ES653"/>
      <c r="ET653"/>
      <c r="EU653"/>
      <c r="EV653"/>
      <c r="EW653"/>
      <c r="EX653"/>
      <c r="EY653"/>
      <c r="EZ653"/>
      <c r="FA653"/>
      <c r="FB653"/>
      <c r="FC653"/>
      <c r="FD653"/>
      <c r="FE653"/>
      <c r="FF653"/>
      <c r="FG653"/>
      <c r="FH653"/>
      <c r="FI653"/>
      <c r="FJ653"/>
      <c r="FK653"/>
      <c r="FL653"/>
      <c r="FM653"/>
      <c r="FN653"/>
      <c r="FO653"/>
      <c r="FP653"/>
      <c r="FQ653"/>
      <c r="FR653"/>
      <c r="FS653"/>
      <c r="FT653"/>
      <c r="FU653"/>
      <c r="FV653"/>
      <c r="FW653"/>
      <c r="FX653"/>
      <c r="FY653"/>
      <c r="FZ653"/>
      <c r="GA653"/>
      <c r="GB653"/>
      <c r="GC653"/>
      <c r="GD653"/>
      <c r="GE653"/>
      <c r="GF653"/>
      <c r="GG653"/>
      <c r="GH653"/>
      <c r="GI653"/>
      <c r="GJ653"/>
      <c r="GK653"/>
      <c r="GL653"/>
      <c r="GM653"/>
      <c r="GN653"/>
      <c r="GO653"/>
      <c r="GP653"/>
      <c r="GQ653"/>
      <c r="GR653"/>
      <c r="GS653"/>
      <c r="GT653"/>
      <c r="GU653"/>
      <c r="GV653"/>
      <c r="GW653"/>
    </row>
    <row r="654" spans="78:205" ht="13">
      <c r="BZ654"/>
      <c r="CH654"/>
      <c r="CP654"/>
      <c r="CX654"/>
      <c r="CY654"/>
      <c r="CZ654"/>
      <c r="DA654"/>
      <c r="DB654"/>
      <c r="DC654"/>
      <c r="DD654"/>
      <c r="DE654"/>
      <c r="DF654"/>
      <c r="DG654"/>
      <c r="DH654"/>
      <c r="DI654"/>
      <c r="DJ654"/>
      <c r="DK654"/>
      <c r="DL654"/>
      <c r="DM654"/>
      <c r="DN654"/>
      <c r="DO654"/>
      <c r="DP654"/>
      <c r="DQ654"/>
      <c r="DR654"/>
      <c r="DS654"/>
      <c r="DT654"/>
      <c r="DU654"/>
      <c r="DV654"/>
      <c r="DW654"/>
      <c r="DX654"/>
      <c r="DY654"/>
      <c r="DZ654"/>
      <c r="EA654"/>
      <c r="EB654"/>
      <c r="EC654"/>
      <c r="ED654"/>
      <c r="EE654"/>
      <c r="EF654"/>
      <c r="EG654"/>
      <c r="EH654"/>
      <c r="EI654"/>
      <c r="EJ654"/>
      <c r="EK654"/>
      <c r="EL654"/>
      <c r="EM654"/>
      <c r="EN654"/>
      <c r="EO654"/>
      <c r="EP654"/>
      <c r="EQ654"/>
      <c r="ER654"/>
      <c r="ES654"/>
      <c r="ET654"/>
      <c r="EU654"/>
      <c r="EV654"/>
      <c r="EW654"/>
      <c r="EX654"/>
      <c r="EY654"/>
      <c r="EZ654"/>
      <c r="FA654"/>
      <c r="FB654"/>
      <c r="FC654"/>
      <c r="FD654"/>
      <c r="FE654"/>
      <c r="FF654"/>
      <c r="FG654"/>
      <c r="FH654"/>
      <c r="FI654"/>
      <c r="FJ654"/>
      <c r="FK654"/>
      <c r="FL654"/>
      <c r="FM654"/>
      <c r="FN654"/>
      <c r="FO654"/>
      <c r="FP654"/>
      <c r="FQ654"/>
      <c r="FR654"/>
      <c r="FS654"/>
      <c r="FT654"/>
      <c r="FU654"/>
      <c r="FV654"/>
      <c r="FW654"/>
      <c r="FX654"/>
      <c r="FY654"/>
      <c r="FZ654"/>
      <c r="GA654"/>
      <c r="GB654"/>
      <c r="GC654"/>
      <c r="GD654"/>
      <c r="GE654"/>
      <c r="GF654"/>
      <c r="GG654"/>
      <c r="GH654"/>
      <c r="GI654"/>
      <c r="GJ654"/>
      <c r="GK654"/>
      <c r="GL654"/>
      <c r="GM654"/>
      <c r="GN654"/>
      <c r="GO654"/>
      <c r="GP654"/>
      <c r="GQ654"/>
      <c r="GR654"/>
      <c r="GS654"/>
      <c r="GT654"/>
      <c r="GU654"/>
      <c r="GV654"/>
      <c r="GW654"/>
    </row>
    <row r="655" spans="78:205" ht="13">
      <c r="BZ655"/>
      <c r="CH655"/>
      <c r="CP655"/>
      <c r="CX655"/>
      <c r="CY655"/>
      <c r="CZ655"/>
      <c r="DA655"/>
      <c r="DB655"/>
      <c r="DC655"/>
      <c r="DD655"/>
      <c r="DE655"/>
      <c r="DF655"/>
      <c r="DG655"/>
      <c r="DH655"/>
      <c r="DI655"/>
      <c r="DJ655"/>
      <c r="DK655"/>
      <c r="DL655"/>
      <c r="DM655"/>
      <c r="DN655"/>
      <c r="DO655"/>
      <c r="DP655"/>
      <c r="DQ655"/>
      <c r="DR655"/>
      <c r="DS655"/>
      <c r="DT655"/>
      <c r="DU655"/>
      <c r="DV655"/>
      <c r="DW655"/>
      <c r="DX655"/>
      <c r="DY655"/>
      <c r="DZ655"/>
      <c r="EA655"/>
      <c r="EB655"/>
      <c r="EC655"/>
      <c r="ED655"/>
      <c r="EE655"/>
      <c r="EF655"/>
      <c r="EG655"/>
      <c r="EH655"/>
      <c r="EI655"/>
      <c r="EJ655"/>
      <c r="EK655"/>
      <c r="EL655"/>
      <c r="EM655"/>
      <c r="EN655"/>
      <c r="EO655"/>
      <c r="EP655"/>
      <c r="EQ655"/>
      <c r="ER655"/>
      <c r="ES655"/>
      <c r="ET655"/>
      <c r="EU655"/>
      <c r="EV655"/>
      <c r="EW655"/>
      <c r="EX655"/>
      <c r="EY655"/>
      <c r="EZ655"/>
      <c r="FA655"/>
      <c r="FB655"/>
      <c r="FC655"/>
      <c r="FD655"/>
      <c r="FE655"/>
      <c r="FF655"/>
      <c r="FG655"/>
      <c r="FH655"/>
      <c r="FI655"/>
      <c r="FJ655"/>
      <c r="FK655"/>
      <c r="FL655"/>
      <c r="FM655"/>
      <c r="FN655"/>
      <c r="FO655"/>
      <c r="FP655"/>
      <c r="FQ655"/>
      <c r="FR655"/>
      <c r="FS655"/>
      <c r="FT655"/>
      <c r="FU655"/>
      <c r="FV655"/>
      <c r="FW655"/>
      <c r="FX655"/>
      <c r="FY655"/>
      <c r="FZ655"/>
      <c r="GA655"/>
      <c r="GB655"/>
      <c r="GC655"/>
      <c r="GD655"/>
      <c r="GE655"/>
      <c r="GF655"/>
      <c r="GG655"/>
      <c r="GH655"/>
      <c r="GI655"/>
      <c r="GJ655"/>
      <c r="GK655"/>
      <c r="GL655"/>
      <c r="GM655"/>
      <c r="GN655"/>
      <c r="GO655"/>
      <c r="GP655"/>
      <c r="GQ655"/>
      <c r="GR655"/>
      <c r="GS655"/>
      <c r="GT655"/>
      <c r="GU655"/>
      <c r="GV655"/>
      <c r="GW655"/>
    </row>
    <row r="656" spans="78:205" ht="13">
      <c r="BZ656"/>
      <c r="CH656"/>
      <c r="CP656"/>
      <c r="CX656"/>
      <c r="CY656"/>
      <c r="CZ656"/>
      <c r="DA656"/>
      <c r="DB656"/>
      <c r="DC656"/>
      <c r="DD656"/>
      <c r="DE656"/>
      <c r="DF656"/>
      <c r="DG656"/>
      <c r="DH656"/>
      <c r="DI656"/>
      <c r="DJ656"/>
      <c r="DK656"/>
      <c r="DL656"/>
      <c r="DM656"/>
      <c r="DN656"/>
      <c r="DO656"/>
      <c r="DP656"/>
      <c r="DQ656"/>
      <c r="DR656"/>
      <c r="DS656"/>
      <c r="DT656"/>
      <c r="DU656"/>
      <c r="DV656"/>
      <c r="DW656"/>
      <c r="DX656"/>
      <c r="DY656"/>
      <c r="DZ656"/>
      <c r="EA656"/>
      <c r="EB656"/>
      <c r="EC656"/>
      <c r="ED656"/>
      <c r="EE656"/>
      <c r="EF656"/>
      <c r="EG656"/>
      <c r="EH656"/>
      <c r="EI656"/>
      <c r="EJ656"/>
      <c r="EK656"/>
      <c r="EL656"/>
      <c r="EM656"/>
      <c r="EN656"/>
      <c r="EO656"/>
      <c r="EP656"/>
      <c r="EQ656"/>
      <c r="ER656"/>
      <c r="ES656"/>
      <c r="ET656"/>
      <c r="EU656"/>
      <c r="EV656"/>
      <c r="EW656"/>
      <c r="EX656"/>
      <c r="EY656"/>
      <c r="EZ656"/>
      <c r="FA656"/>
      <c r="FB656"/>
      <c r="FC656"/>
      <c r="FD656"/>
      <c r="FE656"/>
      <c r="FF656"/>
      <c r="FG656"/>
      <c r="FH656"/>
      <c r="FI656"/>
      <c r="FJ656"/>
      <c r="FK656"/>
      <c r="FL656"/>
      <c r="FM656"/>
      <c r="FN656"/>
      <c r="FO656"/>
      <c r="FP656"/>
      <c r="FQ656"/>
      <c r="FR656"/>
      <c r="FS656"/>
      <c r="FT656"/>
      <c r="FU656"/>
      <c r="FV656"/>
      <c r="FW656"/>
      <c r="FX656"/>
      <c r="FY656"/>
      <c r="FZ656"/>
      <c r="GA656"/>
      <c r="GB656"/>
      <c r="GC656"/>
      <c r="GD656"/>
      <c r="GE656"/>
      <c r="GF656"/>
      <c r="GG656"/>
      <c r="GH656"/>
      <c r="GI656"/>
      <c r="GJ656"/>
      <c r="GK656"/>
      <c r="GL656"/>
      <c r="GM656"/>
      <c r="GN656"/>
      <c r="GO656"/>
      <c r="GP656"/>
      <c r="GQ656"/>
      <c r="GR656"/>
      <c r="GS656"/>
      <c r="GT656"/>
      <c r="GU656"/>
      <c r="GV656"/>
      <c r="GW656"/>
    </row>
    <row r="657" spans="78:205" ht="13">
      <c r="BZ657"/>
      <c r="CH657"/>
      <c r="CP657"/>
      <c r="CX657"/>
      <c r="CY657"/>
      <c r="CZ657"/>
      <c r="DA657"/>
      <c r="DB657"/>
      <c r="DC657"/>
      <c r="DD657"/>
      <c r="DE657"/>
      <c r="DF657"/>
      <c r="DG657"/>
      <c r="DH657"/>
      <c r="DI657"/>
      <c r="DJ657"/>
      <c r="DK657"/>
      <c r="DL657"/>
      <c r="DM657"/>
      <c r="DN657"/>
      <c r="DO657"/>
      <c r="DP657"/>
      <c r="DQ657"/>
      <c r="DR657"/>
      <c r="DS657"/>
      <c r="DT657"/>
      <c r="DU657"/>
      <c r="DV657"/>
      <c r="DW657"/>
      <c r="DX657"/>
      <c r="DY657"/>
      <c r="DZ657"/>
      <c r="EA657"/>
      <c r="EB657"/>
      <c r="EC657"/>
      <c r="ED657"/>
      <c r="EE657"/>
      <c r="EF657"/>
      <c r="EG657"/>
      <c r="EH657"/>
      <c r="EI657"/>
      <c r="EJ657"/>
      <c r="EK657"/>
      <c r="EL657"/>
      <c r="EM657"/>
      <c r="EN657"/>
      <c r="EO657"/>
      <c r="EP657"/>
      <c r="EQ657"/>
      <c r="ER657"/>
      <c r="ES657"/>
      <c r="ET657"/>
      <c r="EU657"/>
      <c r="EV657"/>
      <c r="EW657"/>
      <c r="EX657"/>
      <c r="EY657"/>
      <c r="EZ657"/>
      <c r="FA657"/>
      <c r="FB657"/>
      <c r="FC657"/>
      <c r="FD657"/>
      <c r="FE657"/>
      <c r="FF657"/>
      <c r="FG657"/>
      <c r="FH657"/>
      <c r="FI657"/>
      <c r="FJ657"/>
      <c r="FK657"/>
      <c r="FL657"/>
      <c r="FM657"/>
      <c r="FN657"/>
      <c r="FO657"/>
      <c r="FP657"/>
      <c r="FQ657"/>
      <c r="FR657"/>
      <c r="FS657"/>
      <c r="FT657"/>
      <c r="FU657"/>
      <c r="FV657"/>
      <c r="FW657"/>
      <c r="FX657"/>
      <c r="FY657"/>
      <c r="FZ657"/>
      <c r="GA657"/>
      <c r="GB657"/>
      <c r="GC657"/>
      <c r="GD657"/>
      <c r="GE657"/>
      <c r="GF657"/>
      <c r="GG657"/>
      <c r="GH657"/>
      <c r="GI657"/>
      <c r="GJ657"/>
      <c r="GK657"/>
      <c r="GL657"/>
      <c r="GM657"/>
      <c r="GN657"/>
      <c r="GO657"/>
      <c r="GP657"/>
      <c r="GQ657"/>
      <c r="GR657"/>
      <c r="GS657"/>
      <c r="GT657"/>
      <c r="GU657"/>
      <c r="GV657"/>
      <c r="GW657"/>
    </row>
    <row r="658" spans="78:205" ht="13">
      <c r="BZ658"/>
      <c r="CH658"/>
      <c r="CP658"/>
      <c r="CX658"/>
      <c r="CY658"/>
      <c r="CZ658"/>
      <c r="DA658"/>
      <c r="DB658"/>
      <c r="DC658"/>
      <c r="DD658"/>
      <c r="DE658"/>
      <c r="DF658"/>
      <c r="DG658"/>
      <c r="DH658"/>
      <c r="DI658"/>
      <c r="DJ658"/>
      <c r="DK658"/>
      <c r="DL658"/>
      <c r="DM658"/>
      <c r="DN658"/>
      <c r="DO658"/>
      <c r="DP658"/>
      <c r="DQ658"/>
      <c r="DR658"/>
      <c r="DS658"/>
      <c r="DT658"/>
      <c r="DU658"/>
      <c r="DV658"/>
      <c r="DW658"/>
      <c r="DX658"/>
      <c r="DY658"/>
      <c r="DZ658"/>
      <c r="EA658"/>
      <c r="EB658"/>
      <c r="EC658"/>
      <c r="ED658"/>
      <c r="EE658"/>
      <c r="EF658"/>
      <c r="EG658"/>
      <c r="EH658"/>
      <c r="EI658"/>
      <c r="EJ658"/>
      <c r="EK658"/>
      <c r="EL658"/>
      <c r="EM658"/>
      <c r="EN658"/>
      <c r="EO658"/>
      <c r="EP658"/>
      <c r="EQ658"/>
      <c r="ER658"/>
      <c r="ES658"/>
      <c r="ET658"/>
      <c r="EU658"/>
      <c r="EV658"/>
      <c r="EW658"/>
      <c r="EX658"/>
      <c r="EY658"/>
      <c r="EZ658"/>
      <c r="FA658"/>
      <c r="FB658"/>
      <c r="FC658"/>
      <c r="FD658"/>
      <c r="FE658"/>
      <c r="FF658"/>
      <c r="FG658"/>
      <c r="FH658"/>
      <c r="FI658"/>
      <c r="FJ658"/>
      <c r="FK658"/>
      <c r="FL658"/>
      <c r="FM658"/>
      <c r="FN658"/>
      <c r="FO658"/>
      <c r="FP658"/>
      <c r="FQ658"/>
      <c r="FR658"/>
      <c r="FS658"/>
      <c r="FT658"/>
      <c r="FU658"/>
      <c r="FV658"/>
      <c r="FW658"/>
      <c r="FX658"/>
      <c r="FY658"/>
      <c r="FZ658"/>
      <c r="GA658"/>
      <c r="GB658"/>
      <c r="GC658"/>
      <c r="GD658"/>
      <c r="GE658"/>
      <c r="GF658"/>
      <c r="GG658"/>
      <c r="GH658"/>
      <c r="GI658"/>
      <c r="GJ658"/>
      <c r="GK658"/>
      <c r="GL658"/>
      <c r="GM658"/>
      <c r="GN658"/>
      <c r="GO658"/>
      <c r="GP658"/>
      <c r="GQ658"/>
      <c r="GR658"/>
      <c r="GS658"/>
      <c r="GT658"/>
      <c r="GU658"/>
      <c r="GV658"/>
      <c r="GW658"/>
    </row>
    <row r="659" spans="78:205" ht="13">
      <c r="BZ659"/>
      <c r="CH659"/>
      <c r="CP659"/>
      <c r="CX659"/>
      <c r="CY659"/>
      <c r="CZ659"/>
      <c r="DA659"/>
      <c r="DB659"/>
      <c r="DC659"/>
      <c r="DD659"/>
      <c r="DE659"/>
      <c r="DF659"/>
      <c r="DG659"/>
      <c r="DH659"/>
      <c r="DI659"/>
      <c r="DJ659"/>
      <c r="DK659"/>
      <c r="DL659"/>
      <c r="DM659"/>
      <c r="DN659"/>
      <c r="DO659"/>
      <c r="DP659"/>
      <c r="DQ659"/>
      <c r="DR659"/>
      <c r="DS659"/>
      <c r="DT659"/>
      <c r="DU659"/>
      <c r="DV659"/>
      <c r="DW659"/>
      <c r="DX659"/>
      <c r="DY659"/>
      <c r="DZ659"/>
      <c r="EA659"/>
      <c r="EB659"/>
      <c r="EC659"/>
      <c r="ED659"/>
      <c r="EE659"/>
      <c r="EF659"/>
      <c r="EG659"/>
      <c r="EH659"/>
      <c r="EI659"/>
      <c r="EJ659"/>
      <c r="EK659"/>
      <c r="EL659"/>
      <c r="EM659"/>
      <c r="EN659"/>
      <c r="EO659"/>
      <c r="EP659"/>
      <c r="EQ659"/>
      <c r="ER659"/>
      <c r="ES659"/>
      <c r="ET659"/>
      <c r="EU659"/>
      <c r="EV659"/>
      <c r="EW659"/>
      <c r="EX659"/>
      <c r="EY659"/>
      <c r="EZ659"/>
      <c r="FA659"/>
      <c r="FB659"/>
      <c r="FC659"/>
      <c r="FD659"/>
      <c r="FE659"/>
      <c r="FF659"/>
      <c r="FG659"/>
      <c r="FH659"/>
      <c r="FI659"/>
      <c r="FJ659"/>
      <c r="FK659"/>
      <c r="FL659"/>
      <c r="FM659"/>
      <c r="FN659"/>
      <c r="FO659"/>
      <c r="FP659"/>
      <c r="FQ659"/>
      <c r="FR659"/>
      <c r="FS659"/>
      <c r="FT659"/>
      <c r="FU659"/>
      <c r="FV659"/>
      <c r="FW659"/>
      <c r="FX659"/>
      <c r="FY659"/>
      <c r="FZ659"/>
      <c r="GA659"/>
      <c r="GB659"/>
      <c r="GC659"/>
      <c r="GD659"/>
      <c r="GE659"/>
      <c r="GF659"/>
      <c r="GG659"/>
      <c r="GH659"/>
      <c r="GI659"/>
      <c r="GJ659"/>
      <c r="GK659"/>
      <c r="GL659"/>
      <c r="GM659"/>
      <c r="GN659"/>
      <c r="GO659"/>
      <c r="GP659"/>
      <c r="GQ659"/>
      <c r="GR659"/>
      <c r="GS659"/>
      <c r="GT659"/>
      <c r="GU659"/>
      <c r="GV659"/>
      <c r="GW659"/>
    </row>
    <row r="660" spans="78:205" ht="13">
      <c r="BZ660"/>
      <c r="CH660"/>
      <c r="CP660"/>
      <c r="CX660"/>
      <c r="CY660"/>
      <c r="CZ660"/>
      <c r="DA660"/>
      <c r="DB660"/>
      <c r="DC660"/>
      <c r="DD660"/>
      <c r="DE660"/>
      <c r="DF660"/>
      <c r="DG660"/>
      <c r="DH660"/>
      <c r="DI660"/>
      <c r="DJ660"/>
      <c r="DK660"/>
      <c r="DL660"/>
      <c r="DM660"/>
      <c r="DN660"/>
      <c r="DO660"/>
      <c r="DP660"/>
      <c r="DQ660"/>
      <c r="DR660"/>
      <c r="DS660"/>
      <c r="DT660"/>
      <c r="DU660"/>
      <c r="DV660"/>
      <c r="DW660"/>
      <c r="DX660"/>
      <c r="DY660"/>
      <c r="DZ660"/>
      <c r="EA660"/>
      <c r="EB660"/>
      <c r="EC660"/>
      <c r="ED660"/>
      <c r="EE660"/>
      <c r="EF660"/>
      <c r="EG660"/>
      <c r="EH660"/>
      <c r="EI660"/>
      <c r="EJ660"/>
      <c r="EK660"/>
      <c r="EL660"/>
      <c r="EM660"/>
      <c r="EN660"/>
      <c r="EO660"/>
      <c r="EP660"/>
      <c r="EQ660"/>
      <c r="ER660"/>
      <c r="ES660"/>
      <c r="ET660"/>
      <c r="EU660"/>
      <c r="EV660"/>
      <c r="EW660"/>
      <c r="EX660"/>
      <c r="EY660"/>
      <c r="EZ660"/>
      <c r="FA660"/>
      <c r="FB660"/>
      <c r="FC660"/>
      <c r="FD660"/>
      <c r="FE660"/>
      <c r="FF660"/>
      <c r="FG660"/>
      <c r="FH660"/>
      <c r="FI660"/>
      <c r="FJ660"/>
      <c r="FK660"/>
      <c r="FL660"/>
      <c r="FM660"/>
      <c r="FN660"/>
      <c r="FO660"/>
      <c r="FP660"/>
      <c r="FQ660"/>
      <c r="FR660"/>
      <c r="FS660"/>
      <c r="FT660"/>
      <c r="FU660"/>
      <c r="FV660"/>
      <c r="FW660"/>
      <c r="FX660"/>
      <c r="FY660"/>
      <c r="FZ660"/>
      <c r="GA660"/>
      <c r="GB660"/>
      <c r="GC660"/>
      <c r="GD660"/>
      <c r="GE660"/>
      <c r="GF660"/>
      <c r="GG660"/>
      <c r="GH660"/>
      <c r="GI660"/>
      <c r="GJ660"/>
      <c r="GK660"/>
      <c r="GL660"/>
      <c r="GM660"/>
      <c r="GN660"/>
      <c r="GO660"/>
      <c r="GP660"/>
      <c r="GQ660"/>
      <c r="GR660"/>
      <c r="GS660"/>
      <c r="GT660"/>
      <c r="GU660"/>
      <c r="GV660"/>
      <c r="GW660"/>
    </row>
    <row r="661" spans="78:205" ht="13">
      <c r="BZ661"/>
      <c r="CH661"/>
      <c r="CP661"/>
      <c r="CX661"/>
      <c r="CY661"/>
      <c r="CZ661"/>
      <c r="DA661"/>
      <c r="DB661"/>
      <c r="DC661"/>
      <c r="DD661"/>
      <c r="DE661"/>
      <c r="DF661"/>
      <c r="DG661"/>
      <c r="DH661"/>
      <c r="DI661"/>
      <c r="DJ661"/>
      <c r="DK661"/>
      <c r="DL661"/>
      <c r="DM661"/>
      <c r="DN661"/>
      <c r="DO661"/>
      <c r="DP661"/>
      <c r="DQ661"/>
      <c r="DR661"/>
      <c r="DS661"/>
      <c r="DT661"/>
      <c r="DU661"/>
      <c r="DV661"/>
      <c r="DW661"/>
      <c r="DX661"/>
      <c r="DY661"/>
      <c r="DZ661"/>
      <c r="EA661"/>
      <c r="EB661"/>
      <c r="EC661"/>
      <c r="ED661"/>
      <c r="EE661"/>
      <c r="EF661"/>
      <c r="EG661"/>
      <c r="EH661"/>
      <c r="EI661"/>
      <c r="EJ661"/>
      <c r="EK661"/>
      <c r="EL661"/>
      <c r="EM661"/>
      <c r="EN661"/>
      <c r="EO661"/>
      <c r="EP661"/>
      <c r="EQ661"/>
      <c r="ER661"/>
      <c r="ES661"/>
      <c r="ET661"/>
      <c r="EU661"/>
      <c r="EV661"/>
      <c r="EW661"/>
      <c r="EX661"/>
      <c r="EY661"/>
      <c r="EZ661"/>
      <c r="FA661"/>
      <c r="FB661"/>
      <c r="FC661"/>
      <c r="FD661"/>
      <c r="FE661"/>
      <c r="FF661"/>
      <c r="FG661"/>
      <c r="FH661"/>
      <c r="FI661"/>
      <c r="FJ661"/>
      <c r="FK661"/>
      <c r="FL661"/>
      <c r="FM661"/>
      <c r="FN661"/>
      <c r="FO661"/>
      <c r="FP661"/>
      <c r="FQ661"/>
      <c r="FR661"/>
      <c r="FS661"/>
      <c r="FT661"/>
      <c r="FU661"/>
      <c r="FV661"/>
      <c r="FW661"/>
      <c r="FX661"/>
      <c r="FY661"/>
      <c r="FZ661"/>
      <c r="GA661"/>
      <c r="GB661"/>
      <c r="GC661"/>
      <c r="GD661"/>
      <c r="GE661"/>
      <c r="GF661"/>
      <c r="GG661"/>
      <c r="GH661"/>
      <c r="GI661"/>
      <c r="GJ661"/>
      <c r="GK661"/>
      <c r="GL661"/>
      <c r="GM661"/>
      <c r="GN661"/>
      <c r="GO661"/>
      <c r="GP661"/>
      <c r="GQ661"/>
      <c r="GR661"/>
      <c r="GS661"/>
      <c r="GT661"/>
      <c r="GU661"/>
      <c r="GV661"/>
      <c r="GW661"/>
    </row>
    <row r="662" spans="78:205" ht="13">
      <c r="BZ662"/>
      <c r="CH662"/>
      <c r="CP662"/>
      <c r="CX662"/>
      <c r="CY662"/>
      <c r="CZ662"/>
      <c r="DA662"/>
      <c r="DB662"/>
      <c r="DC662"/>
      <c r="DD662"/>
      <c r="DE662"/>
      <c r="DF662"/>
      <c r="DG662"/>
      <c r="DH662"/>
      <c r="DI662"/>
      <c r="DJ662"/>
      <c r="DK662"/>
      <c r="DL662"/>
      <c r="DM662"/>
      <c r="DN662"/>
      <c r="DO662"/>
      <c r="DP662"/>
      <c r="DQ662"/>
      <c r="DR662"/>
      <c r="DS662"/>
      <c r="DT662"/>
      <c r="DU662"/>
      <c r="DV662"/>
      <c r="DW662"/>
      <c r="DX662"/>
      <c r="DY662"/>
      <c r="DZ662"/>
      <c r="EA662"/>
      <c r="EB662"/>
      <c r="EC662"/>
      <c r="ED662"/>
      <c r="EE662"/>
      <c r="EF662"/>
      <c r="EG662"/>
      <c r="EH662"/>
      <c r="EI662"/>
      <c r="EJ662"/>
      <c r="EK662"/>
      <c r="EL662"/>
      <c r="EM662"/>
      <c r="EN662"/>
      <c r="EO662"/>
      <c r="EP662"/>
      <c r="EQ662"/>
      <c r="ER662"/>
      <c r="ES662"/>
      <c r="ET662"/>
      <c r="EU662"/>
      <c r="EV662"/>
      <c r="EW662"/>
      <c r="EX662"/>
      <c r="EY662"/>
      <c r="EZ662"/>
      <c r="FA662"/>
      <c r="FB662"/>
      <c r="FC662"/>
      <c r="FD662"/>
      <c r="FE662"/>
      <c r="FF662"/>
      <c r="FG662"/>
      <c r="FH662"/>
      <c r="FI662"/>
      <c r="FJ662"/>
      <c r="FK662"/>
      <c r="FL662"/>
      <c r="FM662"/>
      <c r="FN662"/>
      <c r="FO662"/>
      <c r="FP662"/>
      <c r="FQ662"/>
      <c r="FR662"/>
      <c r="FS662"/>
      <c r="FT662"/>
      <c r="FU662"/>
      <c r="FV662"/>
      <c r="FW662"/>
      <c r="FX662"/>
      <c r="FY662"/>
      <c r="FZ662"/>
      <c r="GA662"/>
      <c r="GB662"/>
      <c r="GC662"/>
      <c r="GD662"/>
      <c r="GE662"/>
      <c r="GF662"/>
      <c r="GG662"/>
      <c r="GH662"/>
      <c r="GI662"/>
      <c r="GJ662"/>
      <c r="GK662"/>
      <c r="GL662"/>
      <c r="GM662"/>
      <c r="GN662"/>
      <c r="GO662"/>
      <c r="GP662"/>
      <c r="GQ662"/>
      <c r="GR662"/>
      <c r="GS662"/>
      <c r="GT662"/>
      <c r="GU662"/>
      <c r="GV662"/>
      <c r="GW662"/>
    </row>
    <row r="663" spans="78:205" ht="13">
      <c r="BZ663"/>
      <c r="CH663"/>
      <c r="CP663"/>
      <c r="CX663"/>
      <c r="CY663"/>
      <c r="CZ663"/>
      <c r="DA663"/>
      <c r="DB663"/>
      <c r="DC663"/>
      <c r="DD663"/>
      <c r="DE663"/>
      <c r="DF663"/>
      <c r="DG663"/>
      <c r="DH663"/>
      <c r="DI663"/>
      <c r="DJ663"/>
      <c r="DK663"/>
      <c r="DL663"/>
      <c r="DM663"/>
      <c r="DN663"/>
      <c r="DO663"/>
      <c r="DP663"/>
      <c r="DQ663"/>
      <c r="DR663"/>
      <c r="DS663"/>
      <c r="DT663"/>
      <c r="DU663"/>
      <c r="DV663"/>
      <c r="DW663"/>
      <c r="DX663"/>
      <c r="DY663"/>
      <c r="DZ663"/>
      <c r="EA663"/>
      <c r="EB663"/>
      <c r="EC663"/>
      <c r="ED663"/>
      <c r="EE663"/>
      <c r="EF663"/>
      <c r="EG663"/>
      <c r="EH663"/>
      <c r="EI663"/>
      <c r="EJ663"/>
      <c r="EK663"/>
      <c r="EL663"/>
      <c r="EM663"/>
      <c r="EN663"/>
      <c r="EO663"/>
      <c r="EP663"/>
      <c r="EQ663"/>
      <c r="ER663"/>
      <c r="ES663"/>
      <c r="ET663"/>
      <c r="EU663"/>
      <c r="EV663"/>
      <c r="EW663"/>
      <c r="EX663"/>
      <c r="EY663"/>
      <c r="EZ663"/>
      <c r="FA663"/>
      <c r="FB663"/>
      <c r="FC663"/>
      <c r="FD663"/>
      <c r="FE663"/>
      <c r="FF663"/>
      <c r="FG663"/>
      <c r="FH663"/>
      <c r="FI663"/>
      <c r="FJ663"/>
      <c r="FK663"/>
      <c r="FL663"/>
      <c r="FM663"/>
      <c r="FN663"/>
      <c r="FO663"/>
      <c r="FP663"/>
      <c r="FQ663"/>
      <c r="FR663"/>
      <c r="FS663"/>
      <c r="FT663"/>
      <c r="FU663"/>
      <c r="FV663"/>
      <c r="FW663"/>
      <c r="FX663"/>
      <c r="FY663"/>
      <c r="FZ663"/>
      <c r="GA663"/>
      <c r="GB663"/>
      <c r="GC663"/>
      <c r="GD663"/>
      <c r="GE663"/>
      <c r="GF663"/>
      <c r="GG663"/>
      <c r="GH663"/>
      <c r="GI663"/>
      <c r="GJ663"/>
      <c r="GK663"/>
      <c r="GL663"/>
      <c r="GM663"/>
      <c r="GN663"/>
      <c r="GO663"/>
      <c r="GP663"/>
      <c r="GQ663"/>
      <c r="GR663"/>
      <c r="GS663"/>
      <c r="GT663"/>
      <c r="GU663"/>
      <c r="GV663"/>
      <c r="GW663"/>
    </row>
    <row r="664" spans="78:205" ht="13">
      <c r="BZ664"/>
      <c r="CH664"/>
      <c r="CP664"/>
      <c r="CX664"/>
      <c r="CY664"/>
      <c r="CZ664"/>
      <c r="DA664"/>
      <c r="DB664"/>
      <c r="DC664"/>
      <c r="DD664"/>
      <c r="DE664"/>
      <c r="DF664"/>
      <c r="DG664"/>
      <c r="DH664"/>
      <c r="DI664"/>
      <c r="DJ664"/>
      <c r="DK664"/>
      <c r="DL664"/>
      <c r="DM664"/>
      <c r="DN664"/>
      <c r="DO664"/>
      <c r="DP664"/>
      <c r="DQ664"/>
      <c r="DR664"/>
      <c r="DS664"/>
      <c r="DT664"/>
      <c r="DU664"/>
      <c r="DV664"/>
      <c r="DW664"/>
      <c r="DX664"/>
      <c r="DY664"/>
      <c r="DZ664"/>
      <c r="EA664"/>
      <c r="EB664"/>
      <c r="EC664"/>
      <c r="ED664"/>
      <c r="EE664"/>
      <c r="EF664"/>
      <c r="EG664"/>
      <c r="EH664"/>
      <c r="EI664"/>
      <c r="EJ664"/>
      <c r="EK664"/>
      <c r="EL664"/>
      <c r="EM664"/>
      <c r="EN664"/>
      <c r="EO664"/>
      <c r="EP664"/>
      <c r="EQ664"/>
      <c r="ER664"/>
      <c r="ES664"/>
      <c r="ET664"/>
      <c r="EU664"/>
      <c r="EV664"/>
      <c r="EW664"/>
      <c r="EX664"/>
      <c r="EY664"/>
      <c r="EZ664"/>
      <c r="FA664"/>
      <c r="FB664"/>
      <c r="FC664"/>
      <c r="FD664"/>
      <c r="FE664"/>
      <c r="FF664"/>
      <c r="FG664"/>
      <c r="FH664"/>
      <c r="FI664"/>
      <c r="FJ664"/>
      <c r="FK664"/>
      <c r="FL664"/>
      <c r="FM664"/>
      <c r="FN664"/>
      <c r="FO664"/>
      <c r="FP664"/>
      <c r="FQ664"/>
      <c r="FR664"/>
      <c r="FS664"/>
      <c r="FT664"/>
      <c r="FU664"/>
      <c r="FV664"/>
      <c r="FW664"/>
      <c r="FX664"/>
      <c r="FY664"/>
      <c r="FZ664"/>
      <c r="GA664"/>
      <c r="GB664"/>
      <c r="GC664"/>
      <c r="GD664"/>
      <c r="GE664"/>
      <c r="GF664"/>
      <c r="GG664"/>
      <c r="GH664"/>
      <c r="GI664"/>
      <c r="GJ664"/>
      <c r="GK664"/>
      <c r="GL664"/>
      <c r="GM664"/>
      <c r="GN664"/>
      <c r="GO664"/>
      <c r="GP664"/>
      <c r="GQ664"/>
      <c r="GR664"/>
      <c r="GS664"/>
      <c r="GT664"/>
      <c r="GU664"/>
      <c r="GV664"/>
      <c r="GW664"/>
    </row>
    <row r="665" spans="78:205" ht="13">
      <c r="BZ665"/>
      <c r="CH665"/>
      <c r="CP665"/>
      <c r="CX665"/>
      <c r="CY665"/>
      <c r="CZ665"/>
      <c r="DA665"/>
      <c r="DB665"/>
      <c r="DC665"/>
      <c r="DD665"/>
      <c r="DE665"/>
      <c r="DF665"/>
      <c r="DG665"/>
      <c r="DH665"/>
      <c r="DI665"/>
      <c r="DJ665"/>
      <c r="DK665"/>
      <c r="DL665"/>
      <c r="DM665"/>
      <c r="DN665"/>
      <c r="DO665"/>
      <c r="DP665"/>
      <c r="DQ665"/>
      <c r="DR665"/>
      <c r="DS665"/>
      <c r="DT665"/>
      <c r="DU665"/>
      <c r="DV665"/>
      <c r="DW665"/>
      <c r="DX665"/>
      <c r="DY665"/>
      <c r="DZ665"/>
      <c r="EA665"/>
      <c r="EB665"/>
      <c r="EC665"/>
      <c r="ED665"/>
      <c r="EE665"/>
      <c r="EF665"/>
      <c r="EG665"/>
      <c r="EH665"/>
      <c r="EI665"/>
      <c r="EJ665"/>
      <c r="EK665"/>
      <c r="EL665"/>
      <c r="EM665"/>
      <c r="EN665"/>
      <c r="EO665"/>
      <c r="EP665"/>
      <c r="EQ665"/>
      <c r="ER665"/>
      <c r="ES665"/>
      <c r="ET665"/>
      <c r="EU665"/>
      <c r="EV665"/>
      <c r="EW665"/>
      <c r="EX665"/>
      <c r="EY665"/>
      <c r="EZ665"/>
      <c r="FA665"/>
      <c r="FB665"/>
      <c r="FC665"/>
      <c r="FD665"/>
      <c r="FE665"/>
      <c r="FF665"/>
      <c r="FG665"/>
      <c r="FH665"/>
      <c r="FI665"/>
      <c r="FJ665"/>
      <c r="FK665"/>
      <c r="FL665"/>
      <c r="FM665"/>
      <c r="FN665"/>
      <c r="FO665"/>
      <c r="FP665"/>
      <c r="FQ665"/>
      <c r="FR665"/>
      <c r="FS665"/>
      <c r="FT665"/>
      <c r="FU665"/>
      <c r="FV665"/>
      <c r="FW665"/>
      <c r="FX665"/>
      <c r="FY665"/>
      <c r="FZ665"/>
      <c r="GA665"/>
      <c r="GB665"/>
      <c r="GC665"/>
      <c r="GD665"/>
      <c r="GE665"/>
      <c r="GF665"/>
      <c r="GG665"/>
      <c r="GH665"/>
      <c r="GI665"/>
      <c r="GJ665"/>
      <c r="GK665"/>
      <c r="GL665"/>
      <c r="GM665"/>
      <c r="GN665"/>
      <c r="GO665"/>
      <c r="GP665"/>
      <c r="GQ665"/>
      <c r="GR665"/>
      <c r="GS665"/>
      <c r="GT665"/>
      <c r="GU665"/>
      <c r="GV665"/>
      <c r="GW665"/>
    </row>
    <row r="666" spans="78:205" ht="13">
      <c r="BZ666"/>
      <c r="CH666"/>
      <c r="CP666"/>
      <c r="CX666"/>
      <c r="CY666"/>
      <c r="CZ666"/>
      <c r="DA666"/>
      <c r="DB666"/>
      <c r="DC666"/>
      <c r="DD666"/>
      <c r="DE666"/>
      <c r="DF666"/>
      <c r="DG666"/>
      <c r="DH666"/>
      <c r="DI666"/>
      <c r="DJ666"/>
      <c r="DK666"/>
      <c r="DL666"/>
      <c r="DM666"/>
      <c r="DN666"/>
      <c r="DO666"/>
      <c r="DP666"/>
      <c r="DQ666"/>
      <c r="DR666"/>
      <c r="DS666"/>
      <c r="DT666"/>
      <c r="DU666"/>
      <c r="DV666"/>
      <c r="DW666"/>
      <c r="DX666"/>
      <c r="DY666"/>
      <c r="DZ666"/>
      <c r="EA666"/>
      <c r="EB666"/>
      <c r="EC666"/>
      <c r="ED666"/>
      <c r="EE666"/>
      <c r="EF666"/>
      <c r="EG666"/>
      <c r="EH666"/>
      <c r="EI666"/>
      <c r="EJ666"/>
      <c r="EK666"/>
      <c r="EL666"/>
      <c r="EM666"/>
      <c r="EN666"/>
      <c r="EO666"/>
      <c r="EP666"/>
      <c r="EQ666"/>
      <c r="ER666"/>
      <c r="ES666"/>
      <c r="ET666"/>
      <c r="EU666"/>
      <c r="EV666"/>
      <c r="EW666"/>
      <c r="EX666"/>
      <c r="EY666"/>
      <c r="EZ666"/>
      <c r="FA666"/>
      <c r="FB666"/>
      <c r="FC666"/>
      <c r="FD666"/>
      <c r="FE666"/>
      <c r="FF666"/>
      <c r="FG666"/>
      <c r="FH666"/>
      <c r="FI666"/>
      <c r="FJ666"/>
      <c r="FK666"/>
      <c r="FL666"/>
      <c r="FM666"/>
      <c r="FN666"/>
      <c r="FO666"/>
      <c r="FP666"/>
      <c r="FQ666"/>
      <c r="FR666"/>
      <c r="FS666"/>
      <c r="FT666"/>
      <c r="FU666"/>
      <c r="FV666"/>
      <c r="FW666"/>
      <c r="FX666"/>
      <c r="FY666"/>
      <c r="FZ666"/>
      <c r="GA666"/>
      <c r="GB666"/>
      <c r="GC666"/>
      <c r="GD666"/>
      <c r="GE666"/>
      <c r="GF666"/>
      <c r="GG666"/>
      <c r="GH666"/>
      <c r="GI666"/>
      <c r="GJ666"/>
      <c r="GK666"/>
      <c r="GL666"/>
      <c r="GM666"/>
      <c r="GN666"/>
      <c r="GO666"/>
      <c r="GP666"/>
      <c r="GQ666"/>
      <c r="GR666"/>
      <c r="GS666"/>
      <c r="GT666"/>
      <c r="GU666"/>
      <c r="GV666"/>
      <c r="GW666"/>
    </row>
    <row r="667" spans="78:205" ht="13">
      <c r="BZ667"/>
      <c r="CH667"/>
      <c r="CP667"/>
      <c r="CX667"/>
      <c r="CY667"/>
      <c r="CZ667"/>
      <c r="DA667"/>
      <c r="DB667"/>
      <c r="DC667"/>
      <c r="DD667"/>
      <c r="DE667"/>
      <c r="DF667"/>
      <c r="DG667"/>
      <c r="DH667"/>
      <c r="DI667"/>
      <c r="DJ667"/>
      <c r="DK667"/>
      <c r="DL667"/>
      <c r="DM667"/>
      <c r="DN667"/>
      <c r="DO667"/>
      <c r="DP667"/>
      <c r="DQ667"/>
      <c r="DR667"/>
      <c r="DS667"/>
      <c r="DT667"/>
      <c r="DU667"/>
      <c r="DV667"/>
      <c r="DW667"/>
      <c r="DX667"/>
      <c r="DY667"/>
      <c r="DZ667"/>
      <c r="EA667"/>
      <c r="EB667"/>
      <c r="EC667"/>
      <c r="ED667"/>
      <c r="EE667"/>
      <c r="EF667"/>
      <c r="EG667"/>
      <c r="EH667"/>
      <c r="EI667"/>
      <c r="EJ667"/>
      <c r="EK667"/>
      <c r="EL667"/>
      <c r="EM667"/>
      <c r="EN667"/>
      <c r="EO667"/>
      <c r="EP667"/>
      <c r="EQ667"/>
      <c r="ER667"/>
      <c r="ES667"/>
      <c r="ET667"/>
      <c r="EU667"/>
      <c r="EV667"/>
      <c r="EW667"/>
      <c r="EX667"/>
      <c r="EY667"/>
      <c r="EZ667"/>
      <c r="FA667"/>
      <c r="FB667"/>
      <c r="FC667"/>
      <c r="FD667"/>
      <c r="FE667"/>
      <c r="FF667"/>
      <c r="FG667"/>
      <c r="FH667"/>
      <c r="FI667"/>
      <c r="FJ667"/>
      <c r="FK667"/>
      <c r="FL667"/>
      <c r="FM667"/>
      <c r="FN667"/>
      <c r="FO667"/>
      <c r="FP667"/>
      <c r="FQ667"/>
      <c r="FR667"/>
      <c r="FS667"/>
      <c r="FT667"/>
      <c r="FU667"/>
      <c r="FV667"/>
      <c r="FW667"/>
      <c r="FX667"/>
      <c r="FY667"/>
      <c r="FZ667"/>
      <c r="GA667"/>
      <c r="GB667"/>
      <c r="GC667"/>
      <c r="GD667"/>
      <c r="GE667"/>
      <c r="GF667"/>
      <c r="GG667"/>
      <c r="GH667"/>
      <c r="GI667"/>
      <c r="GJ667"/>
      <c r="GK667"/>
      <c r="GL667"/>
      <c r="GM667"/>
      <c r="GN667"/>
      <c r="GO667"/>
      <c r="GP667"/>
      <c r="GQ667"/>
      <c r="GR667"/>
      <c r="GS667"/>
      <c r="GT667"/>
      <c r="GU667"/>
      <c r="GV667"/>
      <c r="GW667"/>
    </row>
    <row r="668" spans="78:205" ht="13">
      <c r="BZ668"/>
      <c r="CH668"/>
      <c r="CP668"/>
      <c r="CX668"/>
      <c r="CY668"/>
      <c r="CZ668"/>
      <c r="DA668"/>
      <c r="DB668"/>
      <c r="DC668"/>
      <c r="DD668"/>
      <c r="DE668"/>
      <c r="DF668"/>
      <c r="DG668"/>
      <c r="DH668"/>
      <c r="DI668"/>
      <c r="DJ668"/>
      <c r="DK668"/>
      <c r="DL668"/>
      <c r="DM668"/>
      <c r="DN668"/>
      <c r="DO668"/>
      <c r="DP668"/>
      <c r="DQ668"/>
      <c r="DR668"/>
      <c r="DS668"/>
      <c r="DT668"/>
      <c r="DU668"/>
      <c r="DV668"/>
      <c r="DW668"/>
      <c r="DX668"/>
      <c r="DY668"/>
      <c r="DZ668"/>
      <c r="EA668"/>
      <c r="EB668"/>
      <c r="EC668"/>
      <c r="ED668"/>
      <c r="EE668"/>
      <c r="EF668"/>
      <c r="EG668"/>
      <c r="EH668"/>
      <c r="EI668"/>
      <c r="EJ668"/>
      <c r="EK668"/>
      <c r="EL668"/>
      <c r="EM668"/>
      <c r="EN668"/>
      <c r="EO668"/>
      <c r="EP668"/>
      <c r="EQ668"/>
      <c r="ER668"/>
      <c r="ES668"/>
      <c r="ET668"/>
      <c r="EU668"/>
      <c r="EV668"/>
      <c r="EW668"/>
      <c r="EX668"/>
      <c r="EY668"/>
      <c r="EZ668"/>
      <c r="FA668"/>
      <c r="FB668"/>
      <c r="FC668"/>
      <c r="FD668"/>
      <c r="FE668"/>
      <c r="FF668"/>
      <c r="FG668"/>
      <c r="FH668"/>
      <c r="FI668"/>
      <c r="FJ668"/>
      <c r="FK668"/>
      <c r="FL668"/>
      <c r="FM668"/>
      <c r="FN668"/>
      <c r="FO668"/>
      <c r="FP668"/>
      <c r="FQ668"/>
      <c r="FR668"/>
      <c r="FS668"/>
      <c r="FT668"/>
      <c r="FU668"/>
      <c r="FV668"/>
      <c r="FW668"/>
      <c r="FX668"/>
      <c r="FY668"/>
      <c r="FZ668"/>
      <c r="GA668"/>
      <c r="GB668"/>
      <c r="GC668"/>
      <c r="GD668"/>
      <c r="GE668"/>
      <c r="GF668"/>
      <c r="GG668"/>
      <c r="GH668"/>
      <c r="GI668"/>
      <c r="GJ668"/>
      <c r="GK668"/>
      <c r="GL668"/>
      <c r="GM668"/>
      <c r="GN668"/>
      <c r="GO668"/>
      <c r="GP668"/>
      <c r="GQ668"/>
      <c r="GR668"/>
      <c r="GS668"/>
      <c r="GT668"/>
      <c r="GU668"/>
      <c r="GV668"/>
      <c r="GW668"/>
    </row>
    <row r="669" spans="78:205" ht="13">
      <c r="BZ669"/>
      <c r="CH669"/>
      <c r="CP669"/>
      <c r="CX669"/>
      <c r="CY669"/>
      <c r="CZ669"/>
      <c r="DA669"/>
      <c r="DB669"/>
      <c r="DC669"/>
      <c r="DD669"/>
      <c r="DE669"/>
      <c r="DF669"/>
      <c r="DG669"/>
      <c r="DH669"/>
      <c r="DI669"/>
      <c r="DJ669"/>
      <c r="DK669"/>
      <c r="DL669"/>
      <c r="DM669"/>
      <c r="DN669"/>
      <c r="DO669"/>
      <c r="DP669"/>
      <c r="DQ669"/>
      <c r="DR669"/>
      <c r="DS669"/>
      <c r="DT669"/>
      <c r="DU669"/>
      <c r="DV669"/>
      <c r="DW669"/>
      <c r="DX669"/>
      <c r="DY669"/>
      <c r="DZ669"/>
      <c r="EA669"/>
      <c r="EB669"/>
      <c r="EC669"/>
      <c r="ED669"/>
      <c r="EE669"/>
      <c r="EF669"/>
      <c r="EG669"/>
      <c r="EH669"/>
      <c r="EI669"/>
      <c r="EJ669"/>
      <c r="EK669"/>
      <c r="EL669"/>
      <c r="EM669"/>
      <c r="EN669"/>
      <c r="EO669"/>
      <c r="EP669"/>
      <c r="EQ669"/>
      <c r="ER669"/>
      <c r="ES669"/>
      <c r="ET669"/>
      <c r="EU669"/>
      <c r="EV669"/>
      <c r="EW669"/>
      <c r="EX669"/>
      <c r="EY669"/>
      <c r="EZ669"/>
      <c r="FA669"/>
      <c r="FB669"/>
      <c r="FC669"/>
      <c r="FD669"/>
      <c r="FE669"/>
      <c r="FF669"/>
      <c r="FG669"/>
      <c r="FH669"/>
      <c r="FI669"/>
      <c r="FJ669"/>
      <c r="FK669"/>
      <c r="FL669"/>
      <c r="FM669"/>
      <c r="FN669"/>
      <c r="FO669"/>
      <c r="FP669"/>
      <c r="FQ669"/>
      <c r="FR669"/>
      <c r="FS669"/>
      <c r="FT669"/>
      <c r="FU669"/>
      <c r="FV669"/>
      <c r="FW669"/>
      <c r="FX669"/>
      <c r="FY669"/>
      <c r="FZ669"/>
      <c r="GA669"/>
      <c r="GB669"/>
      <c r="GC669"/>
      <c r="GD669"/>
      <c r="GE669"/>
      <c r="GF669"/>
      <c r="GG669"/>
      <c r="GH669"/>
      <c r="GI669"/>
      <c r="GJ669"/>
      <c r="GK669"/>
      <c r="GL669"/>
      <c r="GM669"/>
      <c r="GN669"/>
      <c r="GO669"/>
      <c r="GP669"/>
      <c r="GQ669"/>
      <c r="GR669"/>
      <c r="GS669"/>
      <c r="GT669"/>
      <c r="GU669"/>
      <c r="GV669"/>
      <c r="GW669"/>
    </row>
    <row r="670" spans="78:205" ht="13">
      <c r="BZ670"/>
      <c r="CH670"/>
      <c r="CP670"/>
      <c r="CX670"/>
      <c r="CY670"/>
      <c r="CZ670"/>
      <c r="DA670"/>
      <c r="DB670"/>
      <c r="DC670"/>
      <c r="DD670"/>
      <c r="DE670"/>
      <c r="DF670"/>
      <c r="DG670"/>
      <c r="DH670"/>
      <c r="DI670"/>
      <c r="DJ670"/>
      <c r="DK670"/>
      <c r="DL670"/>
      <c r="DM670"/>
      <c r="DN670"/>
      <c r="DO670"/>
      <c r="DP670"/>
      <c r="DQ670"/>
      <c r="DR670"/>
      <c r="DS670"/>
      <c r="DT670"/>
      <c r="DU670"/>
      <c r="DV670"/>
      <c r="DW670"/>
      <c r="DX670"/>
      <c r="DY670"/>
      <c r="DZ670"/>
      <c r="EA670"/>
      <c r="EB670"/>
      <c r="EC670"/>
      <c r="ED670"/>
      <c r="EE670"/>
      <c r="EF670"/>
      <c r="EG670"/>
      <c r="EH670"/>
      <c r="EI670"/>
      <c r="EJ670"/>
      <c r="EK670"/>
      <c r="EL670"/>
      <c r="EM670"/>
      <c r="EN670"/>
      <c r="EO670"/>
      <c r="EP670"/>
      <c r="EQ670"/>
      <c r="ER670"/>
      <c r="ES670"/>
      <c r="ET670"/>
      <c r="EU670"/>
      <c r="EV670"/>
      <c r="EW670"/>
      <c r="EX670"/>
      <c r="EY670"/>
      <c r="EZ670"/>
      <c r="FA670"/>
      <c r="FB670"/>
      <c r="FC670"/>
      <c r="FD670"/>
      <c r="FE670"/>
      <c r="FF670"/>
      <c r="FG670"/>
      <c r="FH670"/>
      <c r="FI670"/>
      <c r="FJ670"/>
      <c r="FK670"/>
      <c r="FL670"/>
      <c r="FM670"/>
      <c r="FN670"/>
      <c r="FO670"/>
      <c r="FP670"/>
      <c r="FQ670"/>
      <c r="FR670"/>
      <c r="FS670"/>
      <c r="FT670"/>
      <c r="FU670"/>
      <c r="FV670"/>
      <c r="FW670"/>
      <c r="FX670"/>
      <c r="FY670"/>
      <c r="FZ670"/>
      <c r="GA670"/>
      <c r="GB670"/>
      <c r="GC670"/>
      <c r="GD670"/>
      <c r="GE670"/>
      <c r="GF670"/>
      <c r="GG670"/>
      <c r="GH670"/>
      <c r="GI670"/>
      <c r="GJ670"/>
      <c r="GK670"/>
      <c r="GL670"/>
      <c r="GM670"/>
      <c r="GN670"/>
      <c r="GO670"/>
      <c r="GP670"/>
      <c r="GQ670"/>
      <c r="GR670"/>
      <c r="GS670"/>
      <c r="GT670"/>
      <c r="GU670"/>
      <c r="GV670"/>
      <c r="GW670"/>
    </row>
    <row r="671" spans="78:205" ht="13">
      <c r="BZ671"/>
      <c r="CH671"/>
      <c r="CP671"/>
      <c r="CX671"/>
      <c r="CY671"/>
      <c r="CZ671"/>
      <c r="DA671"/>
      <c r="DB671"/>
      <c r="DC671"/>
      <c r="DD671"/>
      <c r="DE671"/>
      <c r="DF671"/>
      <c r="DG671"/>
      <c r="DH671"/>
      <c r="DI671"/>
      <c r="DJ671"/>
      <c r="DK671"/>
      <c r="DL671"/>
      <c r="DM671"/>
      <c r="DN671"/>
      <c r="DO671"/>
      <c r="DP671"/>
      <c r="DQ671"/>
      <c r="DR671"/>
      <c r="DS671"/>
      <c r="DT671"/>
      <c r="DU671"/>
      <c r="DV671"/>
      <c r="DW671"/>
      <c r="DX671"/>
      <c r="DY671"/>
      <c r="DZ671"/>
      <c r="EA671"/>
      <c r="EB671"/>
      <c r="EC671"/>
      <c r="ED671"/>
      <c r="EE671"/>
      <c r="EF671"/>
      <c r="EG671"/>
      <c r="EH671"/>
      <c r="EI671"/>
      <c r="EJ671"/>
      <c r="EK671"/>
      <c r="EL671"/>
      <c r="EM671"/>
      <c r="EN671"/>
      <c r="EO671"/>
      <c r="EP671"/>
      <c r="EQ671"/>
      <c r="ER671"/>
      <c r="ES671"/>
      <c r="ET671"/>
      <c r="EU671"/>
      <c r="EV671"/>
      <c r="EW671"/>
      <c r="EX671"/>
      <c r="EY671"/>
      <c r="EZ671"/>
      <c r="FA671"/>
      <c r="FB671"/>
      <c r="FC671"/>
      <c r="FD671"/>
      <c r="FE671"/>
      <c r="FF671"/>
      <c r="FG671"/>
      <c r="FH671"/>
      <c r="FI671"/>
      <c r="FJ671"/>
      <c r="FK671"/>
      <c r="FL671"/>
      <c r="FM671"/>
      <c r="FN671"/>
      <c r="FO671"/>
      <c r="FP671"/>
      <c r="FQ671"/>
      <c r="FR671"/>
      <c r="FS671"/>
      <c r="FT671"/>
      <c r="FU671"/>
      <c r="FV671"/>
      <c r="FW671"/>
      <c r="FX671"/>
      <c r="FY671"/>
      <c r="FZ671"/>
      <c r="GA671"/>
      <c r="GB671"/>
      <c r="GC671"/>
      <c r="GD671"/>
      <c r="GE671"/>
      <c r="GF671"/>
      <c r="GG671"/>
      <c r="GH671"/>
      <c r="GI671"/>
      <c r="GJ671"/>
      <c r="GK671"/>
      <c r="GL671"/>
      <c r="GM671"/>
      <c r="GN671"/>
      <c r="GO671"/>
      <c r="GP671"/>
      <c r="GQ671"/>
      <c r="GR671"/>
      <c r="GS671"/>
      <c r="GT671"/>
      <c r="GU671"/>
      <c r="GV671"/>
      <c r="GW671"/>
    </row>
    <row r="672" spans="78:205" ht="13">
      <c r="BZ672"/>
      <c r="CH672"/>
      <c r="CP672"/>
      <c r="CX672"/>
      <c r="CY672"/>
      <c r="CZ672"/>
      <c r="DA672"/>
      <c r="DB672"/>
      <c r="DC672"/>
      <c r="DD672"/>
      <c r="DE672"/>
      <c r="DF672"/>
      <c r="DG672"/>
      <c r="DH672"/>
      <c r="DI672"/>
      <c r="DJ672"/>
      <c r="DK672"/>
      <c r="DL672"/>
      <c r="DM672"/>
      <c r="DN672"/>
      <c r="DO672"/>
      <c r="DP672"/>
      <c r="DQ672"/>
      <c r="DR672"/>
      <c r="DS672"/>
      <c r="DT672"/>
      <c r="DU672"/>
      <c r="DV672"/>
      <c r="DW672"/>
      <c r="DX672"/>
      <c r="DY672"/>
      <c r="DZ672"/>
      <c r="EA672"/>
      <c r="EB672"/>
      <c r="EC672"/>
      <c r="ED672"/>
      <c r="EE672"/>
      <c r="EF672"/>
      <c r="EG672"/>
      <c r="EH672"/>
      <c r="EI672"/>
      <c r="EJ672"/>
      <c r="EK672"/>
      <c r="EL672"/>
      <c r="EM672"/>
      <c r="EN672"/>
      <c r="EO672"/>
      <c r="EP672"/>
      <c r="EQ672"/>
      <c r="ER672"/>
      <c r="ES672"/>
      <c r="ET672"/>
      <c r="EU672"/>
      <c r="EV672"/>
      <c r="EW672"/>
      <c r="EX672"/>
      <c r="EY672"/>
      <c r="EZ672"/>
      <c r="FA672"/>
      <c r="FB672"/>
      <c r="FC672"/>
      <c r="FD672"/>
      <c r="FE672"/>
      <c r="FF672"/>
      <c r="FG672"/>
      <c r="FH672"/>
      <c r="FI672"/>
      <c r="FJ672"/>
      <c r="FK672"/>
      <c r="FL672"/>
      <c r="FM672"/>
      <c r="FN672"/>
      <c r="FO672"/>
      <c r="FP672"/>
      <c r="FQ672"/>
      <c r="FR672"/>
      <c r="FS672"/>
      <c r="FT672"/>
      <c r="FU672"/>
      <c r="FV672"/>
      <c r="FW672"/>
      <c r="FX672"/>
      <c r="FY672"/>
      <c r="FZ672"/>
      <c r="GA672"/>
      <c r="GB672"/>
      <c r="GC672"/>
      <c r="GD672"/>
      <c r="GE672"/>
      <c r="GF672"/>
      <c r="GG672"/>
      <c r="GH672"/>
      <c r="GI672"/>
      <c r="GJ672"/>
      <c r="GK672"/>
      <c r="GL672"/>
      <c r="GM672"/>
      <c r="GN672"/>
      <c r="GO672"/>
      <c r="GP672"/>
      <c r="GQ672"/>
      <c r="GR672"/>
      <c r="GS672"/>
      <c r="GT672"/>
      <c r="GU672"/>
      <c r="GV672"/>
      <c r="GW672"/>
    </row>
    <row r="673" spans="78:205" ht="13">
      <c r="BZ673"/>
      <c r="CH673"/>
      <c r="CP673"/>
      <c r="CX673"/>
      <c r="CY673"/>
      <c r="CZ673"/>
      <c r="DA673"/>
      <c r="DB673"/>
      <c r="DC673"/>
      <c r="DD673"/>
      <c r="DE673"/>
      <c r="DF673"/>
      <c r="DG673"/>
      <c r="DH673"/>
      <c r="DI673"/>
      <c r="DJ673"/>
      <c r="DK673"/>
      <c r="DL673"/>
      <c r="DM673"/>
      <c r="DN673"/>
      <c r="DO673"/>
      <c r="DP673"/>
      <c r="DQ673"/>
      <c r="DR673"/>
      <c r="DS673"/>
      <c r="DT673"/>
      <c r="DU673"/>
      <c r="DV673"/>
      <c r="DW673"/>
      <c r="DX673"/>
      <c r="DY673"/>
      <c r="DZ673"/>
      <c r="EA673"/>
      <c r="EB673"/>
      <c r="EC673"/>
      <c r="ED673"/>
      <c r="EE673"/>
      <c r="EF673"/>
      <c r="EG673"/>
      <c r="EH673"/>
      <c r="EI673"/>
      <c r="EJ673"/>
      <c r="EK673"/>
      <c r="EL673"/>
      <c r="EM673"/>
      <c r="EN673"/>
      <c r="EO673"/>
      <c r="EP673"/>
      <c r="EQ673"/>
      <c r="ER673"/>
      <c r="ES673"/>
      <c r="ET673"/>
      <c r="EU673"/>
      <c r="EV673"/>
      <c r="EW673"/>
      <c r="EX673"/>
      <c r="EY673"/>
      <c r="EZ673"/>
      <c r="FA673"/>
      <c r="FB673"/>
      <c r="FC673"/>
      <c r="FD673"/>
      <c r="FE673"/>
      <c r="FF673"/>
      <c r="FG673"/>
      <c r="FH673"/>
      <c r="FI673"/>
      <c r="FJ673"/>
      <c r="FK673"/>
      <c r="FL673"/>
      <c r="FM673"/>
      <c r="FN673"/>
      <c r="FO673"/>
      <c r="FP673"/>
      <c r="FQ673"/>
      <c r="FR673"/>
      <c r="FS673"/>
      <c r="FT673"/>
      <c r="FU673"/>
      <c r="FV673"/>
      <c r="FW673"/>
      <c r="FX673"/>
      <c r="FY673"/>
      <c r="FZ673"/>
      <c r="GA673"/>
      <c r="GB673"/>
      <c r="GC673"/>
      <c r="GD673"/>
      <c r="GE673"/>
      <c r="GF673"/>
      <c r="GG673"/>
      <c r="GH673"/>
      <c r="GI673"/>
      <c r="GJ673"/>
      <c r="GK673"/>
      <c r="GL673"/>
      <c r="GM673"/>
      <c r="GN673"/>
      <c r="GO673"/>
      <c r="GP673"/>
      <c r="GQ673"/>
      <c r="GR673"/>
      <c r="GS673"/>
      <c r="GT673"/>
      <c r="GU673"/>
      <c r="GV673"/>
      <c r="GW673"/>
    </row>
    <row r="674" spans="78:205" ht="13">
      <c r="BZ674"/>
      <c r="CH674"/>
      <c r="CP674"/>
      <c r="CX674"/>
      <c r="CY674"/>
      <c r="CZ674"/>
      <c r="DA674"/>
      <c r="DB674"/>
      <c r="DC674"/>
      <c r="DD674"/>
      <c r="DE674"/>
      <c r="DF674"/>
      <c r="DG674"/>
      <c r="DH674"/>
      <c r="DI674"/>
      <c r="DJ674"/>
      <c r="DK674"/>
      <c r="DL674"/>
      <c r="DM674"/>
      <c r="DN674"/>
      <c r="DO674"/>
      <c r="DP674"/>
      <c r="DQ674"/>
      <c r="DR674"/>
      <c r="DS674"/>
      <c r="DT674"/>
      <c r="DU674"/>
      <c r="DV674"/>
      <c r="DW674"/>
      <c r="DX674"/>
      <c r="DY674"/>
      <c r="DZ674"/>
      <c r="EA674"/>
      <c r="EB674"/>
      <c r="EC674"/>
      <c r="ED674"/>
      <c r="EE674"/>
      <c r="EF674"/>
      <c r="EG674"/>
      <c r="EH674"/>
      <c r="EI674"/>
      <c r="EJ674"/>
      <c r="EK674"/>
      <c r="EL674"/>
      <c r="EM674"/>
      <c r="EN674"/>
      <c r="EO674"/>
      <c r="EP674"/>
      <c r="EQ674"/>
      <c r="ER674"/>
      <c r="ES674"/>
      <c r="ET674"/>
      <c r="EU674"/>
      <c r="EV674"/>
      <c r="EW674"/>
      <c r="EX674"/>
      <c r="EY674"/>
      <c r="EZ674"/>
      <c r="FA674"/>
      <c r="FB674"/>
      <c r="FC674"/>
      <c r="FD674"/>
      <c r="FE674"/>
      <c r="FF674"/>
      <c r="FG674"/>
      <c r="FH674"/>
      <c r="FI674"/>
      <c r="FJ674"/>
      <c r="FK674"/>
      <c r="FL674"/>
      <c r="FM674"/>
      <c r="FN674"/>
      <c r="FO674"/>
      <c r="FP674"/>
      <c r="FQ674"/>
      <c r="FR674"/>
      <c r="FS674"/>
      <c r="FT674"/>
      <c r="FU674"/>
      <c r="FV674"/>
      <c r="FW674"/>
      <c r="FX674"/>
      <c r="FY674"/>
      <c r="FZ674"/>
      <c r="GA674"/>
      <c r="GB674"/>
      <c r="GC674"/>
      <c r="GD674"/>
      <c r="GE674"/>
      <c r="GF674"/>
      <c r="GG674"/>
      <c r="GH674"/>
      <c r="GI674"/>
      <c r="GJ674"/>
      <c r="GK674"/>
      <c r="GL674"/>
      <c r="GM674"/>
      <c r="GN674"/>
      <c r="GO674"/>
      <c r="GP674"/>
      <c r="GQ674"/>
      <c r="GR674"/>
      <c r="GS674"/>
      <c r="GT674"/>
      <c r="GU674"/>
      <c r="GV674"/>
      <c r="GW674"/>
    </row>
    <row r="675" spans="78:205" ht="13">
      <c r="BZ675"/>
      <c r="CH675"/>
      <c r="CP675"/>
      <c r="CX675"/>
      <c r="CY675"/>
      <c r="CZ675"/>
      <c r="DA675"/>
      <c r="DB675"/>
      <c r="DC675"/>
      <c r="DD675"/>
      <c r="DE675"/>
      <c r="DF675"/>
      <c r="DG675"/>
      <c r="DH675"/>
      <c r="DI675"/>
      <c r="DJ675"/>
      <c r="DK675"/>
      <c r="DL675"/>
      <c r="DM675"/>
      <c r="DN675"/>
      <c r="DO675"/>
      <c r="DP675"/>
      <c r="DQ675"/>
      <c r="DR675"/>
      <c r="DS675"/>
      <c r="DT675"/>
      <c r="DU675"/>
      <c r="DV675"/>
      <c r="DW675"/>
      <c r="DX675"/>
      <c r="DY675"/>
      <c r="DZ675"/>
      <c r="EA675"/>
      <c r="EB675"/>
      <c r="EC675"/>
      <c r="ED675"/>
      <c r="EE675"/>
      <c r="EF675"/>
      <c r="EG675"/>
      <c r="EH675"/>
      <c r="EI675"/>
      <c r="EJ675"/>
      <c r="EK675"/>
      <c r="EL675"/>
      <c r="EM675"/>
      <c r="EN675"/>
      <c r="EO675"/>
      <c r="EP675"/>
      <c r="EQ675"/>
      <c r="ER675"/>
      <c r="ES675"/>
      <c r="ET675"/>
      <c r="EU675"/>
      <c r="EV675"/>
      <c r="EW675"/>
      <c r="EX675"/>
      <c r="EY675"/>
      <c r="EZ675"/>
      <c r="FA675"/>
      <c r="FB675"/>
      <c r="FC675"/>
      <c r="FD675"/>
      <c r="FE675"/>
      <c r="FF675"/>
      <c r="FG675"/>
      <c r="FH675"/>
      <c r="FI675"/>
      <c r="FJ675"/>
      <c r="FK675"/>
      <c r="FL675"/>
      <c r="FM675"/>
      <c r="FN675"/>
      <c r="FO675"/>
      <c r="FP675"/>
      <c r="FQ675"/>
      <c r="FR675"/>
      <c r="FS675"/>
      <c r="FT675"/>
      <c r="FU675"/>
      <c r="FV675"/>
      <c r="FW675"/>
      <c r="FX675"/>
      <c r="FY675"/>
      <c r="FZ675"/>
      <c r="GA675"/>
      <c r="GB675"/>
      <c r="GC675"/>
      <c r="GD675"/>
      <c r="GE675"/>
      <c r="GF675"/>
      <c r="GG675"/>
      <c r="GH675"/>
      <c r="GI675"/>
      <c r="GJ675"/>
      <c r="GK675"/>
      <c r="GL675"/>
      <c r="GM675"/>
      <c r="GN675"/>
      <c r="GO675"/>
      <c r="GP675"/>
      <c r="GQ675"/>
      <c r="GR675"/>
      <c r="GS675"/>
      <c r="GT675"/>
      <c r="GU675"/>
      <c r="GV675"/>
      <c r="GW675"/>
    </row>
    <row r="676" spans="78:205" ht="13">
      <c r="BZ676"/>
      <c r="CH676"/>
      <c r="CP676"/>
      <c r="CX676"/>
      <c r="CY676"/>
      <c r="CZ676"/>
      <c r="DA676"/>
      <c r="DB676"/>
      <c r="DC676"/>
      <c r="DD676"/>
      <c r="DE676"/>
      <c r="DF676"/>
      <c r="DG676"/>
      <c r="DH676"/>
      <c r="DI676"/>
      <c r="DJ676"/>
      <c r="DK676"/>
      <c r="DL676"/>
      <c r="DM676"/>
      <c r="DN676"/>
      <c r="DO676"/>
      <c r="DP676"/>
      <c r="DQ676"/>
      <c r="DR676"/>
      <c r="DS676"/>
      <c r="DT676"/>
      <c r="DU676"/>
      <c r="DV676"/>
      <c r="DW676"/>
      <c r="DX676"/>
      <c r="DY676"/>
      <c r="DZ676"/>
      <c r="EA676"/>
      <c r="EB676"/>
      <c r="EC676"/>
      <c r="ED676"/>
      <c r="EE676"/>
      <c r="EF676"/>
      <c r="EG676"/>
      <c r="EH676"/>
      <c r="EI676"/>
      <c r="EJ676"/>
      <c r="EK676"/>
      <c r="EL676"/>
      <c r="EM676"/>
      <c r="EN676"/>
      <c r="EO676"/>
      <c r="EP676"/>
      <c r="EQ676"/>
      <c r="ER676"/>
      <c r="ES676"/>
      <c r="ET676"/>
      <c r="EU676"/>
      <c r="EV676"/>
      <c r="EW676"/>
      <c r="EX676"/>
      <c r="EY676"/>
      <c r="EZ676"/>
      <c r="FA676"/>
      <c r="FB676"/>
      <c r="FC676"/>
      <c r="FD676"/>
      <c r="FE676"/>
      <c r="FF676"/>
      <c r="FG676"/>
      <c r="FH676"/>
      <c r="FI676"/>
      <c r="FJ676"/>
      <c r="FK676"/>
      <c r="FL676"/>
      <c r="FM676"/>
      <c r="FN676"/>
      <c r="FO676"/>
      <c r="FP676"/>
      <c r="FQ676"/>
      <c r="FR676"/>
      <c r="FS676"/>
      <c r="FT676"/>
      <c r="FU676"/>
      <c r="FV676"/>
      <c r="FW676"/>
      <c r="FX676"/>
      <c r="FY676"/>
      <c r="FZ676"/>
      <c r="GA676"/>
      <c r="GB676"/>
      <c r="GC676"/>
      <c r="GD676"/>
      <c r="GE676"/>
      <c r="GF676"/>
      <c r="GG676"/>
      <c r="GH676"/>
      <c r="GI676"/>
      <c r="GJ676"/>
      <c r="GK676"/>
      <c r="GL676"/>
      <c r="GM676"/>
      <c r="GN676"/>
      <c r="GO676"/>
      <c r="GP676"/>
      <c r="GQ676"/>
      <c r="GR676"/>
      <c r="GS676"/>
      <c r="GT676"/>
      <c r="GU676"/>
      <c r="GV676"/>
      <c r="GW676"/>
    </row>
    <row r="677" spans="78:205" ht="13">
      <c r="BZ677"/>
      <c r="CH677"/>
      <c r="CP677"/>
      <c r="CX677"/>
      <c r="CY677"/>
      <c r="CZ677"/>
      <c r="DA677"/>
      <c r="DB677"/>
      <c r="DC677"/>
      <c r="DD677"/>
      <c r="DE677"/>
      <c r="DF677"/>
      <c r="DG677"/>
      <c r="DH677"/>
      <c r="DI677"/>
      <c r="DJ677"/>
      <c r="DK677"/>
      <c r="DL677"/>
      <c r="DM677"/>
      <c r="DN677"/>
      <c r="DO677"/>
      <c r="DP677"/>
      <c r="DQ677"/>
      <c r="DR677"/>
      <c r="DS677"/>
      <c r="DT677"/>
      <c r="DU677"/>
      <c r="DV677"/>
      <c r="DW677"/>
      <c r="DX677"/>
      <c r="DY677"/>
      <c r="DZ677"/>
      <c r="EA677"/>
      <c r="EB677"/>
      <c r="EC677"/>
      <c r="ED677"/>
      <c r="EE677"/>
      <c r="EF677"/>
      <c r="EG677"/>
      <c r="EH677"/>
      <c r="EI677"/>
      <c r="EJ677"/>
      <c r="EK677"/>
      <c r="EL677"/>
      <c r="EM677"/>
      <c r="EN677"/>
      <c r="EO677"/>
      <c r="EP677"/>
      <c r="EQ677"/>
      <c r="ER677"/>
      <c r="ES677"/>
      <c r="ET677"/>
      <c r="EU677"/>
      <c r="EV677"/>
      <c r="EW677"/>
      <c r="EX677"/>
      <c r="EY677"/>
      <c r="EZ677"/>
      <c r="FA677"/>
      <c r="FB677"/>
      <c r="FC677"/>
      <c r="FD677"/>
      <c r="FE677"/>
      <c r="FF677"/>
      <c r="FG677"/>
      <c r="FH677"/>
      <c r="FI677"/>
      <c r="FJ677"/>
      <c r="FK677"/>
      <c r="FL677"/>
      <c r="FM677"/>
      <c r="FN677"/>
      <c r="FO677"/>
      <c r="FP677"/>
      <c r="FQ677"/>
      <c r="FR677"/>
      <c r="FS677"/>
      <c r="FT677"/>
      <c r="FU677"/>
      <c r="FV677"/>
      <c r="FW677"/>
      <c r="FX677"/>
      <c r="FY677"/>
      <c r="FZ677"/>
      <c r="GA677"/>
      <c r="GB677"/>
      <c r="GC677"/>
      <c r="GD677"/>
      <c r="GE677"/>
      <c r="GF677"/>
      <c r="GG677"/>
      <c r="GH677"/>
      <c r="GI677"/>
      <c r="GJ677"/>
      <c r="GK677"/>
      <c r="GL677"/>
      <c r="GM677"/>
      <c r="GN677"/>
      <c r="GO677"/>
      <c r="GP677"/>
      <c r="GQ677"/>
      <c r="GR677"/>
      <c r="GS677"/>
      <c r="GT677"/>
      <c r="GU677"/>
      <c r="GV677"/>
      <c r="GW677"/>
    </row>
    <row r="678" spans="78:205" ht="13">
      <c r="BZ678"/>
      <c r="CH678"/>
      <c r="CP678"/>
      <c r="CX678"/>
      <c r="CY678"/>
      <c r="CZ678"/>
      <c r="DA678"/>
      <c r="DB678"/>
      <c r="DC678"/>
      <c r="DD678"/>
      <c r="DE678"/>
      <c r="DF678"/>
      <c r="DG678"/>
      <c r="DH678"/>
      <c r="DI678"/>
      <c r="DJ678"/>
      <c r="DK678"/>
      <c r="DL678"/>
      <c r="DM678"/>
      <c r="DN678"/>
      <c r="DO678"/>
      <c r="DP678"/>
      <c r="DQ678"/>
      <c r="DR678"/>
      <c r="DS678"/>
      <c r="DT678"/>
      <c r="DU678"/>
      <c r="DV678"/>
      <c r="DW678"/>
      <c r="DX678"/>
      <c r="DY678"/>
      <c r="DZ678"/>
      <c r="EA678"/>
      <c r="EB678"/>
      <c r="EC678"/>
      <c r="ED678"/>
      <c r="EE678"/>
      <c r="EF678"/>
      <c r="EG678"/>
      <c r="EH678"/>
      <c r="EI678"/>
      <c r="EJ678"/>
      <c r="EK678"/>
      <c r="EL678"/>
      <c r="EM678"/>
      <c r="EN678"/>
      <c r="EO678"/>
      <c r="EP678"/>
      <c r="EQ678"/>
      <c r="ER678"/>
      <c r="ES678"/>
      <c r="ET678"/>
      <c r="EU678"/>
      <c r="EV678"/>
      <c r="EW678"/>
      <c r="EX678"/>
      <c r="EY678"/>
      <c r="EZ678"/>
      <c r="FA678"/>
      <c r="FB678"/>
      <c r="FC678"/>
      <c r="FD678"/>
      <c r="FE678"/>
      <c r="FF678"/>
      <c r="FG678"/>
      <c r="FH678"/>
      <c r="FI678"/>
      <c r="FJ678"/>
      <c r="FK678"/>
      <c r="FL678"/>
      <c r="FM678"/>
      <c r="FN678"/>
      <c r="FO678"/>
      <c r="FP678"/>
      <c r="FQ678"/>
      <c r="FR678"/>
      <c r="FS678"/>
      <c r="FT678"/>
      <c r="FU678"/>
      <c r="FV678"/>
      <c r="FW678"/>
      <c r="FX678"/>
      <c r="FY678"/>
      <c r="FZ678"/>
      <c r="GA678"/>
      <c r="GB678"/>
      <c r="GC678"/>
      <c r="GD678"/>
      <c r="GE678"/>
      <c r="GF678"/>
      <c r="GG678"/>
      <c r="GH678"/>
      <c r="GI678"/>
      <c r="GJ678"/>
      <c r="GK678"/>
      <c r="GL678"/>
      <c r="GM678"/>
      <c r="GN678"/>
      <c r="GO678"/>
      <c r="GP678"/>
      <c r="GQ678"/>
      <c r="GR678"/>
      <c r="GS678"/>
      <c r="GT678"/>
      <c r="GU678"/>
      <c r="GV678"/>
      <c r="GW678"/>
    </row>
    <row r="679" spans="78:205" ht="13">
      <c r="BZ679"/>
      <c r="CH679"/>
      <c r="CP679"/>
      <c r="CX679"/>
      <c r="CY679"/>
      <c r="CZ679"/>
      <c r="DA679"/>
      <c r="DB679"/>
      <c r="DC679"/>
      <c r="DD679"/>
      <c r="DE679"/>
      <c r="DF679"/>
      <c r="DG679"/>
      <c r="DH679"/>
      <c r="DI679"/>
      <c r="DJ679"/>
      <c r="DK679"/>
      <c r="DL679"/>
      <c r="DM679"/>
      <c r="DN679"/>
      <c r="DO679"/>
      <c r="DP679"/>
      <c r="DQ679"/>
      <c r="DR679"/>
      <c r="DS679"/>
      <c r="DT679"/>
      <c r="DU679"/>
      <c r="DV679"/>
      <c r="DW679"/>
      <c r="DX679"/>
      <c r="DY679"/>
      <c r="DZ679"/>
      <c r="EA679"/>
      <c r="EB679"/>
      <c r="EC679"/>
      <c r="ED679"/>
      <c r="EE679"/>
      <c r="EF679"/>
      <c r="EG679"/>
      <c r="EH679"/>
      <c r="EI679"/>
      <c r="EJ679"/>
      <c r="EK679"/>
      <c r="EL679"/>
      <c r="EM679"/>
      <c r="EN679"/>
      <c r="EO679"/>
      <c r="EP679"/>
      <c r="EQ679"/>
      <c r="ER679"/>
      <c r="ES679"/>
      <c r="ET679"/>
      <c r="EU679"/>
      <c r="EV679"/>
      <c r="EW679"/>
      <c r="EX679"/>
      <c r="EY679"/>
      <c r="EZ679"/>
      <c r="FA679"/>
      <c r="FB679"/>
      <c r="FC679"/>
      <c r="FD679"/>
      <c r="FE679"/>
      <c r="FF679"/>
      <c r="FG679"/>
      <c r="FH679"/>
      <c r="FI679"/>
      <c r="FJ679"/>
      <c r="FK679"/>
      <c r="FL679"/>
      <c r="FM679"/>
      <c r="FN679"/>
      <c r="FO679"/>
      <c r="FP679"/>
      <c r="FQ679"/>
      <c r="FR679"/>
      <c r="FS679"/>
      <c r="FT679"/>
      <c r="FU679"/>
      <c r="FV679"/>
      <c r="FW679"/>
      <c r="FX679"/>
      <c r="FY679"/>
      <c r="FZ679"/>
      <c r="GA679"/>
      <c r="GB679"/>
      <c r="GC679"/>
      <c r="GD679"/>
      <c r="GE679"/>
      <c r="GF679"/>
      <c r="GG679"/>
      <c r="GH679"/>
      <c r="GI679"/>
      <c r="GJ679"/>
      <c r="GK679"/>
      <c r="GL679"/>
      <c r="GM679"/>
      <c r="GN679"/>
      <c r="GO679"/>
      <c r="GP679"/>
      <c r="GQ679"/>
      <c r="GR679"/>
      <c r="GS679"/>
      <c r="GT679"/>
      <c r="GU679"/>
      <c r="GV679"/>
      <c r="GW679"/>
    </row>
    <row r="680" spans="78:205" ht="13">
      <c r="BZ680"/>
      <c r="CH680"/>
      <c r="CP680"/>
      <c r="CX680"/>
      <c r="CY680"/>
      <c r="CZ680"/>
      <c r="DA680"/>
      <c r="DB680"/>
      <c r="DC680"/>
      <c r="DD680"/>
      <c r="DE680"/>
      <c r="DF680"/>
      <c r="DG680"/>
      <c r="DH680"/>
      <c r="DI680"/>
      <c r="DJ680"/>
      <c r="DK680"/>
      <c r="DL680"/>
      <c r="DM680"/>
      <c r="DN680"/>
      <c r="DO680"/>
      <c r="DP680"/>
      <c r="DQ680"/>
      <c r="DR680"/>
      <c r="DS680"/>
      <c r="DT680"/>
      <c r="DU680"/>
      <c r="DV680"/>
      <c r="DW680"/>
      <c r="DX680"/>
      <c r="DY680"/>
      <c r="DZ680"/>
      <c r="EA680"/>
      <c r="EB680"/>
      <c r="EC680"/>
      <c r="ED680"/>
      <c r="EE680"/>
      <c r="EF680"/>
      <c r="EG680"/>
      <c r="EH680"/>
      <c r="EI680"/>
      <c r="EJ680"/>
      <c r="EK680"/>
      <c r="EL680"/>
      <c r="EM680"/>
      <c r="EN680"/>
      <c r="EO680"/>
      <c r="EP680"/>
      <c r="EQ680"/>
      <c r="ER680"/>
      <c r="ES680"/>
      <c r="ET680"/>
      <c r="EU680"/>
      <c r="EV680"/>
      <c r="EW680"/>
      <c r="EX680"/>
      <c r="EY680"/>
      <c r="EZ680"/>
      <c r="FA680"/>
      <c r="FB680"/>
      <c r="FC680"/>
      <c r="FD680"/>
      <c r="FE680"/>
      <c r="FF680"/>
      <c r="FG680"/>
      <c r="FH680"/>
      <c r="FI680"/>
      <c r="FJ680"/>
      <c r="FK680"/>
      <c r="FL680"/>
      <c r="FM680"/>
      <c r="FN680"/>
      <c r="FO680"/>
      <c r="FP680"/>
      <c r="FQ680"/>
      <c r="FR680"/>
      <c r="FS680"/>
      <c r="FT680"/>
      <c r="FU680"/>
      <c r="FV680"/>
      <c r="FW680"/>
      <c r="FX680"/>
      <c r="FY680"/>
      <c r="FZ680"/>
      <c r="GA680"/>
      <c r="GB680"/>
      <c r="GC680"/>
      <c r="GD680"/>
      <c r="GE680"/>
      <c r="GF680"/>
      <c r="GG680"/>
      <c r="GH680"/>
      <c r="GI680"/>
      <c r="GJ680"/>
      <c r="GK680"/>
      <c r="GL680"/>
      <c r="GM680"/>
      <c r="GN680"/>
      <c r="GO680"/>
      <c r="GP680"/>
      <c r="GQ680"/>
      <c r="GR680"/>
      <c r="GS680"/>
      <c r="GT680"/>
      <c r="GU680"/>
      <c r="GV680"/>
      <c r="GW680"/>
    </row>
    <row r="681" spans="78:205" ht="13">
      <c r="BZ681"/>
      <c r="CH681"/>
      <c r="CP681"/>
      <c r="CX681"/>
      <c r="CY681"/>
      <c r="CZ681"/>
      <c r="DA681"/>
      <c r="DB681"/>
      <c r="DC681"/>
      <c r="DD681"/>
      <c r="DE681"/>
      <c r="DF681"/>
      <c r="DG681"/>
      <c r="DH681"/>
      <c r="DI681"/>
      <c r="DJ681"/>
      <c r="DK681"/>
      <c r="DL681"/>
      <c r="DM681"/>
      <c r="DN681"/>
      <c r="DO681"/>
      <c r="DP681"/>
      <c r="DQ681"/>
      <c r="DR681"/>
      <c r="DS681"/>
      <c r="DT681"/>
      <c r="DU681"/>
      <c r="DV681"/>
      <c r="DW681"/>
      <c r="DX681"/>
      <c r="DY681"/>
      <c r="DZ681"/>
      <c r="EA681"/>
      <c r="EB681"/>
      <c r="EC681"/>
      <c r="ED681"/>
      <c r="EE681"/>
      <c r="EF681"/>
      <c r="EG681"/>
      <c r="EH681"/>
      <c r="EI681"/>
      <c r="EJ681"/>
      <c r="EK681"/>
      <c r="EL681"/>
      <c r="EM681"/>
      <c r="EN681"/>
      <c r="EO681"/>
      <c r="EP681"/>
      <c r="EQ681"/>
      <c r="ER681"/>
      <c r="ES681"/>
      <c r="ET681"/>
      <c r="EU681"/>
      <c r="EV681"/>
      <c r="EW681"/>
      <c r="EX681"/>
      <c r="EY681"/>
      <c r="EZ681"/>
      <c r="FA681"/>
      <c r="FB681"/>
      <c r="FC681"/>
      <c r="FD681"/>
      <c r="FE681"/>
      <c r="FF681"/>
      <c r="FG681"/>
      <c r="FH681"/>
      <c r="FI681"/>
      <c r="FJ681"/>
      <c r="FK681"/>
      <c r="FL681"/>
      <c r="FM681"/>
      <c r="FN681"/>
      <c r="FO681"/>
      <c r="FP681"/>
      <c r="FQ681"/>
      <c r="FR681"/>
      <c r="FS681"/>
      <c r="FT681"/>
      <c r="FU681"/>
      <c r="FV681"/>
      <c r="FW681"/>
      <c r="FX681"/>
      <c r="FY681"/>
      <c r="FZ681"/>
      <c r="GA681"/>
      <c r="GB681"/>
      <c r="GC681"/>
      <c r="GD681"/>
      <c r="GE681"/>
      <c r="GF681"/>
      <c r="GG681"/>
      <c r="GH681"/>
      <c r="GI681"/>
      <c r="GJ681"/>
      <c r="GK681"/>
      <c r="GL681"/>
      <c r="GM681"/>
      <c r="GN681"/>
      <c r="GO681"/>
      <c r="GP681"/>
      <c r="GQ681"/>
      <c r="GR681"/>
      <c r="GS681"/>
      <c r="GT681"/>
      <c r="GU681"/>
      <c r="GV681"/>
      <c r="GW681"/>
    </row>
    <row r="682" spans="78:205" ht="13">
      <c r="BZ682"/>
      <c r="CH682"/>
      <c r="CP682"/>
      <c r="CX682"/>
      <c r="CY682"/>
      <c r="CZ682"/>
      <c r="DA682"/>
      <c r="DB682"/>
      <c r="DC682"/>
      <c r="DD682"/>
      <c r="DE682"/>
      <c r="DF682"/>
      <c r="DG682"/>
      <c r="DH682"/>
      <c r="DI682"/>
      <c r="DJ682"/>
      <c r="DK682"/>
      <c r="DL682"/>
      <c r="DM682"/>
      <c r="DN682"/>
      <c r="DO682"/>
      <c r="DP682"/>
      <c r="DQ682"/>
      <c r="DR682"/>
      <c r="DS682"/>
      <c r="DT682"/>
      <c r="DU682"/>
      <c r="DV682"/>
      <c r="DW682"/>
      <c r="DX682"/>
      <c r="DY682"/>
      <c r="DZ682"/>
      <c r="EA682"/>
      <c r="EB682"/>
      <c r="EC682"/>
      <c r="ED682"/>
      <c r="EE682"/>
      <c r="EF682"/>
      <c r="EG682"/>
      <c r="EH682"/>
      <c r="EI682"/>
      <c r="EJ682"/>
      <c r="EK682"/>
      <c r="EL682"/>
      <c r="EM682"/>
      <c r="EN682"/>
      <c r="EO682"/>
      <c r="EP682"/>
      <c r="EQ682"/>
      <c r="ER682"/>
      <c r="ES682"/>
      <c r="ET682"/>
      <c r="EU682"/>
      <c r="EV682"/>
      <c r="EW682"/>
      <c r="EX682"/>
      <c r="EY682"/>
      <c r="EZ682"/>
      <c r="FA682"/>
      <c r="FB682"/>
      <c r="FC682"/>
      <c r="FD682"/>
      <c r="FE682"/>
      <c r="FF682"/>
      <c r="FG682"/>
      <c r="FH682"/>
      <c r="FI682"/>
      <c r="FJ682"/>
      <c r="FK682"/>
      <c r="FL682"/>
      <c r="FM682"/>
      <c r="FN682"/>
      <c r="FO682"/>
      <c r="FP682"/>
      <c r="FQ682"/>
      <c r="FR682"/>
      <c r="FS682"/>
      <c r="FT682"/>
      <c r="FU682"/>
      <c r="FV682"/>
      <c r="FW682"/>
      <c r="FX682"/>
      <c r="FY682"/>
      <c r="FZ682"/>
      <c r="GA682"/>
      <c r="GB682"/>
      <c r="GC682"/>
      <c r="GD682"/>
      <c r="GE682"/>
      <c r="GF682"/>
      <c r="GG682"/>
      <c r="GH682"/>
      <c r="GI682"/>
      <c r="GJ682"/>
      <c r="GK682"/>
      <c r="GL682"/>
      <c r="GM682"/>
      <c r="GN682"/>
      <c r="GO682"/>
      <c r="GP682"/>
      <c r="GQ682"/>
      <c r="GR682"/>
      <c r="GS682"/>
      <c r="GT682"/>
      <c r="GU682"/>
      <c r="GV682"/>
      <c r="GW682"/>
    </row>
    <row r="683" spans="78:205" ht="13">
      <c r="BZ683"/>
      <c r="CH683"/>
      <c r="CP683"/>
      <c r="CX683"/>
      <c r="CY683"/>
      <c r="CZ683"/>
      <c r="DA683"/>
      <c r="DB683"/>
      <c r="DC683"/>
      <c r="DD683"/>
      <c r="DE683"/>
      <c r="DF683"/>
      <c r="DG683"/>
      <c r="DH683"/>
      <c r="DI683"/>
      <c r="DJ683"/>
      <c r="DK683"/>
      <c r="DL683"/>
      <c r="DM683"/>
      <c r="DN683"/>
      <c r="DO683"/>
      <c r="DP683"/>
      <c r="DQ683"/>
      <c r="DR683"/>
      <c r="DS683"/>
      <c r="DT683"/>
      <c r="DU683"/>
      <c r="DV683"/>
      <c r="DW683"/>
      <c r="DX683"/>
      <c r="DY683"/>
      <c r="DZ683"/>
      <c r="EA683"/>
      <c r="EB683"/>
      <c r="EC683"/>
      <c r="ED683"/>
      <c r="EE683"/>
      <c r="EF683"/>
      <c r="EG683"/>
      <c r="EH683"/>
      <c r="EI683"/>
      <c r="EJ683"/>
      <c r="EK683"/>
      <c r="EL683"/>
      <c r="EM683"/>
      <c r="EN683"/>
      <c r="EO683"/>
      <c r="EP683"/>
      <c r="EQ683"/>
      <c r="ER683"/>
      <c r="ES683"/>
      <c r="ET683"/>
      <c r="EU683"/>
      <c r="EV683"/>
      <c r="EW683"/>
      <c r="EX683"/>
      <c r="EY683"/>
      <c r="EZ683"/>
      <c r="FA683"/>
      <c r="FB683"/>
      <c r="FC683"/>
      <c r="FD683"/>
      <c r="FE683"/>
      <c r="FF683"/>
      <c r="FG683"/>
      <c r="FH683"/>
      <c r="FI683"/>
      <c r="FJ683"/>
      <c r="FK683"/>
      <c r="FL683"/>
      <c r="FM683"/>
      <c r="FN683"/>
      <c r="FO683"/>
      <c r="FP683"/>
      <c r="FQ683"/>
      <c r="FR683"/>
      <c r="FS683"/>
      <c r="FT683"/>
      <c r="FU683"/>
      <c r="FV683"/>
      <c r="FW683"/>
      <c r="FX683"/>
      <c r="FY683"/>
      <c r="FZ683"/>
      <c r="GA683"/>
      <c r="GB683"/>
      <c r="GC683"/>
      <c r="GD683"/>
      <c r="GE683"/>
      <c r="GF683"/>
      <c r="GG683"/>
      <c r="GH683"/>
      <c r="GI683"/>
      <c r="GJ683"/>
      <c r="GK683"/>
      <c r="GL683"/>
      <c r="GM683"/>
      <c r="GN683"/>
      <c r="GO683"/>
      <c r="GP683"/>
      <c r="GQ683"/>
      <c r="GR683"/>
      <c r="GS683"/>
      <c r="GT683"/>
      <c r="GU683"/>
      <c r="GV683"/>
      <c r="GW683"/>
    </row>
    <row r="684" spans="78:205" ht="13">
      <c r="BZ684"/>
      <c r="CH684"/>
      <c r="CP684"/>
      <c r="CX684"/>
      <c r="CY684"/>
      <c r="CZ684"/>
      <c r="DA684"/>
      <c r="DB684"/>
      <c r="DC684"/>
      <c r="DD684"/>
      <c r="DE684"/>
      <c r="DF684"/>
      <c r="DG684"/>
      <c r="DH684"/>
      <c r="DI684"/>
      <c r="DJ684"/>
      <c r="DK684"/>
      <c r="DL684"/>
      <c r="DM684"/>
      <c r="DN684"/>
      <c r="DO684"/>
      <c r="DP684"/>
      <c r="DQ684"/>
      <c r="DR684"/>
      <c r="DS684"/>
      <c r="DT684"/>
      <c r="DU684"/>
      <c r="DV684"/>
      <c r="DW684"/>
      <c r="DX684"/>
      <c r="DY684"/>
      <c r="DZ684"/>
      <c r="EA684"/>
      <c r="EB684"/>
      <c r="EC684"/>
      <c r="ED684"/>
      <c r="EE684"/>
      <c r="EF684"/>
      <c r="EG684"/>
      <c r="EH684"/>
      <c r="EI684"/>
      <c r="EJ684"/>
      <c r="EK684"/>
      <c r="EL684"/>
      <c r="EM684"/>
      <c r="EN684"/>
      <c r="EO684"/>
      <c r="EP684"/>
      <c r="EQ684"/>
      <c r="ER684"/>
      <c r="ES684"/>
      <c r="ET684"/>
      <c r="EU684"/>
      <c r="EV684"/>
      <c r="EW684"/>
      <c r="EX684"/>
      <c r="EY684"/>
      <c r="EZ684"/>
      <c r="FA684"/>
      <c r="FB684"/>
      <c r="FC684"/>
      <c r="FD684"/>
      <c r="FE684"/>
      <c r="FF684"/>
      <c r="FG684"/>
      <c r="FH684"/>
      <c r="FI684"/>
      <c r="FJ684"/>
      <c r="FK684"/>
      <c r="FL684"/>
      <c r="FM684"/>
      <c r="FN684"/>
      <c r="FO684"/>
      <c r="FP684"/>
      <c r="FQ684"/>
      <c r="FR684"/>
      <c r="FS684"/>
      <c r="FT684"/>
      <c r="FU684"/>
      <c r="FV684"/>
      <c r="FW684"/>
      <c r="FX684"/>
      <c r="FY684"/>
      <c r="FZ684"/>
      <c r="GA684"/>
      <c r="GB684"/>
      <c r="GC684"/>
      <c r="GD684"/>
      <c r="GE684"/>
      <c r="GF684"/>
      <c r="GG684"/>
      <c r="GH684"/>
      <c r="GI684"/>
      <c r="GJ684"/>
      <c r="GK684"/>
      <c r="GL684"/>
      <c r="GM684"/>
      <c r="GN684"/>
      <c r="GO684"/>
      <c r="GP684"/>
      <c r="GQ684"/>
      <c r="GR684"/>
      <c r="GS684"/>
      <c r="GT684"/>
      <c r="GU684"/>
      <c r="GV684"/>
      <c r="GW684"/>
    </row>
    <row r="685" spans="78:205" ht="13">
      <c r="BZ685"/>
      <c r="CH685"/>
      <c r="CP685"/>
      <c r="CX685"/>
      <c r="CY685"/>
      <c r="CZ685"/>
      <c r="DA685"/>
      <c r="DB685"/>
      <c r="DC685"/>
      <c r="DD685"/>
      <c r="DE685"/>
      <c r="DF685"/>
      <c r="DG685"/>
      <c r="DH685"/>
      <c r="DI685"/>
      <c r="DJ685"/>
      <c r="DK685"/>
      <c r="DL685"/>
      <c r="DM685"/>
      <c r="DN685"/>
      <c r="DO685"/>
      <c r="DP685"/>
      <c r="DQ685"/>
      <c r="DR685"/>
      <c r="DS685"/>
      <c r="DT685"/>
      <c r="DU685"/>
      <c r="DV685"/>
      <c r="DW685"/>
      <c r="DX685"/>
      <c r="DY685"/>
      <c r="DZ685"/>
      <c r="EA685"/>
      <c r="EB685"/>
      <c r="EC685"/>
      <c r="ED685"/>
      <c r="EE685"/>
      <c r="EF685"/>
      <c r="EG685"/>
      <c r="EH685"/>
      <c r="EI685"/>
      <c r="EJ685"/>
      <c r="EK685"/>
      <c r="EL685"/>
      <c r="EM685"/>
      <c r="EN685"/>
      <c r="EO685"/>
      <c r="EP685"/>
      <c r="EQ685"/>
      <c r="ER685"/>
      <c r="ES685"/>
      <c r="ET685"/>
      <c r="EU685"/>
      <c r="EV685"/>
      <c r="EW685"/>
      <c r="EX685"/>
      <c r="EY685"/>
      <c r="EZ685"/>
      <c r="FA685"/>
      <c r="FB685"/>
      <c r="FC685"/>
      <c r="FD685"/>
      <c r="FE685"/>
      <c r="FF685"/>
      <c r="FG685"/>
      <c r="FH685"/>
      <c r="FI685"/>
      <c r="FJ685"/>
      <c r="FK685"/>
      <c r="FL685"/>
      <c r="FM685"/>
      <c r="FN685"/>
      <c r="FO685"/>
      <c r="FP685"/>
      <c r="FQ685"/>
      <c r="FR685"/>
      <c r="FS685"/>
      <c r="FT685"/>
      <c r="FU685"/>
      <c r="FV685"/>
      <c r="FW685"/>
      <c r="FX685"/>
      <c r="FY685"/>
      <c r="FZ685"/>
      <c r="GA685"/>
      <c r="GB685"/>
      <c r="GC685"/>
      <c r="GD685"/>
      <c r="GE685"/>
      <c r="GF685"/>
      <c r="GG685"/>
      <c r="GH685"/>
      <c r="GI685"/>
      <c r="GJ685"/>
      <c r="GK685"/>
      <c r="GL685"/>
      <c r="GM685"/>
      <c r="GN685"/>
      <c r="GO685"/>
      <c r="GP685"/>
      <c r="GQ685"/>
      <c r="GR685"/>
      <c r="GS685"/>
      <c r="GT685"/>
      <c r="GU685"/>
      <c r="GV685"/>
      <c r="GW685"/>
    </row>
    <row r="686" spans="78:205" ht="13">
      <c r="BZ686"/>
      <c r="CH686"/>
      <c r="CP686"/>
      <c r="CX686"/>
      <c r="CY686"/>
      <c r="CZ686"/>
      <c r="DA686"/>
      <c r="DB686"/>
      <c r="DC686"/>
      <c r="DD686"/>
      <c r="DE686"/>
      <c r="DF686"/>
      <c r="DG686"/>
      <c r="DH686"/>
      <c r="DI686"/>
      <c r="DJ686"/>
      <c r="DK686"/>
      <c r="DL686"/>
      <c r="DM686"/>
      <c r="DN686"/>
      <c r="DO686"/>
      <c r="DP686"/>
      <c r="DQ686"/>
      <c r="DR686"/>
      <c r="DS686"/>
      <c r="DT686"/>
      <c r="DU686"/>
      <c r="DV686"/>
      <c r="DW686"/>
      <c r="DX686"/>
      <c r="DY686"/>
      <c r="DZ686"/>
      <c r="EA686"/>
      <c r="EB686"/>
      <c r="EC686"/>
      <c r="ED686"/>
      <c r="EE686"/>
      <c r="EF686"/>
      <c r="EG686"/>
      <c r="EH686"/>
      <c r="EI686"/>
      <c r="EJ686"/>
      <c r="EK686"/>
      <c r="EL686"/>
      <c r="EM686"/>
      <c r="EN686"/>
      <c r="EO686"/>
      <c r="EP686"/>
      <c r="EQ686"/>
      <c r="ER686"/>
      <c r="ES686"/>
      <c r="ET686"/>
      <c r="EU686"/>
      <c r="EV686"/>
      <c r="EW686"/>
      <c r="EX686"/>
      <c r="EY686"/>
      <c r="EZ686"/>
      <c r="FA686"/>
      <c r="FB686"/>
      <c r="FC686"/>
      <c r="FD686"/>
      <c r="FE686"/>
      <c r="FF686"/>
      <c r="FG686"/>
      <c r="FH686"/>
      <c r="FI686"/>
      <c r="FJ686"/>
      <c r="FK686"/>
      <c r="FL686"/>
      <c r="FM686"/>
      <c r="FN686"/>
      <c r="FO686"/>
      <c r="FP686"/>
      <c r="FQ686"/>
      <c r="FR686"/>
      <c r="FS686"/>
      <c r="FT686"/>
      <c r="FU686"/>
      <c r="FV686"/>
      <c r="FW686"/>
      <c r="FX686"/>
      <c r="FY686"/>
      <c r="FZ686"/>
      <c r="GA686"/>
      <c r="GB686"/>
      <c r="GC686"/>
      <c r="GD686"/>
      <c r="GE686"/>
      <c r="GF686"/>
      <c r="GG686"/>
      <c r="GH686"/>
      <c r="GI686"/>
      <c r="GJ686"/>
      <c r="GK686"/>
      <c r="GL686"/>
      <c r="GM686"/>
      <c r="GN686"/>
      <c r="GO686"/>
      <c r="GP686"/>
      <c r="GQ686"/>
      <c r="GR686"/>
      <c r="GS686"/>
      <c r="GT686"/>
      <c r="GU686"/>
      <c r="GV686"/>
      <c r="GW686"/>
    </row>
    <row r="687" spans="78:205" ht="13">
      <c r="BZ687"/>
      <c r="CH687"/>
      <c r="CP687"/>
      <c r="CX687"/>
      <c r="CY687"/>
      <c r="CZ687"/>
      <c r="DA687"/>
      <c r="DB687"/>
      <c r="DC687"/>
      <c r="DD687"/>
      <c r="DE687"/>
      <c r="DF687"/>
      <c r="DG687"/>
      <c r="DH687"/>
      <c r="DI687"/>
      <c r="DJ687"/>
      <c r="DK687"/>
      <c r="DL687"/>
      <c r="DM687"/>
      <c r="DN687"/>
      <c r="DO687"/>
      <c r="DP687"/>
      <c r="DQ687"/>
      <c r="DR687"/>
      <c r="DS687"/>
      <c r="DT687"/>
      <c r="DU687"/>
      <c r="DV687"/>
      <c r="DW687"/>
      <c r="DX687"/>
      <c r="DY687"/>
      <c r="DZ687"/>
      <c r="EA687"/>
      <c r="EB687"/>
      <c r="EC687"/>
      <c r="ED687"/>
      <c r="EE687"/>
      <c r="EF687"/>
      <c r="EG687"/>
      <c r="EH687"/>
      <c r="EI687"/>
      <c r="EJ687"/>
      <c r="EK687"/>
      <c r="EL687"/>
      <c r="EM687"/>
      <c r="EN687"/>
      <c r="EO687"/>
      <c r="EP687"/>
      <c r="EQ687"/>
      <c r="ER687"/>
      <c r="ES687"/>
      <c r="ET687"/>
      <c r="EU687"/>
      <c r="EV687"/>
      <c r="EW687"/>
      <c r="EX687"/>
      <c r="EY687"/>
      <c r="EZ687"/>
      <c r="FA687"/>
      <c r="FB687"/>
      <c r="FC687"/>
      <c r="FD687"/>
      <c r="FE687"/>
      <c r="FF687"/>
      <c r="FG687"/>
      <c r="FH687"/>
      <c r="FI687"/>
      <c r="FJ687"/>
      <c r="FK687"/>
      <c r="FL687"/>
      <c r="FM687"/>
      <c r="FN687"/>
      <c r="FO687"/>
      <c r="FP687"/>
      <c r="FQ687"/>
      <c r="FR687"/>
      <c r="FS687"/>
      <c r="FT687"/>
      <c r="FU687"/>
      <c r="FV687"/>
      <c r="FW687"/>
      <c r="FX687"/>
      <c r="FY687"/>
      <c r="FZ687"/>
      <c r="GA687"/>
      <c r="GB687"/>
      <c r="GC687"/>
      <c r="GD687"/>
      <c r="GE687"/>
      <c r="GF687"/>
      <c r="GG687"/>
      <c r="GH687"/>
      <c r="GI687"/>
      <c r="GJ687"/>
      <c r="GK687"/>
      <c r="GL687"/>
      <c r="GM687"/>
      <c r="GN687"/>
      <c r="GO687"/>
      <c r="GP687"/>
      <c r="GQ687"/>
      <c r="GR687"/>
      <c r="GS687"/>
      <c r="GT687"/>
      <c r="GU687"/>
      <c r="GV687"/>
      <c r="GW687"/>
    </row>
    <row r="688" spans="78:205" ht="13">
      <c r="BZ688"/>
      <c r="CH688"/>
      <c r="CP688"/>
      <c r="CX688"/>
      <c r="CY688"/>
      <c r="CZ688"/>
      <c r="DA688"/>
      <c r="DB688"/>
      <c r="DC688"/>
      <c r="DD688"/>
      <c r="DE688"/>
      <c r="DF688"/>
      <c r="DG688"/>
      <c r="DH688"/>
      <c r="DI688"/>
      <c r="DJ688"/>
      <c r="DK688"/>
      <c r="DL688"/>
      <c r="DM688"/>
      <c r="DN688"/>
      <c r="DO688"/>
      <c r="DP688"/>
      <c r="DQ688"/>
      <c r="DR688"/>
      <c r="DS688"/>
      <c r="DT688"/>
      <c r="DU688"/>
      <c r="DV688"/>
      <c r="DW688"/>
      <c r="DX688"/>
      <c r="DY688"/>
      <c r="DZ688"/>
      <c r="EA688"/>
      <c r="EB688"/>
      <c r="EC688"/>
      <c r="ED688"/>
      <c r="EE688"/>
      <c r="EF688"/>
      <c r="EG688"/>
      <c r="EH688"/>
      <c r="EI688"/>
      <c r="EJ688"/>
      <c r="EK688"/>
      <c r="EL688"/>
      <c r="EM688"/>
      <c r="EN688"/>
      <c r="EO688"/>
      <c r="EP688"/>
      <c r="EQ688"/>
      <c r="ER688"/>
      <c r="ES688"/>
      <c r="ET688"/>
      <c r="EU688"/>
      <c r="EV688"/>
      <c r="EW688"/>
      <c r="EX688"/>
      <c r="EY688"/>
      <c r="EZ688"/>
      <c r="FA688"/>
      <c r="FB688"/>
      <c r="FC688"/>
      <c r="FD688"/>
      <c r="FE688"/>
      <c r="FF688"/>
      <c r="FG688"/>
      <c r="FH688"/>
      <c r="FI688"/>
      <c r="FJ688"/>
      <c r="FK688"/>
      <c r="FL688"/>
      <c r="FM688"/>
      <c r="FN688"/>
      <c r="FO688"/>
      <c r="FP688"/>
      <c r="FQ688"/>
      <c r="FR688"/>
      <c r="FS688"/>
      <c r="FT688"/>
      <c r="FU688"/>
      <c r="FV688"/>
      <c r="FW688"/>
      <c r="FX688"/>
      <c r="FY688"/>
      <c r="FZ688"/>
      <c r="GA688"/>
      <c r="GB688"/>
      <c r="GC688"/>
      <c r="GD688"/>
      <c r="GE688"/>
      <c r="GF688"/>
      <c r="GG688"/>
      <c r="GH688"/>
      <c r="GI688"/>
      <c r="GJ688"/>
      <c r="GK688"/>
      <c r="GL688"/>
      <c r="GM688"/>
      <c r="GN688"/>
      <c r="GO688"/>
      <c r="GP688"/>
      <c r="GQ688"/>
      <c r="GR688"/>
      <c r="GS688"/>
      <c r="GT688"/>
      <c r="GU688"/>
      <c r="GV688"/>
      <c r="GW688"/>
    </row>
    <row r="689" spans="78:205" ht="13">
      <c r="BZ689"/>
      <c r="CH689"/>
      <c r="CP689"/>
      <c r="CX689"/>
      <c r="CY689"/>
      <c r="CZ689"/>
      <c r="DA689"/>
      <c r="DB689"/>
      <c r="DC689"/>
      <c r="DD689"/>
      <c r="DE689"/>
      <c r="DF689"/>
      <c r="DG689"/>
      <c r="DH689"/>
      <c r="DI689"/>
      <c r="DJ689"/>
      <c r="DK689"/>
      <c r="DL689"/>
      <c r="DM689"/>
      <c r="DN689"/>
      <c r="DO689"/>
      <c r="DP689"/>
      <c r="DQ689"/>
      <c r="DR689"/>
      <c r="DS689"/>
      <c r="DT689"/>
      <c r="DU689"/>
      <c r="DV689"/>
      <c r="DW689"/>
      <c r="DX689"/>
      <c r="DY689"/>
      <c r="DZ689"/>
      <c r="EA689"/>
      <c r="EB689"/>
      <c r="EC689"/>
      <c r="ED689"/>
      <c r="EE689"/>
      <c r="EF689"/>
      <c r="EG689"/>
      <c r="EH689"/>
      <c r="EI689"/>
      <c r="EJ689"/>
      <c r="EK689"/>
      <c r="EL689"/>
      <c r="EM689"/>
      <c r="EN689"/>
      <c r="EO689"/>
      <c r="EP689"/>
      <c r="EQ689"/>
      <c r="ER689"/>
      <c r="ES689"/>
      <c r="ET689"/>
      <c r="EU689"/>
      <c r="EV689"/>
      <c r="EW689"/>
      <c r="EX689"/>
      <c r="EY689"/>
      <c r="EZ689"/>
      <c r="FA689"/>
      <c r="FB689"/>
      <c r="FC689"/>
      <c r="FD689"/>
      <c r="FE689"/>
      <c r="FF689"/>
      <c r="FG689"/>
      <c r="FH689"/>
      <c r="FI689"/>
      <c r="FJ689"/>
      <c r="FK689"/>
      <c r="FL689"/>
      <c r="FM689"/>
      <c r="FN689"/>
      <c r="FO689"/>
      <c r="FP689"/>
      <c r="FQ689"/>
      <c r="FR689"/>
      <c r="FS689"/>
      <c r="FT689"/>
      <c r="FU689"/>
      <c r="FV689"/>
      <c r="FW689"/>
      <c r="FX689"/>
      <c r="FY689"/>
      <c r="FZ689"/>
      <c r="GA689"/>
      <c r="GB689"/>
      <c r="GC689"/>
      <c r="GD689"/>
      <c r="GE689"/>
      <c r="GF689"/>
      <c r="GG689"/>
      <c r="GH689"/>
      <c r="GI689"/>
      <c r="GJ689"/>
      <c r="GK689"/>
      <c r="GL689"/>
      <c r="GM689"/>
      <c r="GN689"/>
      <c r="GO689"/>
      <c r="GP689"/>
      <c r="GQ689"/>
      <c r="GR689"/>
      <c r="GS689"/>
      <c r="GT689"/>
      <c r="GU689"/>
      <c r="GV689"/>
      <c r="GW689"/>
    </row>
    <row r="690" spans="78:205" ht="13">
      <c r="BZ690"/>
      <c r="CH690"/>
      <c r="CP690"/>
      <c r="CX690"/>
      <c r="CY690"/>
      <c r="CZ690"/>
      <c r="DA690"/>
      <c r="DB690"/>
      <c r="DC690"/>
      <c r="DD690"/>
      <c r="DE690"/>
      <c r="DF690"/>
      <c r="DG690"/>
      <c r="DH690"/>
      <c r="DI690"/>
      <c r="DJ690"/>
      <c r="DK690"/>
      <c r="DL690"/>
      <c r="DM690"/>
      <c r="DN690"/>
      <c r="DO690"/>
      <c r="DP690"/>
      <c r="DQ690"/>
      <c r="DR690"/>
      <c r="DS690"/>
      <c r="DT690"/>
      <c r="DU690"/>
      <c r="DV690"/>
      <c r="DW690"/>
      <c r="DX690"/>
      <c r="DY690"/>
      <c r="DZ690"/>
      <c r="EA690"/>
      <c r="EB690"/>
      <c r="EC690"/>
      <c r="ED690"/>
      <c r="EE690"/>
      <c r="EF690"/>
      <c r="EG690"/>
      <c r="EH690"/>
      <c r="EI690"/>
      <c r="EJ690"/>
      <c r="EK690"/>
      <c r="EL690"/>
      <c r="EM690"/>
      <c r="EN690"/>
      <c r="EO690"/>
      <c r="EP690"/>
      <c r="EQ690"/>
      <c r="ER690"/>
      <c r="ES690"/>
      <c r="ET690"/>
      <c r="EU690"/>
      <c r="EV690"/>
      <c r="EW690"/>
      <c r="EX690"/>
      <c r="EY690"/>
      <c r="EZ690"/>
      <c r="FA690"/>
      <c r="FB690"/>
      <c r="FC690"/>
      <c r="FD690"/>
      <c r="FE690"/>
      <c r="FF690"/>
      <c r="FG690"/>
      <c r="FH690"/>
      <c r="FI690"/>
      <c r="FJ690"/>
      <c r="FK690"/>
      <c r="FL690"/>
      <c r="FM690"/>
      <c r="FN690"/>
      <c r="FO690"/>
      <c r="FP690"/>
      <c r="FQ690"/>
      <c r="FR690"/>
      <c r="FS690"/>
      <c r="FT690"/>
      <c r="FU690"/>
      <c r="FV690"/>
      <c r="FW690"/>
      <c r="FX690"/>
      <c r="FY690"/>
      <c r="FZ690"/>
      <c r="GA690"/>
      <c r="GB690"/>
      <c r="GC690"/>
      <c r="GD690"/>
      <c r="GE690"/>
      <c r="GF690"/>
      <c r="GG690"/>
      <c r="GH690"/>
      <c r="GI690"/>
      <c r="GJ690"/>
      <c r="GK690"/>
      <c r="GL690"/>
      <c r="GM690"/>
      <c r="GN690"/>
      <c r="GO690"/>
      <c r="GP690"/>
      <c r="GQ690"/>
      <c r="GR690"/>
      <c r="GS690"/>
      <c r="GT690"/>
      <c r="GU690"/>
      <c r="GV690"/>
      <c r="GW690"/>
    </row>
    <row r="691" spans="78:205" ht="13">
      <c r="BZ691"/>
      <c r="CH691"/>
      <c r="CP691"/>
      <c r="CX691"/>
      <c r="CY691"/>
      <c r="CZ691"/>
      <c r="DA691"/>
      <c r="DB691"/>
      <c r="DC691"/>
      <c r="DD691"/>
      <c r="DE691"/>
      <c r="DF691"/>
      <c r="DG691"/>
      <c r="DH691"/>
      <c r="DI691"/>
      <c r="DJ691"/>
      <c r="DK691"/>
      <c r="DL691"/>
      <c r="DM691"/>
      <c r="DN691"/>
      <c r="DO691"/>
      <c r="DP691"/>
      <c r="DQ691"/>
      <c r="DR691"/>
      <c r="DS691"/>
      <c r="DT691"/>
      <c r="DU691"/>
      <c r="DV691"/>
      <c r="DW691"/>
      <c r="DX691"/>
      <c r="DY691"/>
      <c r="DZ691"/>
      <c r="EA691"/>
      <c r="EB691"/>
      <c r="EC691"/>
      <c r="ED691"/>
      <c r="EE691"/>
      <c r="EF691"/>
      <c r="EG691"/>
      <c r="EH691"/>
      <c r="EI691"/>
      <c r="EJ691"/>
      <c r="EK691"/>
      <c r="EL691"/>
      <c r="EM691"/>
      <c r="EN691"/>
      <c r="EO691"/>
      <c r="EP691"/>
      <c r="EQ691"/>
      <c r="ER691"/>
      <c r="ES691"/>
      <c r="ET691"/>
      <c r="EU691"/>
      <c r="EV691"/>
      <c r="EW691"/>
      <c r="EX691"/>
      <c r="EY691"/>
      <c r="EZ691"/>
      <c r="FA691"/>
      <c r="FB691"/>
      <c r="FC691"/>
      <c r="FD691"/>
      <c r="FE691"/>
      <c r="FF691"/>
      <c r="FG691"/>
      <c r="FH691"/>
      <c r="FI691"/>
      <c r="FJ691"/>
      <c r="FK691"/>
      <c r="FL691"/>
      <c r="FM691"/>
      <c r="FN691"/>
      <c r="FO691"/>
      <c r="FP691"/>
      <c r="FQ691"/>
      <c r="FR691"/>
      <c r="FS691"/>
      <c r="FT691"/>
      <c r="FU691"/>
      <c r="FV691"/>
      <c r="FW691"/>
      <c r="FX691"/>
      <c r="FY691"/>
      <c r="FZ691"/>
      <c r="GA691"/>
      <c r="GB691"/>
      <c r="GC691"/>
      <c r="GD691"/>
      <c r="GE691"/>
      <c r="GF691"/>
      <c r="GG691"/>
      <c r="GH691"/>
      <c r="GI691"/>
      <c r="GJ691"/>
      <c r="GK691"/>
      <c r="GL691"/>
      <c r="GM691"/>
      <c r="GN691"/>
      <c r="GO691"/>
      <c r="GP691"/>
      <c r="GQ691"/>
      <c r="GR691"/>
      <c r="GS691"/>
      <c r="GT691"/>
      <c r="GU691"/>
      <c r="GV691"/>
      <c r="GW691"/>
    </row>
    <row r="692" spans="78:205" ht="13">
      <c r="BZ692"/>
      <c r="CH692"/>
      <c r="CP692"/>
      <c r="CX692"/>
      <c r="CY692"/>
      <c r="CZ692"/>
      <c r="DA692"/>
      <c r="DB692"/>
      <c r="DC692"/>
      <c r="DD692"/>
      <c r="DE692"/>
      <c r="DF692"/>
      <c r="DG692"/>
      <c r="DH692"/>
      <c r="DI692"/>
      <c r="DJ692"/>
      <c r="DK692"/>
      <c r="DL692"/>
      <c r="DM692"/>
      <c r="DN692"/>
      <c r="DO692"/>
      <c r="DP692"/>
      <c r="DQ692"/>
      <c r="DR692"/>
      <c r="DS692"/>
      <c r="DT692"/>
      <c r="DU692"/>
      <c r="DV692"/>
      <c r="DW692"/>
      <c r="DX692"/>
      <c r="DY692"/>
      <c r="DZ692"/>
      <c r="EA692"/>
      <c r="EB692"/>
      <c r="EC692"/>
      <c r="ED692"/>
      <c r="EE692"/>
      <c r="EF692"/>
      <c r="EG692"/>
      <c r="EH692"/>
      <c r="EI692"/>
      <c r="EJ692"/>
      <c r="EK692"/>
      <c r="EL692"/>
      <c r="EM692"/>
      <c r="EN692"/>
      <c r="EO692"/>
      <c r="EP692"/>
      <c r="EQ692"/>
      <c r="ER692"/>
      <c r="ES692"/>
      <c r="ET692"/>
      <c r="EU692"/>
      <c r="EV692"/>
      <c r="EW692"/>
      <c r="EX692"/>
      <c r="EY692"/>
      <c r="EZ692"/>
      <c r="FA692"/>
      <c r="FB692"/>
      <c r="FC692"/>
      <c r="FD692"/>
      <c r="FE692"/>
      <c r="FF692"/>
      <c r="FG692"/>
      <c r="FH692"/>
      <c r="FI692"/>
      <c r="FJ692"/>
      <c r="FK692"/>
      <c r="FL692"/>
      <c r="FM692"/>
      <c r="FN692"/>
      <c r="FO692"/>
      <c r="FP692"/>
      <c r="FQ692"/>
      <c r="FR692"/>
      <c r="FS692"/>
      <c r="FT692"/>
      <c r="FU692"/>
      <c r="FV692"/>
      <c r="FW692"/>
      <c r="FX692"/>
      <c r="FY692"/>
      <c r="FZ692"/>
      <c r="GA692"/>
      <c r="GB692"/>
      <c r="GC692"/>
      <c r="GD692"/>
      <c r="GE692"/>
      <c r="GF692"/>
      <c r="GG692"/>
      <c r="GH692"/>
      <c r="GI692"/>
      <c r="GJ692"/>
      <c r="GK692"/>
      <c r="GL692"/>
      <c r="GM692"/>
      <c r="GN692"/>
      <c r="GO692"/>
      <c r="GP692"/>
      <c r="GQ692"/>
      <c r="GR692"/>
      <c r="GS692"/>
      <c r="GT692"/>
      <c r="GU692"/>
      <c r="GV692"/>
      <c r="GW692"/>
    </row>
    <row r="693" spans="78:205" ht="13">
      <c r="BZ693"/>
      <c r="CH693"/>
      <c r="CP693"/>
      <c r="CX693"/>
      <c r="CY693"/>
      <c r="CZ693"/>
      <c r="DA693"/>
      <c r="DB693"/>
      <c r="DC693"/>
      <c r="DD693"/>
      <c r="DE693"/>
      <c r="DF693"/>
      <c r="DG693"/>
      <c r="DH693"/>
      <c r="DI693"/>
      <c r="DJ693"/>
      <c r="DK693"/>
      <c r="DL693"/>
      <c r="DM693"/>
      <c r="DN693"/>
      <c r="DO693"/>
      <c r="DP693"/>
      <c r="DQ693"/>
      <c r="DR693"/>
      <c r="DS693"/>
      <c r="DT693"/>
      <c r="DU693"/>
      <c r="DV693"/>
      <c r="DW693"/>
      <c r="DX693"/>
      <c r="DY693"/>
      <c r="DZ693"/>
      <c r="EA693"/>
      <c r="EB693"/>
      <c r="EC693"/>
      <c r="ED693"/>
      <c r="EE693"/>
      <c r="EF693"/>
      <c r="EG693"/>
      <c r="EH693"/>
      <c r="EI693"/>
      <c r="EJ693"/>
      <c r="EK693"/>
      <c r="EL693"/>
      <c r="EM693"/>
      <c r="EN693"/>
      <c r="EO693"/>
      <c r="EP693"/>
      <c r="EQ693"/>
      <c r="ER693"/>
      <c r="ES693"/>
      <c r="ET693"/>
      <c r="EU693"/>
      <c r="EV693"/>
      <c r="EW693"/>
      <c r="EX693"/>
      <c r="EY693"/>
      <c r="EZ693"/>
      <c r="FA693"/>
      <c r="FB693"/>
      <c r="FC693"/>
      <c r="FD693"/>
      <c r="FE693"/>
      <c r="FF693"/>
      <c r="FG693"/>
      <c r="FH693"/>
      <c r="FI693"/>
      <c r="FJ693"/>
      <c r="FK693"/>
      <c r="FL693"/>
      <c r="FM693"/>
      <c r="FN693"/>
      <c r="FO693"/>
      <c r="FP693"/>
      <c r="FQ693"/>
      <c r="FR693"/>
      <c r="FS693"/>
      <c r="FT693"/>
      <c r="FU693"/>
      <c r="FV693"/>
      <c r="FW693"/>
      <c r="FX693"/>
      <c r="FY693"/>
      <c r="FZ693"/>
      <c r="GA693"/>
      <c r="GB693"/>
      <c r="GC693"/>
      <c r="GD693"/>
      <c r="GE693"/>
      <c r="GF693"/>
      <c r="GG693"/>
      <c r="GH693"/>
      <c r="GI693"/>
      <c r="GJ693"/>
      <c r="GK693"/>
      <c r="GL693"/>
      <c r="GM693"/>
      <c r="GN693"/>
      <c r="GO693"/>
      <c r="GP693"/>
      <c r="GQ693"/>
      <c r="GR693"/>
      <c r="GS693"/>
      <c r="GT693"/>
      <c r="GU693"/>
      <c r="GV693"/>
      <c r="GW693"/>
    </row>
    <row r="694" spans="78:205" ht="13">
      <c r="BZ694"/>
      <c r="CH694"/>
      <c r="CP694"/>
      <c r="CX694"/>
      <c r="CY694"/>
      <c r="CZ694"/>
      <c r="DA694"/>
      <c r="DB694"/>
      <c r="DC694"/>
      <c r="DD694"/>
      <c r="DE694"/>
      <c r="DF694"/>
      <c r="DG694"/>
      <c r="DH694"/>
      <c r="DI694"/>
      <c r="DJ694"/>
      <c r="DK694"/>
      <c r="DL694"/>
      <c r="DM694"/>
      <c r="DN694"/>
      <c r="DO694"/>
      <c r="DP694"/>
      <c r="DQ694"/>
      <c r="DR694"/>
      <c r="DS694"/>
      <c r="DT694"/>
      <c r="DU694"/>
      <c r="DV694"/>
      <c r="DW694"/>
      <c r="DX694"/>
      <c r="DY694"/>
      <c r="DZ694"/>
      <c r="EA694"/>
      <c r="EB694"/>
      <c r="EC694"/>
      <c r="ED694"/>
      <c r="EE694"/>
      <c r="EF694"/>
      <c r="EG694"/>
      <c r="EH694"/>
      <c r="EI694"/>
      <c r="EJ694"/>
      <c r="EK694"/>
      <c r="EL694"/>
      <c r="EM694"/>
      <c r="EN694"/>
      <c r="EO694"/>
      <c r="EP694"/>
      <c r="EQ694"/>
      <c r="ER694"/>
      <c r="ES694"/>
      <c r="ET694"/>
      <c r="EU694"/>
      <c r="EV694"/>
      <c r="EW694"/>
      <c r="EX694"/>
      <c r="EY694"/>
      <c r="EZ694"/>
      <c r="FA694"/>
      <c r="FB694"/>
      <c r="FC694"/>
      <c r="FD694"/>
      <c r="FE694"/>
      <c r="FF694"/>
      <c r="FG694"/>
      <c r="FH694"/>
      <c r="FI694"/>
      <c r="FJ694"/>
      <c r="FK694"/>
      <c r="FL694"/>
      <c r="FM694"/>
      <c r="FN694"/>
      <c r="FO694"/>
      <c r="FP694"/>
      <c r="FQ694"/>
      <c r="FR694"/>
      <c r="FS694"/>
      <c r="FT694"/>
      <c r="FU694"/>
      <c r="FV694"/>
      <c r="FW694"/>
      <c r="FX694"/>
      <c r="FY694"/>
      <c r="FZ694"/>
      <c r="GA694"/>
      <c r="GB694"/>
      <c r="GC694"/>
      <c r="GD694"/>
      <c r="GE694"/>
      <c r="GF694"/>
      <c r="GG694"/>
      <c r="GH694"/>
      <c r="GI694"/>
      <c r="GJ694"/>
      <c r="GK694"/>
      <c r="GL694"/>
      <c r="GM694"/>
      <c r="GN694"/>
      <c r="GO694"/>
      <c r="GP694"/>
      <c r="GQ694"/>
      <c r="GR694"/>
      <c r="GS694"/>
      <c r="GT694"/>
      <c r="GU694"/>
      <c r="GV694"/>
      <c r="GW694"/>
    </row>
    <row r="695" spans="78:205" ht="13">
      <c r="BZ695"/>
      <c r="CH695"/>
      <c r="CP695"/>
      <c r="CX695"/>
      <c r="CY695"/>
      <c r="CZ695"/>
      <c r="DA695"/>
      <c r="DB695"/>
      <c r="DC695"/>
      <c r="DD695"/>
      <c r="DE695"/>
      <c r="DF695"/>
      <c r="DG695"/>
      <c r="DH695"/>
      <c r="DI695"/>
      <c r="DJ695"/>
      <c r="DK695"/>
      <c r="DL695"/>
      <c r="DM695"/>
      <c r="DN695"/>
      <c r="DO695"/>
      <c r="DP695"/>
      <c r="DQ695"/>
      <c r="DR695"/>
      <c r="DS695"/>
      <c r="DT695"/>
      <c r="DU695"/>
      <c r="DV695"/>
      <c r="DW695"/>
      <c r="DX695"/>
      <c r="DY695"/>
      <c r="DZ695"/>
      <c r="EA695"/>
      <c r="EB695"/>
      <c r="EC695"/>
      <c r="ED695"/>
      <c r="EE695"/>
      <c r="EF695"/>
      <c r="EG695"/>
      <c r="EH695"/>
      <c r="EI695"/>
      <c r="EJ695"/>
      <c r="EK695"/>
      <c r="EL695"/>
      <c r="EM695"/>
      <c r="EN695"/>
      <c r="EO695"/>
      <c r="EP695"/>
      <c r="EQ695"/>
      <c r="ER695"/>
      <c r="ES695"/>
      <c r="ET695"/>
      <c r="EU695"/>
      <c r="EV695"/>
      <c r="EW695"/>
      <c r="EX695"/>
      <c r="EY695"/>
      <c r="EZ695"/>
      <c r="FA695"/>
      <c r="FB695"/>
      <c r="FC695"/>
      <c r="FD695"/>
      <c r="FE695"/>
      <c r="FF695"/>
      <c r="FG695"/>
      <c r="FH695"/>
      <c r="FI695"/>
      <c r="FJ695"/>
      <c r="FK695"/>
      <c r="FL695"/>
      <c r="FM695"/>
      <c r="FN695"/>
      <c r="FO695"/>
      <c r="FP695"/>
      <c r="FQ695"/>
      <c r="FR695"/>
      <c r="FS695"/>
      <c r="FT695"/>
      <c r="FU695"/>
      <c r="FV695"/>
      <c r="FW695"/>
      <c r="FX695"/>
      <c r="FY695"/>
      <c r="FZ695"/>
      <c r="GA695"/>
      <c r="GB695"/>
      <c r="GC695"/>
      <c r="GD695"/>
      <c r="GE695"/>
      <c r="GF695"/>
      <c r="GG695"/>
      <c r="GH695"/>
      <c r="GI695"/>
      <c r="GJ695"/>
      <c r="GK695"/>
      <c r="GL695"/>
      <c r="GM695"/>
      <c r="GN695"/>
      <c r="GO695"/>
      <c r="GP695"/>
      <c r="GQ695"/>
      <c r="GR695"/>
      <c r="GS695"/>
      <c r="GT695"/>
      <c r="GU695"/>
      <c r="GV695"/>
      <c r="GW695"/>
    </row>
    <row r="696" spans="78:205" ht="13">
      <c r="BZ696"/>
      <c r="CH696"/>
      <c r="CP696"/>
      <c r="CX696"/>
      <c r="CY696"/>
      <c r="CZ696"/>
      <c r="DA696"/>
      <c r="DB696"/>
      <c r="DC696"/>
      <c r="DD696"/>
      <c r="DE696"/>
      <c r="DF696"/>
      <c r="DG696"/>
      <c r="DH696"/>
      <c r="DI696"/>
      <c r="DJ696"/>
      <c r="DK696"/>
      <c r="DL696"/>
      <c r="DM696"/>
      <c r="DN696"/>
      <c r="DO696"/>
      <c r="DP696"/>
      <c r="DQ696"/>
      <c r="DR696"/>
      <c r="DS696"/>
      <c r="DT696"/>
      <c r="DU696"/>
      <c r="DV696"/>
      <c r="DW696"/>
      <c r="DX696"/>
      <c r="DY696"/>
      <c r="DZ696"/>
      <c r="EA696"/>
      <c r="EB696"/>
      <c r="EC696"/>
      <c r="ED696"/>
      <c r="EE696"/>
      <c r="EF696"/>
      <c r="EG696"/>
      <c r="EH696"/>
      <c r="EI696"/>
      <c r="EJ696"/>
      <c r="EK696"/>
      <c r="EL696"/>
      <c r="EM696"/>
      <c r="EN696"/>
      <c r="EO696"/>
      <c r="EP696"/>
      <c r="EQ696"/>
      <c r="ER696"/>
      <c r="ES696"/>
      <c r="ET696"/>
      <c r="EU696"/>
      <c r="EV696"/>
      <c r="EW696"/>
      <c r="EX696"/>
      <c r="EY696"/>
      <c r="EZ696"/>
      <c r="FA696"/>
      <c r="FB696"/>
      <c r="FC696"/>
      <c r="FD696"/>
      <c r="FE696"/>
      <c r="FF696"/>
      <c r="FG696"/>
      <c r="FH696"/>
      <c r="FI696"/>
      <c r="FJ696"/>
      <c r="FK696"/>
      <c r="FL696"/>
      <c r="FM696"/>
      <c r="FN696"/>
      <c r="FO696"/>
      <c r="FP696"/>
      <c r="FQ696"/>
      <c r="FR696"/>
      <c r="FS696"/>
      <c r="FT696"/>
      <c r="FU696"/>
      <c r="FV696"/>
      <c r="FW696"/>
      <c r="FX696"/>
      <c r="FY696"/>
      <c r="FZ696"/>
      <c r="GA696"/>
      <c r="GB696"/>
      <c r="GC696"/>
      <c r="GD696"/>
      <c r="GE696"/>
      <c r="GF696"/>
      <c r="GG696"/>
      <c r="GH696"/>
      <c r="GI696"/>
      <c r="GJ696"/>
      <c r="GK696"/>
      <c r="GL696"/>
      <c r="GM696"/>
      <c r="GN696"/>
      <c r="GO696"/>
      <c r="GP696"/>
      <c r="GQ696"/>
      <c r="GR696"/>
      <c r="GS696"/>
      <c r="GT696"/>
      <c r="GU696"/>
      <c r="GV696"/>
      <c r="GW696"/>
    </row>
    <row r="697" spans="78:205" ht="13">
      <c r="BZ697"/>
      <c r="CH697"/>
      <c r="CP697"/>
      <c r="CX697"/>
      <c r="CY697"/>
      <c r="CZ697"/>
      <c r="DA697"/>
      <c r="DB697"/>
      <c r="DC697"/>
      <c r="DD697"/>
      <c r="DE697"/>
      <c r="DF697"/>
      <c r="DG697"/>
      <c r="DH697"/>
      <c r="DI697"/>
      <c r="DJ697"/>
      <c r="DK697"/>
      <c r="DL697"/>
      <c r="DM697"/>
      <c r="DN697"/>
      <c r="DO697"/>
      <c r="DP697"/>
      <c r="DQ697"/>
      <c r="DR697"/>
      <c r="DS697"/>
      <c r="DT697"/>
      <c r="DU697"/>
      <c r="DV697"/>
      <c r="DW697"/>
      <c r="DX697"/>
      <c r="DY697"/>
      <c r="DZ697"/>
      <c r="EA697"/>
      <c r="EB697"/>
      <c r="EC697"/>
      <c r="ED697"/>
      <c r="EE697"/>
      <c r="EF697"/>
      <c r="EG697"/>
      <c r="EH697"/>
      <c r="EI697"/>
      <c r="EJ697"/>
      <c r="EK697"/>
      <c r="EL697"/>
      <c r="EM697"/>
      <c r="EN697"/>
      <c r="EO697"/>
      <c r="EP697"/>
      <c r="EQ697"/>
      <c r="ER697"/>
      <c r="ES697"/>
      <c r="ET697"/>
      <c r="EU697"/>
      <c r="EV697"/>
      <c r="EW697"/>
      <c r="EX697"/>
      <c r="EY697"/>
      <c r="EZ697"/>
      <c r="FA697"/>
      <c r="FB697"/>
      <c r="FC697"/>
      <c r="FD697"/>
      <c r="FE697"/>
      <c r="FF697"/>
      <c r="FG697"/>
      <c r="FH697"/>
      <c r="FI697"/>
      <c r="FJ697"/>
      <c r="FK697"/>
      <c r="FL697"/>
      <c r="FM697"/>
      <c r="FN697"/>
      <c r="FO697"/>
      <c r="FP697"/>
      <c r="FQ697"/>
      <c r="FR697"/>
      <c r="FS697"/>
      <c r="FT697"/>
      <c r="FU697"/>
      <c r="FV697"/>
      <c r="FW697"/>
      <c r="FX697"/>
      <c r="FY697"/>
      <c r="FZ697"/>
      <c r="GA697"/>
      <c r="GB697"/>
      <c r="GC697"/>
      <c r="GD697"/>
      <c r="GE697"/>
      <c r="GF697"/>
      <c r="GG697"/>
      <c r="GH697"/>
      <c r="GI697"/>
      <c r="GJ697"/>
      <c r="GK697"/>
      <c r="GL697"/>
      <c r="GM697"/>
      <c r="GN697"/>
      <c r="GO697"/>
      <c r="GP697"/>
      <c r="GQ697"/>
      <c r="GR697"/>
      <c r="GS697"/>
      <c r="GT697"/>
      <c r="GU697"/>
      <c r="GV697"/>
      <c r="GW697"/>
    </row>
    <row r="698" spans="78:205" ht="13">
      <c r="BZ698"/>
      <c r="CH698"/>
      <c r="CP698"/>
      <c r="CX698"/>
      <c r="CY698"/>
      <c r="CZ698"/>
      <c r="DA698"/>
      <c r="DB698"/>
      <c r="DC698"/>
      <c r="DD698"/>
      <c r="DE698"/>
      <c r="DF698"/>
      <c r="DG698"/>
      <c r="DH698"/>
      <c r="DI698"/>
      <c r="DJ698"/>
      <c r="DK698"/>
      <c r="DL698"/>
      <c r="DM698"/>
      <c r="DN698"/>
      <c r="DO698"/>
      <c r="DP698"/>
      <c r="DQ698"/>
      <c r="DR698"/>
      <c r="DS698"/>
      <c r="DT698"/>
      <c r="DU698"/>
      <c r="DV698"/>
      <c r="DW698"/>
      <c r="DX698"/>
      <c r="DY698"/>
      <c r="DZ698"/>
      <c r="EA698"/>
      <c r="EB698"/>
      <c r="EC698"/>
      <c r="ED698"/>
      <c r="EE698"/>
      <c r="EF698"/>
      <c r="EG698"/>
      <c r="EH698"/>
      <c r="EI698"/>
      <c r="EJ698"/>
      <c r="EK698"/>
      <c r="EL698"/>
      <c r="EM698"/>
      <c r="EN698"/>
      <c r="EO698"/>
      <c r="EP698"/>
      <c r="EQ698"/>
      <c r="ER698"/>
      <c r="ES698"/>
      <c r="ET698"/>
      <c r="EU698"/>
      <c r="EV698"/>
      <c r="EW698"/>
      <c r="EX698"/>
      <c r="EY698"/>
      <c r="EZ698"/>
      <c r="FA698"/>
      <c r="FB698"/>
      <c r="FC698"/>
      <c r="FD698"/>
      <c r="FE698"/>
      <c r="FF698"/>
      <c r="FG698"/>
      <c r="FH698"/>
      <c r="FI698"/>
      <c r="FJ698"/>
      <c r="FK698"/>
      <c r="FL698"/>
      <c r="FM698"/>
      <c r="FN698"/>
      <c r="FO698"/>
      <c r="FP698"/>
      <c r="FQ698"/>
      <c r="FR698"/>
      <c r="FS698"/>
      <c r="FT698"/>
      <c r="FU698"/>
      <c r="FV698"/>
      <c r="FW698"/>
      <c r="FX698"/>
      <c r="FY698"/>
      <c r="FZ698"/>
      <c r="GA698"/>
      <c r="GB698"/>
      <c r="GC698"/>
      <c r="GD698"/>
      <c r="GE698"/>
      <c r="GF698"/>
      <c r="GG698"/>
      <c r="GH698"/>
      <c r="GI698"/>
      <c r="GJ698"/>
      <c r="GK698"/>
      <c r="GL698"/>
      <c r="GM698"/>
      <c r="GN698"/>
      <c r="GO698"/>
      <c r="GP698"/>
      <c r="GQ698"/>
      <c r="GR698"/>
      <c r="GS698"/>
      <c r="GT698"/>
      <c r="GU698"/>
      <c r="GV698"/>
      <c r="GW698"/>
    </row>
    <row r="699" spans="78:205" ht="13">
      <c r="BZ699"/>
      <c r="CH699"/>
      <c r="CP699"/>
      <c r="CX699"/>
      <c r="CY699"/>
      <c r="CZ699"/>
      <c r="DA699"/>
      <c r="DB699"/>
      <c r="DC699"/>
      <c r="DD699"/>
      <c r="DE699"/>
      <c r="DF699"/>
      <c r="DG699"/>
      <c r="DH699"/>
      <c r="DI699"/>
      <c r="DJ699"/>
      <c r="DK699"/>
      <c r="DL699"/>
      <c r="DM699"/>
      <c r="DN699"/>
      <c r="DO699"/>
      <c r="DP699"/>
      <c r="DQ699"/>
      <c r="DR699"/>
      <c r="DS699"/>
      <c r="DT699"/>
      <c r="DU699"/>
      <c r="DV699"/>
      <c r="DW699"/>
      <c r="DX699"/>
      <c r="DY699"/>
      <c r="DZ699"/>
      <c r="EA699"/>
      <c r="EB699"/>
      <c r="EC699"/>
      <c r="ED699"/>
      <c r="EE699"/>
      <c r="EF699"/>
      <c r="EG699"/>
      <c r="EH699"/>
      <c r="EI699"/>
      <c r="EJ699"/>
      <c r="EK699"/>
      <c r="EL699"/>
      <c r="EM699"/>
      <c r="EN699"/>
      <c r="EO699"/>
      <c r="EP699"/>
      <c r="EQ699"/>
      <c r="ER699"/>
      <c r="ES699"/>
      <c r="ET699"/>
      <c r="EU699"/>
      <c r="EV699"/>
      <c r="EW699"/>
      <c r="EX699"/>
      <c r="EY699"/>
      <c r="EZ699"/>
      <c r="FA699"/>
      <c r="FB699"/>
      <c r="FC699"/>
      <c r="FD699"/>
      <c r="FE699"/>
      <c r="FF699"/>
      <c r="FG699"/>
      <c r="FH699"/>
      <c r="FI699"/>
      <c r="FJ699"/>
      <c r="FK699"/>
      <c r="FL699"/>
      <c r="FM699"/>
      <c r="FN699"/>
      <c r="FO699"/>
      <c r="FP699"/>
      <c r="FQ699"/>
      <c r="FR699"/>
      <c r="FS699"/>
      <c r="FT699"/>
      <c r="FU699"/>
      <c r="FV699"/>
      <c r="FW699"/>
      <c r="FX699"/>
      <c r="FY699"/>
      <c r="FZ699"/>
      <c r="GA699"/>
      <c r="GB699"/>
      <c r="GC699"/>
      <c r="GD699"/>
      <c r="GE699"/>
      <c r="GF699"/>
      <c r="GG699"/>
      <c r="GH699"/>
      <c r="GI699"/>
      <c r="GJ699"/>
      <c r="GK699"/>
      <c r="GL699"/>
      <c r="GM699"/>
      <c r="GN699"/>
      <c r="GO699"/>
      <c r="GP699"/>
      <c r="GQ699"/>
      <c r="GR699"/>
      <c r="GS699"/>
      <c r="GT699"/>
      <c r="GU699"/>
      <c r="GV699"/>
      <c r="GW699"/>
    </row>
    <row r="700" spans="78:205" ht="13">
      <c r="BZ700"/>
      <c r="CH700"/>
      <c r="CP700"/>
      <c r="CX700"/>
      <c r="CY700"/>
      <c r="CZ700"/>
      <c r="DA700"/>
      <c r="DB700"/>
      <c r="DC700"/>
      <c r="DD700"/>
      <c r="DE700"/>
      <c r="DF700"/>
      <c r="DG700"/>
      <c r="DH700"/>
      <c r="DI700"/>
      <c r="DJ700"/>
      <c r="DK700"/>
      <c r="DL700"/>
      <c r="DM700"/>
      <c r="DN700"/>
      <c r="DO700"/>
      <c r="DP700"/>
      <c r="DQ700"/>
      <c r="DR700"/>
      <c r="DS700"/>
      <c r="DT700"/>
      <c r="DU700"/>
      <c r="DV700"/>
      <c r="DW700"/>
      <c r="DX700"/>
      <c r="DY700"/>
      <c r="DZ700"/>
      <c r="EA700"/>
      <c r="EB700"/>
      <c r="EC700"/>
      <c r="ED700"/>
      <c r="EE700"/>
      <c r="EF700"/>
      <c r="EG700"/>
      <c r="EH700"/>
      <c r="EI700"/>
      <c r="EJ700"/>
      <c r="EK700"/>
      <c r="EL700"/>
      <c r="EM700"/>
      <c r="EN700"/>
      <c r="EO700"/>
      <c r="EP700"/>
      <c r="EQ700"/>
      <c r="ER700"/>
      <c r="ES700"/>
      <c r="ET700"/>
      <c r="EU700"/>
      <c r="EV700"/>
      <c r="EW700"/>
      <c r="EX700"/>
      <c r="EY700"/>
      <c r="EZ700"/>
      <c r="FA700"/>
      <c r="FB700"/>
      <c r="FC700"/>
      <c r="FD700"/>
      <c r="FE700"/>
      <c r="FF700"/>
      <c r="FG700"/>
      <c r="FH700"/>
      <c r="FI700"/>
      <c r="FJ700"/>
      <c r="FK700"/>
      <c r="FL700"/>
      <c r="FM700"/>
      <c r="FN700"/>
      <c r="FO700"/>
      <c r="FP700"/>
      <c r="FQ700"/>
      <c r="FR700"/>
      <c r="FS700"/>
      <c r="FT700"/>
      <c r="FU700"/>
      <c r="FV700"/>
      <c r="FW700"/>
      <c r="FX700"/>
      <c r="FY700"/>
      <c r="FZ700"/>
      <c r="GA700"/>
      <c r="GB700"/>
      <c r="GC700"/>
      <c r="GD700"/>
      <c r="GE700"/>
      <c r="GF700"/>
      <c r="GG700"/>
      <c r="GH700"/>
      <c r="GI700"/>
      <c r="GJ700"/>
      <c r="GK700"/>
      <c r="GL700"/>
      <c r="GM700"/>
      <c r="GN700"/>
      <c r="GO700"/>
      <c r="GP700"/>
      <c r="GQ700"/>
      <c r="GR700"/>
      <c r="GS700"/>
      <c r="GT700"/>
      <c r="GU700"/>
      <c r="GV700"/>
      <c r="GW700"/>
    </row>
    <row r="701" spans="78:205" ht="13">
      <c r="BZ701"/>
      <c r="CH701"/>
      <c r="CP701"/>
      <c r="CX701"/>
      <c r="CY701"/>
      <c r="CZ701"/>
      <c r="DA701"/>
      <c r="DB701"/>
      <c r="DC701"/>
      <c r="DD701"/>
      <c r="DE701"/>
      <c r="DF701"/>
      <c r="DG701"/>
      <c r="DH701"/>
      <c r="DI701"/>
      <c r="DJ701"/>
      <c r="DK701"/>
      <c r="DL701"/>
      <c r="DM701"/>
      <c r="DN701"/>
      <c r="DO701"/>
      <c r="DP701"/>
      <c r="DQ701"/>
      <c r="DR701"/>
      <c r="DS701"/>
      <c r="DT701"/>
      <c r="DU701"/>
      <c r="DV701"/>
      <c r="DW701"/>
      <c r="DX701"/>
      <c r="DY701"/>
      <c r="DZ701"/>
      <c r="EA701"/>
      <c r="EB701"/>
      <c r="EC701"/>
      <c r="ED701"/>
      <c r="EE701"/>
      <c r="EF701"/>
      <c r="EG701"/>
      <c r="EH701"/>
      <c r="EI701"/>
      <c r="EJ701"/>
      <c r="EK701"/>
      <c r="EL701"/>
      <c r="EM701"/>
      <c r="EN701"/>
      <c r="EO701"/>
      <c r="EP701"/>
      <c r="EQ701"/>
      <c r="ER701"/>
      <c r="ES701"/>
      <c r="ET701"/>
      <c r="EU701"/>
      <c r="EV701"/>
      <c r="EW701"/>
      <c r="EX701"/>
      <c r="EY701"/>
      <c r="EZ701"/>
      <c r="FA701"/>
      <c r="FB701"/>
      <c r="FC701"/>
      <c r="FD701"/>
      <c r="FE701"/>
      <c r="FF701"/>
      <c r="FG701"/>
      <c r="FH701"/>
      <c r="FI701"/>
      <c r="FJ701"/>
      <c r="FK701"/>
      <c r="FL701"/>
      <c r="FM701"/>
      <c r="FN701"/>
      <c r="FO701"/>
      <c r="FP701"/>
      <c r="FQ701"/>
      <c r="FR701"/>
      <c r="FS701"/>
      <c r="FT701"/>
      <c r="FU701"/>
      <c r="FV701"/>
      <c r="FW701"/>
      <c r="FX701"/>
      <c r="FY701"/>
      <c r="FZ701"/>
      <c r="GA701"/>
      <c r="GB701"/>
      <c r="GC701"/>
      <c r="GD701"/>
      <c r="GE701"/>
      <c r="GF701"/>
      <c r="GG701"/>
      <c r="GH701"/>
      <c r="GI701"/>
      <c r="GJ701"/>
      <c r="GK701"/>
      <c r="GL701"/>
      <c r="GM701"/>
      <c r="GN701"/>
      <c r="GO701"/>
      <c r="GP701"/>
      <c r="GQ701"/>
      <c r="GR701"/>
      <c r="GS701"/>
      <c r="GT701"/>
      <c r="GU701"/>
      <c r="GV701"/>
      <c r="GW701"/>
    </row>
    <row r="702" spans="78:205" ht="13">
      <c r="BZ702"/>
      <c r="CH702"/>
      <c r="CP702"/>
      <c r="CX702"/>
      <c r="CY702"/>
      <c r="CZ702"/>
      <c r="DA702"/>
      <c r="DB702"/>
      <c r="DC702"/>
      <c r="DD702"/>
      <c r="DE702"/>
      <c r="DF702"/>
      <c r="DG702"/>
      <c r="DH702"/>
      <c r="DI702"/>
      <c r="DJ702"/>
      <c r="DK702"/>
      <c r="DL702"/>
      <c r="DM702"/>
      <c r="DN702"/>
      <c r="DO702"/>
      <c r="DP702"/>
      <c r="DQ702"/>
      <c r="DR702"/>
      <c r="DS702"/>
      <c r="DT702"/>
      <c r="DU702"/>
      <c r="DV702"/>
      <c r="DW702"/>
      <c r="DX702"/>
      <c r="DY702"/>
      <c r="DZ702"/>
      <c r="EA702"/>
      <c r="EB702"/>
      <c r="EC702"/>
      <c r="ED702"/>
      <c r="EE702"/>
      <c r="EF702"/>
      <c r="EG702"/>
      <c r="EH702"/>
      <c r="EI702"/>
      <c r="EJ702"/>
      <c r="EK702"/>
      <c r="EL702"/>
      <c r="EM702"/>
      <c r="EN702"/>
      <c r="EO702"/>
      <c r="EP702"/>
      <c r="EQ702"/>
      <c r="ER702"/>
      <c r="ES702"/>
      <c r="ET702"/>
      <c r="EU702"/>
      <c r="EV702"/>
      <c r="EW702"/>
      <c r="EX702"/>
      <c r="EY702"/>
      <c r="EZ702"/>
      <c r="FA702"/>
      <c r="FB702"/>
      <c r="FC702"/>
      <c r="FD702"/>
      <c r="FE702"/>
      <c r="FF702"/>
      <c r="FG702"/>
      <c r="FH702"/>
      <c r="FI702"/>
      <c r="FJ702"/>
      <c r="FK702"/>
      <c r="FL702"/>
      <c r="FM702"/>
      <c r="FN702"/>
      <c r="FO702"/>
      <c r="FP702"/>
      <c r="FQ702"/>
      <c r="FR702"/>
      <c r="FS702"/>
      <c r="FT702"/>
      <c r="FU702"/>
      <c r="FV702"/>
      <c r="FW702"/>
      <c r="FX702"/>
      <c r="FY702"/>
      <c r="FZ702"/>
      <c r="GA702"/>
      <c r="GB702"/>
      <c r="GC702"/>
      <c r="GD702"/>
      <c r="GE702"/>
      <c r="GF702"/>
      <c r="GG702"/>
      <c r="GH702"/>
      <c r="GI702"/>
      <c r="GJ702"/>
      <c r="GK702"/>
      <c r="GL702"/>
      <c r="GM702"/>
      <c r="GN702"/>
      <c r="GO702"/>
      <c r="GP702"/>
      <c r="GQ702"/>
      <c r="GR702"/>
      <c r="GS702"/>
      <c r="GT702"/>
      <c r="GU702"/>
      <c r="GV702"/>
      <c r="GW702"/>
    </row>
    <row r="703" spans="78:205" ht="13">
      <c r="BZ703"/>
      <c r="CH703"/>
      <c r="CP703"/>
      <c r="CX703"/>
      <c r="CY703"/>
      <c r="CZ703"/>
      <c r="DA703"/>
      <c r="DB703"/>
      <c r="DC703"/>
      <c r="DD703"/>
      <c r="DE703"/>
      <c r="DF703"/>
      <c r="DG703"/>
      <c r="DH703"/>
      <c r="DI703"/>
      <c r="DJ703"/>
      <c r="DK703"/>
      <c r="DL703"/>
      <c r="DM703"/>
      <c r="DN703"/>
      <c r="DO703"/>
      <c r="DP703"/>
      <c r="DQ703"/>
      <c r="DR703"/>
      <c r="DS703"/>
      <c r="DT703"/>
      <c r="DU703"/>
      <c r="DV703"/>
      <c r="DW703"/>
      <c r="DX703"/>
      <c r="DY703"/>
      <c r="DZ703"/>
      <c r="EA703"/>
      <c r="EB703"/>
      <c r="EC703"/>
      <c r="ED703"/>
      <c r="EE703"/>
      <c r="EF703"/>
      <c r="EG703"/>
      <c r="EH703"/>
      <c r="EI703"/>
      <c r="EJ703"/>
      <c r="EK703"/>
      <c r="EL703"/>
      <c r="EM703"/>
      <c r="EN703"/>
      <c r="EO703"/>
      <c r="EP703"/>
      <c r="EQ703"/>
      <c r="ER703"/>
      <c r="ES703"/>
      <c r="ET703"/>
      <c r="EU703"/>
      <c r="EV703"/>
      <c r="EW703"/>
      <c r="EX703"/>
      <c r="EY703"/>
      <c r="EZ703"/>
      <c r="FA703"/>
      <c r="FB703"/>
      <c r="FC703"/>
      <c r="FD703"/>
      <c r="FE703"/>
      <c r="FF703"/>
      <c r="FG703"/>
      <c r="FH703"/>
      <c r="FI703"/>
      <c r="FJ703"/>
      <c r="FK703"/>
      <c r="FL703"/>
      <c r="FM703"/>
      <c r="FN703"/>
      <c r="FO703"/>
      <c r="FP703"/>
      <c r="FQ703"/>
      <c r="FR703"/>
      <c r="FS703"/>
      <c r="FT703"/>
      <c r="FU703"/>
      <c r="FV703"/>
      <c r="FW703"/>
      <c r="FX703"/>
      <c r="FY703"/>
      <c r="FZ703"/>
      <c r="GA703"/>
      <c r="GB703"/>
      <c r="GC703"/>
      <c r="GD703"/>
      <c r="GE703"/>
      <c r="GF703"/>
      <c r="GG703"/>
      <c r="GH703"/>
      <c r="GI703"/>
      <c r="GJ703"/>
      <c r="GK703"/>
      <c r="GL703"/>
      <c r="GM703"/>
      <c r="GN703"/>
      <c r="GO703"/>
      <c r="GP703"/>
      <c r="GQ703"/>
      <c r="GR703"/>
      <c r="GS703"/>
      <c r="GT703"/>
      <c r="GU703"/>
      <c r="GV703"/>
      <c r="GW703"/>
    </row>
    <row r="704" spans="78:205" ht="13">
      <c r="BZ704"/>
      <c r="CH704"/>
      <c r="CP704"/>
      <c r="CX704"/>
      <c r="CY704"/>
      <c r="CZ704"/>
      <c r="DA704"/>
      <c r="DB704"/>
      <c r="DC704"/>
      <c r="DD704"/>
      <c r="DE704"/>
      <c r="DF704"/>
      <c r="DG704"/>
      <c r="DH704"/>
      <c r="DI704"/>
      <c r="DJ704"/>
      <c r="DK704"/>
      <c r="DL704"/>
      <c r="DM704"/>
      <c r="DN704"/>
      <c r="DO704"/>
      <c r="DP704"/>
      <c r="DQ704"/>
      <c r="DR704"/>
      <c r="DS704"/>
      <c r="DT704"/>
      <c r="DU704"/>
      <c r="DV704"/>
      <c r="DW704"/>
      <c r="DX704"/>
      <c r="DY704"/>
      <c r="DZ704"/>
      <c r="EA704"/>
      <c r="EB704"/>
      <c r="EC704"/>
      <c r="ED704"/>
      <c r="EE704"/>
      <c r="EF704"/>
      <c r="EG704"/>
      <c r="EH704"/>
      <c r="EI704"/>
      <c r="EJ704"/>
      <c r="EK704"/>
      <c r="EL704"/>
      <c r="EM704"/>
      <c r="EN704"/>
      <c r="EO704"/>
      <c r="EP704"/>
      <c r="EQ704"/>
      <c r="ER704"/>
      <c r="ES704"/>
      <c r="ET704"/>
      <c r="EU704"/>
      <c r="EV704"/>
      <c r="EW704"/>
      <c r="EX704"/>
      <c r="EY704"/>
      <c r="EZ704"/>
      <c r="FA704"/>
      <c r="FB704"/>
      <c r="FC704"/>
      <c r="FD704"/>
      <c r="FE704"/>
      <c r="FF704"/>
      <c r="FG704"/>
      <c r="FH704"/>
      <c r="FI704"/>
      <c r="FJ704"/>
      <c r="FK704"/>
      <c r="FL704"/>
      <c r="FM704"/>
      <c r="FN704"/>
      <c r="FO704"/>
      <c r="FP704"/>
      <c r="FQ704"/>
      <c r="FR704"/>
      <c r="FS704"/>
      <c r="FT704"/>
      <c r="FU704"/>
      <c r="FV704"/>
      <c r="FW704"/>
      <c r="FX704"/>
      <c r="FY704"/>
      <c r="FZ704"/>
      <c r="GA704"/>
      <c r="GB704"/>
      <c r="GC704"/>
      <c r="GD704"/>
      <c r="GE704"/>
      <c r="GF704"/>
      <c r="GG704"/>
      <c r="GH704"/>
      <c r="GI704"/>
      <c r="GJ704"/>
      <c r="GK704"/>
      <c r="GL704"/>
      <c r="GM704"/>
      <c r="GN704"/>
      <c r="GO704"/>
      <c r="GP704"/>
      <c r="GQ704"/>
      <c r="GR704"/>
      <c r="GS704"/>
      <c r="GT704"/>
      <c r="GU704"/>
      <c r="GV704"/>
      <c r="GW704"/>
    </row>
    <row r="705" spans="78:205" ht="13">
      <c r="BZ705"/>
      <c r="CH705"/>
      <c r="CP705"/>
      <c r="CX705"/>
      <c r="CY705"/>
      <c r="CZ705"/>
      <c r="DA705"/>
      <c r="DB705"/>
      <c r="DC705"/>
      <c r="DD705"/>
      <c r="DE705"/>
      <c r="DF705"/>
      <c r="DG705"/>
      <c r="DH705"/>
      <c r="DI705"/>
      <c r="DJ705"/>
      <c r="DK705"/>
      <c r="DL705"/>
      <c r="DM705"/>
      <c r="DN705"/>
      <c r="DO705"/>
      <c r="DP705"/>
      <c r="DQ705"/>
      <c r="DR705"/>
      <c r="DS705"/>
      <c r="DT705"/>
      <c r="DU705"/>
      <c r="DV705"/>
      <c r="DW705"/>
      <c r="DX705"/>
      <c r="DY705"/>
      <c r="DZ705"/>
      <c r="EA705"/>
      <c r="EB705"/>
      <c r="EC705"/>
      <c r="ED705"/>
      <c r="EE705"/>
      <c r="EF705"/>
      <c r="EG705"/>
      <c r="EH705"/>
      <c r="EI705"/>
      <c r="EJ705"/>
      <c r="EK705"/>
      <c r="EL705"/>
      <c r="EM705"/>
      <c r="EN705"/>
      <c r="EO705"/>
      <c r="EP705"/>
      <c r="EQ705"/>
      <c r="ER705"/>
      <c r="ES705"/>
      <c r="ET705"/>
      <c r="EU705"/>
      <c r="EV705"/>
      <c r="EW705"/>
      <c r="EX705"/>
      <c r="EY705"/>
      <c r="EZ705"/>
      <c r="FA705"/>
      <c r="FB705"/>
      <c r="FC705"/>
      <c r="FD705"/>
      <c r="FE705"/>
      <c r="FF705"/>
      <c r="FG705"/>
      <c r="FH705"/>
      <c r="FI705"/>
      <c r="FJ705"/>
      <c r="FK705"/>
      <c r="FL705"/>
      <c r="FM705"/>
      <c r="FN705"/>
      <c r="FO705"/>
      <c r="FP705"/>
      <c r="FQ705"/>
      <c r="FR705"/>
      <c r="FS705"/>
      <c r="FT705"/>
      <c r="FU705"/>
      <c r="FV705"/>
      <c r="FW705"/>
      <c r="FX705"/>
      <c r="FY705"/>
      <c r="FZ705"/>
      <c r="GA705"/>
      <c r="GB705"/>
      <c r="GC705"/>
      <c r="GD705"/>
      <c r="GE705"/>
      <c r="GF705"/>
      <c r="GG705"/>
      <c r="GH705"/>
      <c r="GI705"/>
      <c r="GJ705"/>
      <c r="GK705"/>
      <c r="GL705"/>
      <c r="GM705"/>
      <c r="GN705"/>
      <c r="GO705"/>
      <c r="GP705"/>
      <c r="GQ705"/>
      <c r="GR705"/>
      <c r="GS705"/>
      <c r="GT705"/>
      <c r="GU705"/>
      <c r="GV705"/>
      <c r="GW705"/>
    </row>
    <row r="706" spans="78:205" ht="13">
      <c r="BZ706"/>
      <c r="CH706"/>
      <c r="CP706"/>
      <c r="CX706"/>
      <c r="CY706"/>
      <c r="CZ706"/>
      <c r="DA706"/>
      <c r="DB706"/>
      <c r="DC706"/>
      <c r="DD706"/>
      <c r="DE706"/>
      <c r="DF706"/>
      <c r="DG706"/>
      <c r="DH706"/>
      <c r="DI706"/>
      <c r="DJ706"/>
      <c r="DK706"/>
      <c r="DL706"/>
      <c r="DM706"/>
      <c r="DN706"/>
      <c r="DO706"/>
      <c r="DP706"/>
      <c r="DQ706"/>
      <c r="DR706"/>
      <c r="DS706"/>
      <c r="DT706"/>
      <c r="DU706"/>
      <c r="DV706"/>
      <c r="DW706"/>
      <c r="DX706"/>
      <c r="DY706"/>
      <c r="DZ706"/>
      <c r="EA706"/>
      <c r="EB706"/>
      <c r="EC706"/>
      <c r="ED706"/>
      <c r="EE706"/>
      <c r="EF706"/>
      <c r="EG706"/>
      <c r="EH706"/>
      <c r="EI706"/>
      <c r="EJ706"/>
      <c r="EK706"/>
      <c r="EL706"/>
      <c r="EM706"/>
      <c r="EN706"/>
      <c r="EO706"/>
      <c r="EP706"/>
      <c r="EQ706"/>
      <c r="ER706"/>
      <c r="ES706"/>
      <c r="ET706"/>
      <c r="EU706"/>
      <c r="EV706"/>
      <c r="EW706"/>
      <c r="EX706"/>
      <c r="EY706"/>
      <c r="EZ706"/>
      <c r="FA706"/>
      <c r="FB706"/>
      <c r="FC706"/>
      <c r="FD706"/>
      <c r="FE706"/>
      <c r="FF706"/>
      <c r="FG706"/>
      <c r="FH706"/>
      <c r="FI706"/>
      <c r="FJ706"/>
      <c r="FK706"/>
      <c r="FL706"/>
      <c r="FM706"/>
      <c r="FN706"/>
      <c r="FO706"/>
      <c r="FP706"/>
      <c r="FQ706"/>
      <c r="FR706"/>
      <c r="FS706"/>
      <c r="FT706"/>
      <c r="FU706"/>
      <c r="FV706"/>
      <c r="FW706"/>
      <c r="FX706"/>
      <c r="FY706"/>
      <c r="FZ706"/>
      <c r="GA706"/>
      <c r="GB706"/>
      <c r="GC706"/>
      <c r="GD706"/>
      <c r="GE706"/>
      <c r="GF706"/>
      <c r="GG706"/>
      <c r="GH706"/>
      <c r="GI706"/>
      <c r="GJ706"/>
      <c r="GK706"/>
      <c r="GL706"/>
      <c r="GM706"/>
      <c r="GN706"/>
      <c r="GO706"/>
      <c r="GP706"/>
      <c r="GQ706"/>
      <c r="GR706"/>
      <c r="GS706"/>
      <c r="GT706"/>
      <c r="GU706"/>
      <c r="GV706"/>
      <c r="GW706"/>
    </row>
    <row r="707" spans="78:205" ht="13">
      <c r="BZ707"/>
      <c r="CH707"/>
      <c r="CP707"/>
      <c r="CX707"/>
      <c r="CY707"/>
      <c r="CZ707"/>
      <c r="DA707"/>
      <c r="DB707"/>
      <c r="DC707"/>
      <c r="DD707"/>
      <c r="DE707"/>
      <c r="DF707"/>
      <c r="DG707"/>
      <c r="DH707"/>
      <c r="DI707"/>
      <c r="DJ707"/>
      <c r="DK707"/>
      <c r="DL707"/>
      <c r="DM707"/>
      <c r="DN707"/>
      <c r="DO707"/>
      <c r="DP707"/>
      <c r="DQ707"/>
      <c r="DR707"/>
      <c r="DS707"/>
      <c r="DT707"/>
      <c r="DU707"/>
      <c r="DV707"/>
      <c r="DW707"/>
      <c r="DX707"/>
      <c r="DY707"/>
      <c r="DZ707"/>
      <c r="EA707"/>
      <c r="EB707"/>
      <c r="EC707"/>
      <c r="ED707"/>
      <c r="EE707"/>
      <c r="EF707"/>
      <c r="EG707"/>
      <c r="EH707"/>
      <c r="EI707"/>
      <c r="EJ707"/>
      <c r="EK707"/>
      <c r="EL707"/>
      <c r="EM707"/>
      <c r="EN707"/>
      <c r="EO707"/>
      <c r="EP707"/>
      <c r="EQ707"/>
      <c r="ER707"/>
      <c r="ES707"/>
      <c r="ET707"/>
      <c r="EU707"/>
      <c r="EV707"/>
      <c r="EW707"/>
      <c r="EX707"/>
      <c r="EY707"/>
      <c r="EZ707"/>
      <c r="FA707"/>
      <c r="FB707"/>
      <c r="FC707"/>
      <c r="FD707"/>
      <c r="FE707"/>
      <c r="FF707"/>
      <c r="FG707"/>
      <c r="FH707"/>
      <c r="FI707"/>
      <c r="FJ707"/>
      <c r="FK707"/>
      <c r="FL707"/>
      <c r="FM707"/>
      <c r="FN707"/>
      <c r="FO707"/>
      <c r="FP707"/>
      <c r="FQ707"/>
      <c r="FR707"/>
      <c r="FS707"/>
      <c r="FT707"/>
      <c r="FU707"/>
      <c r="FV707"/>
      <c r="FW707"/>
      <c r="FX707"/>
      <c r="FY707"/>
      <c r="FZ707"/>
      <c r="GA707"/>
      <c r="GB707"/>
      <c r="GC707"/>
      <c r="GD707"/>
      <c r="GE707"/>
      <c r="GF707"/>
      <c r="GG707"/>
      <c r="GH707"/>
      <c r="GI707"/>
      <c r="GJ707"/>
      <c r="GK707"/>
      <c r="GL707"/>
      <c r="GM707"/>
      <c r="GN707"/>
      <c r="GO707"/>
      <c r="GP707"/>
      <c r="GQ707"/>
      <c r="GR707"/>
      <c r="GS707"/>
      <c r="GT707"/>
      <c r="GU707"/>
      <c r="GV707"/>
      <c r="GW707"/>
    </row>
    <row r="708" spans="78:205" ht="13">
      <c r="BZ708"/>
      <c r="CH708"/>
      <c r="CP708"/>
      <c r="CX708"/>
      <c r="CY708"/>
      <c r="CZ708"/>
      <c r="DA708"/>
      <c r="DB708"/>
      <c r="DC708"/>
      <c r="DD708"/>
      <c r="DE708"/>
      <c r="DF708"/>
      <c r="DG708"/>
      <c r="DH708"/>
      <c r="DI708"/>
      <c r="DJ708"/>
      <c r="DK708"/>
      <c r="DL708"/>
      <c r="DM708"/>
      <c r="DN708"/>
      <c r="DO708"/>
      <c r="DP708"/>
      <c r="DQ708"/>
      <c r="DR708"/>
      <c r="DS708"/>
      <c r="DT708"/>
      <c r="DU708"/>
      <c r="DV708"/>
      <c r="DW708"/>
      <c r="DX708"/>
      <c r="DY708"/>
      <c r="DZ708"/>
      <c r="EA708"/>
      <c r="EB708"/>
      <c r="EC708"/>
      <c r="ED708"/>
      <c r="EE708"/>
      <c r="EF708"/>
      <c r="EG708"/>
      <c r="EH708"/>
      <c r="EI708"/>
      <c r="EJ708"/>
      <c r="EK708"/>
      <c r="EL708"/>
      <c r="EM708"/>
      <c r="EN708"/>
      <c r="EO708"/>
      <c r="EP708"/>
      <c r="EQ708"/>
      <c r="ER708"/>
      <c r="ES708"/>
      <c r="ET708"/>
      <c r="EU708"/>
      <c r="EV708"/>
      <c r="EW708"/>
      <c r="EX708"/>
      <c r="EY708"/>
      <c r="EZ708"/>
      <c r="FA708"/>
      <c r="FB708"/>
      <c r="FC708"/>
      <c r="FD708"/>
      <c r="FE708"/>
      <c r="FF708"/>
      <c r="FG708"/>
      <c r="FH708"/>
      <c r="FI708"/>
      <c r="FJ708"/>
      <c r="FK708"/>
      <c r="FL708"/>
      <c r="FM708"/>
      <c r="FN708"/>
      <c r="FO708"/>
      <c r="FP708"/>
      <c r="FQ708"/>
      <c r="FR708"/>
      <c r="FS708"/>
      <c r="FT708"/>
      <c r="FU708"/>
      <c r="FV708"/>
      <c r="FW708"/>
      <c r="FX708"/>
      <c r="FY708"/>
      <c r="FZ708"/>
      <c r="GA708"/>
      <c r="GB708"/>
      <c r="GC708"/>
      <c r="GD708"/>
      <c r="GE708"/>
      <c r="GF708"/>
      <c r="GG708"/>
      <c r="GH708"/>
      <c r="GI708"/>
      <c r="GJ708"/>
      <c r="GK708"/>
      <c r="GL708"/>
      <c r="GM708"/>
      <c r="GN708"/>
      <c r="GO708"/>
      <c r="GP708"/>
      <c r="GQ708"/>
      <c r="GR708"/>
      <c r="GS708"/>
      <c r="GT708"/>
      <c r="GU708"/>
      <c r="GV708"/>
      <c r="GW708"/>
    </row>
    <row r="709" spans="78:205" ht="13">
      <c r="BZ709"/>
      <c r="CH709"/>
      <c r="CP709"/>
      <c r="CX709"/>
      <c r="CY709"/>
      <c r="CZ709"/>
      <c r="DA709"/>
      <c r="DB709"/>
      <c r="DC709"/>
      <c r="DD709"/>
      <c r="DE709"/>
      <c r="DF709"/>
      <c r="DG709"/>
      <c r="DH709"/>
      <c r="DI709"/>
      <c r="DJ709"/>
      <c r="DK709"/>
      <c r="DL709"/>
      <c r="DM709"/>
      <c r="DN709"/>
      <c r="DO709"/>
      <c r="DP709"/>
      <c r="DQ709"/>
      <c r="DR709"/>
      <c r="DS709"/>
      <c r="DT709"/>
      <c r="DU709"/>
      <c r="DV709"/>
      <c r="DW709"/>
      <c r="DX709"/>
      <c r="DY709"/>
      <c r="DZ709"/>
      <c r="EA709"/>
      <c r="EB709"/>
      <c r="EC709"/>
      <c r="ED709"/>
      <c r="EE709"/>
      <c r="EF709"/>
      <c r="EG709"/>
      <c r="EH709"/>
      <c r="EI709"/>
      <c r="EJ709"/>
      <c r="EK709"/>
      <c r="EL709"/>
      <c r="EM709"/>
      <c r="EN709"/>
      <c r="EO709"/>
      <c r="EP709"/>
      <c r="EQ709"/>
      <c r="ER709"/>
      <c r="ES709"/>
      <c r="ET709"/>
      <c r="EU709"/>
      <c r="EV709"/>
      <c r="EW709"/>
      <c r="EX709"/>
      <c r="EY709"/>
      <c r="EZ709"/>
      <c r="FA709"/>
      <c r="FB709"/>
      <c r="FC709"/>
      <c r="FD709"/>
      <c r="FE709"/>
      <c r="FF709"/>
      <c r="FG709"/>
      <c r="FH709"/>
      <c r="FI709"/>
      <c r="FJ709"/>
      <c r="FK709"/>
      <c r="FL709"/>
      <c r="FM709"/>
      <c r="FN709"/>
      <c r="FO709"/>
      <c r="FP709"/>
      <c r="FQ709"/>
      <c r="FR709"/>
      <c r="FS709"/>
      <c r="FT709"/>
      <c r="FU709"/>
      <c r="FV709"/>
      <c r="FW709"/>
      <c r="FX709"/>
      <c r="FY709"/>
      <c r="FZ709"/>
      <c r="GA709"/>
      <c r="GB709"/>
      <c r="GC709"/>
      <c r="GD709"/>
      <c r="GE709"/>
      <c r="GF709"/>
      <c r="GG709"/>
      <c r="GH709"/>
      <c r="GI709"/>
      <c r="GJ709"/>
      <c r="GK709"/>
      <c r="GL709"/>
      <c r="GM709"/>
      <c r="GN709"/>
      <c r="GO709"/>
      <c r="GP709"/>
      <c r="GQ709"/>
      <c r="GR709"/>
      <c r="GS709"/>
      <c r="GT709"/>
      <c r="GU709"/>
      <c r="GV709"/>
      <c r="GW709"/>
    </row>
    <row r="710" spans="78:205" ht="13">
      <c r="BZ710"/>
      <c r="CH710"/>
      <c r="CP710"/>
      <c r="CX710"/>
      <c r="CY710"/>
      <c r="CZ710"/>
      <c r="DA710"/>
      <c r="DB710"/>
      <c r="DC710"/>
      <c r="DD710"/>
      <c r="DE710"/>
      <c r="DF710"/>
      <c r="DG710"/>
      <c r="DH710"/>
      <c r="DI710"/>
      <c r="DJ710"/>
      <c r="DK710"/>
      <c r="DL710"/>
      <c r="DM710"/>
      <c r="DN710"/>
      <c r="DO710"/>
      <c r="DP710"/>
      <c r="DQ710"/>
      <c r="DR710"/>
      <c r="DS710"/>
      <c r="DT710"/>
      <c r="DU710"/>
      <c r="DV710"/>
      <c r="DW710"/>
      <c r="DX710"/>
      <c r="DY710"/>
      <c r="DZ710"/>
      <c r="EA710"/>
      <c r="EB710"/>
      <c r="EC710"/>
      <c r="ED710"/>
      <c r="EE710"/>
      <c r="EF710"/>
      <c r="EG710"/>
      <c r="EH710"/>
      <c r="EI710"/>
      <c r="EJ710"/>
      <c r="EK710"/>
      <c r="EL710"/>
      <c r="EM710"/>
      <c r="EN710"/>
      <c r="EO710"/>
      <c r="EP710"/>
      <c r="EQ710"/>
      <c r="ER710"/>
      <c r="ES710"/>
      <c r="ET710"/>
      <c r="EU710"/>
      <c r="EV710"/>
      <c r="EW710"/>
      <c r="EX710"/>
      <c r="EY710"/>
      <c r="EZ710"/>
      <c r="FA710"/>
      <c r="FB710"/>
      <c r="FC710"/>
      <c r="FD710"/>
      <c r="FE710"/>
      <c r="FF710"/>
      <c r="FG710"/>
      <c r="FH710"/>
      <c r="FI710"/>
      <c r="FJ710"/>
      <c r="FK710"/>
      <c r="FL710"/>
      <c r="FM710"/>
      <c r="FN710"/>
      <c r="FO710"/>
      <c r="FP710"/>
      <c r="FQ710"/>
      <c r="FR710"/>
      <c r="FS710"/>
      <c r="FT710"/>
      <c r="FU710"/>
      <c r="FV710"/>
      <c r="FW710"/>
      <c r="FX710"/>
      <c r="FY710"/>
      <c r="FZ710"/>
      <c r="GA710"/>
      <c r="GB710"/>
      <c r="GC710"/>
      <c r="GD710"/>
      <c r="GE710"/>
      <c r="GF710"/>
      <c r="GG710"/>
      <c r="GH710"/>
      <c r="GI710"/>
      <c r="GJ710"/>
      <c r="GK710"/>
      <c r="GL710"/>
      <c r="GM710"/>
      <c r="GN710"/>
      <c r="GO710"/>
      <c r="GP710"/>
      <c r="GQ710"/>
      <c r="GR710"/>
      <c r="GS710"/>
      <c r="GT710"/>
      <c r="GU710"/>
      <c r="GV710"/>
      <c r="GW710"/>
    </row>
    <row r="711" spans="78:205" ht="13">
      <c r="BZ711"/>
      <c r="CH711"/>
      <c r="CP711"/>
      <c r="CX711"/>
      <c r="CY711"/>
      <c r="CZ711"/>
      <c r="DA711"/>
      <c r="DB711"/>
      <c r="DC711"/>
      <c r="DD711"/>
      <c r="DE711"/>
      <c r="DF711"/>
      <c r="DG711"/>
      <c r="DH711"/>
      <c r="DI711"/>
      <c r="DJ711"/>
      <c r="DK711"/>
      <c r="DL711"/>
      <c r="DM711"/>
      <c r="DN711"/>
      <c r="DO711"/>
      <c r="DP711"/>
      <c r="DQ711"/>
      <c r="DR711"/>
      <c r="DS711"/>
      <c r="DT711"/>
      <c r="DU711"/>
      <c r="DV711"/>
      <c r="DW711"/>
      <c r="DX711"/>
      <c r="DY711"/>
      <c r="DZ711"/>
      <c r="EA711"/>
      <c r="EB711"/>
      <c r="EC711"/>
      <c r="ED711"/>
      <c r="EE711"/>
      <c r="EF711"/>
      <c r="EG711"/>
      <c r="EH711"/>
      <c r="EI711"/>
      <c r="EJ711"/>
      <c r="EK711"/>
      <c r="EL711"/>
      <c r="EM711"/>
      <c r="EN711"/>
      <c r="EO711"/>
      <c r="EP711"/>
      <c r="EQ711"/>
      <c r="ER711"/>
      <c r="ES711"/>
      <c r="ET711"/>
      <c r="EU711"/>
      <c r="EV711"/>
      <c r="EW711"/>
      <c r="EX711"/>
      <c r="EY711"/>
      <c r="EZ711"/>
      <c r="FA711"/>
      <c r="FB711"/>
      <c r="FC711"/>
      <c r="FD711"/>
      <c r="FE711"/>
      <c r="FF711"/>
      <c r="FG711"/>
      <c r="FH711"/>
      <c r="FI711"/>
      <c r="FJ711"/>
      <c r="FK711"/>
      <c r="FL711"/>
      <c r="FM711"/>
      <c r="FN711"/>
      <c r="FO711"/>
      <c r="FP711"/>
      <c r="FQ711"/>
      <c r="FR711"/>
      <c r="FS711"/>
      <c r="FT711"/>
      <c r="FU711"/>
      <c r="FV711"/>
      <c r="FW711"/>
      <c r="FX711"/>
      <c r="FY711"/>
      <c r="FZ711"/>
      <c r="GA711"/>
      <c r="GB711"/>
      <c r="GC711"/>
      <c r="GD711"/>
      <c r="GE711"/>
      <c r="GF711"/>
      <c r="GG711"/>
      <c r="GH711"/>
      <c r="GI711"/>
      <c r="GJ711"/>
      <c r="GK711"/>
      <c r="GL711"/>
      <c r="GM711"/>
      <c r="GN711"/>
      <c r="GO711"/>
      <c r="GP711"/>
      <c r="GQ711"/>
      <c r="GR711"/>
      <c r="GS711"/>
      <c r="GT711"/>
      <c r="GU711"/>
      <c r="GV711"/>
      <c r="GW711"/>
    </row>
    <row r="712" spans="78:205" ht="13">
      <c r="BZ712"/>
      <c r="CH712"/>
      <c r="CP712"/>
      <c r="CX712"/>
      <c r="CY712"/>
      <c r="CZ712"/>
      <c r="DA712"/>
      <c r="DB712"/>
      <c r="DC712"/>
      <c r="DD712"/>
      <c r="DE712"/>
      <c r="DF712"/>
      <c r="DG712"/>
      <c r="DH712"/>
      <c r="DI712"/>
      <c r="DJ712"/>
      <c r="DK712"/>
      <c r="DL712"/>
      <c r="DM712"/>
      <c r="DN712"/>
      <c r="DO712"/>
      <c r="DP712"/>
      <c r="DQ712"/>
      <c r="DR712"/>
      <c r="DS712"/>
      <c r="DT712"/>
      <c r="DU712"/>
      <c r="DV712"/>
      <c r="DW712"/>
      <c r="DX712"/>
      <c r="DY712"/>
      <c r="DZ712"/>
      <c r="EA712"/>
      <c r="EB712"/>
      <c r="EC712"/>
      <c r="ED712"/>
      <c r="EE712"/>
      <c r="EF712"/>
      <c r="EG712"/>
      <c r="EH712"/>
      <c r="EI712"/>
      <c r="EJ712"/>
      <c r="EK712"/>
      <c r="EL712"/>
      <c r="EM712"/>
      <c r="EN712"/>
      <c r="EO712"/>
      <c r="EP712"/>
      <c r="EQ712"/>
      <c r="ER712"/>
      <c r="ES712"/>
      <c r="ET712"/>
      <c r="EU712"/>
      <c r="EV712"/>
      <c r="EW712"/>
      <c r="EX712"/>
      <c r="EY712"/>
      <c r="EZ712"/>
      <c r="FA712"/>
      <c r="FB712"/>
      <c r="FC712"/>
      <c r="FD712"/>
      <c r="FE712"/>
      <c r="FF712"/>
      <c r="FG712"/>
      <c r="FH712"/>
      <c r="FI712"/>
      <c r="FJ712"/>
      <c r="FK712"/>
      <c r="FL712"/>
      <c r="FM712"/>
      <c r="FN712"/>
      <c r="FO712"/>
      <c r="FP712"/>
      <c r="FQ712"/>
      <c r="FR712"/>
      <c r="FS712"/>
      <c r="FT712"/>
      <c r="FU712"/>
      <c r="FV712"/>
      <c r="FW712"/>
      <c r="FX712"/>
      <c r="FY712"/>
      <c r="FZ712"/>
      <c r="GA712"/>
      <c r="GB712"/>
      <c r="GC712"/>
      <c r="GD712"/>
      <c r="GE712"/>
      <c r="GF712"/>
      <c r="GG712"/>
      <c r="GH712"/>
      <c r="GI712"/>
      <c r="GJ712"/>
      <c r="GK712"/>
      <c r="GL712"/>
      <c r="GM712"/>
      <c r="GN712"/>
      <c r="GO712"/>
      <c r="GP712"/>
      <c r="GQ712"/>
      <c r="GR712"/>
      <c r="GS712"/>
      <c r="GT712"/>
      <c r="GU712"/>
      <c r="GV712"/>
      <c r="GW712"/>
    </row>
    <row r="713" spans="78:205" ht="13">
      <c r="BZ713"/>
      <c r="CH713"/>
      <c r="CP713"/>
      <c r="CX713"/>
      <c r="CY713"/>
      <c r="CZ713"/>
      <c r="DA713"/>
      <c r="DB713"/>
      <c r="DC713"/>
      <c r="DD713"/>
      <c r="DE713"/>
      <c r="DF713"/>
      <c r="DG713"/>
      <c r="DH713"/>
      <c r="DI713"/>
      <c r="DJ713"/>
      <c r="DK713"/>
      <c r="DL713"/>
      <c r="DM713"/>
      <c r="DN713"/>
      <c r="DO713"/>
      <c r="DP713"/>
      <c r="DQ713"/>
      <c r="DR713"/>
      <c r="DS713"/>
      <c r="DT713"/>
      <c r="DU713"/>
      <c r="DV713"/>
      <c r="DW713"/>
      <c r="DX713"/>
      <c r="DY713"/>
      <c r="DZ713"/>
      <c r="EA713"/>
      <c r="EB713"/>
      <c r="EC713"/>
      <c r="ED713"/>
      <c r="EE713"/>
      <c r="EF713"/>
      <c r="EG713"/>
      <c r="EH713"/>
      <c r="EI713"/>
      <c r="EJ713"/>
      <c r="EK713"/>
      <c r="EL713"/>
      <c r="EM713"/>
      <c r="EN713"/>
      <c r="EO713"/>
      <c r="EP713"/>
      <c r="EQ713"/>
      <c r="ER713"/>
      <c r="ES713"/>
      <c r="ET713"/>
      <c r="EU713"/>
      <c r="EV713"/>
      <c r="EW713"/>
      <c r="EX713"/>
      <c r="EY713"/>
      <c r="EZ713"/>
      <c r="FA713"/>
      <c r="FB713"/>
      <c r="FC713"/>
      <c r="FD713"/>
      <c r="FE713"/>
      <c r="FF713"/>
      <c r="FG713"/>
      <c r="FH713"/>
      <c r="FI713"/>
      <c r="FJ713"/>
      <c r="FK713"/>
      <c r="FL713"/>
      <c r="FM713"/>
      <c r="FN713"/>
      <c r="FO713"/>
      <c r="FP713"/>
      <c r="FQ713"/>
      <c r="FR713"/>
      <c r="FS713"/>
      <c r="FT713"/>
      <c r="FU713"/>
      <c r="FV713"/>
      <c r="FW713"/>
      <c r="FX713"/>
      <c r="FY713"/>
      <c r="FZ713"/>
      <c r="GA713"/>
      <c r="GB713"/>
      <c r="GC713"/>
      <c r="GD713"/>
      <c r="GE713"/>
      <c r="GF713"/>
      <c r="GG713"/>
      <c r="GH713"/>
      <c r="GI713"/>
      <c r="GJ713"/>
      <c r="GK713"/>
      <c r="GL713"/>
      <c r="GM713"/>
      <c r="GN713"/>
      <c r="GO713"/>
      <c r="GP713"/>
      <c r="GQ713"/>
      <c r="GR713"/>
      <c r="GS713"/>
      <c r="GT713"/>
      <c r="GU713"/>
      <c r="GV713"/>
      <c r="GW713"/>
    </row>
    <row r="714" spans="78:205" ht="13">
      <c r="BZ714"/>
      <c r="CH714"/>
      <c r="CP714"/>
      <c r="CX714"/>
      <c r="CY714"/>
      <c r="CZ714"/>
      <c r="DA714"/>
      <c r="DB714"/>
      <c r="DC714"/>
      <c r="DD714"/>
      <c r="DE714"/>
      <c r="DF714"/>
      <c r="DG714"/>
      <c r="DH714"/>
      <c r="DI714"/>
      <c r="DJ714"/>
      <c r="DK714"/>
      <c r="DL714"/>
      <c r="DM714"/>
      <c r="DN714"/>
      <c r="DO714"/>
      <c r="DP714"/>
      <c r="DQ714"/>
      <c r="DR714"/>
      <c r="DS714"/>
      <c r="DT714"/>
      <c r="DU714"/>
      <c r="DV714"/>
      <c r="DW714"/>
      <c r="DX714"/>
      <c r="DY714"/>
      <c r="DZ714"/>
      <c r="EA714"/>
      <c r="EB714"/>
      <c r="EC714"/>
      <c r="ED714"/>
      <c r="EE714"/>
      <c r="EF714"/>
      <c r="EG714"/>
      <c r="EH714"/>
      <c r="EI714"/>
      <c r="EJ714"/>
      <c r="EK714"/>
      <c r="EL714"/>
      <c r="EM714"/>
      <c r="EN714"/>
      <c r="EO714"/>
      <c r="EP714"/>
      <c r="EQ714"/>
      <c r="ER714"/>
      <c r="ES714"/>
      <c r="ET714"/>
      <c r="EU714"/>
      <c r="EV714"/>
      <c r="EW714"/>
      <c r="EX714"/>
      <c r="EY714"/>
      <c r="EZ714"/>
      <c r="FA714"/>
      <c r="FB714"/>
      <c r="FC714"/>
      <c r="FD714"/>
      <c r="FE714"/>
      <c r="FF714"/>
      <c r="FG714"/>
      <c r="FH714"/>
      <c r="FI714"/>
      <c r="FJ714"/>
      <c r="FK714"/>
      <c r="FL714"/>
      <c r="FM714"/>
      <c r="FN714"/>
      <c r="FO714"/>
      <c r="FP714"/>
      <c r="FQ714"/>
      <c r="FR714"/>
      <c r="FS714"/>
      <c r="FT714"/>
      <c r="FU714"/>
      <c r="FV714"/>
      <c r="FW714"/>
      <c r="FX714"/>
      <c r="FY714"/>
      <c r="FZ714"/>
      <c r="GA714"/>
      <c r="GB714"/>
      <c r="GC714"/>
      <c r="GD714"/>
      <c r="GE714"/>
      <c r="GF714"/>
      <c r="GG714"/>
      <c r="GH714"/>
      <c r="GI714"/>
      <c r="GJ714"/>
      <c r="GK714"/>
      <c r="GL714"/>
      <c r="GM714"/>
      <c r="GN714"/>
      <c r="GO714"/>
      <c r="GP714"/>
      <c r="GQ714"/>
      <c r="GR714"/>
      <c r="GS714"/>
      <c r="GT714"/>
      <c r="GU714"/>
      <c r="GV714"/>
      <c r="GW714"/>
    </row>
    <row r="715" spans="78:205" ht="13">
      <c r="BZ715"/>
      <c r="CH715"/>
      <c r="CP715"/>
      <c r="CX715"/>
      <c r="CY715"/>
      <c r="CZ715"/>
      <c r="DA715"/>
      <c r="DB715"/>
      <c r="DC715"/>
      <c r="DD715"/>
      <c r="DE715"/>
      <c r="DF715"/>
      <c r="DG715"/>
      <c r="DH715"/>
      <c r="DI715"/>
      <c r="DJ715"/>
      <c r="DK715"/>
      <c r="DL715"/>
      <c r="DM715"/>
      <c r="DN715"/>
      <c r="DO715"/>
      <c r="DP715"/>
      <c r="DQ715"/>
      <c r="DR715"/>
      <c r="DS715"/>
      <c r="DT715"/>
      <c r="DU715"/>
      <c r="DV715"/>
      <c r="DW715"/>
      <c r="DX715"/>
      <c r="DY715"/>
      <c r="DZ715"/>
      <c r="EA715"/>
      <c r="EB715"/>
      <c r="EC715"/>
      <c r="ED715"/>
      <c r="EE715"/>
      <c r="EF715"/>
      <c r="EG715"/>
      <c r="EH715"/>
      <c r="EI715"/>
      <c r="EJ715"/>
      <c r="EK715"/>
      <c r="EL715"/>
      <c r="EM715"/>
      <c r="EN715"/>
      <c r="EO715"/>
      <c r="EP715"/>
      <c r="EQ715"/>
      <c r="ER715"/>
      <c r="ES715"/>
      <c r="ET715"/>
      <c r="EU715"/>
      <c r="EV715"/>
      <c r="EW715"/>
      <c r="EX715"/>
      <c r="EY715"/>
      <c r="EZ715"/>
      <c r="FA715"/>
      <c r="FB715"/>
      <c r="FC715"/>
      <c r="FD715"/>
      <c r="FE715"/>
      <c r="FF715"/>
      <c r="FG715"/>
      <c r="FH715"/>
      <c r="FI715"/>
      <c r="FJ715"/>
      <c r="FK715"/>
      <c r="FL715"/>
      <c r="FM715"/>
      <c r="FN715"/>
      <c r="FO715"/>
      <c r="FP715"/>
      <c r="FQ715"/>
      <c r="FR715"/>
      <c r="FS715"/>
      <c r="FT715"/>
      <c r="FU715"/>
      <c r="FV715"/>
      <c r="FW715"/>
      <c r="FX715"/>
      <c r="FY715"/>
      <c r="FZ715"/>
      <c r="GA715"/>
      <c r="GB715"/>
      <c r="GC715"/>
      <c r="GD715"/>
      <c r="GE715"/>
      <c r="GF715"/>
      <c r="GG715"/>
      <c r="GH715"/>
      <c r="GI715"/>
      <c r="GJ715"/>
      <c r="GK715"/>
      <c r="GL715"/>
      <c r="GM715"/>
      <c r="GN715"/>
      <c r="GO715"/>
      <c r="GP715"/>
      <c r="GQ715"/>
      <c r="GR715"/>
      <c r="GS715"/>
      <c r="GT715"/>
      <c r="GU715"/>
      <c r="GV715"/>
      <c r="GW715"/>
    </row>
    <row r="716" spans="78:205" ht="13">
      <c r="BZ716"/>
      <c r="CH716"/>
      <c r="CP716"/>
      <c r="CX716"/>
      <c r="CY716"/>
      <c r="CZ716"/>
      <c r="DA716"/>
      <c r="DB716"/>
      <c r="DC716"/>
      <c r="DD716"/>
      <c r="DE716"/>
      <c r="DF716"/>
      <c r="DG716"/>
      <c r="DH716"/>
      <c r="DI716"/>
      <c r="DJ716"/>
      <c r="DK716"/>
      <c r="DL716"/>
      <c r="DM716"/>
      <c r="DN716"/>
      <c r="DO716"/>
      <c r="DP716"/>
      <c r="DQ716"/>
      <c r="DR716"/>
      <c r="DS716"/>
      <c r="DT716"/>
      <c r="DU716"/>
      <c r="DV716"/>
      <c r="DW716"/>
      <c r="DX716"/>
      <c r="DY716"/>
      <c r="DZ716"/>
      <c r="EA716"/>
      <c r="EB716"/>
      <c r="EC716"/>
      <c r="ED716"/>
      <c r="EE716"/>
      <c r="EF716"/>
      <c r="EG716"/>
      <c r="EH716"/>
      <c r="EI716"/>
      <c r="EJ716"/>
      <c r="EK716"/>
      <c r="EL716"/>
      <c r="EM716"/>
      <c r="EN716"/>
      <c r="EO716"/>
      <c r="EP716"/>
      <c r="EQ716"/>
      <c r="ER716"/>
      <c r="ES716"/>
      <c r="ET716"/>
      <c r="EU716"/>
      <c r="EV716"/>
      <c r="EW716"/>
      <c r="EX716"/>
      <c r="EY716"/>
      <c r="EZ716"/>
      <c r="FA716"/>
      <c r="FB716"/>
      <c r="FC716"/>
      <c r="FD716"/>
      <c r="FE716"/>
      <c r="FF716"/>
      <c r="FG716"/>
      <c r="FH716"/>
      <c r="FI716"/>
      <c r="FJ716"/>
      <c r="FK716"/>
      <c r="FL716"/>
      <c r="FM716"/>
      <c r="FN716"/>
      <c r="FO716"/>
      <c r="FP716"/>
      <c r="FQ716"/>
      <c r="FR716"/>
      <c r="FS716"/>
      <c r="FT716"/>
      <c r="FU716"/>
      <c r="FV716"/>
      <c r="FW716"/>
      <c r="FX716"/>
      <c r="FY716"/>
      <c r="FZ716"/>
      <c r="GA716"/>
      <c r="GB716"/>
      <c r="GC716"/>
      <c r="GD716"/>
      <c r="GE716"/>
      <c r="GF716"/>
      <c r="GG716"/>
      <c r="GH716"/>
      <c r="GI716"/>
      <c r="GJ716"/>
      <c r="GK716"/>
      <c r="GL716"/>
      <c r="GM716"/>
      <c r="GN716"/>
      <c r="GO716"/>
      <c r="GP716"/>
      <c r="GQ716"/>
      <c r="GR716"/>
      <c r="GS716"/>
      <c r="GT716"/>
      <c r="GU716"/>
      <c r="GV716"/>
      <c r="GW716"/>
    </row>
    <row r="717" spans="78:205" ht="13">
      <c r="BZ717"/>
      <c r="CH717"/>
      <c r="CP717"/>
      <c r="CX717"/>
      <c r="CY717"/>
      <c r="CZ717"/>
      <c r="DA717"/>
      <c r="DB717"/>
      <c r="DC717"/>
      <c r="DD717"/>
      <c r="DE717"/>
      <c r="DF717"/>
      <c r="DG717"/>
      <c r="DH717"/>
      <c r="DI717"/>
      <c r="DJ717"/>
      <c r="DK717"/>
      <c r="DL717"/>
      <c r="DM717"/>
      <c r="DN717"/>
      <c r="DO717"/>
      <c r="DP717"/>
      <c r="DQ717"/>
      <c r="DR717"/>
      <c r="DS717"/>
      <c r="DT717"/>
      <c r="DU717"/>
      <c r="DV717"/>
      <c r="DW717"/>
      <c r="DX717"/>
      <c r="DY717"/>
      <c r="DZ717"/>
      <c r="EA717"/>
      <c r="EB717"/>
      <c r="EC717"/>
      <c r="ED717"/>
      <c r="EE717"/>
      <c r="EF717"/>
      <c r="EG717"/>
      <c r="EH717"/>
      <c r="EI717"/>
      <c r="EJ717"/>
      <c r="EK717"/>
      <c r="EL717"/>
      <c r="EM717"/>
      <c r="EN717"/>
      <c r="EO717"/>
      <c r="EP717"/>
      <c r="EQ717"/>
      <c r="ER717"/>
      <c r="ES717"/>
      <c r="ET717"/>
      <c r="EU717"/>
      <c r="EV717"/>
      <c r="EW717"/>
      <c r="EX717"/>
      <c r="EY717"/>
      <c r="EZ717"/>
      <c r="FA717"/>
      <c r="FB717"/>
      <c r="FC717"/>
      <c r="FD717"/>
      <c r="FE717"/>
      <c r="FF717"/>
      <c r="FG717"/>
      <c r="FH717"/>
      <c r="FI717"/>
      <c r="FJ717"/>
      <c r="FK717"/>
      <c r="FL717"/>
      <c r="FM717"/>
      <c r="FN717"/>
      <c r="FO717"/>
      <c r="FP717"/>
      <c r="FQ717"/>
      <c r="FR717"/>
      <c r="FS717"/>
      <c r="FT717"/>
      <c r="FU717"/>
      <c r="FV717"/>
      <c r="FW717"/>
      <c r="FX717"/>
      <c r="FY717"/>
      <c r="FZ717"/>
      <c r="GA717"/>
      <c r="GB717"/>
      <c r="GC717"/>
      <c r="GD717"/>
      <c r="GE717"/>
      <c r="GF717"/>
      <c r="GG717"/>
      <c r="GH717"/>
      <c r="GI717"/>
      <c r="GJ717"/>
      <c r="GK717"/>
      <c r="GL717"/>
      <c r="GM717"/>
      <c r="GN717"/>
      <c r="GO717"/>
      <c r="GP717"/>
      <c r="GQ717"/>
      <c r="GR717"/>
      <c r="GS717"/>
      <c r="GT717"/>
      <c r="GU717"/>
      <c r="GV717"/>
      <c r="GW717"/>
    </row>
    <row r="718" spans="78:205" ht="13">
      <c r="BZ718"/>
      <c r="CH718"/>
      <c r="CP718"/>
      <c r="CX718"/>
      <c r="CY718"/>
      <c r="CZ718"/>
      <c r="DA718"/>
      <c r="DB718"/>
      <c r="DC718"/>
      <c r="DD718"/>
      <c r="DE718"/>
      <c r="DF718"/>
      <c r="DG718"/>
      <c r="DH718"/>
      <c r="DI718"/>
      <c r="DJ718"/>
      <c r="DK718"/>
      <c r="DL718"/>
      <c r="DM718"/>
      <c r="DN718"/>
      <c r="DO718"/>
      <c r="DP718"/>
      <c r="DQ718"/>
      <c r="DR718"/>
      <c r="DS718"/>
      <c r="DT718"/>
      <c r="DU718"/>
      <c r="DV718"/>
      <c r="DW718"/>
      <c r="DX718"/>
      <c r="DY718"/>
      <c r="DZ718"/>
      <c r="EA718"/>
      <c r="EB718"/>
      <c r="EC718"/>
      <c r="ED718"/>
      <c r="EE718"/>
      <c r="EF718"/>
      <c r="EG718"/>
      <c r="EH718"/>
      <c r="EI718"/>
      <c r="EJ718"/>
      <c r="EK718"/>
      <c r="EL718"/>
      <c r="EM718"/>
      <c r="EN718"/>
      <c r="EO718"/>
      <c r="EP718"/>
      <c r="EQ718"/>
      <c r="ER718"/>
      <c r="ES718"/>
      <c r="ET718"/>
      <c r="EU718"/>
      <c r="EV718"/>
      <c r="EW718"/>
      <c r="EX718"/>
      <c r="EY718"/>
      <c r="EZ718"/>
      <c r="FA718"/>
      <c r="FB718"/>
      <c r="FC718"/>
      <c r="FD718"/>
      <c r="FE718"/>
      <c r="FF718"/>
      <c r="FG718"/>
      <c r="FH718"/>
      <c r="FI718"/>
      <c r="FJ718"/>
      <c r="FK718"/>
      <c r="FL718"/>
      <c r="FM718"/>
      <c r="FN718"/>
      <c r="FO718"/>
      <c r="FP718"/>
      <c r="FQ718"/>
      <c r="FR718"/>
      <c r="FS718"/>
      <c r="FT718"/>
      <c r="FU718"/>
      <c r="FV718"/>
      <c r="FW718"/>
      <c r="FX718"/>
      <c r="FY718"/>
      <c r="FZ718"/>
      <c r="GA718"/>
      <c r="GB718"/>
      <c r="GC718"/>
      <c r="GD718"/>
      <c r="GE718"/>
      <c r="GF718"/>
      <c r="GG718"/>
      <c r="GH718"/>
      <c r="GI718"/>
      <c r="GJ718"/>
      <c r="GK718"/>
      <c r="GL718"/>
      <c r="GM718"/>
      <c r="GN718"/>
      <c r="GO718"/>
      <c r="GP718"/>
      <c r="GQ718"/>
      <c r="GR718"/>
      <c r="GS718"/>
      <c r="GT718"/>
      <c r="GU718"/>
      <c r="GV718"/>
      <c r="GW718"/>
    </row>
    <row r="719" spans="78:205" ht="13">
      <c r="BZ719"/>
      <c r="CH719"/>
      <c r="CP719"/>
      <c r="CX719"/>
      <c r="CY719"/>
      <c r="CZ719"/>
      <c r="DA719"/>
      <c r="DB719"/>
      <c r="DC719"/>
      <c r="DD719"/>
      <c r="DE719"/>
      <c r="DF719"/>
      <c r="DG719"/>
      <c r="DH719"/>
      <c r="DI719"/>
      <c r="DJ719"/>
      <c r="DK719"/>
      <c r="DL719"/>
      <c r="DM719"/>
      <c r="DN719"/>
      <c r="DO719"/>
      <c r="DP719"/>
      <c r="DQ719"/>
      <c r="DR719"/>
      <c r="DS719"/>
      <c r="DT719"/>
      <c r="DU719"/>
      <c r="DV719"/>
      <c r="DW719"/>
      <c r="DX719"/>
      <c r="DY719"/>
      <c r="DZ719"/>
      <c r="EA719"/>
      <c r="EB719"/>
      <c r="EC719"/>
      <c r="ED719"/>
      <c r="EE719"/>
      <c r="EF719"/>
      <c r="EG719"/>
      <c r="EH719"/>
      <c r="EI719"/>
      <c r="EJ719"/>
      <c r="EK719"/>
      <c r="EL719"/>
      <c r="EM719"/>
      <c r="EN719"/>
      <c r="EO719"/>
      <c r="EP719"/>
      <c r="EQ719"/>
      <c r="ER719"/>
      <c r="ES719"/>
      <c r="ET719"/>
      <c r="EU719"/>
      <c r="EV719"/>
      <c r="EW719"/>
      <c r="EX719"/>
      <c r="EY719"/>
      <c r="EZ719"/>
      <c r="FA719"/>
      <c r="FB719"/>
      <c r="FC719"/>
      <c r="FD719"/>
      <c r="FE719"/>
      <c r="FF719"/>
      <c r="FG719"/>
      <c r="FH719"/>
      <c r="FI719"/>
      <c r="FJ719"/>
      <c r="FK719"/>
      <c r="FL719"/>
      <c r="FM719"/>
      <c r="FN719"/>
      <c r="FO719"/>
      <c r="FP719"/>
      <c r="FQ719"/>
      <c r="FR719"/>
      <c r="FS719"/>
      <c r="FT719"/>
      <c r="FU719"/>
      <c r="FV719"/>
      <c r="FW719"/>
      <c r="FX719"/>
      <c r="FY719"/>
      <c r="FZ719"/>
      <c r="GA719"/>
      <c r="GB719"/>
      <c r="GC719"/>
      <c r="GD719"/>
      <c r="GE719"/>
      <c r="GF719"/>
      <c r="GG719"/>
      <c r="GH719"/>
      <c r="GI719"/>
      <c r="GJ719"/>
      <c r="GK719"/>
      <c r="GL719"/>
      <c r="GM719"/>
      <c r="GN719"/>
      <c r="GO719"/>
      <c r="GP719"/>
      <c r="GQ719"/>
      <c r="GR719"/>
      <c r="GS719"/>
      <c r="GT719"/>
      <c r="GU719"/>
      <c r="GV719"/>
      <c r="GW719"/>
    </row>
    <row r="720" spans="78:205" ht="13">
      <c r="BZ720"/>
      <c r="CH720"/>
      <c r="CP720"/>
      <c r="CX720"/>
      <c r="CY720"/>
      <c r="CZ720"/>
      <c r="DA720"/>
      <c r="DB720"/>
      <c r="DC720"/>
      <c r="DD720"/>
      <c r="DE720"/>
      <c r="DF720"/>
      <c r="DG720"/>
      <c r="DH720"/>
      <c r="DI720"/>
      <c r="DJ720"/>
      <c r="DK720"/>
      <c r="DL720"/>
      <c r="DM720"/>
      <c r="DN720"/>
      <c r="DO720"/>
      <c r="DP720"/>
      <c r="DQ720"/>
      <c r="DR720"/>
      <c r="DS720"/>
      <c r="DT720"/>
      <c r="DU720"/>
      <c r="DV720"/>
      <c r="DW720"/>
      <c r="DX720"/>
      <c r="DY720"/>
      <c r="DZ720"/>
      <c r="EA720"/>
      <c r="EB720"/>
      <c r="EC720"/>
      <c r="ED720"/>
      <c r="EE720"/>
      <c r="EF720"/>
      <c r="EG720"/>
      <c r="EH720"/>
      <c r="EI720"/>
      <c r="EJ720"/>
      <c r="EK720"/>
      <c r="EL720"/>
      <c r="EM720"/>
      <c r="EN720"/>
      <c r="EO720"/>
      <c r="EP720"/>
      <c r="EQ720"/>
      <c r="ER720"/>
      <c r="ES720"/>
      <c r="ET720"/>
      <c r="EU720"/>
      <c r="EV720"/>
      <c r="EW720"/>
      <c r="EX720"/>
      <c r="EY720"/>
      <c r="EZ720"/>
      <c r="FA720"/>
      <c r="FB720"/>
      <c r="FC720"/>
      <c r="FD720"/>
      <c r="FE720"/>
      <c r="FF720"/>
      <c r="FG720"/>
      <c r="FH720"/>
      <c r="FI720"/>
      <c r="FJ720"/>
      <c r="FK720"/>
      <c r="FL720"/>
      <c r="FM720"/>
      <c r="FN720"/>
      <c r="FO720"/>
      <c r="FP720"/>
      <c r="FQ720"/>
      <c r="FR720"/>
      <c r="FS720"/>
      <c r="FT720"/>
      <c r="FU720"/>
      <c r="FV720"/>
      <c r="FW720"/>
      <c r="FX720"/>
      <c r="FY720"/>
      <c r="FZ720"/>
      <c r="GA720"/>
      <c r="GB720"/>
      <c r="GC720"/>
      <c r="GD720"/>
      <c r="GE720"/>
      <c r="GF720"/>
      <c r="GG720"/>
      <c r="GH720"/>
      <c r="GI720"/>
      <c r="GJ720"/>
      <c r="GK720"/>
      <c r="GL720"/>
      <c r="GM720"/>
      <c r="GN720"/>
      <c r="GO720"/>
      <c r="GP720"/>
      <c r="GQ720"/>
      <c r="GR720"/>
      <c r="GS720"/>
      <c r="GT720"/>
      <c r="GU720"/>
      <c r="GV720"/>
      <c r="GW720"/>
    </row>
    <row r="721" spans="78:205" ht="13">
      <c r="BZ721"/>
      <c r="CH721"/>
      <c r="CP721"/>
      <c r="CX721"/>
      <c r="CY721"/>
      <c r="CZ721"/>
      <c r="DA721"/>
      <c r="DB721"/>
      <c r="DC721"/>
      <c r="DD721"/>
      <c r="DE721"/>
      <c r="DF721"/>
      <c r="DG721"/>
      <c r="DH721"/>
      <c r="DI721"/>
      <c r="DJ721"/>
      <c r="DK721"/>
      <c r="DL721"/>
      <c r="DM721"/>
      <c r="DN721"/>
      <c r="DO721"/>
      <c r="DP721"/>
      <c r="DQ721"/>
      <c r="DR721"/>
      <c r="DS721"/>
      <c r="DT721"/>
      <c r="DU721"/>
      <c r="DV721"/>
      <c r="DW721"/>
      <c r="DX721"/>
      <c r="DY721"/>
      <c r="DZ721"/>
      <c r="EA721"/>
      <c r="EB721"/>
      <c r="EC721"/>
      <c r="ED721"/>
      <c r="EE721"/>
      <c r="EF721"/>
      <c r="EG721"/>
      <c r="EH721"/>
      <c r="EI721"/>
      <c r="EJ721"/>
      <c r="EK721"/>
      <c r="EL721"/>
      <c r="EM721"/>
      <c r="EN721"/>
      <c r="EO721"/>
      <c r="EP721"/>
      <c r="EQ721"/>
      <c r="ER721"/>
      <c r="ES721"/>
      <c r="ET721"/>
      <c r="EU721"/>
      <c r="EV721"/>
      <c r="EW721"/>
      <c r="EX721"/>
      <c r="EY721"/>
      <c r="EZ721"/>
      <c r="FA721"/>
      <c r="FB721"/>
      <c r="FC721"/>
      <c r="FD721"/>
      <c r="FE721"/>
      <c r="FF721"/>
      <c r="FG721"/>
      <c r="FH721"/>
      <c r="FI721"/>
      <c r="FJ721"/>
      <c r="FK721"/>
      <c r="FL721"/>
      <c r="FM721"/>
      <c r="FN721"/>
      <c r="FO721"/>
      <c r="FP721"/>
      <c r="FQ721"/>
      <c r="FR721"/>
      <c r="FS721"/>
      <c r="FT721"/>
      <c r="FU721"/>
      <c r="FV721"/>
      <c r="FW721"/>
      <c r="FX721"/>
      <c r="FY721"/>
      <c r="FZ721"/>
      <c r="GA721"/>
      <c r="GB721"/>
      <c r="GC721"/>
      <c r="GD721"/>
      <c r="GE721"/>
      <c r="GF721"/>
      <c r="GG721"/>
      <c r="GH721"/>
      <c r="GI721"/>
      <c r="GJ721"/>
      <c r="GK721"/>
      <c r="GL721"/>
      <c r="GM721"/>
      <c r="GN721"/>
      <c r="GO721"/>
      <c r="GP721"/>
      <c r="GQ721"/>
      <c r="GR721"/>
      <c r="GS721"/>
      <c r="GT721"/>
      <c r="GU721"/>
      <c r="GV721"/>
      <c r="GW721"/>
    </row>
    <row r="722" spans="78:205" ht="13">
      <c r="BZ722"/>
      <c r="CH722"/>
      <c r="CP722"/>
      <c r="CX722"/>
      <c r="CY722"/>
      <c r="CZ722"/>
      <c r="DA722"/>
      <c r="DB722"/>
      <c r="DC722"/>
      <c r="DD722"/>
      <c r="DE722"/>
      <c r="DF722"/>
      <c r="DG722"/>
      <c r="DH722"/>
      <c r="DI722"/>
      <c r="DJ722"/>
      <c r="DK722"/>
      <c r="DL722"/>
      <c r="DM722"/>
      <c r="DN722"/>
      <c r="DO722"/>
      <c r="DP722"/>
      <c r="DQ722"/>
      <c r="DR722"/>
      <c r="DS722"/>
      <c r="DT722"/>
      <c r="DU722"/>
      <c r="DV722"/>
      <c r="DW722"/>
      <c r="DX722"/>
      <c r="DY722"/>
      <c r="DZ722"/>
      <c r="EA722"/>
      <c r="EB722"/>
      <c r="EC722"/>
      <c r="ED722"/>
      <c r="EE722"/>
      <c r="EF722"/>
      <c r="EG722"/>
      <c r="EH722"/>
      <c r="EI722"/>
      <c r="EJ722"/>
      <c r="EK722"/>
      <c r="EL722"/>
      <c r="EM722"/>
      <c r="EN722"/>
      <c r="EO722"/>
      <c r="EP722"/>
      <c r="EQ722"/>
      <c r="ER722"/>
      <c r="ES722"/>
      <c r="ET722"/>
      <c r="EU722"/>
      <c r="EV722"/>
      <c r="EW722"/>
      <c r="EX722"/>
      <c r="EY722"/>
      <c r="EZ722"/>
      <c r="FA722"/>
      <c r="FB722"/>
      <c r="FC722"/>
      <c r="FD722"/>
      <c r="FE722"/>
      <c r="FF722"/>
      <c r="FG722"/>
      <c r="FH722"/>
      <c r="FI722"/>
      <c r="FJ722"/>
      <c r="FK722"/>
      <c r="FL722"/>
      <c r="FM722"/>
      <c r="FN722"/>
      <c r="FO722"/>
      <c r="FP722"/>
      <c r="FQ722"/>
      <c r="FR722"/>
      <c r="FS722"/>
      <c r="FT722"/>
      <c r="FU722"/>
      <c r="FV722"/>
      <c r="FW722"/>
      <c r="FX722"/>
      <c r="FY722"/>
      <c r="FZ722"/>
      <c r="GA722"/>
      <c r="GB722"/>
      <c r="GC722"/>
      <c r="GD722"/>
      <c r="GE722"/>
      <c r="GF722"/>
      <c r="GG722"/>
      <c r="GH722"/>
      <c r="GI722"/>
      <c r="GJ722"/>
      <c r="GK722"/>
      <c r="GL722"/>
      <c r="GM722"/>
      <c r="GN722"/>
      <c r="GO722"/>
      <c r="GP722"/>
      <c r="GQ722"/>
      <c r="GR722"/>
      <c r="GS722"/>
      <c r="GT722"/>
      <c r="GU722"/>
      <c r="GV722"/>
      <c r="GW722"/>
    </row>
    <row r="723" spans="78:205" ht="13">
      <c r="BZ723"/>
      <c r="CH723"/>
      <c r="CP723"/>
      <c r="CX723"/>
      <c r="CY723"/>
      <c r="CZ723"/>
      <c r="DA723"/>
      <c r="DB723"/>
      <c r="DC723"/>
      <c r="DD723"/>
      <c r="DE723"/>
      <c r="DF723"/>
      <c r="DG723"/>
      <c r="DH723"/>
      <c r="DI723"/>
      <c r="DJ723"/>
      <c r="DK723"/>
      <c r="DL723"/>
      <c r="DM723"/>
      <c r="DN723"/>
      <c r="DO723"/>
      <c r="DP723"/>
      <c r="DQ723"/>
      <c r="DR723"/>
      <c r="DS723"/>
      <c r="DT723"/>
      <c r="DU723"/>
      <c r="DV723"/>
      <c r="DW723"/>
      <c r="DX723"/>
      <c r="DY723"/>
      <c r="DZ723"/>
      <c r="EA723"/>
      <c r="EB723"/>
      <c r="EC723"/>
      <c r="ED723"/>
      <c r="EE723"/>
      <c r="EF723"/>
      <c r="EG723"/>
      <c r="EH723"/>
      <c r="EI723"/>
      <c r="EJ723"/>
      <c r="EK723"/>
      <c r="EL723"/>
      <c r="EM723"/>
      <c r="EN723"/>
      <c r="EO723"/>
      <c r="EP723"/>
      <c r="EQ723"/>
      <c r="ER723"/>
      <c r="ES723"/>
      <c r="ET723"/>
      <c r="EU723"/>
      <c r="EV723"/>
      <c r="EW723"/>
      <c r="EX723"/>
      <c r="EY723"/>
      <c r="EZ723"/>
      <c r="FA723"/>
      <c r="FB723"/>
      <c r="FC723"/>
      <c r="FD723"/>
      <c r="FE723"/>
      <c r="FF723"/>
      <c r="FG723"/>
      <c r="FH723"/>
      <c r="FI723"/>
      <c r="FJ723"/>
      <c r="FK723"/>
      <c r="FL723"/>
      <c r="FM723"/>
      <c r="FN723"/>
      <c r="FO723"/>
      <c r="FP723"/>
      <c r="FQ723"/>
      <c r="FR723"/>
      <c r="FS723"/>
      <c r="FT723"/>
      <c r="FU723"/>
      <c r="FV723"/>
      <c r="FW723"/>
      <c r="FX723"/>
      <c r="FY723"/>
      <c r="FZ723"/>
      <c r="GA723"/>
      <c r="GB723"/>
      <c r="GC723"/>
      <c r="GD723"/>
      <c r="GE723"/>
      <c r="GF723"/>
      <c r="GG723"/>
      <c r="GH723"/>
      <c r="GI723"/>
      <c r="GJ723"/>
      <c r="GK723"/>
      <c r="GL723"/>
      <c r="GM723"/>
      <c r="GN723"/>
      <c r="GO723"/>
      <c r="GP723"/>
      <c r="GQ723"/>
      <c r="GR723"/>
      <c r="GS723"/>
      <c r="GT723"/>
      <c r="GU723"/>
      <c r="GV723"/>
      <c r="GW723"/>
    </row>
    <row r="724" spans="78:205" ht="13">
      <c r="BZ724"/>
      <c r="CH724"/>
      <c r="CP724"/>
      <c r="CX724"/>
      <c r="CY724"/>
      <c r="CZ724"/>
      <c r="DA724"/>
      <c r="DB724"/>
      <c r="DC724"/>
      <c r="DD724"/>
      <c r="DE724"/>
      <c r="DF724"/>
      <c r="DG724"/>
      <c r="DH724"/>
      <c r="DI724"/>
      <c r="DJ724"/>
      <c r="DK724"/>
      <c r="DL724"/>
      <c r="DM724"/>
      <c r="DN724"/>
      <c r="DO724"/>
      <c r="DP724"/>
      <c r="DQ724"/>
      <c r="DR724"/>
      <c r="DS724"/>
      <c r="DT724"/>
      <c r="DU724"/>
      <c r="DV724"/>
      <c r="DW724"/>
      <c r="DX724"/>
      <c r="DY724"/>
      <c r="DZ724"/>
      <c r="EA724"/>
      <c r="EB724"/>
      <c r="EC724"/>
      <c r="ED724"/>
      <c r="EE724"/>
      <c r="EF724"/>
      <c r="EG724"/>
      <c r="EH724"/>
      <c r="EI724"/>
      <c r="EJ724"/>
      <c r="EK724"/>
      <c r="EL724"/>
      <c r="EM724"/>
      <c r="EN724"/>
      <c r="EO724"/>
      <c r="EP724"/>
      <c r="EQ724"/>
      <c r="ER724"/>
      <c r="ES724"/>
      <c r="ET724"/>
      <c r="EU724"/>
      <c r="EV724"/>
      <c r="EW724"/>
      <c r="EX724"/>
      <c r="EY724"/>
      <c r="EZ724"/>
      <c r="FA724"/>
      <c r="FB724"/>
      <c r="FC724"/>
      <c r="FD724"/>
      <c r="FE724"/>
      <c r="FF724"/>
      <c r="FG724"/>
      <c r="FH724"/>
      <c r="FI724"/>
      <c r="FJ724"/>
      <c r="FK724"/>
      <c r="FL724"/>
      <c r="FM724"/>
      <c r="FN724"/>
      <c r="FO724"/>
      <c r="FP724"/>
      <c r="FQ724"/>
      <c r="FR724"/>
      <c r="FS724"/>
      <c r="FT724"/>
      <c r="FU724"/>
      <c r="FV724"/>
      <c r="FW724"/>
      <c r="FX724"/>
      <c r="FY724"/>
      <c r="FZ724"/>
      <c r="GA724"/>
      <c r="GB724"/>
      <c r="GC724"/>
      <c r="GD724"/>
      <c r="GE724"/>
      <c r="GF724"/>
      <c r="GG724"/>
      <c r="GH724"/>
      <c r="GI724"/>
      <c r="GJ724"/>
      <c r="GK724"/>
      <c r="GL724"/>
      <c r="GM724"/>
      <c r="GN724"/>
      <c r="GO724"/>
      <c r="GP724"/>
      <c r="GQ724"/>
      <c r="GR724"/>
      <c r="GS724"/>
      <c r="GT724"/>
      <c r="GU724"/>
      <c r="GV724"/>
      <c r="GW724"/>
    </row>
    <row r="725" spans="78:205" ht="13">
      <c r="BZ725"/>
      <c r="CH725"/>
      <c r="CP725"/>
      <c r="CX725"/>
      <c r="CY725"/>
      <c r="CZ725"/>
      <c r="DA725"/>
      <c r="DB725"/>
      <c r="DC725"/>
      <c r="DD725"/>
      <c r="DE725"/>
      <c r="DF725"/>
      <c r="DG725"/>
      <c r="DH725"/>
      <c r="DI725"/>
      <c r="DJ725"/>
      <c r="DK725"/>
      <c r="DL725"/>
      <c r="DM725"/>
      <c r="DN725"/>
      <c r="DO725"/>
      <c r="DP725"/>
      <c r="DQ725"/>
      <c r="DR725"/>
      <c r="DS725"/>
      <c r="DT725"/>
      <c r="DU725"/>
      <c r="DV725"/>
      <c r="DW725"/>
      <c r="DX725"/>
      <c r="DY725"/>
      <c r="DZ725"/>
      <c r="EA725"/>
      <c r="EB725"/>
      <c r="EC725"/>
      <c r="ED725"/>
      <c r="EE725"/>
      <c r="EF725"/>
      <c r="EG725"/>
      <c r="EH725"/>
      <c r="EI725"/>
      <c r="EJ725"/>
      <c r="EK725"/>
      <c r="EL725"/>
      <c r="EM725"/>
      <c r="EN725"/>
      <c r="EO725"/>
      <c r="EP725"/>
      <c r="EQ725"/>
      <c r="ER725"/>
      <c r="ES725"/>
      <c r="ET725"/>
      <c r="EU725"/>
      <c r="EV725"/>
      <c r="EW725"/>
      <c r="EX725"/>
      <c r="EY725"/>
      <c r="EZ725"/>
      <c r="FA725"/>
      <c r="FB725"/>
      <c r="FC725"/>
      <c r="FD725"/>
      <c r="FE725"/>
      <c r="FF725"/>
      <c r="FG725"/>
      <c r="FH725"/>
      <c r="FI725"/>
      <c r="FJ725"/>
      <c r="FK725"/>
      <c r="FL725"/>
      <c r="FM725"/>
      <c r="FN725"/>
      <c r="FO725"/>
      <c r="FP725"/>
      <c r="FQ725"/>
      <c r="FR725"/>
      <c r="FS725"/>
      <c r="FT725"/>
      <c r="FU725"/>
      <c r="FV725"/>
      <c r="FW725"/>
      <c r="FX725"/>
      <c r="FY725"/>
      <c r="FZ725"/>
      <c r="GA725"/>
      <c r="GB725"/>
      <c r="GC725"/>
      <c r="GD725"/>
      <c r="GE725"/>
      <c r="GF725"/>
      <c r="GG725"/>
      <c r="GH725"/>
      <c r="GI725"/>
      <c r="GJ725"/>
      <c r="GK725"/>
      <c r="GL725"/>
      <c r="GM725"/>
      <c r="GN725"/>
      <c r="GO725"/>
      <c r="GP725"/>
      <c r="GQ725"/>
      <c r="GR725"/>
      <c r="GS725"/>
      <c r="GT725"/>
      <c r="GU725"/>
      <c r="GV725"/>
      <c r="GW725"/>
    </row>
    <row r="726" spans="78:205" ht="13">
      <c r="BZ726"/>
      <c r="CH726"/>
      <c r="CP726"/>
      <c r="CX726"/>
      <c r="CY726"/>
      <c r="CZ726"/>
      <c r="DA726"/>
      <c r="DB726"/>
      <c r="DC726"/>
      <c r="DD726"/>
      <c r="DE726"/>
      <c r="DF726"/>
      <c r="DG726"/>
      <c r="DH726"/>
      <c r="DI726"/>
      <c r="DJ726"/>
      <c r="DK726"/>
      <c r="DL726"/>
      <c r="DM726"/>
      <c r="DN726"/>
      <c r="DO726"/>
      <c r="DP726"/>
      <c r="DQ726"/>
      <c r="DR726"/>
      <c r="DS726"/>
      <c r="DT726"/>
      <c r="DU726"/>
      <c r="DV726"/>
      <c r="DW726"/>
      <c r="DX726"/>
      <c r="DY726"/>
      <c r="DZ726"/>
      <c r="EA726"/>
      <c r="EB726"/>
      <c r="EC726"/>
      <c r="ED726"/>
      <c r="EE726"/>
      <c r="EF726"/>
      <c r="EG726"/>
      <c r="EH726"/>
      <c r="EI726"/>
      <c r="EJ726"/>
      <c r="EK726"/>
      <c r="EL726"/>
      <c r="EM726"/>
      <c r="EN726"/>
      <c r="EO726"/>
      <c r="EP726"/>
      <c r="EQ726"/>
      <c r="ER726"/>
      <c r="ES726"/>
      <c r="ET726"/>
      <c r="EU726"/>
      <c r="EV726"/>
      <c r="EW726"/>
      <c r="EX726"/>
      <c r="EY726"/>
      <c r="EZ726"/>
      <c r="FA726"/>
      <c r="FB726"/>
      <c r="FC726"/>
      <c r="FD726"/>
      <c r="FE726"/>
      <c r="FF726"/>
      <c r="FG726"/>
      <c r="FH726"/>
      <c r="FI726"/>
      <c r="FJ726"/>
      <c r="FK726"/>
      <c r="FL726"/>
      <c r="FM726"/>
      <c r="FN726"/>
      <c r="FO726"/>
      <c r="FP726"/>
      <c r="FQ726"/>
      <c r="FR726"/>
      <c r="FS726"/>
      <c r="FT726"/>
      <c r="FU726"/>
      <c r="FV726"/>
      <c r="FW726"/>
      <c r="FX726"/>
      <c r="FY726"/>
      <c r="FZ726"/>
      <c r="GA726"/>
      <c r="GB726"/>
      <c r="GC726"/>
      <c r="GD726"/>
      <c r="GE726"/>
      <c r="GF726"/>
      <c r="GG726"/>
      <c r="GH726"/>
      <c r="GI726"/>
      <c r="GJ726"/>
      <c r="GK726"/>
      <c r="GL726"/>
      <c r="GM726"/>
      <c r="GN726"/>
      <c r="GO726"/>
      <c r="GP726"/>
      <c r="GQ726"/>
      <c r="GR726"/>
      <c r="GS726"/>
      <c r="GT726"/>
      <c r="GU726"/>
      <c r="GV726"/>
      <c r="GW726"/>
    </row>
    <row r="727" spans="78:205" ht="13">
      <c r="BZ727"/>
      <c r="CH727"/>
      <c r="CP727"/>
      <c r="CX727"/>
      <c r="CY727"/>
      <c r="CZ727"/>
      <c r="DA727"/>
      <c r="DB727"/>
      <c r="DC727"/>
      <c r="DD727"/>
      <c r="DE727"/>
      <c r="DF727"/>
      <c r="DG727"/>
      <c r="DH727"/>
      <c r="DI727"/>
      <c r="DJ727"/>
      <c r="DK727"/>
      <c r="DL727"/>
      <c r="DM727"/>
      <c r="DN727"/>
      <c r="DO727"/>
      <c r="DP727"/>
      <c r="DQ727"/>
      <c r="DR727"/>
      <c r="DS727"/>
      <c r="DT727"/>
      <c r="DU727"/>
      <c r="DV727"/>
      <c r="DW727"/>
      <c r="DX727"/>
      <c r="DY727"/>
      <c r="DZ727"/>
      <c r="EA727"/>
      <c r="EB727"/>
      <c r="EC727"/>
      <c r="ED727"/>
      <c r="EE727"/>
      <c r="EF727"/>
      <c r="EG727"/>
      <c r="EH727"/>
      <c r="EI727"/>
      <c r="EJ727"/>
      <c r="EK727"/>
      <c r="EL727"/>
      <c r="EM727"/>
      <c r="EN727"/>
      <c r="EO727"/>
      <c r="EP727"/>
      <c r="EQ727"/>
      <c r="ER727"/>
      <c r="ES727"/>
      <c r="ET727"/>
      <c r="EU727"/>
      <c r="EV727"/>
      <c r="EW727"/>
      <c r="EX727"/>
      <c r="EY727"/>
      <c r="EZ727"/>
      <c r="FA727"/>
      <c r="FB727"/>
      <c r="FC727"/>
      <c r="FD727"/>
      <c r="FE727"/>
      <c r="FF727"/>
      <c r="FG727"/>
      <c r="FH727"/>
      <c r="FI727"/>
      <c r="FJ727"/>
      <c r="FK727"/>
      <c r="FL727"/>
      <c r="FM727"/>
      <c r="FN727"/>
      <c r="FO727"/>
      <c r="FP727"/>
      <c r="FQ727"/>
      <c r="FR727"/>
      <c r="FS727"/>
      <c r="FT727"/>
      <c r="FU727"/>
      <c r="FV727"/>
      <c r="FW727"/>
      <c r="FX727"/>
      <c r="FY727"/>
      <c r="FZ727"/>
      <c r="GA727"/>
      <c r="GB727"/>
      <c r="GC727"/>
      <c r="GD727"/>
      <c r="GE727"/>
      <c r="GF727"/>
      <c r="GG727"/>
      <c r="GH727"/>
      <c r="GI727"/>
      <c r="GJ727"/>
      <c r="GK727"/>
      <c r="GL727"/>
      <c r="GM727"/>
      <c r="GN727"/>
      <c r="GO727"/>
      <c r="GP727"/>
      <c r="GQ727"/>
      <c r="GR727"/>
      <c r="GS727"/>
      <c r="GT727"/>
      <c r="GU727"/>
      <c r="GV727"/>
      <c r="GW727"/>
    </row>
    <row r="728" spans="78:205" ht="13">
      <c r="BZ728"/>
      <c r="CH728"/>
      <c r="CP728"/>
      <c r="CX728"/>
      <c r="CY728"/>
      <c r="CZ728"/>
      <c r="DA728"/>
      <c r="DB728"/>
      <c r="DC728"/>
      <c r="DD728"/>
      <c r="DE728"/>
      <c r="DF728"/>
      <c r="DG728"/>
      <c r="DH728"/>
      <c r="DI728"/>
      <c r="DJ728"/>
      <c r="DK728"/>
      <c r="DL728"/>
      <c r="DM728"/>
      <c r="DN728"/>
      <c r="DO728"/>
      <c r="DP728"/>
      <c r="DQ728"/>
      <c r="DR728"/>
      <c r="DS728"/>
      <c r="DT728"/>
      <c r="DU728"/>
      <c r="DV728"/>
      <c r="DW728"/>
      <c r="DX728"/>
      <c r="DY728"/>
      <c r="DZ728"/>
      <c r="EA728"/>
      <c r="EB728"/>
      <c r="EC728"/>
      <c r="ED728"/>
      <c r="EE728"/>
      <c r="EF728"/>
      <c r="EG728"/>
      <c r="EH728"/>
      <c r="EI728"/>
      <c r="EJ728"/>
      <c r="EK728"/>
      <c r="EL728"/>
      <c r="EM728"/>
      <c r="EN728"/>
      <c r="EO728"/>
      <c r="EP728"/>
      <c r="EQ728"/>
      <c r="ER728"/>
      <c r="ES728"/>
      <c r="ET728"/>
      <c r="EU728"/>
      <c r="EV728"/>
      <c r="EW728"/>
      <c r="EX728"/>
      <c r="EY728"/>
      <c r="EZ728"/>
      <c r="FA728"/>
      <c r="FB728"/>
      <c r="FC728"/>
      <c r="FD728"/>
      <c r="FE728"/>
      <c r="FF728"/>
      <c r="FG728"/>
      <c r="FH728"/>
      <c r="FI728"/>
      <c r="FJ728"/>
      <c r="FK728"/>
      <c r="FL728"/>
      <c r="FM728"/>
      <c r="FN728"/>
      <c r="FO728"/>
      <c r="FP728"/>
      <c r="FQ728"/>
      <c r="FR728"/>
      <c r="FS728"/>
      <c r="FT728"/>
      <c r="FU728"/>
      <c r="FV728"/>
      <c r="FW728"/>
      <c r="FX728"/>
      <c r="FY728"/>
      <c r="FZ728"/>
      <c r="GA728"/>
      <c r="GB728"/>
      <c r="GC728"/>
      <c r="GD728"/>
      <c r="GE728"/>
      <c r="GF728"/>
      <c r="GG728"/>
      <c r="GH728"/>
      <c r="GI728"/>
      <c r="GJ728"/>
      <c r="GK728"/>
      <c r="GL728"/>
      <c r="GM728"/>
      <c r="GN728"/>
      <c r="GO728"/>
      <c r="GP728"/>
      <c r="GQ728"/>
      <c r="GR728"/>
      <c r="GS728"/>
      <c r="GT728"/>
      <c r="GU728"/>
      <c r="GV728"/>
      <c r="GW728"/>
    </row>
    <row r="729" spans="78:205" ht="13">
      <c r="BZ729"/>
      <c r="CH729"/>
      <c r="CP729"/>
      <c r="CX729"/>
      <c r="CY729"/>
      <c r="CZ729"/>
      <c r="DA729"/>
      <c r="DB729"/>
      <c r="DC729"/>
      <c r="DD729"/>
      <c r="DE729"/>
      <c r="DF729"/>
      <c r="DG729"/>
      <c r="DH729"/>
      <c r="DI729"/>
      <c r="DJ729"/>
      <c r="DK729"/>
      <c r="DL729"/>
      <c r="DM729"/>
      <c r="DN729"/>
      <c r="DO729"/>
      <c r="DP729"/>
      <c r="DQ729"/>
      <c r="DR729"/>
      <c r="DS729"/>
      <c r="DT729"/>
      <c r="DU729"/>
      <c r="DV729"/>
      <c r="DW729"/>
      <c r="DX729"/>
      <c r="DY729"/>
      <c r="DZ729"/>
      <c r="EA729"/>
      <c r="EB729"/>
      <c r="EC729"/>
      <c r="ED729"/>
      <c r="EE729"/>
      <c r="EF729"/>
      <c r="EG729"/>
      <c r="EH729"/>
      <c r="EI729"/>
      <c r="EJ729"/>
      <c r="EK729"/>
      <c r="EL729"/>
      <c r="EM729"/>
      <c r="EN729"/>
      <c r="EO729"/>
      <c r="EP729"/>
      <c r="EQ729"/>
      <c r="ER729"/>
      <c r="ES729"/>
      <c r="ET729"/>
      <c r="EU729"/>
      <c r="EV729"/>
      <c r="EW729"/>
      <c r="EX729"/>
      <c r="EY729"/>
      <c r="EZ729"/>
      <c r="FA729"/>
      <c r="FB729"/>
      <c r="FC729"/>
      <c r="FD729"/>
      <c r="FE729"/>
      <c r="FF729"/>
      <c r="FG729"/>
      <c r="FH729"/>
      <c r="FI729"/>
      <c r="FJ729"/>
      <c r="FK729"/>
      <c r="FL729"/>
      <c r="FM729"/>
      <c r="FN729"/>
      <c r="FO729"/>
      <c r="FP729"/>
      <c r="FQ729"/>
      <c r="FR729"/>
      <c r="FS729"/>
      <c r="FT729"/>
      <c r="FU729"/>
      <c r="FV729"/>
      <c r="FW729"/>
      <c r="FX729"/>
      <c r="FY729"/>
      <c r="FZ729"/>
      <c r="GA729"/>
      <c r="GB729"/>
      <c r="GC729"/>
      <c r="GD729"/>
      <c r="GE729"/>
      <c r="GF729"/>
      <c r="GG729"/>
      <c r="GH729"/>
      <c r="GI729"/>
      <c r="GJ729"/>
      <c r="GK729"/>
      <c r="GL729"/>
      <c r="GM729"/>
      <c r="GN729"/>
      <c r="GO729"/>
      <c r="GP729"/>
      <c r="GQ729"/>
      <c r="GR729"/>
      <c r="GS729"/>
      <c r="GT729"/>
      <c r="GU729"/>
      <c r="GV729"/>
      <c r="GW729"/>
    </row>
    <row r="730" spans="78:205" ht="13">
      <c r="BZ730"/>
      <c r="CH730"/>
      <c r="CP730"/>
      <c r="CX730"/>
      <c r="CY730"/>
      <c r="CZ730"/>
      <c r="DA730"/>
      <c r="DB730"/>
      <c r="DC730"/>
      <c r="DD730"/>
      <c r="DE730"/>
      <c r="DF730"/>
      <c r="DG730"/>
      <c r="DH730"/>
      <c r="DI730"/>
      <c r="DJ730"/>
      <c r="DK730"/>
      <c r="DL730"/>
      <c r="DM730"/>
      <c r="DN730"/>
      <c r="DO730"/>
      <c r="DP730"/>
      <c r="DQ730"/>
      <c r="DR730"/>
      <c r="DS730"/>
      <c r="DT730"/>
      <c r="DU730"/>
      <c r="DV730"/>
      <c r="DW730"/>
      <c r="DX730"/>
      <c r="DY730"/>
      <c r="DZ730"/>
      <c r="EA730"/>
      <c r="EB730"/>
      <c r="EC730"/>
      <c r="ED730"/>
      <c r="EE730"/>
      <c r="EF730"/>
      <c r="EG730"/>
      <c r="EH730"/>
      <c r="EI730"/>
      <c r="EJ730"/>
      <c r="EK730"/>
      <c r="EL730"/>
      <c r="EM730"/>
      <c r="EN730"/>
      <c r="EO730"/>
      <c r="EP730"/>
      <c r="EQ730"/>
      <c r="ER730"/>
      <c r="ES730"/>
      <c r="ET730"/>
      <c r="EU730"/>
      <c r="EV730"/>
      <c r="EW730"/>
      <c r="EX730"/>
      <c r="EY730"/>
      <c r="EZ730"/>
      <c r="FA730"/>
      <c r="FB730"/>
      <c r="FC730"/>
      <c r="FD730"/>
      <c r="FE730"/>
      <c r="FF730"/>
      <c r="FG730"/>
      <c r="FH730"/>
      <c r="FI730"/>
      <c r="FJ730"/>
      <c r="FK730"/>
      <c r="FL730"/>
      <c r="FM730"/>
      <c r="FN730"/>
      <c r="FO730"/>
      <c r="FP730"/>
      <c r="FQ730"/>
      <c r="FR730"/>
      <c r="FS730"/>
      <c r="FT730"/>
      <c r="FU730"/>
      <c r="FV730"/>
      <c r="FW730"/>
      <c r="FX730"/>
      <c r="FY730"/>
      <c r="FZ730"/>
      <c r="GA730"/>
      <c r="GB730"/>
      <c r="GC730"/>
      <c r="GD730"/>
      <c r="GE730"/>
      <c r="GF730"/>
      <c r="GG730"/>
      <c r="GH730"/>
      <c r="GI730"/>
      <c r="GJ730"/>
      <c r="GK730"/>
      <c r="GL730"/>
      <c r="GM730"/>
      <c r="GN730"/>
      <c r="GO730"/>
      <c r="GP730"/>
      <c r="GQ730"/>
      <c r="GR730"/>
      <c r="GS730"/>
      <c r="GT730"/>
      <c r="GU730"/>
      <c r="GV730"/>
      <c r="GW730"/>
    </row>
    <row r="731" spans="78:205" ht="13">
      <c r="BZ731"/>
      <c r="CH731"/>
      <c r="CP731"/>
      <c r="CX731"/>
      <c r="CY731"/>
      <c r="CZ731"/>
      <c r="DA731"/>
      <c r="DB731"/>
      <c r="DC731"/>
      <c r="DD731"/>
      <c r="DE731"/>
      <c r="DF731"/>
      <c r="DG731"/>
      <c r="DH731"/>
      <c r="DI731"/>
      <c r="DJ731"/>
      <c r="DK731"/>
      <c r="DL731"/>
      <c r="DM731"/>
      <c r="DN731"/>
      <c r="DO731"/>
      <c r="DP731"/>
      <c r="DQ731"/>
      <c r="DR731"/>
      <c r="DS731"/>
      <c r="DT731"/>
      <c r="DU731"/>
      <c r="DV731"/>
      <c r="DW731"/>
      <c r="DX731"/>
      <c r="DY731"/>
      <c r="DZ731"/>
      <c r="EA731"/>
      <c r="EB731"/>
      <c r="EC731"/>
      <c r="ED731"/>
      <c r="EE731"/>
      <c r="EF731"/>
      <c r="EG731"/>
      <c r="EH731"/>
      <c r="EI731"/>
      <c r="EJ731"/>
      <c r="EK731"/>
      <c r="EL731"/>
      <c r="EM731"/>
      <c r="EN731"/>
      <c r="EO731"/>
      <c r="EP731"/>
      <c r="EQ731"/>
      <c r="ER731"/>
      <c r="ES731"/>
      <c r="ET731"/>
      <c r="EU731"/>
      <c r="EV731"/>
      <c r="EW731"/>
      <c r="EX731"/>
      <c r="EY731"/>
      <c r="EZ731"/>
      <c r="FA731"/>
      <c r="FB731"/>
      <c r="FC731"/>
      <c r="FD731"/>
      <c r="FE731"/>
      <c r="FF731"/>
      <c r="FG731"/>
      <c r="FH731"/>
      <c r="FI731"/>
      <c r="FJ731"/>
      <c r="FK731"/>
      <c r="FL731"/>
      <c r="FM731"/>
      <c r="FN731"/>
      <c r="FO731"/>
      <c r="FP731"/>
      <c r="FQ731"/>
      <c r="FR731"/>
      <c r="FS731"/>
      <c r="FT731"/>
      <c r="FU731"/>
      <c r="FV731"/>
      <c r="FW731"/>
      <c r="FX731"/>
      <c r="FY731"/>
      <c r="FZ731"/>
      <c r="GA731"/>
      <c r="GB731"/>
      <c r="GC731"/>
      <c r="GD731"/>
      <c r="GE731"/>
      <c r="GF731"/>
      <c r="GG731"/>
      <c r="GH731"/>
      <c r="GI731"/>
      <c r="GJ731"/>
      <c r="GK731"/>
      <c r="GL731"/>
      <c r="GM731"/>
      <c r="GN731"/>
      <c r="GO731"/>
      <c r="GP731"/>
      <c r="GQ731"/>
      <c r="GR731"/>
      <c r="GS731"/>
      <c r="GT731"/>
      <c r="GU731"/>
      <c r="GV731"/>
      <c r="GW731"/>
    </row>
    <row r="732" spans="78:205" ht="13">
      <c r="BZ732"/>
      <c r="CH732"/>
      <c r="CP732"/>
      <c r="CX732"/>
      <c r="CY732"/>
      <c r="CZ732"/>
      <c r="DA732"/>
      <c r="DB732"/>
      <c r="DC732"/>
      <c r="DD732"/>
      <c r="DE732"/>
      <c r="DF732"/>
      <c r="DG732"/>
      <c r="DH732"/>
      <c r="DI732"/>
      <c r="DJ732"/>
      <c r="DK732"/>
      <c r="DL732"/>
      <c r="DM732"/>
      <c r="DN732"/>
      <c r="DO732"/>
      <c r="DP732"/>
      <c r="DQ732"/>
      <c r="DR732"/>
      <c r="DS732"/>
      <c r="DT732"/>
      <c r="DU732"/>
      <c r="DV732"/>
      <c r="DW732"/>
      <c r="DX732"/>
      <c r="DY732"/>
      <c r="DZ732"/>
      <c r="EA732"/>
      <c r="EB732"/>
      <c r="EC732"/>
      <c r="ED732"/>
      <c r="EE732"/>
      <c r="EF732"/>
      <c r="EG732"/>
      <c r="EH732"/>
      <c r="EI732"/>
      <c r="EJ732"/>
      <c r="EK732"/>
      <c r="EL732"/>
      <c r="EM732"/>
      <c r="EN732"/>
      <c r="EO732"/>
      <c r="EP732"/>
      <c r="EQ732"/>
      <c r="ER732"/>
      <c r="ES732"/>
      <c r="ET732"/>
      <c r="EU732"/>
      <c r="EV732"/>
      <c r="EW732"/>
      <c r="EX732"/>
      <c r="EY732"/>
      <c r="EZ732"/>
      <c r="FA732"/>
      <c r="FB732"/>
      <c r="FC732"/>
      <c r="FD732"/>
      <c r="FE732"/>
      <c r="FF732"/>
      <c r="FG732"/>
      <c r="FH732"/>
      <c r="FI732"/>
      <c r="FJ732"/>
      <c r="FK732"/>
      <c r="FL732"/>
      <c r="FM732"/>
      <c r="FN732"/>
      <c r="FO732"/>
      <c r="FP732"/>
      <c r="FQ732"/>
      <c r="FR732"/>
      <c r="FS732"/>
      <c r="FT732"/>
      <c r="FU732"/>
      <c r="FV732"/>
      <c r="FW732"/>
      <c r="FX732"/>
      <c r="FY732"/>
      <c r="FZ732"/>
      <c r="GA732"/>
      <c r="GB732"/>
      <c r="GC732"/>
      <c r="GD732"/>
      <c r="GE732"/>
      <c r="GF732"/>
      <c r="GG732"/>
      <c r="GH732"/>
      <c r="GI732"/>
      <c r="GJ732"/>
      <c r="GK732"/>
      <c r="GL732"/>
      <c r="GM732"/>
      <c r="GN732"/>
      <c r="GO732"/>
      <c r="GP732"/>
      <c r="GQ732"/>
      <c r="GR732"/>
      <c r="GS732"/>
      <c r="GT732"/>
      <c r="GU732"/>
      <c r="GV732"/>
      <c r="GW732"/>
    </row>
    <row r="733" spans="78:205" ht="13">
      <c r="BZ733"/>
      <c r="CH733"/>
      <c r="CP733"/>
      <c r="CX733"/>
      <c r="CY733"/>
      <c r="CZ733"/>
      <c r="DA733"/>
      <c r="DB733"/>
      <c r="DC733"/>
      <c r="DD733"/>
      <c r="DE733"/>
      <c r="DF733"/>
      <c r="DG733"/>
      <c r="DH733"/>
      <c r="DI733"/>
      <c r="DJ733"/>
      <c r="DK733"/>
      <c r="DL733"/>
      <c r="DM733"/>
      <c r="DN733"/>
      <c r="DO733"/>
      <c r="DP733"/>
      <c r="DQ733"/>
      <c r="DR733"/>
      <c r="DS733"/>
      <c r="DT733"/>
      <c r="DU733"/>
      <c r="DV733"/>
      <c r="DW733"/>
      <c r="DX733"/>
      <c r="DY733"/>
      <c r="DZ733"/>
      <c r="EA733"/>
      <c r="EB733"/>
      <c r="EC733"/>
      <c r="ED733"/>
      <c r="EE733"/>
      <c r="EF733"/>
      <c r="EG733"/>
      <c r="EH733"/>
      <c r="EI733"/>
      <c r="EJ733"/>
      <c r="EK733"/>
      <c r="EL733"/>
      <c r="EM733"/>
      <c r="EN733"/>
      <c r="EO733"/>
      <c r="EP733"/>
      <c r="EQ733"/>
      <c r="ER733"/>
      <c r="ES733"/>
      <c r="ET733"/>
      <c r="EU733"/>
      <c r="EV733"/>
      <c r="EW733"/>
      <c r="EX733"/>
      <c r="EY733"/>
      <c r="EZ733"/>
      <c r="FA733"/>
      <c r="FB733"/>
      <c r="FC733"/>
      <c r="FD733"/>
      <c r="FE733"/>
      <c r="FF733"/>
      <c r="FG733"/>
      <c r="FH733"/>
      <c r="FI733"/>
      <c r="FJ733"/>
      <c r="FK733"/>
      <c r="FL733"/>
      <c r="FM733"/>
      <c r="FN733"/>
      <c r="FO733"/>
      <c r="FP733"/>
      <c r="FQ733"/>
      <c r="FR733"/>
      <c r="FS733"/>
      <c r="FT733"/>
      <c r="FU733"/>
      <c r="FV733"/>
      <c r="FW733"/>
      <c r="FX733"/>
      <c r="FY733"/>
      <c r="FZ733"/>
      <c r="GA733"/>
      <c r="GB733"/>
      <c r="GC733"/>
      <c r="GD733"/>
      <c r="GE733"/>
      <c r="GF733"/>
      <c r="GG733"/>
      <c r="GH733"/>
      <c r="GI733"/>
      <c r="GJ733"/>
      <c r="GK733"/>
      <c r="GL733"/>
      <c r="GM733"/>
      <c r="GN733"/>
      <c r="GO733"/>
      <c r="GP733"/>
      <c r="GQ733"/>
      <c r="GR733"/>
      <c r="GS733"/>
      <c r="GT733"/>
      <c r="GU733"/>
      <c r="GV733"/>
      <c r="GW733"/>
    </row>
    <row r="734" spans="78:205" ht="13">
      <c r="BZ734"/>
      <c r="CH734"/>
      <c r="CP734"/>
      <c r="CX734"/>
      <c r="CY734"/>
      <c r="CZ734"/>
      <c r="DA734"/>
      <c r="DB734"/>
      <c r="DC734"/>
      <c r="DD734"/>
      <c r="DE734"/>
      <c r="DF734"/>
      <c r="DG734"/>
      <c r="DH734"/>
      <c r="DI734"/>
      <c r="DJ734"/>
      <c r="DK734"/>
      <c r="DL734"/>
      <c r="DM734"/>
      <c r="DN734"/>
      <c r="DO734"/>
      <c r="DP734"/>
      <c r="DQ734"/>
      <c r="DR734"/>
      <c r="DS734"/>
      <c r="DT734"/>
      <c r="DU734"/>
      <c r="DV734"/>
      <c r="DW734"/>
      <c r="DX734"/>
      <c r="DY734"/>
      <c r="DZ734"/>
      <c r="EA734"/>
      <c r="EB734"/>
      <c r="EC734"/>
      <c r="ED734"/>
      <c r="EE734"/>
      <c r="EF734"/>
      <c r="EG734"/>
      <c r="EH734"/>
      <c r="EI734"/>
      <c r="EJ734"/>
      <c r="EK734"/>
      <c r="EL734"/>
      <c r="EM734"/>
      <c r="EN734"/>
      <c r="EO734"/>
      <c r="EP734"/>
      <c r="EQ734"/>
      <c r="ER734"/>
      <c r="ES734"/>
      <c r="ET734"/>
      <c r="EU734"/>
      <c r="EV734"/>
      <c r="EW734"/>
      <c r="EX734"/>
      <c r="EY734"/>
      <c r="EZ734"/>
      <c r="FA734"/>
      <c r="FB734"/>
      <c r="FC734"/>
      <c r="FD734"/>
      <c r="FE734"/>
      <c r="FF734"/>
      <c r="FG734"/>
      <c r="FH734"/>
      <c r="FI734"/>
      <c r="FJ734"/>
      <c r="FK734"/>
      <c r="FL734"/>
      <c r="FM734"/>
      <c r="FN734"/>
      <c r="FO734"/>
      <c r="FP734"/>
      <c r="FQ734"/>
      <c r="FR734"/>
      <c r="FS734"/>
      <c r="FT734"/>
      <c r="FU734"/>
      <c r="FV734"/>
      <c r="FW734"/>
      <c r="FX734"/>
      <c r="FY734"/>
      <c r="FZ734"/>
      <c r="GA734"/>
      <c r="GB734"/>
      <c r="GC734"/>
      <c r="GD734"/>
      <c r="GE734"/>
      <c r="GF734"/>
      <c r="GG734"/>
      <c r="GH734"/>
      <c r="GI734"/>
      <c r="GJ734"/>
      <c r="GK734"/>
      <c r="GL734"/>
      <c r="GM734"/>
      <c r="GN734"/>
      <c r="GO734"/>
      <c r="GP734"/>
      <c r="GQ734"/>
      <c r="GR734"/>
      <c r="GS734"/>
      <c r="GT734"/>
      <c r="GU734"/>
      <c r="GV734"/>
      <c r="GW734"/>
    </row>
    <row r="735" spans="78:205" ht="13">
      <c r="BZ735"/>
      <c r="CH735"/>
      <c r="CP735"/>
      <c r="CX735"/>
      <c r="CY735"/>
      <c r="CZ735"/>
      <c r="DA735"/>
      <c r="DB735"/>
      <c r="DC735"/>
      <c r="DD735"/>
      <c r="DE735"/>
      <c r="DF735"/>
      <c r="DG735"/>
      <c r="DH735"/>
      <c r="DI735"/>
      <c r="DJ735"/>
      <c r="DK735"/>
      <c r="DL735"/>
      <c r="DM735"/>
      <c r="DN735"/>
      <c r="DO735"/>
      <c r="DP735"/>
      <c r="DQ735"/>
      <c r="DR735"/>
      <c r="DS735"/>
      <c r="DT735"/>
      <c r="DU735"/>
      <c r="DV735"/>
      <c r="DW735"/>
      <c r="DX735"/>
      <c r="DY735"/>
      <c r="DZ735"/>
      <c r="EA735"/>
      <c r="EB735"/>
      <c r="EC735"/>
      <c r="ED735"/>
      <c r="EE735"/>
      <c r="EF735"/>
      <c r="EG735"/>
      <c r="EH735"/>
      <c r="EI735"/>
      <c r="EJ735"/>
      <c r="EK735"/>
      <c r="EL735"/>
      <c r="EM735"/>
      <c r="EN735"/>
      <c r="EO735"/>
      <c r="EP735"/>
      <c r="EQ735"/>
      <c r="ER735"/>
      <c r="ES735"/>
      <c r="ET735"/>
      <c r="EU735"/>
      <c r="EV735"/>
      <c r="EW735"/>
      <c r="EX735"/>
      <c r="EY735"/>
      <c r="EZ735"/>
      <c r="FA735"/>
      <c r="FB735"/>
      <c r="FC735"/>
      <c r="FD735"/>
      <c r="FE735"/>
      <c r="FF735"/>
      <c r="FG735"/>
      <c r="FH735"/>
      <c r="FI735"/>
      <c r="FJ735"/>
      <c r="FK735"/>
      <c r="FL735"/>
      <c r="FM735"/>
      <c r="FN735"/>
      <c r="FO735"/>
      <c r="FP735"/>
      <c r="FQ735"/>
      <c r="FR735"/>
      <c r="FS735"/>
      <c r="FT735"/>
      <c r="FU735"/>
      <c r="FV735"/>
      <c r="FW735"/>
      <c r="FX735"/>
      <c r="FY735"/>
      <c r="FZ735"/>
      <c r="GA735"/>
      <c r="GB735"/>
      <c r="GC735"/>
      <c r="GD735"/>
      <c r="GE735"/>
      <c r="GF735"/>
      <c r="GG735"/>
      <c r="GH735"/>
      <c r="GI735"/>
      <c r="GJ735"/>
      <c r="GK735"/>
      <c r="GL735"/>
      <c r="GM735"/>
      <c r="GN735"/>
      <c r="GO735"/>
      <c r="GP735"/>
      <c r="GQ735"/>
      <c r="GR735"/>
      <c r="GS735"/>
      <c r="GT735"/>
      <c r="GU735"/>
      <c r="GV735"/>
      <c r="GW735"/>
    </row>
    <row r="736" spans="78:205" ht="13">
      <c r="BZ736"/>
      <c r="CH736"/>
      <c r="CP736"/>
      <c r="CX736"/>
      <c r="CY736"/>
      <c r="CZ736"/>
      <c r="DA736"/>
      <c r="DB736"/>
      <c r="DC736"/>
      <c r="DD736"/>
      <c r="DE736"/>
      <c r="DF736"/>
      <c r="DG736"/>
      <c r="DH736"/>
      <c r="DI736"/>
      <c r="DJ736"/>
      <c r="DK736"/>
      <c r="DL736"/>
      <c r="DM736"/>
      <c r="DN736"/>
      <c r="DO736"/>
      <c r="DP736"/>
      <c r="DQ736"/>
      <c r="DR736"/>
      <c r="DS736"/>
      <c r="DT736"/>
      <c r="DU736"/>
      <c r="DV736"/>
      <c r="DW736"/>
      <c r="DX736"/>
      <c r="DY736"/>
      <c r="DZ736"/>
      <c r="EA736"/>
      <c r="EB736"/>
      <c r="EC736"/>
      <c r="ED736"/>
      <c r="EE736"/>
      <c r="EF736"/>
      <c r="EG736"/>
      <c r="EH736"/>
      <c r="EI736"/>
      <c r="EJ736"/>
      <c r="EK736"/>
      <c r="EL736"/>
      <c r="EM736"/>
      <c r="EN736"/>
      <c r="EO736"/>
      <c r="EP736"/>
      <c r="EQ736"/>
      <c r="ER736"/>
      <c r="ES736"/>
      <c r="ET736"/>
      <c r="EU736"/>
      <c r="EV736"/>
      <c r="EW736"/>
      <c r="EX736"/>
      <c r="EY736"/>
      <c r="EZ736"/>
      <c r="FA736"/>
      <c r="FB736"/>
      <c r="FC736"/>
      <c r="FD736"/>
      <c r="FE736"/>
      <c r="FF736"/>
      <c r="FG736"/>
      <c r="FH736"/>
      <c r="FI736"/>
      <c r="FJ736"/>
      <c r="FK736"/>
      <c r="FL736"/>
      <c r="FM736"/>
      <c r="FN736"/>
      <c r="FO736"/>
      <c r="FP736"/>
      <c r="FQ736"/>
      <c r="FR736"/>
      <c r="FS736"/>
      <c r="FT736"/>
      <c r="FU736"/>
      <c r="FV736"/>
      <c r="FW736"/>
      <c r="FX736"/>
      <c r="FY736"/>
      <c r="FZ736"/>
      <c r="GA736"/>
      <c r="GB736"/>
      <c r="GC736"/>
      <c r="GD736"/>
      <c r="GE736"/>
      <c r="GF736"/>
      <c r="GG736"/>
      <c r="GH736"/>
      <c r="GI736"/>
      <c r="GJ736"/>
      <c r="GK736"/>
      <c r="GL736"/>
      <c r="GM736"/>
      <c r="GN736"/>
      <c r="GO736"/>
      <c r="GP736"/>
      <c r="GQ736"/>
      <c r="GR736"/>
      <c r="GS736"/>
      <c r="GT736"/>
      <c r="GU736"/>
      <c r="GV736"/>
      <c r="GW736"/>
    </row>
    <row r="737" spans="78:205" ht="13">
      <c r="BZ737"/>
      <c r="CH737"/>
      <c r="CP737"/>
      <c r="CX737"/>
      <c r="CY737"/>
      <c r="CZ737"/>
      <c r="DA737"/>
      <c r="DB737"/>
      <c r="DC737"/>
      <c r="DD737"/>
      <c r="DE737"/>
      <c r="DF737"/>
      <c r="DG737"/>
      <c r="DH737"/>
      <c r="DI737"/>
      <c r="DJ737"/>
      <c r="DK737"/>
      <c r="DL737"/>
      <c r="DM737"/>
      <c r="DN737"/>
      <c r="DO737"/>
      <c r="DP737"/>
      <c r="DQ737"/>
      <c r="DR737"/>
      <c r="DS737"/>
      <c r="DT737"/>
      <c r="DU737"/>
      <c r="DV737"/>
      <c r="DW737"/>
      <c r="DX737"/>
      <c r="DY737"/>
      <c r="DZ737"/>
      <c r="EA737"/>
      <c r="EB737"/>
      <c r="EC737"/>
      <c r="ED737"/>
      <c r="EE737"/>
      <c r="EF737"/>
      <c r="EG737"/>
      <c r="EH737"/>
      <c r="EI737"/>
      <c r="EJ737"/>
      <c r="EK737"/>
      <c r="EL737"/>
      <c r="EM737"/>
      <c r="EN737"/>
      <c r="EO737"/>
      <c r="EP737"/>
      <c r="EQ737"/>
      <c r="ER737"/>
      <c r="ES737"/>
      <c r="ET737"/>
      <c r="EU737"/>
      <c r="EV737"/>
      <c r="EW737"/>
      <c r="EX737"/>
      <c r="EY737"/>
      <c r="EZ737"/>
      <c r="FA737"/>
      <c r="FB737"/>
      <c r="FC737"/>
      <c r="FD737"/>
      <c r="FE737"/>
      <c r="FF737"/>
      <c r="FG737"/>
      <c r="FH737"/>
      <c r="FI737"/>
      <c r="FJ737"/>
      <c r="FK737"/>
      <c r="FL737"/>
      <c r="FM737"/>
      <c r="FN737"/>
      <c r="FO737"/>
      <c r="FP737"/>
      <c r="FQ737"/>
      <c r="FR737"/>
      <c r="FS737"/>
      <c r="FT737"/>
      <c r="FU737"/>
      <c r="FV737"/>
      <c r="FW737"/>
      <c r="FX737"/>
      <c r="FY737"/>
      <c r="FZ737"/>
      <c r="GA737"/>
      <c r="GB737"/>
      <c r="GC737"/>
      <c r="GD737"/>
      <c r="GE737"/>
      <c r="GF737"/>
      <c r="GG737"/>
      <c r="GH737"/>
      <c r="GI737"/>
      <c r="GJ737"/>
      <c r="GK737"/>
      <c r="GL737"/>
      <c r="GM737"/>
      <c r="GN737"/>
      <c r="GO737"/>
      <c r="GP737"/>
      <c r="GQ737"/>
      <c r="GR737"/>
      <c r="GS737"/>
      <c r="GT737"/>
      <c r="GU737"/>
      <c r="GV737"/>
      <c r="GW737"/>
    </row>
    <row r="738" spans="78:205" ht="13">
      <c r="BZ738"/>
      <c r="CH738"/>
      <c r="CP738"/>
      <c r="CX738"/>
      <c r="CY738"/>
      <c r="CZ738"/>
      <c r="DA738"/>
      <c r="DB738"/>
      <c r="DC738"/>
      <c r="DD738"/>
      <c r="DE738"/>
      <c r="DF738"/>
      <c r="DG738"/>
      <c r="DH738"/>
      <c r="DI738"/>
      <c r="DJ738"/>
      <c r="DK738"/>
      <c r="DL738"/>
      <c r="DM738"/>
      <c r="DN738"/>
      <c r="DO738"/>
      <c r="DP738"/>
      <c r="DQ738"/>
      <c r="DR738"/>
      <c r="DS738"/>
      <c r="DT738"/>
      <c r="DU738"/>
      <c r="DV738"/>
      <c r="DW738"/>
      <c r="DX738"/>
      <c r="DY738"/>
      <c r="DZ738"/>
      <c r="EA738"/>
      <c r="EB738"/>
      <c r="EC738"/>
      <c r="ED738"/>
      <c r="EE738"/>
      <c r="EF738"/>
      <c r="EG738"/>
      <c r="EH738"/>
      <c r="EI738"/>
      <c r="EJ738"/>
      <c r="EK738"/>
      <c r="EL738"/>
      <c r="EM738"/>
      <c r="EN738"/>
      <c r="EO738"/>
      <c r="EP738"/>
      <c r="EQ738"/>
      <c r="ER738"/>
      <c r="ES738"/>
      <c r="ET738"/>
      <c r="EU738"/>
      <c r="EV738"/>
      <c r="EW738"/>
      <c r="EX738"/>
      <c r="EY738"/>
      <c r="EZ738"/>
      <c r="FA738"/>
      <c r="FB738"/>
      <c r="FC738"/>
      <c r="FD738"/>
      <c r="FE738"/>
      <c r="FF738"/>
      <c r="FG738"/>
      <c r="FH738"/>
      <c r="FI738"/>
      <c r="FJ738"/>
      <c r="FK738"/>
      <c r="FL738"/>
      <c r="FM738"/>
      <c r="FN738"/>
      <c r="FO738"/>
      <c r="FP738"/>
      <c r="FQ738"/>
      <c r="FR738"/>
      <c r="FS738"/>
      <c r="FT738"/>
      <c r="FU738"/>
      <c r="FV738"/>
      <c r="FW738"/>
      <c r="FX738"/>
      <c r="FY738"/>
      <c r="FZ738"/>
      <c r="GA738"/>
      <c r="GB738"/>
      <c r="GC738"/>
      <c r="GD738"/>
      <c r="GE738"/>
      <c r="GF738"/>
      <c r="GG738"/>
      <c r="GH738"/>
      <c r="GI738"/>
      <c r="GJ738"/>
      <c r="GK738"/>
      <c r="GL738"/>
      <c r="GM738"/>
      <c r="GN738"/>
      <c r="GO738"/>
      <c r="GP738"/>
      <c r="GQ738"/>
      <c r="GR738"/>
      <c r="GS738"/>
      <c r="GT738"/>
      <c r="GU738"/>
      <c r="GV738"/>
      <c r="GW738"/>
    </row>
    <row r="739" spans="78:205" ht="13">
      <c r="BZ739"/>
      <c r="CH739"/>
      <c r="CP739"/>
      <c r="CX739"/>
      <c r="CY739"/>
      <c r="CZ739"/>
      <c r="DA739"/>
      <c r="DB739"/>
      <c r="DC739"/>
      <c r="DD739"/>
      <c r="DE739"/>
      <c r="DF739"/>
      <c r="DG739"/>
      <c r="DH739"/>
      <c r="DI739"/>
      <c r="DJ739"/>
      <c r="DK739"/>
      <c r="DL739"/>
      <c r="DM739"/>
      <c r="DN739"/>
      <c r="DO739"/>
      <c r="DP739"/>
      <c r="DQ739"/>
      <c r="DR739"/>
      <c r="DS739"/>
      <c r="DT739"/>
      <c r="DU739"/>
      <c r="DV739"/>
      <c r="DW739"/>
      <c r="DX739"/>
      <c r="DY739"/>
      <c r="DZ739"/>
      <c r="EA739"/>
      <c r="EB739"/>
      <c r="EC739"/>
      <c r="ED739"/>
      <c r="EE739"/>
      <c r="EF739"/>
      <c r="EG739"/>
      <c r="EH739"/>
      <c r="EI739"/>
      <c r="EJ739"/>
      <c r="EK739"/>
      <c r="EL739"/>
      <c r="EM739"/>
      <c r="EN739"/>
      <c r="EO739"/>
      <c r="EP739"/>
      <c r="EQ739"/>
      <c r="ER739"/>
      <c r="ES739"/>
      <c r="ET739"/>
      <c r="EU739"/>
      <c r="EV739"/>
      <c r="EW739"/>
      <c r="EX739"/>
      <c r="EY739"/>
      <c r="EZ739"/>
      <c r="FA739"/>
      <c r="FB739"/>
      <c r="FC739"/>
      <c r="FD739"/>
      <c r="FE739"/>
      <c r="FF739"/>
      <c r="FG739"/>
      <c r="FH739"/>
      <c r="FI739"/>
      <c r="FJ739"/>
      <c r="FK739"/>
      <c r="FL739"/>
      <c r="FM739"/>
      <c r="FN739"/>
      <c r="FO739"/>
      <c r="FP739"/>
      <c r="FQ739"/>
      <c r="FR739"/>
      <c r="FS739"/>
      <c r="FT739"/>
      <c r="FU739"/>
      <c r="FV739"/>
      <c r="FW739"/>
      <c r="FX739"/>
      <c r="FY739"/>
      <c r="FZ739"/>
      <c r="GA739"/>
      <c r="GB739"/>
      <c r="GC739"/>
      <c r="GD739"/>
      <c r="GE739"/>
      <c r="GF739"/>
      <c r="GG739"/>
      <c r="GH739"/>
      <c r="GI739"/>
      <c r="GJ739"/>
      <c r="GK739"/>
      <c r="GL739"/>
      <c r="GM739"/>
      <c r="GN739"/>
      <c r="GO739"/>
      <c r="GP739"/>
      <c r="GQ739"/>
      <c r="GR739"/>
      <c r="GS739"/>
      <c r="GT739"/>
      <c r="GU739"/>
      <c r="GV739"/>
      <c r="GW739"/>
    </row>
    <row r="740" spans="78:205" ht="13">
      <c r="BZ740"/>
      <c r="CH740"/>
      <c r="CP740"/>
      <c r="CX740"/>
      <c r="CY740"/>
      <c r="CZ740"/>
      <c r="DA740"/>
      <c r="DB740"/>
      <c r="DC740"/>
      <c r="DD740"/>
      <c r="DE740"/>
      <c r="DF740"/>
      <c r="DG740"/>
      <c r="DH740"/>
      <c r="DI740"/>
      <c r="DJ740"/>
      <c r="DK740"/>
      <c r="DL740"/>
      <c r="DM740"/>
      <c r="DN740"/>
      <c r="DO740"/>
      <c r="DP740"/>
      <c r="DQ740"/>
      <c r="DR740"/>
      <c r="DS740"/>
      <c r="DT740"/>
      <c r="DU740"/>
      <c r="DV740"/>
      <c r="DW740"/>
      <c r="DX740"/>
      <c r="DY740"/>
      <c r="DZ740"/>
      <c r="EA740"/>
      <c r="EB740"/>
      <c r="EC740"/>
      <c r="ED740"/>
      <c r="EE740"/>
      <c r="EF740"/>
      <c r="EG740"/>
      <c r="EH740"/>
      <c r="EI740"/>
      <c r="EJ740"/>
      <c r="EK740"/>
      <c r="EL740"/>
      <c r="EM740"/>
      <c r="EN740"/>
      <c r="EO740"/>
      <c r="EP740"/>
      <c r="EQ740"/>
      <c r="ER740"/>
      <c r="ES740"/>
      <c r="ET740"/>
      <c r="EU740"/>
      <c r="EV740"/>
      <c r="EW740"/>
      <c r="EX740"/>
      <c r="EY740"/>
      <c r="EZ740"/>
      <c r="FA740"/>
      <c r="FB740"/>
      <c r="FC740"/>
      <c r="FD740"/>
      <c r="FE740"/>
      <c r="FF740"/>
      <c r="FG740"/>
      <c r="FH740"/>
      <c r="FI740"/>
      <c r="FJ740"/>
      <c r="FK740"/>
      <c r="FL740"/>
      <c r="FM740"/>
      <c r="FN740"/>
      <c r="FO740"/>
      <c r="FP740"/>
      <c r="FQ740"/>
      <c r="FR740"/>
      <c r="FS740"/>
      <c r="FT740"/>
      <c r="FU740"/>
      <c r="FV740"/>
      <c r="FW740"/>
      <c r="FX740"/>
      <c r="FY740"/>
      <c r="FZ740"/>
      <c r="GA740"/>
      <c r="GB740"/>
      <c r="GC740"/>
      <c r="GD740"/>
      <c r="GE740"/>
      <c r="GF740"/>
      <c r="GG740"/>
      <c r="GH740"/>
      <c r="GI740"/>
      <c r="GJ740"/>
      <c r="GK740"/>
      <c r="GL740"/>
      <c r="GM740"/>
      <c r="GN740"/>
      <c r="GO740"/>
      <c r="GP740"/>
      <c r="GQ740"/>
      <c r="GR740"/>
      <c r="GS740"/>
      <c r="GT740"/>
      <c r="GU740"/>
      <c r="GV740"/>
      <c r="GW740"/>
    </row>
    <row r="741" spans="78:205" ht="13">
      <c r="BZ741"/>
      <c r="CH741"/>
      <c r="CP741"/>
      <c r="CX741"/>
      <c r="CY741"/>
      <c r="CZ741"/>
      <c r="DA741"/>
      <c r="DB741"/>
      <c r="DC741"/>
      <c r="DD741"/>
      <c r="DE741"/>
      <c r="DF741"/>
      <c r="DG741"/>
      <c r="DH741"/>
      <c r="DI741"/>
      <c r="DJ741"/>
      <c r="DK741"/>
      <c r="DL741"/>
      <c r="DM741"/>
      <c r="DN741"/>
      <c r="DO741"/>
      <c r="DP741"/>
      <c r="DQ741"/>
      <c r="DR741"/>
      <c r="DS741"/>
      <c r="DT741"/>
      <c r="DU741"/>
      <c r="DV741"/>
      <c r="DW741"/>
      <c r="DX741"/>
      <c r="DY741"/>
      <c r="DZ741"/>
      <c r="EA741"/>
      <c r="EB741"/>
      <c r="EC741"/>
      <c r="ED741"/>
      <c r="EE741"/>
      <c r="EF741"/>
      <c r="EG741"/>
      <c r="EH741"/>
      <c r="EI741"/>
      <c r="EJ741"/>
      <c r="EK741"/>
      <c r="EL741"/>
      <c r="EM741"/>
      <c r="EN741"/>
      <c r="EO741"/>
      <c r="EP741"/>
      <c r="EQ741"/>
      <c r="ER741"/>
      <c r="ES741"/>
      <c r="ET741"/>
      <c r="EU741"/>
      <c r="EV741"/>
      <c r="EW741"/>
      <c r="EX741"/>
      <c r="EY741"/>
      <c r="EZ741"/>
      <c r="FA741"/>
      <c r="FB741"/>
      <c r="FC741"/>
      <c r="FD741"/>
      <c r="FE741"/>
      <c r="FF741"/>
      <c r="FG741"/>
      <c r="FH741"/>
      <c r="FI741"/>
      <c r="FJ741"/>
      <c r="FK741"/>
      <c r="FL741"/>
      <c r="FM741"/>
      <c r="FN741"/>
      <c r="FO741"/>
      <c r="FP741"/>
      <c r="FQ741"/>
      <c r="FR741"/>
      <c r="FS741"/>
      <c r="FT741"/>
      <c r="FU741"/>
      <c r="FV741"/>
      <c r="FW741"/>
      <c r="FX741"/>
      <c r="FY741"/>
      <c r="FZ741"/>
      <c r="GA741"/>
      <c r="GB741"/>
      <c r="GC741"/>
      <c r="GD741"/>
      <c r="GE741"/>
      <c r="GF741"/>
      <c r="GG741"/>
      <c r="GH741"/>
      <c r="GI741"/>
      <c r="GJ741"/>
      <c r="GK741"/>
      <c r="GL741"/>
      <c r="GM741"/>
      <c r="GN741"/>
      <c r="GO741"/>
      <c r="GP741"/>
      <c r="GQ741"/>
      <c r="GR741"/>
      <c r="GS741"/>
      <c r="GT741"/>
      <c r="GU741"/>
      <c r="GV741"/>
      <c r="GW741"/>
    </row>
    <row r="742" spans="78:205" ht="13">
      <c r="BZ742"/>
      <c r="CH742"/>
      <c r="CP742"/>
      <c r="CX742"/>
      <c r="CY742"/>
      <c r="CZ742"/>
      <c r="DA742"/>
      <c r="DB742"/>
      <c r="DC742"/>
      <c r="DD742"/>
      <c r="DE742"/>
      <c r="DF742"/>
      <c r="DG742"/>
      <c r="DH742"/>
      <c r="DI742"/>
      <c r="DJ742"/>
      <c r="DK742"/>
      <c r="DL742"/>
      <c r="DM742"/>
      <c r="DN742"/>
      <c r="DO742"/>
      <c r="DP742"/>
      <c r="DQ742"/>
      <c r="DR742"/>
      <c r="DS742"/>
      <c r="DT742"/>
      <c r="DU742"/>
      <c r="DV742"/>
      <c r="DW742"/>
      <c r="DX742"/>
      <c r="DY742"/>
      <c r="DZ742"/>
      <c r="EA742"/>
      <c r="EB742"/>
      <c r="EC742"/>
      <c r="ED742"/>
      <c r="EE742"/>
      <c r="EF742"/>
      <c r="EG742"/>
      <c r="EH742"/>
      <c r="EI742"/>
      <c r="EJ742"/>
      <c r="EK742"/>
      <c r="EL742"/>
      <c r="EM742"/>
      <c r="EN742"/>
      <c r="EO742"/>
      <c r="EP742"/>
      <c r="EQ742"/>
      <c r="ER742"/>
      <c r="ES742"/>
      <c r="ET742"/>
      <c r="EU742"/>
      <c r="EV742"/>
      <c r="EW742"/>
      <c r="EX742"/>
      <c r="EY742"/>
      <c r="EZ742"/>
      <c r="FA742"/>
      <c r="FB742"/>
      <c r="FC742"/>
      <c r="FD742"/>
      <c r="FE742"/>
      <c r="FF742"/>
      <c r="FG742"/>
      <c r="FH742"/>
      <c r="FI742"/>
      <c r="FJ742"/>
      <c r="FK742"/>
      <c r="FL742"/>
      <c r="FM742"/>
      <c r="FN742"/>
      <c r="FO742"/>
      <c r="FP742"/>
      <c r="FQ742"/>
      <c r="FR742"/>
      <c r="FS742"/>
      <c r="FT742"/>
      <c r="FU742"/>
      <c r="FV742"/>
      <c r="FW742"/>
      <c r="FX742"/>
      <c r="FY742"/>
      <c r="FZ742"/>
      <c r="GA742"/>
      <c r="GB742"/>
      <c r="GC742"/>
      <c r="GD742"/>
      <c r="GE742"/>
      <c r="GF742"/>
      <c r="GG742"/>
      <c r="GH742"/>
      <c r="GI742"/>
      <c r="GJ742"/>
      <c r="GK742"/>
      <c r="GL742"/>
      <c r="GM742"/>
      <c r="GN742"/>
      <c r="GO742"/>
      <c r="GP742"/>
      <c r="GQ742"/>
      <c r="GR742"/>
      <c r="GS742"/>
      <c r="GT742"/>
      <c r="GU742"/>
      <c r="GV742"/>
      <c r="GW742"/>
    </row>
    <row r="743" spans="78:205" ht="13">
      <c r="BZ743"/>
      <c r="CH743"/>
      <c r="CP743"/>
      <c r="CX743"/>
      <c r="CY743"/>
      <c r="CZ743"/>
      <c r="DA743"/>
      <c r="DB743"/>
      <c r="DC743"/>
      <c r="DD743"/>
      <c r="DE743"/>
      <c r="DF743"/>
      <c r="DG743"/>
      <c r="DH743"/>
      <c r="DI743"/>
      <c r="DJ743"/>
      <c r="DK743"/>
      <c r="DL743"/>
      <c r="DM743"/>
      <c r="DN743"/>
      <c r="DO743"/>
      <c r="DP743"/>
      <c r="DQ743"/>
      <c r="DR743"/>
      <c r="DS743"/>
      <c r="DT743"/>
      <c r="DU743"/>
      <c r="DV743"/>
      <c r="DW743"/>
      <c r="DX743"/>
      <c r="DY743"/>
      <c r="DZ743"/>
      <c r="EA743"/>
      <c r="EB743"/>
      <c r="EC743"/>
      <c r="ED743"/>
      <c r="EE743"/>
      <c r="EF743"/>
      <c r="EG743"/>
      <c r="EH743"/>
      <c r="EI743"/>
      <c r="EJ743"/>
      <c r="EK743"/>
      <c r="EL743"/>
      <c r="EM743"/>
      <c r="EN743"/>
      <c r="EO743"/>
      <c r="EP743"/>
      <c r="EQ743"/>
      <c r="ER743"/>
      <c r="ES743"/>
      <c r="ET743"/>
      <c r="EU743"/>
      <c r="EV743"/>
      <c r="EW743"/>
      <c r="EX743"/>
      <c r="EY743"/>
      <c r="EZ743"/>
      <c r="FA743"/>
      <c r="FB743"/>
      <c r="FC743"/>
      <c r="FD743"/>
      <c r="FE743"/>
      <c r="FF743"/>
      <c r="FG743"/>
      <c r="FH743"/>
      <c r="FI743"/>
      <c r="FJ743"/>
      <c r="FK743"/>
      <c r="FL743"/>
      <c r="FM743"/>
      <c r="FN743"/>
      <c r="FO743"/>
      <c r="FP743"/>
      <c r="FQ743"/>
      <c r="FR743"/>
      <c r="FS743"/>
      <c r="FT743"/>
      <c r="FU743"/>
      <c r="FV743"/>
      <c r="FW743"/>
      <c r="FX743"/>
      <c r="FY743"/>
      <c r="FZ743"/>
      <c r="GA743"/>
      <c r="GB743"/>
      <c r="GC743"/>
      <c r="GD743"/>
      <c r="GE743"/>
      <c r="GF743"/>
      <c r="GG743"/>
      <c r="GH743"/>
      <c r="GI743"/>
      <c r="GJ743"/>
      <c r="GK743"/>
      <c r="GL743"/>
      <c r="GM743"/>
      <c r="GN743"/>
      <c r="GO743"/>
      <c r="GP743"/>
      <c r="GQ743"/>
      <c r="GR743"/>
      <c r="GS743"/>
      <c r="GT743"/>
      <c r="GU743"/>
      <c r="GV743"/>
      <c r="GW743"/>
    </row>
    <row r="744" spans="78:205" ht="13">
      <c r="BZ744"/>
      <c r="CH744"/>
      <c r="CP744"/>
      <c r="CX744"/>
      <c r="CY744"/>
      <c r="CZ744"/>
      <c r="DA744"/>
      <c r="DB744"/>
      <c r="DC744"/>
      <c r="DD744"/>
      <c r="DE744"/>
      <c r="DF744"/>
      <c r="DG744"/>
      <c r="DH744"/>
      <c r="DI744"/>
      <c r="DJ744"/>
      <c r="DK744"/>
      <c r="DL744"/>
      <c r="DM744"/>
      <c r="DN744"/>
      <c r="DO744"/>
      <c r="DP744"/>
      <c r="DQ744"/>
      <c r="DR744"/>
      <c r="DS744"/>
      <c r="DT744"/>
      <c r="DU744"/>
      <c r="DV744"/>
      <c r="DW744"/>
      <c r="DX744"/>
      <c r="DY744"/>
      <c r="DZ744"/>
      <c r="EA744"/>
      <c r="EB744"/>
      <c r="EC744"/>
      <c r="ED744"/>
      <c r="EE744"/>
      <c r="EF744"/>
      <c r="EG744"/>
      <c r="EH744"/>
      <c r="EI744"/>
      <c r="EJ744"/>
      <c r="EK744"/>
      <c r="EL744"/>
      <c r="EM744"/>
      <c r="EN744"/>
      <c r="EO744"/>
      <c r="EP744"/>
      <c r="EQ744"/>
      <c r="ER744"/>
      <c r="ES744"/>
      <c r="ET744"/>
      <c r="EU744"/>
      <c r="EV744"/>
      <c r="EW744"/>
      <c r="EX744"/>
      <c r="EY744"/>
      <c r="EZ744"/>
      <c r="FA744"/>
      <c r="FB744"/>
      <c r="FC744"/>
      <c r="FD744"/>
      <c r="FE744"/>
      <c r="FF744"/>
      <c r="FG744"/>
      <c r="FH744"/>
      <c r="FI744"/>
      <c r="FJ744"/>
      <c r="FK744"/>
      <c r="FL744"/>
      <c r="FM744"/>
      <c r="FN744"/>
      <c r="FO744"/>
      <c r="FP744"/>
      <c r="FQ744"/>
      <c r="FR744"/>
      <c r="FS744"/>
      <c r="FT744"/>
      <c r="FU744"/>
      <c r="FV744"/>
      <c r="FW744"/>
      <c r="FX744"/>
      <c r="FY744"/>
      <c r="FZ744"/>
      <c r="GA744"/>
      <c r="GB744"/>
      <c r="GC744"/>
      <c r="GD744"/>
      <c r="GE744"/>
      <c r="GF744"/>
      <c r="GG744"/>
      <c r="GH744"/>
      <c r="GI744"/>
      <c r="GJ744"/>
      <c r="GK744"/>
      <c r="GL744"/>
      <c r="GM744"/>
      <c r="GN744"/>
      <c r="GO744"/>
      <c r="GP744"/>
      <c r="GQ744"/>
      <c r="GR744"/>
      <c r="GS744"/>
      <c r="GT744"/>
      <c r="GU744"/>
      <c r="GV744"/>
      <c r="GW744"/>
    </row>
    <row r="745" spans="78:205" ht="13">
      <c r="BZ745"/>
      <c r="CH745"/>
      <c r="CP745"/>
      <c r="CX745"/>
      <c r="CY745"/>
      <c r="CZ745"/>
      <c r="DA745"/>
      <c r="DB745"/>
      <c r="DC745"/>
      <c r="DD745"/>
      <c r="DE745"/>
      <c r="DF745"/>
      <c r="DG745"/>
      <c r="DH745"/>
      <c r="DI745"/>
      <c r="DJ745"/>
      <c r="DK745"/>
      <c r="DL745"/>
      <c r="DM745"/>
      <c r="DN745"/>
      <c r="DO745"/>
      <c r="DP745"/>
      <c r="DQ745"/>
      <c r="DR745"/>
      <c r="DS745"/>
      <c r="DT745"/>
      <c r="DU745"/>
      <c r="DV745"/>
      <c r="DW745"/>
      <c r="DX745"/>
      <c r="DY745"/>
      <c r="DZ745"/>
      <c r="EA745"/>
      <c r="EB745"/>
      <c r="EC745"/>
      <c r="ED745"/>
      <c r="EE745"/>
      <c r="EF745"/>
      <c r="EG745"/>
      <c r="EH745"/>
      <c r="EI745"/>
      <c r="EJ745"/>
      <c r="EK745"/>
      <c r="EL745"/>
      <c r="EM745"/>
      <c r="EN745"/>
      <c r="EO745"/>
      <c r="EP745"/>
      <c r="EQ745"/>
      <c r="ER745"/>
      <c r="ES745"/>
      <c r="ET745"/>
      <c r="EU745"/>
      <c r="EV745"/>
      <c r="EW745"/>
      <c r="EX745"/>
      <c r="EY745"/>
      <c r="EZ745"/>
      <c r="FA745"/>
      <c r="FB745"/>
      <c r="FC745"/>
      <c r="FD745"/>
      <c r="FE745"/>
      <c r="FF745"/>
      <c r="FG745"/>
      <c r="FH745"/>
      <c r="FI745"/>
      <c r="FJ745"/>
      <c r="FK745"/>
      <c r="FL745"/>
      <c r="FM745"/>
      <c r="FN745"/>
      <c r="FO745"/>
      <c r="FP745"/>
      <c r="FQ745"/>
      <c r="FR745"/>
      <c r="FS745"/>
      <c r="FT745"/>
      <c r="FU745"/>
      <c r="FV745"/>
      <c r="FW745"/>
      <c r="FX745"/>
      <c r="FY745"/>
      <c r="FZ745"/>
      <c r="GA745"/>
      <c r="GB745"/>
      <c r="GC745"/>
      <c r="GD745"/>
      <c r="GE745"/>
      <c r="GF745"/>
      <c r="GG745"/>
      <c r="GH745"/>
      <c r="GI745"/>
      <c r="GJ745"/>
      <c r="GK745"/>
      <c r="GL745"/>
      <c r="GM745"/>
      <c r="GN745"/>
      <c r="GO745"/>
      <c r="GP745"/>
      <c r="GQ745"/>
      <c r="GR745"/>
      <c r="GS745"/>
      <c r="GT745"/>
      <c r="GU745"/>
      <c r="GV745"/>
      <c r="GW745"/>
    </row>
    <row r="746" spans="78:205" ht="13">
      <c r="BZ746"/>
      <c r="CH746"/>
      <c r="CP746"/>
      <c r="CX746"/>
      <c r="CY746"/>
      <c r="CZ746"/>
      <c r="DA746"/>
      <c r="DB746"/>
      <c r="DC746"/>
      <c r="DD746"/>
      <c r="DE746"/>
      <c r="DF746"/>
      <c r="DG746"/>
      <c r="DH746"/>
      <c r="DI746"/>
      <c r="DJ746"/>
      <c r="DK746"/>
      <c r="DL746"/>
      <c r="DM746"/>
      <c r="DN746"/>
      <c r="DO746"/>
      <c r="DP746"/>
      <c r="DQ746"/>
      <c r="DR746"/>
      <c r="DS746"/>
      <c r="DT746"/>
      <c r="DU746"/>
      <c r="DV746"/>
      <c r="DW746"/>
      <c r="DX746"/>
      <c r="DY746"/>
      <c r="DZ746"/>
      <c r="EA746"/>
      <c r="EB746"/>
      <c r="EC746"/>
      <c r="ED746"/>
      <c r="EE746"/>
      <c r="EF746"/>
      <c r="EG746"/>
      <c r="EH746"/>
      <c r="EI746"/>
      <c r="EJ746"/>
      <c r="EK746"/>
      <c r="EL746"/>
      <c r="EM746"/>
      <c r="EN746"/>
      <c r="EO746"/>
      <c r="EP746"/>
      <c r="EQ746"/>
      <c r="ER746"/>
      <c r="ES746"/>
      <c r="ET746"/>
      <c r="EU746"/>
      <c r="EV746"/>
      <c r="EW746"/>
      <c r="EX746"/>
      <c r="EY746"/>
      <c r="EZ746"/>
      <c r="FA746"/>
      <c r="FB746"/>
      <c r="FC746"/>
      <c r="FD746"/>
      <c r="FE746"/>
      <c r="FF746"/>
      <c r="FG746"/>
      <c r="FH746"/>
      <c r="FI746"/>
      <c r="FJ746"/>
      <c r="FK746"/>
      <c r="FL746"/>
      <c r="FM746"/>
      <c r="FN746"/>
      <c r="FO746"/>
      <c r="FP746"/>
      <c r="FQ746"/>
      <c r="FR746"/>
      <c r="FS746"/>
      <c r="FT746"/>
      <c r="FU746"/>
      <c r="FV746"/>
      <c r="FW746"/>
      <c r="FX746"/>
      <c r="FY746"/>
      <c r="FZ746"/>
      <c r="GA746"/>
      <c r="GB746"/>
      <c r="GC746"/>
      <c r="GD746"/>
      <c r="GE746"/>
      <c r="GF746"/>
      <c r="GG746"/>
      <c r="GH746"/>
      <c r="GI746"/>
      <c r="GJ746"/>
      <c r="GK746"/>
      <c r="GL746"/>
      <c r="GM746"/>
      <c r="GN746"/>
      <c r="GO746"/>
      <c r="GP746"/>
      <c r="GQ746"/>
      <c r="GR746"/>
      <c r="GS746"/>
      <c r="GT746"/>
      <c r="GU746"/>
      <c r="GV746"/>
      <c r="GW746"/>
    </row>
    <row r="747" spans="78:205" ht="13">
      <c r="BZ747"/>
      <c r="CH747"/>
      <c r="CP747"/>
      <c r="CX747"/>
      <c r="CY747"/>
      <c r="CZ747"/>
      <c r="DA747"/>
      <c r="DB747"/>
      <c r="DC747"/>
      <c r="DD747"/>
      <c r="DE747"/>
      <c r="DF747"/>
      <c r="DG747"/>
      <c r="DH747"/>
      <c r="DI747"/>
      <c r="DJ747"/>
      <c r="DK747"/>
      <c r="DL747"/>
      <c r="DM747"/>
      <c r="DN747"/>
      <c r="DO747"/>
      <c r="DP747"/>
      <c r="DQ747"/>
      <c r="DR747"/>
      <c r="DS747"/>
      <c r="DT747"/>
      <c r="DU747"/>
      <c r="DV747"/>
      <c r="DW747"/>
      <c r="DX747"/>
      <c r="DY747"/>
      <c r="DZ747"/>
      <c r="EA747"/>
      <c r="EB747"/>
      <c r="EC747"/>
      <c r="ED747"/>
      <c r="EE747"/>
      <c r="EF747"/>
      <c r="EG747"/>
      <c r="EH747"/>
      <c r="EI747"/>
      <c r="EJ747"/>
      <c r="EK747"/>
      <c r="EL747"/>
      <c r="EM747"/>
      <c r="EN747"/>
      <c r="EO747"/>
      <c r="EP747"/>
      <c r="EQ747"/>
      <c r="ER747"/>
      <c r="ES747"/>
      <c r="ET747"/>
      <c r="EU747"/>
      <c r="EV747"/>
      <c r="EW747"/>
      <c r="EX747"/>
      <c r="EY747"/>
      <c r="EZ747"/>
      <c r="FA747"/>
      <c r="FB747"/>
      <c r="FC747"/>
      <c r="FD747"/>
      <c r="FE747"/>
      <c r="FF747"/>
      <c r="FG747"/>
      <c r="FH747"/>
      <c r="FI747"/>
      <c r="FJ747"/>
      <c r="FK747"/>
      <c r="FL747"/>
      <c r="FM747"/>
      <c r="FN747"/>
      <c r="FO747"/>
      <c r="FP747"/>
      <c r="FQ747"/>
      <c r="FR747"/>
      <c r="FS747"/>
      <c r="FT747"/>
      <c r="FU747"/>
      <c r="FV747"/>
      <c r="FW747"/>
      <c r="FX747"/>
      <c r="FY747"/>
      <c r="FZ747"/>
      <c r="GA747"/>
      <c r="GB747"/>
      <c r="GC747"/>
      <c r="GD747"/>
      <c r="GE747"/>
      <c r="GF747"/>
      <c r="GG747"/>
      <c r="GH747"/>
      <c r="GI747"/>
      <c r="GJ747"/>
      <c r="GK747"/>
      <c r="GL747"/>
      <c r="GM747"/>
      <c r="GN747"/>
      <c r="GO747"/>
      <c r="GP747"/>
      <c r="GQ747"/>
      <c r="GR747"/>
      <c r="GS747"/>
      <c r="GT747"/>
      <c r="GU747"/>
      <c r="GV747"/>
      <c r="GW747"/>
    </row>
    <row r="748" spans="78:205" ht="13">
      <c r="BZ748"/>
      <c r="CH748"/>
      <c r="CP748"/>
      <c r="CX748"/>
      <c r="CY748"/>
      <c r="CZ748"/>
      <c r="DA748"/>
      <c r="DB748"/>
      <c r="DC748"/>
      <c r="DD748"/>
      <c r="DE748"/>
      <c r="DF748"/>
      <c r="DG748"/>
      <c r="DH748"/>
      <c r="DI748"/>
      <c r="DJ748"/>
      <c r="DK748"/>
      <c r="DL748"/>
      <c r="DM748"/>
      <c r="DN748"/>
      <c r="DO748"/>
      <c r="DP748"/>
      <c r="DQ748"/>
      <c r="DR748"/>
      <c r="DS748"/>
      <c r="DT748"/>
      <c r="DU748"/>
      <c r="DV748"/>
      <c r="DW748"/>
      <c r="DX748"/>
      <c r="DY748"/>
      <c r="DZ748"/>
      <c r="EA748"/>
      <c r="EB748"/>
      <c r="EC748"/>
      <c r="ED748"/>
      <c r="EE748"/>
      <c r="EF748"/>
      <c r="EG748"/>
      <c r="EH748"/>
      <c r="EI748"/>
      <c r="EJ748"/>
      <c r="EK748"/>
      <c r="EL748"/>
      <c r="EM748"/>
      <c r="EN748"/>
      <c r="EO748"/>
      <c r="EP748"/>
      <c r="EQ748"/>
      <c r="ER748"/>
      <c r="ES748"/>
      <c r="ET748"/>
      <c r="EU748"/>
      <c r="EV748"/>
      <c r="EW748"/>
      <c r="EX748"/>
      <c r="EY748"/>
      <c r="EZ748"/>
      <c r="FA748"/>
      <c r="FB748"/>
      <c r="FC748"/>
      <c r="FD748"/>
      <c r="FE748"/>
      <c r="FF748"/>
      <c r="FG748"/>
      <c r="FH748"/>
      <c r="FI748"/>
      <c r="FJ748"/>
      <c r="FK748"/>
      <c r="FL748"/>
      <c r="FM748"/>
      <c r="FN748"/>
      <c r="FO748"/>
      <c r="FP748"/>
      <c r="FQ748"/>
      <c r="FR748"/>
      <c r="FS748"/>
      <c r="FT748"/>
      <c r="FU748"/>
      <c r="FV748"/>
      <c r="FW748"/>
      <c r="FX748"/>
      <c r="FY748"/>
      <c r="FZ748"/>
      <c r="GA748"/>
      <c r="GB748"/>
      <c r="GC748"/>
      <c r="GD748"/>
      <c r="GE748"/>
      <c r="GF748"/>
      <c r="GG748"/>
      <c r="GH748"/>
      <c r="GI748"/>
      <c r="GJ748"/>
      <c r="GK748"/>
      <c r="GL748"/>
      <c r="GM748"/>
      <c r="GN748"/>
      <c r="GO748"/>
      <c r="GP748"/>
      <c r="GQ748"/>
      <c r="GR748"/>
      <c r="GS748"/>
      <c r="GT748"/>
      <c r="GU748"/>
      <c r="GV748"/>
      <c r="GW748"/>
    </row>
    <row r="749" spans="78:205" ht="13">
      <c r="BZ749"/>
      <c r="CH749"/>
      <c r="CP749"/>
      <c r="CX749"/>
      <c r="CY749"/>
      <c r="CZ749"/>
      <c r="DA749"/>
      <c r="DB749"/>
      <c r="DC749"/>
      <c r="DD749"/>
      <c r="DE749"/>
      <c r="DF749"/>
      <c r="DG749"/>
      <c r="DH749"/>
      <c r="DI749"/>
      <c r="DJ749"/>
      <c r="DK749"/>
      <c r="DL749"/>
      <c r="DM749"/>
      <c r="DN749"/>
      <c r="DO749"/>
      <c r="DP749"/>
      <c r="DQ749"/>
      <c r="DR749"/>
      <c r="DS749"/>
      <c r="DT749"/>
      <c r="DU749"/>
      <c r="DV749"/>
      <c r="DW749"/>
      <c r="DX749"/>
      <c r="DY749"/>
      <c r="DZ749"/>
      <c r="EA749"/>
      <c r="EB749"/>
      <c r="EC749"/>
      <c r="ED749"/>
      <c r="EE749"/>
      <c r="EF749"/>
      <c r="EG749"/>
      <c r="EH749"/>
      <c r="EI749"/>
      <c r="EJ749"/>
      <c r="EK749"/>
      <c r="EL749"/>
      <c r="EM749"/>
      <c r="EN749"/>
      <c r="EO749"/>
      <c r="EP749"/>
      <c r="EQ749"/>
      <c r="ER749"/>
      <c r="ES749"/>
      <c r="ET749"/>
      <c r="EU749"/>
      <c r="EV749"/>
      <c r="EW749"/>
      <c r="EX749"/>
      <c r="EY749"/>
      <c r="EZ749"/>
      <c r="FA749"/>
      <c r="FB749"/>
      <c r="FC749"/>
      <c r="FD749"/>
      <c r="FE749"/>
      <c r="FF749"/>
      <c r="FG749"/>
      <c r="FH749"/>
      <c r="FI749"/>
      <c r="FJ749"/>
      <c r="FK749"/>
      <c r="FL749"/>
      <c r="FM749"/>
      <c r="FN749"/>
      <c r="FO749"/>
      <c r="FP749"/>
      <c r="FQ749"/>
      <c r="FR749"/>
      <c r="FS749"/>
      <c r="FT749"/>
      <c r="FU749"/>
      <c r="FV749"/>
      <c r="FW749"/>
      <c r="FX749"/>
      <c r="FY749"/>
      <c r="FZ749"/>
      <c r="GA749"/>
      <c r="GB749"/>
      <c r="GC749"/>
      <c r="GD749"/>
      <c r="GE749"/>
      <c r="GF749"/>
      <c r="GG749"/>
      <c r="GH749"/>
      <c r="GI749"/>
      <c r="GJ749"/>
      <c r="GK749"/>
      <c r="GL749"/>
      <c r="GM749"/>
      <c r="GN749"/>
      <c r="GO749"/>
      <c r="GP749"/>
      <c r="GQ749"/>
      <c r="GR749"/>
      <c r="GS749"/>
      <c r="GT749"/>
      <c r="GU749"/>
      <c r="GV749"/>
      <c r="GW749"/>
    </row>
    <row r="750" spans="78:205" ht="13">
      <c r="BZ750"/>
      <c r="CH750"/>
      <c r="CP750"/>
      <c r="CX750"/>
      <c r="CY750"/>
      <c r="CZ750"/>
      <c r="DA750"/>
      <c r="DB750"/>
      <c r="DC750"/>
      <c r="DD750"/>
      <c r="DE750"/>
      <c r="DF750"/>
      <c r="DG750"/>
      <c r="DH750"/>
      <c r="DI750"/>
      <c r="DJ750"/>
      <c r="DK750"/>
      <c r="DL750"/>
      <c r="DM750"/>
      <c r="DN750"/>
      <c r="DO750"/>
      <c r="DP750"/>
      <c r="DQ750"/>
      <c r="DR750"/>
      <c r="DS750"/>
      <c r="DT750"/>
      <c r="DU750"/>
      <c r="DV750"/>
      <c r="DW750"/>
      <c r="DX750"/>
      <c r="DY750"/>
      <c r="DZ750"/>
      <c r="EA750"/>
      <c r="EB750"/>
      <c r="EC750"/>
      <c r="ED750"/>
      <c r="EE750"/>
      <c r="EF750"/>
      <c r="EG750"/>
      <c r="EH750"/>
      <c r="EI750"/>
      <c r="EJ750"/>
      <c r="EK750"/>
      <c r="EL750"/>
      <c r="EM750"/>
      <c r="EN750"/>
      <c r="EO750"/>
      <c r="EP750"/>
      <c r="EQ750"/>
      <c r="ER750"/>
      <c r="ES750"/>
      <c r="ET750"/>
      <c r="EU750"/>
      <c r="EV750"/>
      <c r="EW750"/>
      <c r="EX750"/>
      <c r="EY750"/>
      <c r="EZ750"/>
      <c r="FA750"/>
      <c r="FB750"/>
      <c r="FC750"/>
      <c r="FD750"/>
      <c r="FE750"/>
      <c r="FF750"/>
      <c r="FG750"/>
      <c r="FH750"/>
      <c r="FI750"/>
      <c r="FJ750"/>
      <c r="FK750"/>
      <c r="FL750"/>
      <c r="FM750"/>
      <c r="FN750"/>
      <c r="FO750"/>
      <c r="FP750"/>
      <c r="FQ750"/>
      <c r="FR750"/>
      <c r="FS750"/>
      <c r="FT750"/>
      <c r="FU750"/>
      <c r="FV750"/>
      <c r="FW750"/>
      <c r="FX750"/>
      <c r="FY750"/>
      <c r="FZ750"/>
      <c r="GA750"/>
      <c r="GB750"/>
      <c r="GC750"/>
      <c r="GD750"/>
      <c r="GE750"/>
      <c r="GF750"/>
      <c r="GG750"/>
      <c r="GH750"/>
      <c r="GI750"/>
      <c r="GJ750"/>
      <c r="GK750"/>
      <c r="GL750"/>
      <c r="GM750"/>
      <c r="GN750"/>
      <c r="GO750"/>
      <c r="GP750"/>
      <c r="GQ750"/>
      <c r="GR750"/>
      <c r="GS750"/>
      <c r="GT750"/>
      <c r="GU750"/>
      <c r="GV750"/>
      <c r="GW750"/>
    </row>
    <row r="751" spans="78:205" ht="13">
      <c r="BZ751"/>
      <c r="CH751"/>
      <c r="CP751"/>
      <c r="CX751"/>
      <c r="CY751"/>
      <c r="CZ751"/>
      <c r="DA751"/>
      <c r="DB751"/>
      <c r="DC751"/>
      <c r="DD751"/>
      <c r="DE751"/>
      <c r="DF751"/>
      <c r="DG751"/>
      <c r="DH751"/>
      <c r="DI751"/>
      <c r="DJ751"/>
      <c r="DK751"/>
      <c r="DL751"/>
      <c r="DM751"/>
      <c r="DN751"/>
      <c r="DO751"/>
      <c r="DP751"/>
      <c r="DQ751"/>
      <c r="DR751"/>
      <c r="DS751"/>
      <c r="DT751"/>
      <c r="DU751"/>
      <c r="DV751"/>
      <c r="DW751"/>
      <c r="DX751"/>
      <c r="DY751"/>
      <c r="DZ751"/>
      <c r="EA751"/>
      <c r="EB751"/>
      <c r="EC751"/>
      <c r="ED751"/>
      <c r="EE751"/>
      <c r="EF751"/>
      <c r="EG751"/>
      <c r="EH751"/>
      <c r="EI751"/>
      <c r="EJ751"/>
      <c r="EK751"/>
      <c r="EL751"/>
      <c r="EM751"/>
      <c r="EN751"/>
      <c r="EO751"/>
      <c r="EP751"/>
      <c r="EQ751"/>
      <c r="ER751"/>
      <c r="ES751"/>
      <c r="ET751"/>
      <c r="EU751"/>
      <c r="EV751"/>
      <c r="EW751"/>
      <c r="EX751"/>
      <c r="EY751"/>
      <c r="EZ751"/>
      <c r="FA751"/>
      <c r="FB751"/>
      <c r="FC751"/>
      <c r="FD751"/>
      <c r="FE751"/>
      <c r="FF751"/>
      <c r="FG751"/>
      <c r="FH751"/>
      <c r="FI751"/>
      <c r="FJ751"/>
      <c r="FK751"/>
      <c r="FL751"/>
      <c r="FM751"/>
      <c r="FN751"/>
      <c r="FO751"/>
      <c r="FP751"/>
      <c r="FQ751"/>
      <c r="FR751"/>
      <c r="FS751"/>
      <c r="FT751"/>
      <c r="FU751"/>
      <c r="FV751"/>
      <c r="FW751"/>
      <c r="FX751"/>
      <c r="FY751"/>
      <c r="FZ751"/>
      <c r="GA751"/>
      <c r="GB751"/>
      <c r="GC751"/>
      <c r="GD751"/>
      <c r="GE751"/>
      <c r="GF751"/>
      <c r="GG751"/>
      <c r="GH751"/>
      <c r="GI751"/>
      <c r="GJ751"/>
      <c r="GK751"/>
      <c r="GL751"/>
      <c r="GM751"/>
      <c r="GN751"/>
      <c r="GO751"/>
      <c r="GP751"/>
      <c r="GQ751"/>
      <c r="GR751"/>
      <c r="GS751"/>
      <c r="GT751"/>
      <c r="GU751"/>
      <c r="GV751"/>
      <c r="GW751"/>
    </row>
    <row r="752" spans="78:205" ht="13">
      <c r="BZ752"/>
      <c r="CH752"/>
      <c r="CP752"/>
      <c r="CX752"/>
      <c r="CY752"/>
      <c r="CZ752"/>
      <c r="DA752"/>
      <c r="DB752"/>
      <c r="DC752"/>
      <c r="DD752"/>
      <c r="DE752"/>
      <c r="DF752"/>
      <c r="DG752"/>
      <c r="DH752"/>
      <c r="DI752"/>
      <c r="DJ752"/>
      <c r="DK752"/>
      <c r="DL752"/>
      <c r="DM752"/>
      <c r="DN752"/>
      <c r="DO752"/>
      <c r="DP752"/>
      <c r="DQ752"/>
      <c r="DR752"/>
      <c r="DS752"/>
      <c r="DT752"/>
      <c r="DU752"/>
      <c r="DV752"/>
      <c r="DW752"/>
      <c r="DX752"/>
      <c r="DY752"/>
      <c r="DZ752"/>
      <c r="EA752"/>
      <c r="EB752"/>
      <c r="EC752"/>
      <c r="ED752"/>
      <c r="EE752"/>
      <c r="EF752"/>
      <c r="EG752"/>
      <c r="EH752"/>
      <c r="EI752"/>
      <c r="EJ752"/>
      <c r="EK752"/>
      <c r="EL752"/>
      <c r="EM752"/>
      <c r="EN752"/>
      <c r="EO752"/>
      <c r="EP752"/>
      <c r="EQ752"/>
      <c r="ER752"/>
      <c r="ES752"/>
      <c r="ET752"/>
      <c r="EU752"/>
      <c r="EV752"/>
      <c r="EW752"/>
      <c r="EX752"/>
      <c r="EY752"/>
      <c r="EZ752"/>
      <c r="FA752"/>
      <c r="FB752"/>
      <c r="FC752"/>
      <c r="FD752"/>
      <c r="FE752"/>
      <c r="FF752"/>
      <c r="FG752"/>
      <c r="FH752"/>
      <c r="FI752"/>
      <c r="FJ752"/>
      <c r="FK752"/>
      <c r="FL752"/>
      <c r="FM752"/>
      <c r="FN752"/>
      <c r="FO752"/>
      <c r="FP752"/>
      <c r="FQ752"/>
      <c r="FR752"/>
      <c r="FS752"/>
      <c r="FT752"/>
      <c r="FU752"/>
      <c r="FV752"/>
      <c r="FW752"/>
      <c r="FX752"/>
      <c r="FY752"/>
      <c r="FZ752"/>
      <c r="GA752"/>
      <c r="GB752"/>
      <c r="GC752"/>
      <c r="GD752"/>
      <c r="GE752"/>
      <c r="GF752"/>
      <c r="GG752"/>
      <c r="GH752"/>
      <c r="GI752"/>
      <c r="GJ752"/>
      <c r="GK752"/>
      <c r="GL752"/>
      <c r="GM752"/>
      <c r="GN752"/>
      <c r="GO752"/>
      <c r="GP752"/>
      <c r="GQ752"/>
      <c r="GR752"/>
      <c r="GS752"/>
      <c r="GT752"/>
      <c r="GU752"/>
      <c r="GV752"/>
      <c r="GW752"/>
    </row>
    <row r="753" spans="78:205" ht="13">
      <c r="BZ753"/>
      <c r="CH753"/>
      <c r="CP753"/>
      <c r="CX753"/>
      <c r="CY753"/>
      <c r="CZ753"/>
      <c r="DA753"/>
      <c r="DB753"/>
      <c r="DC753"/>
      <c r="DD753"/>
      <c r="DE753"/>
      <c r="DF753"/>
      <c r="DG753"/>
      <c r="DH753"/>
      <c r="DI753"/>
      <c r="DJ753"/>
      <c r="DK753"/>
      <c r="DL753"/>
      <c r="DM753"/>
      <c r="DN753"/>
      <c r="DO753"/>
      <c r="DP753"/>
      <c r="DQ753"/>
      <c r="DR753"/>
      <c r="DS753"/>
      <c r="DT753"/>
      <c r="DU753"/>
      <c r="DV753"/>
      <c r="DW753"/>
      <c r="DX753"/>
      <c r="DY753"/>
      <c r="DZ753"/>
      <c r="EA753"/>
      <c r="EB753"/>
      <c r="EC753"/>
      <c r="ED753"/>
      <c r="EE753"/>
      <c r="EF753"/>
      <c r="EG753"/>
      <c r="EH753"/>
      <c r="EI753"/>
      <c r="EJ753"/>
      <c r="EK753"/>
      <c r="EL753"/>
      <c r="EM753"/>
      <c r="EN753"/>
      <c r="EO753"/>
      <c r="EP753"/>
      <c r="EQ753"/>
      <c r="ER753"/>
      <c r="ES753"/>
      <c r="ET753"/>
      <c r="EU753"/>
      <c r="EV753"/>
      <c r="EW753"/>
      <c r="EX753"/>
      <c r="EY753"/>
      <c r="EZ753"/>
      <c r="FA753"/>
      <c r="FB753"/>
      <c r="FC753"/>
      <c r="FD753"/>
      <c r="FE753"/>
      <c r="FF753"/>
      <c r="FG753"/>
      <c r="FH753"/>
      <c r="FI753"/>
      <c r="FJ753"/>
      <c r="FK753"/>
      <c r="FL753"/>
      <c r="FM753"/>
      <c r="FN753"/>
      <c r="FO753"/>
      <c r="FP753"/>
      <c r="FQ753"/>
      <c r="FR753"/>
      <c r="FS753"/>
      <c r="FT753"/>
      <c r="FU753"/>
      <c r="FV753"/>
      <c r="FW753"/>
      <c r="FX753"/>
      <c r="FY753"/>
      <c r="FZ753"/>
      <c r="GA753"/>
      <c r="GB753"/>
      <c r="GC753"/>
      <c r="GD753"/>
      <c r="GE753"/>
      <c r="GF753"/>
      <c r="GG753"/>
      <c r="GH753"/>
      <c r="GI753"/>
      <c r="GJ753"/>
      <c r="GK753"/>
      <c r="GL753"/>
      <c r="GM753"/>
      <c r="GN753"/>
      <c r="GO753"/>
      <c r="GP753"/>
      <c r="GQ753"/>
      <c r="GR753"/>
      <c r="GS753"/>
      <c r="GT753"/>
      <c r="GU753"/>
      <c r="GV753"/>
      <c r="GW753"/>
    </row>
    <row r="754" spans="78:205" ht="13">
      <c r="BZ754"/>
      <c r="CH754"/>
      <c r="CP754"/>
      <c r="CX754"/>
      <c r="CY754"/>
      <c r="CZ754"/>
      <c r="DA754"/>
      <c r="DB754"/>
      <c r="DC754"/>
      <c r="DD754"/>
      <c r="DE754"/>
      <c r="DF754"/>
      <c r="DG754"/>
      <c r="DH754"/>
      <c r="DI754"/>
      <c r="DJ754"/>
      <c r="DK754"/>
      <c r="DL754"/>
      <c r="DM754"/>
      <c r="DN754"/>
      <c r="DO754"/>
      <c r="DP754"/>
      <c r="DQ754"/>
      <c r="DR754"/>
      <c r="DS754"/>
      <c r="DT754"/>
      <c r="DU754"/>
      <c r="DV754"/>
      <c r="DW754"/>
      <c r="DX754"/>
      <c r="DY754"/>
      <c r="DZ754"/>
      <c r="EA754"/>
      <c r="EB754"/>
      <c r="EC754"/>
      <c r="ED754"/>
      <c r="EE754"/>
      <c r="EF754"/>
      <c r="EG754"/>
      <c r="EH754"/>
      <c r="EI754"/>
      <c r="EJ754"/>
      <c r="EK754"/>
      <c r="EL754"/>
      <c r="EM754"/>
      <c r="EN754"/>
      <c r="EO754"/>
      <c r="EP754"/>
      <c r="EQ754"/>
      <c r="ER754"/>
      <c r="ES754"/>
      <c r="ET754"/>
      <c r="EU754"/>
      <c r="EV754"/>
      <c r="EW754"/>
      <c r="EX754"/>
      <c r="EY754"/>
      <c r="EZ754"/>
      <c r="FA754"/>
      <c r="FB754"/>
      <c r="FC754"/>
      <c r="FD754"/>
      <c r="FE754"/>
      <c r="FF754"/>
      <c r="FG754"/>
      <c r="FH754"/>
      <c r="FI754"/>
      <c r="FJ754"/>
      <c r="FK754"/>
      <c r="FL754"/>
      <c r="FM754"/>
      <c r="FN754"/>
      <c r="FO754"/>
      <c r="FP754"/>
      <c r="FQ754"/>
      <c r="FR754"/>
      <c r="FS754"/>
      <c r="FT754"/>
      <c r="FU754"/>
      <c r="FV754"/>
      <c r="FW754"/>
      <c r="FX754"/>
      <c r="FY754"/>
      <c r="FZ754"/>
      <c r="GA754"/>
      <c r="GB754"/>
      <c r="GC754"/>
      <c r="GD754"/>
      <c r="GE754"/>
      <c r="GF754"/>
      <c r="GG754"/>
      <c r="GH754"/>
      <c r="GI754"/>
      <c r="GJ754"/>
      <c r="GK754"/>
      <c r="GL754"/>
      <c r="GM754"/>
      <c r="GN754"/>
      <c r="GO754"/>
      <c r="GP754"/>
      <c r="GQ754"/>
      <c r="GR754"/>
      <c r="GS754"/>
      <c r="GT754"/>
      <c r="GU754"/>
      <c r="GV754"/>
      <c r="GW754"/>
    </row>
    <row r="755" spans="78:205" ht="13">
      <c r="BZ755"/>
      <c r="CH755"/>
      <c r="CP755"/>
      <c r="CX755"/>
      <c r="CY755"/>
      <c r="CZ755"/>
      <c r="DA755"/>
      <c r="DB755"/>
      <c r="DC755"/>
      <c r="DD755"/>
      <c r="DE755"/>
      <c r="DF755"/>
      <c r="DG755"/>
      <c r="DH755"/>
      <c r="DI755"/>
      <c r="DJ755"/>
      <c r="DK755"/>
      <c r="DL755"/>
      <c r="DM755"/>
      <c r="DN755"/>
      <c r="DO755"/>
      <c r="DP755"/>
      <c r="DQ755"/>
      <c r="DR755"/>
      <c r="DS755"/>
      <c r="DT755"/>
      <c r="DU755"/>
      <c r="DV755"/>
      <c r="DW755"/>
      <c r="DX755"/>
      <c r="DY755"/>
      <c r="DZ755"/>
      <c r="EA755"/>
      <c r="EB755"/>
      <c r="EC755"/>
      <c r="ED755"/>
      <c r="EE755"/>
      <c r="EF755"/>
      <c r="EG755"/>
      <c r="EH755"/>
      <c r="EI755"/>
      <c r="EJ755"/>
      <c r="EK755"/>
      <c r="EL755"/>
      <c r="EM755"/>
      <c r="EN755"/>
      <c r="EO755"/>
      <c r="EP755"/>
      <c r="EQ755"/>
      <c r="ER755"/>
      <c r="ES755"/>
      <c r="ET755"/>
      <c r="EU755"/>
      <c r="EV755"/>
      <c r="EW755"/>
      <c r="EX755"/>
      <c r="EY755"/>
      <c r="EZ755"/>
      <c r="FA755"/>
      <c r="FB755"/>
      <c r="FC755"/>
      <c r="FD755"/>
      <c r="FE755"/>
      <c r="FF755"/>
      <c r="FG755"/>
      <c r="FH755"/>
      <c r="FI755"/>
      <c r="FJ755"/>
      <c r="FK755"/>
      <c r="FL755"/>
      <c r="FM755"/>
      <c r="FN755"/>
      <c r="FO755"/>
      <c r="FP755"/>
      <c r="FQ755"/>
      <c r="FR755"/>
      <c r="FS755"/>
      <c r="FT755"/>
      <c r="FU755"/>
      <c r="FV755"/>
      <c r="FW755"/>
      <c r="FX755"/>
      <c r="FY755"/>
      <c r="FZ755"/>
      <c r="GA755"/>
      <c r="GB755"/>
      <c r="GC755"/>
      <c r="GD755"/>
      <c r="GE755"/>
      <c r="GF755"/>
      <c r="GG755"/>
      <c r="GH755"/>
      <c r="GI755"/>
      <c r="GJ755"/>
      <c r="GK755"/>
      <c r="GL755"/>
      <c r="GM755"/>
      <c r="GN755"/>
      <c r="GO755"/>
      <c r="GP755"/>
      <c r="GQ755"/>
      <c r="GR755"/>
      <c r="GS755"/>
      <c r="GT755"/>
      <c r="GU755"/>
      <c r="GV755"/>
      <c r="GW755"/>
    </row>
    <row r="756" spans="78:205" ht="13">
      <c r="BZ756"/>
      <c r="CH756"/>
      <c r="CP756"/>
      <c r="CX756"/>
      <c r="CY756"/>
      <c r="CZ756"/>
      <c r="DA756"/>
      <c r="DB756"/>
      <c r="DC756"/>
      <c r="DD756"/>
      <c r="DE756"/>
      <c r="DF756"/>
      <c r="DG756"/>
      <c r="DH756"/>
      <c r="DI756"/>
      <c r="DJ756"/>
      <c r="DK756"/>
      <c r="DL756"/>
      <c r="DM756"/>
      <c r="DN756"/>
      <c r="DO756"/>
      <c r="DP756"/>
      <c r="DQ756"/>
      <c r="DR756"/>
      <c r="DS756"/>
      <c r="DT756"/>
      <c r="DU756"/>
      <c r="DV756"/>
      <c r="DW756"/>
      <c r="DX756"/>
      <c r="DY756"/>
      <c r="DZ756"/>
      <c r="EA756"/>
      <c r="EB756"/>
      <c r="EC756"/>
      <c r="ED756"/>
      <c r="EE756"/>
      <c r="EF756"/>
      <c r="EG756"/>
      <c r="EH756"/>
      <c r="EI756"/>
      <c r="EJ756"/>
      <c r="EK756"/>
      <c r="EL756"/>
      <c r="EM756"/>
      <c r="EN756"/>
      <c r="EO756"/>
      <c r="EP756"/>
      <c r="EQ756"/>
      <c r="ER756"/>
      <c r="ES756"/>
      <c r="ET756"/>
      <c r="EU756"/>
      <c r="EV756"/>
      <c r="EW756"/>
      <c r="EX756"/>
      <c r="EY756"/>
      <c r="EZ756"/>
      <c r="FA756"/>
      <c r="FB756"/>
      <c r="FC756"/>
      <c r="FD756"/>
      <c r="FE756"/>
      <c r="FF756"/>
      <c r="FG756"/>
      <c r="FH756"/>
      <c r="FI756"/>
      <c r="FJ756"/>
      <c r="FK756"/>
      <c r="FL756"/>
      <c r="FM756"/>
      <c r="FN756"/>
      <c r="FO756"/>
      <c r="FP756"/>
      <c r="FQ756"/>
      <c r="FR756"/>
      <c r="FS756"/>
      <c r="FT756"/>
      <c r="FU756"/>
      <c r="FV756"/>
      <c r="FW756"/>
      <c r="FX756"/>
      <c r="FY756"/>
      <c r="FZ756"/>
      <c r="GA756"/>
      <c r="GB756"/>
      <c r="GC756"/>
      <c r="GD756"/>
      <c r="GE756"/>
      <c r="GF756"/>
      <c r="GG756"/>
      <c r="GH756"/>
      <c r="GI756"/>
      <c r="GJ756"/>
      <c r="GK756"/>
      <c r="GL756"/>
      <c r="GM756"/>
      <c r="GN756"/>
      <c r="GO756"/>
      <c r="GP756"/>
      <c r="GQ756"/>
      <c r="GR756"/>
      <c r="GS756"/>
      <c r="GT756"/>
      <c r="GU756"/>
      <c r="GV756"/>
      <c r="GW756"/>
    </row>
    <row r="757" spans="78:205" ht="13">
      <c r="BZ757"/>
      <c r="CH757"/>
      <c r="CP757"/>
      <c r="CX757"/>
      <c r="CY757"/>
      <c r="CZ757"/>
      <c r="DA757"/>
      <c r="DB757"/>
      <c r="DC757"/>
      <c r="DD757"/>
      <c r="DE757"/>
      <c r="DF757"/>
      <c r="DG757"/>
      <c r="DH757"/>
      <c r="DI757"/>
      <c r="DJ757"/>
      <c r="DK757"/>
      <c r="DL757"/>
      <c r="DM757"/>
      <c r="DN757"/>
      <c r="DO757"/>
      <c r="DP757"/>
      <c r="DQ757"/>
      <c r="DR757"/>
      <c r="DS757"/>
      <c r="DT757"/>
      <c r="DU757"/>
      <c r="DV757"/>
      <c r="DW757"/>
      <c r="DX757"/>
      <c r="DY757"/>
      <c r="DZ757"/>
      <c r="EA757"/>
      <c r="EB757"/>
      <c r="EC757"/>
      <c r="ED757"/>
      <c r="EE757"/>
      <c r="EF757"/>
      <c r="EG757"/>
      <c r="EH757"/>
      <c r="EI757"/>
      <c r="EJ757"/>
      <c r="EK757"/>
      <c r="EL757"/>
      <c r="EM757"/>
      <c r="EN757"/>
      <c r="EO757"/>
      <c r="EP757"/>
      <c r="EQ757"/>
      <c r="ER757"/>
      <c r="ES757"/>
      <c r="ET757"/>
      <c r="EU757"/>
      <c r="EV757"/>
      <c r="EW757"/>
      <c r="EX757"/>
      <c r="EY757"/>
      <c r="EZ757"/>
      <c r="FA757"/>
      <c r="FB757"/>
      <c r="FC757"/>
      <c r="FD757"/>
      <c r="FE757"/>
      <c r="FF757"/>
      <c r="FG757"/>
      <c r="FH757"/>
      <c r="FI757"/>
      <c r="FJ757"/>
      <c r="FK757"/>
      <c r="FL757"/>
      <c r="FM757"/>
      <c r="FN757"/>
      <c r="FO757"/>
      <c r="FP757"/>
      <c r="FQ757"/>
      <c r="FR757"/>
      <c r="FS757"/>
      <c r="FT757"/>
      <c r="FU757"/>
      <c r="FV757"/>
      <c r="FW757"/>
      <c r="FX757"/>
      <c r="FY757"/>
      <c r="FZ757"/>
      <c r="GA757"/>
      <c r="GB757"/>
      <c r="GC757"/>
      <c r="GD757"/>
      <c r="GE757"/>
      <c r="GF757"/>
      <c r="GG757"/>
      <c r="GH757"/>
      <c r="GI757"/>
      <c r="GJ757"/>
      <c r="GK757"/>
      <c r="GL757"/>
      <c r="GM757"/>
      <c r="GN757"/>
      <c r="GO757"/>
      <c r="GP757"/>
      <c r="GQ757"/>
      <c r="GR757"/>
      <c r="GS757"/>
      <c r="GT757"/>
      <c r="GU757"/>
      <c r="GV757"/>
      <c r="GW757"/>
    </row>
    <row r="758" spans="78:205" ht="13">
      <c r="BZ758"/>
      <c r="CH758"/>
      <c r="CP758"/>
      <c r="CX758"/>
      <c r="CY758"/>
      <c r="CZ758"/>
      <c r="DA758"/>
      <c r="DB758"/>
      <c r="DC758"/>
      <c r="DD758"/>
      <c r="DE758"/>
      <c r="DF758"/>
      <c r="DG758"/>
      <c r="DH758"/>
      <c r="DI758"/>
      <c r="DJ758"/>
      <c r="DK758"/>
      <c r="DL758"/>
      <c r="DM758"/>
      <c r="DN758"/>
      <c r="DO758"/>
      <c r="DP758"/>
      <c r="DQ758"/>
      <c r="DR758"/>
      <c r="DS758"/>
      <c r="DT758"/>
      <c r="DU758"/>
      <c r="DV758"/>
      <c r="DW758"/>
      <c r="DX758"/>
      <c r="DY758"/>
      <c r="DZ758"/>
      <c r="EA758"/>
      <c r="EB758"/>
      <c r="EC758"/>
      <c r="ED758"/>
      <c r="EE758"/>
      <c r="EF758"/>
      <c r="EG758"/>
      <c r="EH758"/>
      <c r="EI758"/>
      <c r="EJ758"/>
      <c r="EK758"/>
      <c r="EL758"/>
      <c r="EM758"/>
      <c r="EN758"/>
      <c r="EO758"/>
      <c r="EP758"/>
      <c r="EQ758"/>
      <c r="ER758"/>
      <c r="ES758"/>
      <c r="ET758"/>
      <c r="EU758"/>
      <c r="EV758"/>
      <c r="EW758"/>
      <c r="EX758"/>
      <c r="EY758"/>
      <c r="EZ758"/>
      <c r="FA758"/>
      <c r="FB758"/>
      <c r="FC758"/>
      <c r="FD758"/>
      <c r="FE758"/>
      <c r="FF758"/>
      <c r="FG758"/>
      <c r="FH758"/>
      <c r="FI758"/>
      <c r="FJ758"/>
      <c r="FK758"/>
      <c r="FL758"/>
      <c r="FM758"/>
      <c r="FN758"/>
      <c r="FO758"/>
      <c r="FP758"/>
      <c r="FQ758"/>
      <c r="FR758"/>
      <c r="FS758"/>
      <c r="FT758"/>
      <c r="FU758"/>
      <c r="FV758"/>
      <c r="FW758"/>
      <c r="FX758"/>
      <c r="FY758"/>
      <c r="FZ758"/>
      <c r="GA758"/>
      <c r="GB758"/>
      <c r="GC758"/>
      <c r="GD758"/>
      <c r="GE758"/>
      <c r="GF758"/>
      <c r="GG758"/>
      <c r="GH758"/>
      <c r="GI758"/>
      <c r="GJ758"/>
      <c r="GK758"/>
      <c r="GL758"/>
      <c r="GM758"/>
      <c r="GN758"/>
      <c r="GO758"/>
      <c r="GP758"/>
      <c r="GQ758"/>
      <c r="GR758"/>
      <c r="GS758"/>
      <c r="GT758"/>
      <c r="GU758"/>
      <c r="GV758"/>
      <c r="GW758"/>
    </row>
    <row r="759" spans="78:205" ht="13">
      <c r="BZ759"/>
      <c r="CH759"/>
      <c r="CP759"/>
      <c r="CX759"/>
      <c r="CY759"/>
      <c r="CZ759"/>
      <c r="DA759"/>
      <c r="DB759"/>
      <c r="DC759"/>
      <c r="DD759"/>
      <c r="DE759"/>
      <c r="DF759"/>
      <c r="DG759"/>
      <c r="DH759"/>
      <c r="DI759"/>
      <c r="DJ759"/>
      <c r="DK759"/>
      <c r="DL759"/>
      <c r="DM759"/>
      <c r="DN759"/>
      <c r="DO759"/>
      <c r="DP759"/>
      <c r="DQ759"/>
      <c r="DR759"/>
      <c r="DS759"/>
      <c r="DT759"/>
      <c r="DU759"/>
      <c r="DV759"/>
      <c r="DW759"/>
      <c r="DX759"/>
      <c r="DY759"/>
      <c r="DZ759"/>
      <c r="EA759"/>
      <c r="EB759"/>
      <c r="EC759"/>
      <c r="ED759"/>
      <c r="EE759"/>
      <c r="EF759"/>
      <c r="EG759"/>
      <c r="EH759"/>
      <c r="EI759"/>
      <c r="EJ759"/>
      <c r="EK759"/>
      <c r="EL759"/>
      <c r="EM759"/>
      <c r="EN759"/>
      <c r="EO759"/>
      <c r="EP759"/>
      <c r="EQ759"/>
      <c r="ER759"/>
      <c r="ES759"/>
      <c r="ET759"/>
      <c r="EU759"/>
      <c r="EV759"/>
      <c r="EW759"/>
      <c r="EX759"/>
      <c r="EY759"/>
      <c r="EZ759"/>
      <c r="FA759"/>
      <c r="FB759"/>
      <c r="FC759"/>
      <c r="FD759"/>
      <c r="FE759"/>
      <c r="FF759"/>
      <c r="FG759"/>
      <c r="FH759"/>
      <c r="FI759"/>
      <c r="FJ759"/>
      <c r="FK759"/>
      <c r="FL759"/>
      <c r="FM759"/>
      <c r="FN759"/>
      <c r="FO759"/>
      <c r="FP759"/>
      <c r="FQ759"/>
      <c r="FR759"/>
      <c r="FS759"/>
      <c r="FT759"/>
      <c r="FU759"/>
      <c r="FV759"/>
      <c r="FW759"/>
      <c r="FX759"/>
      <c r="FY759"/>
      <c r="FZ759"/>
      <c r="GA759"/>
      <c r="GB759"/>
      <c r="GC759"/>
      <c r="GD759"/>
      <c r="GE759"/>
      <c r="GF759"/>
      <c r="GG759"/>
      <c r="GH759"/>
      <c r="GI759"/>
      <c r="GJ759"/>
      <c r="GK759"/>
      <c r="GL759"/>
      <c r="GM759"/>
      <c r="GN759"/>
      <c r="GO759"/>
      <c r="GP759"/>
      <c r="GQ759"/>
      <c r="GR759"/>
      <c r="GS759"/>
      <c r="GT759"/>
      <c r="GU759"/>
      <c r="GV759"/>
      <c r="GW759"/>
    </row>
    <row r="760" spans="78:205" ht="13">
      <c r="BZ760"/>
      <c r="CH760"/>
      <c r="CP760"/>
      <c r="CX760"/>
      <c r="CY760"/>
      <c r="CZ760"/>
      <c r="DA760"/>
      <c r="DB760"/>
      <c r="DC760"/>
      <c r="DD760"/>
      <c r="DE760"/>
      <c r="DF760"/>
      <c r="DG760"/>
      <c r="DH760"/>
      <c r="DI760"/>
      <c r="DJ760"/>
      <c r="DK760"/>
      <c r="DL760"/>
      <c r="DM760"/>
      <c r="DN760"/>
      <c r="DO760"/>
      <c r="DP760"/>
      <c r="DQ760"/>
      <c r="DR760"/>
      <c r="DS760"/>
      <c r="DT760"/>
      <c r="DU760"/>
      <c r="DV760"/>
      <c r="DW760"/>
      <c r="DX760"/>
      <c r="DY760"/>
      <c r="DZ760"/>
      <c r="EA760"/>
      <c r="EB760"/>
      <c r="EC760"/>
      <c r="ED760"/>
      <c r="EE760"/>
      <c r="EF760"/>
      <c r="EG760"/>
      <c r="EH760"/>
      <c r="EI760"/>
      <c r="EJ760"/>
      <c r="EK760"/>
      <c r="EL760"/>
      <c r="EM760"/>
      <c r="EN760"/>
      <c r="EO760"/>
      <c r="EP760"/>
      <c r="EQ760"/>
      <c r="ER760"/>
      <c r="ES760"/>
      <c r="ET760"/>
      <c r="EU760"/>
      <c r="EV760"/>
      <c r="EW760"/>
      <c r="EX760"/>
      <c r="EY760"/>
      <c r="EZ760"/>
      <c r="FA760"/>
      <c r="FB760"/>
      <c r="FC760"/>
      <c r="FD760"/>
      <c r="FE760"/>
      <c r="FF760"/>
      <c r="FG760"/>
      <c r="FH760"/>
      <c r="FI760"/>
      <c r="FJ760"/>
      <c r="FK760"/>
      <c r="FL760"/>
      <c r="FM760"/>
      <c r="FN760"/>
      <c r="FO760"/>
      <c r="FP760"/>
      <c r="FQ760"/>
      <c r="FR760"/>
      <c r="FS760"/>
      <c r="FT760"/>
      <c r="FU760"/>
      <c r="FV760"/>
      <c r="FW760"/>
      <c r="FX760"/>
      <c r="FY760"/>
      <c r="FZ760"/>
      <c r="GA760"/>
      <c r="GB760"/>
      <c r="GC760"/>
      <c r="GD760"/>
      <c r="GE760"/>
      <c r="GF760"/>
      <c r="GG760"/>
      <c r="GH760"/>
      <c r="GI760"/>
      <c r="GJ760"/>
      <c r="GK760"/>
      <c r="GL760"/>
      <c r="GM760"/>
      <c r="GN760"/>
      <c r="GO760"/>
      <c r="GP760"/>
      <c r="GQ760"/>
      <c r="GR760"/>
      <c r="GS760"/>
      <c r="GT760"/>
      <c r="GU760"/>
      <c r="GV760"/>
      <c r="GW760"/>
    </row>
    <row r="761" spans="78:205" ht="13">
      <c r="BZ761"/>
      <c r="CH761"/>
      <c r="CP761"/>
      <c r="CX761"/>
      <c r="CY761"/>
      <c r="CZ761"/>
      <c r="DA761"/>
      <c r="DB761"/>
      <c r="DC761"/>
      <c r="DD761"/>
      <c r="DE761"/>
      <c r="DF761"/>
      <c r="DG761"/>
      <c r="DH761"/>
      <c r="DI761"/>
      <c r="DJ761"/>
      <c r="DK761"/>
      <c r="DL761"/>
      <c r="DM761"/>
      <c r="DN761"/>
      <c r="DO761"/>
      <c r="DP761"/>
      <c r="DQ761"/>
      <c r="DR761"/>
      <c r="DS761"/>
      <c r="DT761"/>
      <c r="DU761"/>
      <c r="DV761"/>
      <c r="DW761"/>
      <c r="DX761"/>
      <c r="DY761"/>
      <c r="DZ761"/>
      <c r="EA761"/>
      <c r="EB761"/>
      <c r="EC761"/>
      <c r="ED761"/>
      <c r="EE761"/>
      <c r="EF761"/>
      <c r="EG761"/>
      <c r="EH761"/>
      <c r="EI761"/>
      <c r="EJ761"/>
      <c r="EK761"/>
      <c r="EL761"/>
      <c r="EM761"/>
      <c r="EN761"/>
      <c r="EO761"/>
      <c r="EP761"/>
      <c r="EQ761"/>
      <c r="ER761"/>
      <c r="ES761"/>
      <c r="ET761"/>
      <c r="EU761"/>
      <c r="EV761"/>
      <c r="EW761"/>
      <c r="EX761"/>
      <c r="EY761"/>
      <c r="EZ761"/>
      <c r="FA761"/>
      <c r="FB761"/>
      <c r="FC761"/>
      <c r="FD761"/>
      <c r="FE761"/>
      <c r="FF761"/>
      <c r="FG761"/>
      <c r="FH761"/>
      <c r="FI761"/>
      <c r="FJ761"/>
      <c r="FK761"/>
      <c r="FL761"/>
      <c r="FM761"/>
      <c r="FN761"/>
      <c r="FO761"/>
      <c r="FP761"/>
      <c r="FQ761"/>
      <c r="FR761"/>
      <c r="FS761"/>
      <c r="FT761"/>
      <c r="FU761"/>
      <c r="FV761"/>
      <c r="FW761"/>
      <c r="FX761"/>
      <c r="FY761"/>
      <c r="FZ761"/>
      <c r="GA761"/>
      <c r="GB761"/>
      <c r="GC761"/>
      <c r="GD761"/>
      <c r="GE761"/>
      <c r="GF761"/>
      <c r="GG761"/>
      <c r="GH761"/>
      <c r="GI761"/>
      <c r="GJ761"/>
      <c r="GK761"/>
      <c r="GL761"/>
      <c r="GM761"/>
      <c r="GN761"/>
      <c r="GO761"/>
      <c r="GP761"/>
      <c r="GQ761"/>
      <c r="GR761"/>
      <c r="GS761"/>
      <c r="GT761"/>
      <c r="GU761"/>
      <c r="GV761"/>
      <c r="GW761"/>
    </row>
    <row r="762" spans="78:205" ht="13">
      <c r="BZ762"/>
      <c r="CH762"/>
      <c r="CP762"/>
      <c r="CX762"/>
      <c r="CY762"/>
      <c r="CZ762"/>
      <c r="DA762"/>
      <c r="DB762"/>
      <c r="DC762"/>
      <c r="DD762"/>
      <c r="DE762"/>
      <c r="DF762"/>
      <c r="DG762"/>
      <c r="DH762"/>
      <c r="DI762"/>
      <c r="DJ762"/>
      <c r="DK762"/>
      <c r="DL762"/>
      <c r="DM762"/>
      <c r="DN762"/>
      <c r="DO762"/>
      <c r="DP762"/>
      <c r="DQ762"/>
      <c r="DR762"/>
      <c r="DS762"/>
      <c r="DT762"/>
      <c r="DU762"/>
      <c r="DV762"/>
      <c r="DW762"/>
      <c r="DX762"/>
      <c r="DY762"/>
      <c r="DZ762"/>
      <c r="EA762"/>
      <c r="EB762"/>
      <c r="EC762"/>
      <c r="ED762"/>
      <c r="EE762"/>
      <c r="EF762"/>
      <c r="EG762"/>
      <c r="EH762"/>
      <c r="EI762"/>
      <c r="EJ762"/>
      <c r="EK762"/>
      <c r="EL762"/>
      <c r="EM762"/>
      <c r="EN762"/>
      <c r="EO762"/>
      <c r="EP762"/>
      <c r="EQ762"/>
      <c r="ER762"/>
      <c r="ES762"/>
      <c r="ET762"/>
      <c r="EU762"/>
      <c r="EV762"/>
      <c r="EW762"/>
      <c r="EX762"/>
      <c r="EY762"/>
      <c r="EZ762"/>
      <c r="FA762"/>
      <c r="FB762"/>
      <c r="FC762"/>
      <c r="FD762"/>
      <c r="FE762"/>
      <c r="FF762"/>
      <c r="FG762"/>
      <c r="FH762"/>
      <c r="FI762"/>
      <c r="FJ762"/>
      <c r="FK762"/>
      <c r="FL762"/>
      <c r="FM762"/>
      <c r="FN762"/>
      <c r="FO762"/>
      <c r="FP762"/>
      <c r="FQ762"/>
      <c r="FR762"/>
      <c r="FS762"/>
      <c r="FT762"/>
      <c r="FU762"/>
      <c r="FV762"/>
      <c r="FW762"/>
      <c r="FX762"/>
      <c r="FY762"/>
      <c r="FZ762"/>
      <c r="GA762"/>
      <c r="GB762"/>
      <c r="GC762"/>
      <c r="GD762"/>
      <c r="GE762"/>
      <c r="GF762"/>
      <c r="GG762"/>
      <c r="GH762"/>
      <c r="GI762"/>
      <c r="GJ762"/>
      <c r="GK762"/>
      <c r="GL762"/>
      <c r="GM762"/>
      <c r="GN762"/>
      <c r="GO762"/>
      <c r="GP762"/>
      <c r="GQ762"/>
      <c r="GR762"/>
      <c r="GS762"/>
      <c r="GT762"/>
      <c r="GU762"/>
      <c r="GV762"/>
      <c r="GW762"/>
    </row>
    <row r="763" spans="78:205" ht="13">
      <c r="BZ763"/>
      <c r="CH763"/>
      <c r="CP763"/>
      <c r="CX763"/>
      <c r="CY763"/>
      <c r="CZ763"/>
      <c r="DA763"/>
      <c r="DB763"/>
      <c r="DC763"/>
      <c r="DD763"/>
      <c r="DE763"/>
      <c r="DF763"/>
      <c r="DG763"/>
      <c r="DH763"/>
      <c r="DI763"/>
      <c r="DJ763"/>
      <c r="DK763"/>
      <c r="DL763"/>
      <c r="DM763"/>
      <c r="DN763"/>
      <c r="DO763"/>
      <c r="DP763"/>
      <c r="DQ763"/>
      <c r="DR763"/>
      <c r="DS763"/>
      <c r="DT763"/>
      <c r="DU763"/>
      <c r="DV763"/>
      <c r="DW763"/>
      <c r="DX763"/>
      <c r="DY763"/>
      <c r="DZ763"/>
      <c r="EA763"/>
      <c r="EB763"/>
      <c r="EC763"/>
      <c r="ED763"/>
      <c r="EE763"/>
      <c r="EF763"/>
      <c r="EG763"/>
      <c r="EH763"/>
      <c r="EI763"/>
      <c r="EJ763"/>
      <c r="EK763"/>
      <c r="EL763"/>
      <c r="EM763"/>
      <c r="EN763"/>
      <c r="EO763"/>
      <c r="EP763"/>
      <c r="EQ763"/>
      <c r="ER763"/>
      <c r="ES763"/>
      <c r="ET763"/>
      <c r="EU763"/>
      <c r="EV763"/>
      <c r="EW763"/>
      <c r="EX763"/>
      <c r="EY763"/>
      <c r="EZ763"/>
      <c r="FA763"/>
      <c r="FB763"/>
      <c r="FC763"/>
      <c r="FD763"/>
      <c r="FE763"/>
      <c r="FF763"/>
      <c r="FG763"/>
      <c r="FH763"/>
      <c r="FI763"/>
      <c r="FJ763"/>
      <c r="FK763"/>
      <c r="FL763"/>
      <c r="FM763"/>
      <c r="FN763"/>
      <c r="FO763"/>
      <c r="FP763"/>
      <c r="FQ763"/>
      <c r="FR763"/>
      <c r="FS763"/>
      <c r="FT763"/>
      <c r="FU763"/>
      <c r="FV763"/>
      <c r="FW763"/>
      <c r="FX763"/>
      <c r="FY763"/>
      <c r="FZ763"/>
      <c r="GA763"/>
      <c r="GB763"/>
      <c r="GC763"/>
      <c r="GD763"/>
      <c r="GE763"/>
      <c r="GF763"/>
      <c r="GG763"/>
      <c r="GH763"/>
      <c r="GI763"/>
      <c r="GJ763"/>
      <c r="GK763"/>
      <c r="GL763"/>
      <c r="GM763"/>
      <c r="GN763"/>
      <c r="GO763"/>
      <c r="GP763"/>
      <c r="GQ763"/>
      <c r="GR763"/>
      <c r="GS763"/>
      <c r="GT763"/>
      <c r="GU763"/>
      <c r="GV763"/>
      <c r="GW763"/>
    </row>
    <row r="764" spans="78:205" ht="13">
      <c r="BZ764"/>
      <c r="CH764"/>
      <c r="CP764"/>
      <c r="CX764"/>
      <c r="CY764"/>
      <c r="CZ764"/>
      <c r="DA764"/>
      <c r="DB764"/>
      <c r="DC764"/>
      <c r="DD764"/>
      <c r="DE764"/>
      <c r="DF764"/>
      <c r="DG764"/>
      <c r="DH764"/>
      <c r="DI764"/>
      <c r="DJ764"/>
      <c r="DK764"/>
      <c r="DL764"/>
      <c r="DM764"/>
      <c r="DN764"/>
      <c r="DO764"/>
      <c r="DP764"/>
      <c r="DQ764"/>
      <c r="DR764"/>
      <c r="DS764"/>
      <c r="DT764"/>
      <c r="DU764"/>
      <c r="DV764"/>
      <c r="DW764"/>
      <c r="DX764"/>
      <c r="DY764"/>
      <c r="DZ764"/>
      <c r="EA764"/>
      <c r="EB764"/>
      <c r="EC764"/>
      <c r="ED764"/>
      <c r="EE764"/>
      <c r="EF764"/>
      <c r="EG764"/>
      <c r="EH764"/>
      <c r="EI764"/>
      <c r="EJ764"/>
      <c r="EK764"/>
      <c r="EL764"/>
      <c r="EM764"/>
      <c r="EN764"/>
      <c r="EO764"/>
      <c r="EP764"/>
      <c r="EQ764"/>
      <c r="ER764"/>
      <c r="ES764"/>
      <c r="ET764"/>
      <c r="EU764"/>
      <c r="EV764"/>
      <c r="EW764"/>
      <c r="EX764"/>
      <c r="EY764"/>
      <c r="EZ764"/>
      <c r="FA764"/>
      <c r="FB764"/>
      <c r="FC764"/>
      <c r="FD764"/>
      <c r="FE764"/>
      <c r="FF764"/>
      <c r="FG764"/>
      <c r="FH764"/>
      <c r="FI764"/>
      <c r="FJ764"/>
      <c r="FK764"/>
      <c r="FL764"/>
      <c r="FM764"/>
      <c r="FN764"/>
      <c r="FO764"/>
      <c r="FP764"/>
      <c r="FQ764"/>
      <c r="FR764"/>
      <c r="FS764"/>
      <c r="FT764"/>
      <c r="FU764"/>
      <c r="FV764"/>
      <c r="FW764"/>
      <c r="FX764"/>
      <c r="FY764"/>
      <c r="FZ764"/>
      <c r="GA764"/>
      <c r="GB764"/>
      <c r="GC764"/>
      <c r="GD764"/>
      <c r="GE764"/>
      <c r="GF764"/>
      <c r="GG764"/>
      <c r="GH764"/>
      <c r="GI764"/>
      <c r="GJ764"/>
      <c r="GK764"/>
      <c r="GL764"/>
      <c r="GM764"/>
      <c r="GN764"/>
      <c r="GO764"/>
      <c r="GP764"/>
      <c r="GQ764"/>
      <c r="GR764"/>
      <c r="GS764"/>
      <c r="GT764"/>
      <c r="GU764"/>
      <c r="GV764"/>
      <c r="GW764"/>
    </row>
    <row r="765" spans="78:205" ht="13">
      <c r="BZ765"/>
      <c r="CH765"/>
      <c r="CP765"/>
      <c r="CX765"/>
      <c r="CY765"/>
      <c r="CZ765"/>
      <c r="DA765"/>
      <c r="DB765"/>
      <c r="DC765"/>
      <c r="DD765"/>
      <c r="DE765"/>
      <c r="DF765"/>
      <c r="DG765"/>
      <c r="DH765"/>
      <c r="DI765"/>
      <c r="DJ765"/>
      <c r="DK765"/>
      <c r="DL765"/>
      <c r="DM765"/>
      <c r="DN765"/>
      <c r="DO765"/>
      <c r="DP765"/>
      <c r="DQ765"/>
      <c r="DR765"/>
      <c r="DS765"/>
      <c r="DT765"/>
      <c r="DU765"/>
      <c r="DV765"/>
      <c r="DW765"/>
      <c r="DX765"/>
      <c r="DY765"/>
      <c r="DZ765"/>
      <c r="EA765"/>
      <c r="EB765"/>
      <c r="EC765"/>
      <c r="ED765"/>
      <c r="EE765"/>
      <c r="EF765"/>
      <c r="EG765"/>
      <c r="EH765"/>
      <c r="EI765"/>
      <c r="EJ765"/>
      <c r="EK765"/>
      <c r="EL765"/>
      <c r="EM765"/>
      <c r="EN765"/>
      <c r="EO765"/>
      <c r="EP765"/>
      <c r="EQ765"/>
      <c r="ER765"/>
      <c r="ES765"/>
      <c r="ET765"/>
      <c r="EU765"/>
      <c r="EV765"/>
      <c r="EW765"/>
      <c r="EX765"/>
      <c r="EY765"/>
      <c r="EZ765"/>
      <c r="FA765"/>
      <c r="FB765"/>
      <c r="FC765"/>
      <c r="FD765"/>
      <c r="FE765"/>
      <c r="FF765"/>
      <c r="FG765"/>
      <c r="FH765"/>
      <c r="FI765"/>
      <c r="FJ765"/>
      <c r="FK765"/>
      <c r="FL765"/>
      <c r="FM765"/>
      <c r="FN765"/>
      <c r="FO765"/>
      <c r="FP765"/>
      <c r="FQ765"/>
      <c r="FR765"/>
      <c r="FS765"/>
      <c r="FT765"/>
      <c r="FU765"/>
      <c r="FV765"/>
      <c r="FW765"/>
      <c r="FX765"/>
      <c r="FY765"/>
      <c r="FZ765"/>
      <c r="GA765"/>
      <c r="GB765"/>
      <c r="GC765"/>
      <c r="GD765"/>
      <c r="GE765"/>
      <c r="GF765"/>
      <c r="GG765"/>
      <c r="GH765"/>
      <c r="GI765"/>
      <c r="GJ765"/>
      <c r="GK765"/>
      <c r="GL765"/>
      <c r="GM765"/>
      <c r="GN765"/>
      <c r="GO765"/>
      <c r="GP765"/>
      <c r="GQ765"/>
      <c r="GR765"/>
      <c r="GS765"/>
      <c r="GT765"/>
      <c r="GU765"/>
      <c r="GV765"/>
      <c r="GW765"/>
    </row>
    <row r="766" spans="78:205" ht="13">
      <c r="BZ766"/>
      <c r="CH766"/>
      <c r="CP766"/>
      <c r="CX766"/>
      <c r="CY766"/>
      <c r="CZ766"/>
      <c r="DA766"/>
      <c r="DB766"/>
      <c r="DC766"/>
      <c r="DD766"/>
      <c r="DE766"/>
      <c r="DF766"/>
      <c r="DG766"/>
      <c r="DH766"/>
      <c r="DI766"/>
      <c r="DJ766"/>
      <c r="DK766"/>
      <c r="DL766"/>
      <c r="DM766"/>
      <c r="DN766"/>
      <c r="DO766"/>
      <c r="DP766"/>
      <c r="DQ766"/>
      <c r="DR766"/>
      <c r="DS766"/>
      <c r="DT766"/>
      <c r="DU766"/>
      <c r="DV766"/>
      <c r="DW766"/>
      <c r="DX766"/>
      <c r="DY766"/>
      <c r="DZ766"/>
      <c r="EA766"/>
      <c r="EB766"/>
      <c r="EC766"/>
      <c r="ED766"/>
      <c r="EE766"/>
      <c r="EF766"/>
      <c r="EG766"/>
      <c r="EH766"/>
      <c r="EI766"/>
      <c r="EJ766"/>
      <c r="EK766"/>
      <c r="EL766"/>
      <c r="EM766"/>
      <c r="EN766"/>
      <c r="EO766"/>
      <c r="EP766"/>
      <c r="EQ766"/>
      <c r="ER766"/>
      <c r="ES766"/>
      <c r="ET766"/>
      <c r="EU766"/>
      <c r="EV766"/>
      <c r="EW766"/>
      <c r="EX766"/>
      <c r="EY766"/>
      <c r="EZ766"/>
      <c r="FA766"/>
      <c r="FB766"/>
      <c r="FC766"/>
      <c r="FD766"/>
      <c r="FE766"/>
      <c r="FF766"/>
      <c r="FG766"/>
      <c r="FH766"/>
      <c r="FI766"/>
      <c r="FJ766"/>
      <c r="FK766"/>
      <c r="FL766"/>
      <c r="FM766"/>
      <c r="FN766"/>
      <c r="FO766"/>
      <c r="FP766"/>
      <c r="FQ766"/>
      <c r="FR766"/>
      <c r="FS766"/>
      <c r="FT766"/>
      <c r="FU766"/>
      <c r="FV766"/>
      <c r="FW766"/>
      <c r="FX766"/>
      <c r="FY766"/>
      <c r="FZ766"/>
      <c r="GA766"/>
      <c r="GB766"/>
      <c r="GC766"/>
      <c r="GD766"/>
      <c r="GE766"/>
      <c r="GF766"/>
      <c r="GG766"/>
      <c r="GH766"/>
      <c r="GI766"/>
      <c r="GJ766"/>
      <c r="GK766"/>
      <c r="GL766"/>
      <c r="GM766"/>
      <c r="GN766"/>
      <c r="GO766"/>
      <c r="GP766"/>
      <c r="GQ766"/>
      <c r="GR766"/>
      <c r="GS766"/>
      <c r="GT766"/>
      <c r="GU766"/>
      <c r="GV766"/>
      <c r="GW766"/>
    </row>
    <row r="767" spans="78:205" ht="13">
      <c r="BZ767"/>
      <c r="CH767"/>
      <c r="CP767"/>
      <c r="CX767"/>
      <c r="CY767"/>
      <c r="CZ767"/>
      <c r="DA767"/>
      <c r="DB767"/>
      <c r="DC767"/>
      <c r="DD767"/>
      <c r="DE767"/>
      <c r="DF767"/>
      <c r="DG767"/>
      <c r="DH767"/>
      <c r="DI767"/>
      <c r="DJ767"/>
      <c r="DK767"/>
      <c r="DL767"/>
      <c r="DM767"/>
      <c r="DN767"/>
      <c r="DO767"/>
      <c r="DP767"/>
      <c r="DQ767"/>
      <c r="DR767"/>
      <c r="DS767"/>
      <c r="DT767"/>
      <c r="DU767"/>
      <c r="DV767"/>
      <c r="DW767"/>
      <c r="DX767"/>
      <c r="DY767"/>
      <c r="DZ767"/>
      <c r="EA767"/>
      <c r="EB767"/>
      <c r="EC767"/>
      <c r="ED767"/>
      <c r="EE767"/>
      <c r="EF767"/>
      <c r="EG767"/>
      <c r="EH767"/>
      <c r="EI767"/>
      <c r="EJ767"/>
      <c r="EK767"/>
      <c r="EL767"/>
      <c r="EM767"/>
      <c r="EN767"/>
      <c r="EO767"/>
      <c r="EP767"/>
      <c r="EQ767"/>
      <c r="ER767"/>
      <c r="ES767"/>
      <c r="ET767"/>
      <c r="EU767"/>
      <c r="EV767"/>
      <c r="EW767"/>
      <c r="EX767"/>
      <c r="EY767"/>
      <c r="EZ767"/>
      <c r="FA767"/>
      <c r="FB767"/>
      <c r="FC767"/>
      <c r="FD767"/>
      <c r="FE767"/>
      <c r="FF767"/>
      <c r="FG767"/>
      <c r="FH767"/>
      <c r="FI767"/>
      <c r="FJ767"/>
      <c r="FK767"/>
      <c r="FL767"/>
      <c r="FM767"/>
      <c r="FN767"/>
      <c r="FO767"/>
      <c r="FP767"/>
      <c r="FQ767"/>
      <c r="FR767"/>
      <c r="FS767"/>
      <c r="FT767"/>
      <c r="FU767"/>
      <c r="FV767"/>
      <c r="FW767"/>
      <c r="FX767"/>
      <c r="FY767"/>
      <c r="FZ767"/>
      <c r="GA767"/>
      <c r="GB767"/>
      <c r="GC767"/>
      <c r="GD767"/>
      <c r="GE767"/>
      <c r="GF767"/>
      <c r="GG767"/>
      <c r="GH767"/>
      <c r="GI767"/>
      <c r="GJ767"/>
      <c r="GK767"/>
      <c r="GL767"/>
      <c r="GM767"/>
      <c r="GN767"/>
      <c r="GO767"/>
      <c r="GP767"/>
      <c r="GQ767"/>
      <c r="GR767"/>
      <c r="GS767"/>
      <c r="GT767"/>
      <c r="GU767"/>
      <c r="GV767"/>
      <c r="GW767"/>
    </row>
    <row r="768" spans="78:205" ht="13">
      <c r="BZ768"/>
      <c r="CH768"/>
      <c r="CP768"/>
      <c r="CX768"/>
      <c r="CY768"/>
      <c r="CZ768"/>
      <c r="DA768"/>
      <c r="DB768"/>
      <c r="DC768"/>
      <c r="DD768"/>
      <c r="DE768"/>
      <c r="DF768"/>
      <c r="DG768"/>
      <c r="DH768"/>
      <c r="DI768"/>
      <c r="DJ768"/>
      <c r="DK768"/>
      <c r="DL768"/>
      <c r="DM768"/>
      <c r="DN768"/>
      <c r="DO768"/>
      <c r="DP768"/>
      <c r="DQ768"/>
      <c r="DR768"/>
      <c r="DS768"/>
      <c r="DT768"/>
      <c r="DU768"/>
      <c r="DV768"/>
      <c r="DW768"/>
      <c r="DX768"/>
      <c r="DY768"/>
      <c r="DZ768"/>
      <c r="EA768"/>
      <c r="EB768"/>
      <c r="EC768"/>
      <c r="ED768"/>
      <c r="EE768"/>
      <c r="EF768"/>
      <c r="EG768"/>
      <c r="EH768"/>
      <c r="EI768"/>
      <c r="EJ768"/>
      <c r="EK768"/>
      <c r="EL768"/>
      <c r="EM768"/>
      <c r="EN768"/>
      <c r="EO768"/>
      <c r="EP768"/>
      <c r="EQ768"/>
      <c r="ER768"/>
      <c r="ES768"/>
      <c r="ET768"/>
      <c r="EU768"/>
      <c r="EV768"/>
      <c r="EW768"/>
      <c r="EX768"/>
      <c r="EY768"/>
      <c r="EZ768"/>
      <c r="FA768"/>
      <c r="FB768"/>
      <c r="FC768"/>
      <c r="FD768"/>
      <c r="FE768"/>
      <c r="FF768"/>
      <c r="FG768"/>
      <c r="FH768"/>
      <c r="FI768"/>
      <c r="FJ768"/>
      <c r="FK768"/>
      <c r="FL768"/>
      <c r="FM768"/>
      <c r="FN768"/>
      <c r="FO768"/>
      <c r="FP768"/>
      <c r="FQ768"/>
      <c r="FR768"/>
      <c r="FS768"/>
      <c r="FT768"/>
      <c r="FU768"/>
      <c r="FV768"/>
      <c r="FW768"/>
      <c r="FX768"/>
      <c r="FY768"/>
      <c r="FZ768"/>
      <c r="GA768"/>
      <c r="GB768"/>
      <c r="GC768"/>
      <c r="GD768"/>
      <c r="GE768"/>
      <c r="GF768"/>
      <c r="GG768"/>
      <c r="GH768"/>
      <c r="GI768"/>
      <c r="GJ768"/>
      <c r="GK768"/>
      <c r="GL768"/>
      <c r="GM768"/>
      <c r="GN768"/>
      <c r="GO768"/>
      <c r="GP768"/>
      <c r="GQ768"/>
      <c r="GR768"/>
      <c r="GS768"/>
      <c r="GT768"/>
      <c r="GU768"/>
      <c r="GV768"/>
      <c r="GW768"/>
    </row>
    <row r="769" spans="78:205" ht="13">
      <c r="BZ769"/>
      <c r="CH769"/>
      <c r="CP769"/>
      <c r="CX769"/>
      <c r="CY769"/>
      <c r="CZ769"/>
      <c r="DA769"/>
      <c r="DB769"/>
      <c r="DC769"/>
      <c r="DD769"/>
      <c r="DE769"/>
      <c r="DF769"/>
      <c r="DG769"/>
      <c r="DH769"/>
      <c r="DI769"/>
      <c r="DJ769"/>
      <c r="DK769"/>
      <c r="DL769"/>
      <c r="DM769"/>
      <c r="DN769"/>
      <c r="DO769"/>
      <c r="DP769"/>
      <c r="DQ769"/>
      <c r="DR769"/>
      <c r="DS769"/>
      <c r="DT769"/>
      <c r="DU769"/>
      <c r="DV769"/>
      <c r="DW769"/>
      <c r="DX769"/>
      <c r="DY769"/>
      <c r="DZ769"/>
      <c r="EA769"/>
      <c r="EB769"/>
      <c r="EC769"/>
      <c r="ED769"/>
      <c r="EE769"/>
      <c r="EF769"/>
      <c r="EG769"/>
      <c r="EH769"/>
      <c r="EI769"/>
      <c r="EJ769"/>
      <c r="EK769"/>
      <c r="EL769"/>
      <c r="EM769"/>
      <c r="EN769"/>
      <c r="EO769"/>
      <c r="EP769"/>
      <c r="EQ769"/>
      <c r="ER769"/>
      <c r="ES769"/>
      <c r="ET769"/>
      <c r="EU769"/>
      <c r="EV769"/>
      <c r="EW769"/>
      <c r="EX769"/>
      <c r="EY769"/>
      <c r="EZ769"/>
      <c r="FA769"/>
      <c r="FB769"/>
      <c r="FC769"/>
      <c r="FD769"/>
      <c r="FE769"/>
      <c r="FF769"/>
      <c r="FG769"/>
      <c r="FH769"/>
      <c r="FI769"/>
      <c r="FJ769"/>
      <c r="FK769"/>
      <c r="FL769"/>
      <c r="FM769"/>
      <c r="FN769"/>
      <c r="FO769"/>
      <c r="FP769"/>
      <c r="FQ769"/>
      <c r="FR769"/>
      <c r="FS769"/>
      <c r="FT769"/>
      <c r="FU769"/>
      <c r="FV769"/>
      <c r="FW769"/>
      <c r="FX769"/>
      <c r="FY769"/>
      <c r="FZ769"/>
      <c r="GA769"/>
      <c r="GB769"/>
      <c r="GC769"/>
      <c r="GD769"/>
      <c r="GE769"/>
      <c r="GF769"/>
      <c r="GG769"/>
      <c r="GH769"/>
      <c r="GI769"/>
      <c r="GJ769"/>
      <c r="GK769"/>
      <c r="GL769"/>
      <c r="GM769"/>
      <c r="GN769"/>
      <c r="GO769"/>
      <c r="GP769"/>
      <c r="GQ769"/>
      <c r="GR769"/>
      <c r="GS769"/>
      <c r="GT769"/>
      <c r="GU769"/>
      <c r="GV769"/>
      <c r="GW769"/>
    </row>
    <row r="770" spans="78:205" ht="13">
      <c r="BZ770"/>
      <c r="CH770"/>
      <c r="CP770"/>
      <c r="CX770"/>
      <c r="CY770"/>
      <c r="CZ770"/>
      <c r="DA770"/>
      <c r="DB770"/>
      <c r="DC770"/>
      <c r="DD770"/>
      <c r="DE770"/>
      <c r="DF770"/>
      <c r="DG770"/>
      <c r="DH770"/>
      <c r="DI770"/>
      <c r="DJ770"/>
      <c r="DK770"/>
      <c r="DL770"/>
      <c r="DM770"/>
      <c r="DN770"/>
      <c r="DO770"/>
      <c r="DP770"/>
      <c r="DQ770"/>
      <c r="DR770"/>
      <c r="DS770"/>
      <c r="DT770"/>
      <c r="DU770"/>
      <c r="DV770"/>
      <c r="DW770"/>
      <c r="DX770"/>
      <c r="DY770"/>
      <c r="DZ770"/>
      <c r="EA770"/>
      <c r="EB770"/>
      <c r="EC770"/>
      <c r="ED770"/>
      <c r="EE770"/>
      <c r="EF770"/>
      <c r="EG770"/>
      <c r="EH770"/>
      <c r="EI770"/>
      <c r="EJ770"/>
      <c r="EK770"/>
      <c r="EL770"/>
      <c r="EM770"/>
      <c r="EN770"/>
      <c r="EO770"/>
      <c r="EP770"/>
      <c r="EQ770"/>
      <c r="ER770"/>
      <c r="ES770"/>
      <c r="ET770"/>
      <c r="EU770"/>
      <c r="EV770"/>
      <c r="EW770"/>
      <c r="EX770"/>
      <c r="EY770"/>
      <c r="EZ770"/>
      <c r="FA770"/>
      <c r="FB770"/>
      <c r="FC770"/>
      <c r="FD770"/>
      <c r="FE770"/>
      <c r="FF770"/>
      <c r="FG770"/>
      <c r="FH770"/>
      <c r="FI770"/>
      <c r="FJ770"/>
      <c r="FK770"/>
      <c r="FL770"/>
      <c r="FM770"/>
      <c r="FN770"/>
      <c r="FO770"/>
      <c r="FP770"/>
      <c r="FQ770"/>
      <c r="FR770"/>
      <c r="FS770"/>
      <c r="FT770"/>
      <c r="FU770"/>
      <c r="FV770"/>
      <c r="FW770"/>
      <c r="FX770"/>
      <c r="FY770"/>
      <c r="FZ770"/>
      <c r="GA770"/>
      <c r="GB770"/>
      <c r="GC770"/>
      <c r="GD770"/>
      <c r="GE770"/>
      <c r="GF770"/>
      <c r="GG770"/>
      <c r="GH770"/>
      <c r="GI770"/>
      <c r="GJ770"/>
      <c r="GK770"/>
      <c r="GL770"/>
      <c r="GM770"/>
      <c r="GN770"/>
      <c r="GO770"/>
      <c r="GP770"/>
      <c r="GQ770"/>
      <c r="GR770"/>
      <c r="GS770"/>
      <c r="GT770"/>
      <c r="GU770"/>
      <c r="GV770"/>
      <c r="GW770"/>
    </row>
    <row r="771" spans="78:205" ht="13">
      <c r="BZ771"/>
      <c r="CH771"/>
      <c r="CP771"/>
      <c r="CX771"/>
      <c r="CY771"/>
      <c r="CZ771"/>
      <c r="DA771"/>
      <c r="DB771"/>
      <c r="DC771"/>
      <c r="DD771"/>
      <c r="DE771"/>
      <c r="DF771"/>
      <c r="DG771"/>
      <c r="DH771"/>
      <c r="DI771"/>
      <c r="DJ771"/>
      <c r="DK771"/>
      <c r="DL771"/>
      <c r="DM771"/>
      <c r="DN771"/>
      <c r="DO771"/>
      <c r="DP771"/>
      <c r="DQ771"/>
      <c r="DR771"/>
      <c r="DS771"/>
      <c r="DT771"/>
      <c r="DU771"/>
      <c r="DV771"/>
      <c r="DW771"/>
      <c r="DX771"/>
      <c r="DY771"/>
      <c r="DZ771"/>
      <c r="EA771"/>
      <c r="EB771"/>
      <c r="EC771"/>
      <c r="ED771"/>
      <c r="EE771"/>
      <c r="EF771"/>
      <c r="EG771"/>
      <c r="EH771"/>
      <c r="EI771"/>
      <c r="EJ771"/>
      <c r="EK771"/>
      <c r="EL771"/>
      <c r="EM771"/>
      <c r="EN771"/>
      <c r="EO771"/>
      <c r="EP771"/>
      <c r="EQ771"/>
      <c r="ER771"/>
      <c r="ES771"/>
      <c r="ET771"/>
      <c r="EU771"/>
      <c r="EV771"/>
      <c r="EW771"/>
      <c r="EX771"/>
      <c r="EY771"/>
      <c r="EZ771"/>
      <c r="FA771"/>
      <c r="FB771"/>
      <c r="FC771"/>
      <c r="FD771"/>
      <c r="FE771"/>
      <c r="FF771"/>
      <c r="FG771"/>
      <c r="FH771"/>
      <c r="FI771"/>
      <c r="FJ771"/>
      <c r="FK771"/>
      <c r="FL771"/>
      <c r="FM771"/>
      <c r="FN771"/>
      <c r="FO771"/>
      <c r="FP771"/>
      <c r="FQ771"/>
      <c r="FR771"/>
      <c r="FS771"/>
      <c r="FT771"/>
      <c r="FU771"/>
      <c r="FV771"/>
      <c r="FW771"/>
      <c r="FX771"/>
      <c r="FY771"/>
      <c r="FZ771"/>
      <c r="GA771"/>
      <c r="GB771"/>
      <c r="GC771"/>
      <c r="GD771"/>
      <c r="GE771"/>
      <c r="GF771"/>
      <c r="GG771"/>
      <c r="GH771"/>
      <c r="GI771"/>
      <c r="GJ771"/>
      <c r="GK771"/>
      <c r="GL771"/>
      <c r="GM771"/>
      <c r="GN771"/>
      <c r="GO771"/>
      <c r="GP771"/>
      <c r="GQ771"/>
      <c r="GR771"/>
      <c r="GS771"/>
      <c r="GT771"/>
      <c r="GU771"/>
      <c r="GV771"/>
      <c r="GW771"/>
    </row>
    <row r="772" spans="78:205" ht="13">
      <c r="BZ772"/>
      <c r="CH772"/>
      <c r="CP772"/>
      <c r="CX772"/>
      <c r="CY772"/>
      <c r="CZ772"/>
      <c r="DA772"/>
      <c r="DB772"/>
      <c r="DC772"/>
      <c r="DD772"/>
      <c r="DE772"/>
      <c r="DF772"/>
      <c r="DG772"/>
      <c r="DH772"/>
      <c r="DI772"/>
      <c r="DJ772"/>
      <c r="DK772"/>
      <c r="DL772"/>
      <c r="DM772"/>
      <c r="DN772"/>
      <c r="DO772"/>
      <c r="DP772"/>
      <c r="DQ772"/>
      <c r="DR772"/>
      <c r="DS772"/>
      <c r="DT772"/>
      <c r="DU772"/>
      <c r="DV772"/>
      <c r="DW772"/>
      <c r="DX772"/>
      <c r="DY772"/>
      <c r="DZ772"/>
      <c r="EA772"/>
      <c r="EB772"/>
      <c r="EC772"/>
      <c r="ED772"/>
      <c r="EE772"/>
      <c r="EF772"/>
      <c r="EG772"/>
      <c r="EH772"/>
      <c r="EI772"/>
      <c r="EJ772"/>
      <c r="EK772"/>
      <c r="EL772"/>
      <c r="EM772"/>
      <c r="EN772"/>
      <c r="EO772"/>
      <c r="EP772"/>
      <c r="EQ772"/>
      <c r="ER772"/>
      <c r="ES772"/>
      <c r="ET772"/>
      <c r="EU772"/>
      <c r="EV772"/>
      <c r="EW772"/>
      <c r="EX772"/>
      <c r="EY772"/>
      <c r="EZ772"/>
      <c r="FA772"/>
      <c r="FB772"/>
      <c r="FC772"/>
      <c r="FD772"/>
      <c r="FE772"/>
      <c r="FF772"/>
      <c r="FG772"/>
      <c r="FH772"/>
      <c r="FI772"/>
      <c r="FJ772"/>
      <c r="FK772"/>
      <c r="FL772"/>
      <c r="FM772"/>
      <c r="FN772"/>
      <c r="FO772"/>
      <c r="FP772"/>
      <c r="FQ772"/>
      <c r="FR772"/>
      <c r="FS772"/>
      <c r="FT772"/>
      <c r="FU772"/>
      <c r="FV772"/>
      <c r="FW772"/>
      <c r="FX772"/>
      <c r="FY772"/>
      <c r="FZ772"/>
      <c r="GA772"/>
      <c r="GB772"/>
      <c r="GC772"/>
      <c r="GD772"/>
      <c r="GE772"/>
      <c r="GF772"/>
      <c r="GG772"/>
      <c r="GH772"/>
      <c r="GI772"/>
      <c r="GJ772"/>
      <c r="GK772"/>
      <c r="GL772"/>
      <c r="GM772"/>
      <c r="GN772"/>
      <c r="GO772"/>
      <c r="GP772"/>
      <c r="GQ772"/>
      <c r="GR772"/>
      <c r="GS772"/>
      <c r="GT772"/>
      <c r="GU772"/>
      <c r="GV772"/>
      <c r="GW772"/>
    </row>
    <row r="773" spans="78:205" ht="13">
      <c r="BZ773"/>
      <c r="CH773"/>
      <c r="CP773"/>
      <c r="CX773"/>
      <c r="CY773"/>
      <c r="CZ773"/>
      <c r="DA773"/>
      <c r="DB773"/>
      <c r="DC773"/>
      <c r="DD773"/>
      <c r="DE773"/>
      <c r="DF773"/>
      <c r="DG773"/>
      <c r="DH773"/>
      <c r="DI773"/>
      <c r="DJ773"/>
      <c r="DK773"/>
      <c r="DL773"/>
      <c r="DM773"/>
      <c r="DN773"/>
      <c r="DO773"/>
      <c r="DP773"/>
      <c r="DQ773"/>
      <c r="DR773"/>
      <c r="DS773"/>
      <c r="DT773"/>
      <c r="DU773"/>
      <c r="DV773"/>
      <c r="DW773"/>
      <c r="DX773"/>
      <c r="DY773"/>
      <c r="DZ773"/>
      <c r="EA773"/>
      <c r="EB773"/>
      <c r="EC773"/>
      <c r="ED773"/>
      <c r="EE773"/>
      <c r="EF773"/>
      <c r="EG773"/>
      <c r="EH773"/>
      <c r="EI773"/>
      <c r="EJ773"/>
      <c r="EK773"/>
      <c r="EL773"/>
      <c r="EM773"/>
      <c r="EN773"/>
      <c r="EO773"/>
      <c r="EP773"/>
      <c r="EQ773"/>
      <c r="ER773"/>
      <c r="ES773"/>
      <c r="ET773"/>
      <c r="EU773"/>
      <c r="EV773"/>
      <c r="EW773"/>
      <c r="EX773"/>
      <c r="EY773"/>
      <c r="EZ773"/>
      <c r="FA773"/>
      <c r="FB773"/>
      <c r="FC773"/>
      <c r="FD773"/>
      <c r="FE773"/>
      <c r="FF773"/>
      <c r="FG773"/>
      <c r="FH773"/>
      <c r="FI773"/>
      <c r="FJ773"/>
      <c r="FK773"/>
      <c r="FL773"/>
      <c r="FM773"/>
      <c r="FN773"/>
      <c r="FO773"/>
      <c r="FP773"/>
      <c r="FQ773"/>
      <c r="FR773"/>
      <c r="FS773"/>
      <c r="FT773"/>
      <c r="FU773"/>
      <c r="FV773"/>
      <c r="FW773"/>
      <c r="FX773"/>
      <c r="FY773"/>
      <c r="FZ773"/>
      <c r="GA773"/>
      <c r="GB773"/>
      <c r="GC773"/>
      <c r="GD773"/>
      <c r="GE773"/>
      <c r="GF773"/>
      <c r="GG773"/>
      <c r="GH773"/>
      <c r="GI773"/>
      <c r="GJ773"/>
      <c r="GK773"/>
      <c r="GL773"/>
      <c r="GM773"/>
      <c r="GN773"/>
      <c r="GO773"/>
      <c r="GP773"/>
      <c r="GQ773"/>
      <c r="GR773"/>
      <c r="GS773"/>
      <c r="GT773"/>
      <c r="GU773"/>
      <c r="GV773"/>
      <c r="GW773"/>
    </row>
    <row r="774" spans="78:205" ht="13">
      <c r="BZ774"/>
      <c r="CH774"/>
      <c r="CP774"/>
      <c r="CX774"/>
      <c r="CY774"/>
      <c r="CZ774"/>
      <c r="DA774"/>
      <c r="DB774"/>
      <c r="DC774"/>
      <c r="DD774"/>
      <c r="DE774"/>
      <c r="DF774"/>
      <c r="DG774"/>
      <c r="DH774"/>
      <c r="DI774"/>
      <c r="DJ774"/>
      <c r="DK774"/>
      <c r="DL774"/>
      <c r="DM774"/>
      <c r="DN774"/>
      <c r="DO774"/>
      <c r="DP774"/>
      <c r="DQ774"/>
      <c r="DR774"/>
      <c r="DS774"/>
      <c r="DT774"/>
      <c r="DU774"/>
      <c r="DV774"/>
      <c r="DW774"/>
      <c r="DX774"/>
      <c r="DY774"/>
      <c r="DZ774"/>
      <c r="EA774"/>
      <c r="EB774"/>
      <c r="EC774"/>
      <c r="ED774"/>
      <c r="EE774"/>
      <c r="EF774"/>
      <c r="EG774"/>
      <c r="EH774"/>
      <c r="EI774"/>
      <c r="EJ774"/>
      <c r="EK774"/>
      <c r="EL774"/>
      <c r="EM774"/>
      <c r="EN774"/>
      <c r="EO774"/>
      <c r="EP774"/>
      <c r="EQ774"/>
      <c r="ER774"/>
      <c r="ES774"/>
      <c r="ET774"/>
      <c r="EU774"/>
      <c r="EV774"/>
      <c r="EW774"/>
      <c r="EX774"/>
      <c r="EY774"/>
      <c r="EZ774"/>
      <c r="FA774"/>
      <c r="FB774"/>
      <c r="FC774"/>
      <c r="FD774"/>
      <c r="FE774"/>
      <c r="FF774"/>
      <c r="FG774"/>
      <c r="FH774"/>
      <c r="FI774"/>
      <c r="FJ774"/>
      <c r="FK774"/>
      <c r="FL774"/>
      <c r="FM774"/>
      <c r="FN774"/>
      <c r="FO774"/>
      <c r="FP774"/>
      <c r="FQ774"/>
      <c r="FR774"/>
      <c r="FS774"/>
      <c r="FT774"/>
      <c r="FU774"/>
      <c r="FV774"/>
      <c r="FW774"/>
      <c r="FX774"/>
      <c r="FY774"/>
      <c r="FZ774"/>
      <c r="GA774"/>
      <c r="GB774"/>
      <c r="GC774"/>
      <c r="GD774"/>
      <c r="GE774"/>
      <c r="GF774"/>
      <c r="GG774"/>
      <c r="GH774"/>
      <c r="GI774"/>
      <c r="GJ774"/>
      <c r="GK774"/>
      <c r="GL774"/>
      <c r="GM774"/>
      <c r="GN774"/>
      <c r="GO774"/>
      <c r="GP774"/>
      <c r="GQ774"/>
      <c r="GR774"/>
      <c r="GS774"/>
      <c r="GT774"/>
      <c r="GU774"/>
      <c r="GV774"/>
      <c r="GW774"/>
    </row>
    <row r="775" spans="78:205" ht="13">
      <c r="BZ775"/>
      <c r="CH775"/>
      <c r="CP775"/>
      <c r="CX775"/>
      <c r="CY775"/>
      <c r="CZ775"/>
      <c r="DA775"/>
      <c r="DB775"/>
      <c r="DC775"/>
      <c r="DD775"/>
      <c r="DE775"/>
      <c r="DF775"/>
      <c r="DG775"/>
      <c r="DH775"/>
      <c r="DI775"/>
      <c r="DJ775"/>
      <c r="DK775"/>
      <c r="DL775"/>
      <c r="DM775"/>
      <c r="DN775"/>
      <c r="DO775"/>
      <c r="DP775"/>
      <c r="DQ775"/>
      <c r="DR775"/>
      <c r="DS775"/>
      <c r="DT775"/>
      <c r="DU775"/>
      <c r="DV775"/>
      <c r="DW775"/>
      <c r="DX775"/>
      <c r="DY775"/>
      <c r="DZ775"/>
      <c r="EA775"/>
      <c r="EB775"/>
      <c r="EC775"/>
      <c r="ED775"/>
      <c r="EE775"/>
      <c r="EF775"/>
      <c r="EG775"/>
      <c r="EH775"/>
      <c r="EI775"/>
      <c r="EJ775"/>
      <c r="EK775"/>
      <c r="EL775"/>
      <c r="EM775"/>
      <c r="EN775"/>
      <c r="EO775"/>
      <c r="EP775"/>
      <c r="EQ775"/>
      <c r="ER775"/>
      <c r="ES775"/>
      <c r="ET775"/>
      <c r="EU775"/>
      <c r="EV775"/>
      <c r="EW775"/>
      <c r="EX775"/>
      <c r="EY775"/>
      <c r="EZ775"/>
      <c r="FA775"/>
      <c r="FB775"/>
      <c r="FC775"/>
      <c r="FD775"/>
      <c r="FE775"/>
      <c r="FF775"/>
      <c r="FG775"/>
      <c r="FH775"/>
      <c r="FI775"/>
      <c r="FJ775"/>
      <c r="FK775"/>
      <c r="FL775"/>
      <c r="FM775"/>
      <c r="FN775"/>
      <c r="FO775"/>
      <c r="FP775"/>
      <c r="FQ775"/>
      <c r="FR775"/>
      <c r="FS775"/>
      <c r="FT775"/>
      <c r="FU775"/>
      <c r="FV775"/>
      <c r="FW775"/>
      <c r="FX775"/>
      <c r="FY775"/>
      <c r="FZ775"/>
      <c r="GA775"/>
      <c r="GB775"/>
      <c r="GC775"/>
      <c r="GD775"/>
      <c r="GE775"/>
      <c r="GF775"/>
      <c r="GG775"/>
      <c r="GH775"/>
      <c r="GI775"/>
      <c r="GJ775"/>
      <c r="GK775"/>
      <c r="GL775"/>
      <c r="GM775"/>
      <c r="GN775"/>
      <c r="GO775"/>
      <c r="GP775"/>
      <c r="GQ775"/>
      <c r="GR775"/>
      <c r="GS775"/>
      <c r="GT775"/>
      <c r="GU775"/>
      <c r="GV775"/>
      <c r="GW775"/>
    </row>
    <row r="776" spans="78:205" ht="13">
      <c r="BZ776"/>
      <c r="CH776"/>
      <c r="CP776"/>
      <c r="CX776"/>
      <c r="CY776"/>
      <c r="CZ776"/>
      <c r="DA776"/>
      <c r="DB776"/>
      <c r="DC776"/>
      <c r="DD776"/>
      <c r="DE776"/>
      <c r="DF776"/>
      <c r="DG776"/>
      <c r="DH776"/>
      <c r="DI776"/>
      <c r="DJ776"/>
      <c r="DK776"/>
      <c r="DL776"/>
      <c r="DM776"/>
      <c r="DN776"/>
      <c r="DO776"/>
      <c r="DP776"/>
      <c r="DQ776"/>
      <c r="DR776"/>
      <c r="DS776"/>
      <c r="DT776"/>
      <c r="DU776"/>
      <c r="DV776"/>
      <c r="DW776"/>
      <c r="DX776"/>
      <c r="DY776"/>
      <c r="DZ776"/>
      <c r="EA776"/>
      <c r="EB776"/>
      <c r="EC776"/>
      <c r="ED776"/>
      <c r="EE776"/>
      <c r="EF776"/>
      <c r="EG776"/>
      <c r="EH776"/>
      <c r="EI776"/>
      <c r="EJ776"/>
      <c r="EK776"/>
      <c r="EL776"/>
      <c r="EM776"/>
      <c r="EN776"/>
      <c r="EO776"/>
      <c r="EP776"/>
      <c r="EQ776"/>
      <c r="ER776"/>
      <c r="ES776"/>
      <c r="ET776"/>
      <c r="EU776"/>
      <c r="EV776"/>
      <c r="EW776"/>
      <c r="EX776"/>
      <c r="EY776"/>
      <c r="EZ776"/>
      <c r="FA776"/>
      <c r="FB776"/>
      <c r="FC776"/>
      <c r="FD776"/>
      <c r="FE776"/>
      <c r="FF776"/>
      <c r="FG776"/>
      <c r="FH776"/>
      <c r="FI776"/>
      <c r="FJ776"/>
      <c r="FK776"/>
      <c r="FL776"/>
      <c r="FM776"/>
      <c r="FN776"/>
      <c r="FO776"/>
      <c r="FP776"/>
      <c r="FQ776"/>
      <c r="FR776"/>
      <c r="FS776"/>
      <c r="FT776"/>
      <c r="FU776"/>
      <c r="FV776"/>
      <c r="FW776"/>
      <c r="FX776"/>
      <c r="FY776"/>
      <c r="FZ776"/>
      <c r="GA776"/>
      <c r="GB776"/>
      <c r="GC776"/>
      <c r="GD776"/>
      <c r="GE776"/>
      <c r="GF776"/>
      <c r="GG776"/>
      <c r="GH776"/>
      <c r="GI776"/>
      <c r="GJ776"/>
      <c r="GK776"/>
      <c r="GL776"/>
      <c r="GM776"/>
      <c r="GN776"/>
      <c r="GO776"/>
      <c r="GP776"/>
      <c r="GQ776"/>
      <c r="GR776"/>
      <c r="GS776"/>
      <c r="GT776"/>
      <c r="GU776"/>
      <c r="GV776"/>
      <c r="GW776"/>
    </row>
    <row r="777" spans="78:205" ht="13">
      <c r="BZ777"/>
      <c r="CH777"/>
      <c r="CP777"/>
      <c r="CX777"/>
      <c r="CY777"/>
      <c r="CZ777"/>
      <c r="DA777"/>
      <c r="DB777"/>
      <c r="DC777"/>
      <c r="DD777"/>
      <c r="DE777"/>
      <c r="DF777"/>
      <c r="DG777"/>
      <c r="DH777"/>
      <c r="DI777"/>
      <c r="DJ777"/>
      <c r="DK777"/>
      <c r="DL777"/>
      <c r="DM777"/>
      <c r="DN777"/>
      <c r="DO777"/>
      <c r="DP777"/>
      <c r="DQ777"/>
      <c r="DR777"/>
      <c r="DS777"/>
      <c r="DT777"/>
      <c r="DU777"/>
      <c r="DV777"/>
      <c r="DW777"/>
      <c r="DX777"/>
      <c r="DY777"/>
      <c r="DZ777"/>
      <c r="EA777"/>
      <c r="EB777"/>
      <c r="EC777"/>
      <c r="ED777"/>
      <c r="EE777"/>
      <c r="EF777"/>
      <c r="EG777"/>
      <c r="EH777"/>
      <c r="EI777"/>
      <c r="EJ777"/>
      <c r="EK777"/>
      <c r="EL777"/>
      <c r="EM777"/>
      <c r="EN777"/>
      <c r="EO777"/>
      <c r="EP777"/>
      <c r="EQ777"/>
      <c r="ER777"/>
      <c r="ES777"/>
      <c r="ET777"/>
      <c r="EU777"/>
      <c r="EV777"/>
      <c r="EW777"/>
      <c r="EX777"/>
      <c r="EY777"/>
      <c r="EZ777"/>
      <c r="FA777"/>
      <c r="FB777"/>
      <c r="FC777"/>
      <c r="FD777"/>
      <c r="FE777"/>
      <c r="FF777"/>
      <c r="FG777"/>
      <c r="FH777"/>
      <c r="FI777"/>
      <c r="FJ777"/>
      <c r="FK777"/>
      <c r="FL777"/>
      <c r="FM777"/>
      <c r="FN777"/>
      <c r="FO777"/>
      <c r="FP777"/>
      <c r="FQ777"/>
      <c r="FR777"/>
      <c r="FS777"/>
      <c r="FT777"/>
      <c r="FU777"/>
      <c r="FV777"/>
      <c r="FW777"/>
      <c r="FX777"/>
      <c r="FY777"/>
      <c r="FZ777"/>
      <c r="GA777"/>
      <c r="GB777"/>
      <c r="GC777"/>
      <c r="GD777"/>
      <c r="GE777"/>
      <c r="GF777"/>
      <c r="GG777"/>
      <c r="GH777"/>
      <c r="GI777"/>
      <c r="GJ777"/>
      <c r="GK777"/>
      <c r="GL777"/>
      <c r="GM777"/>
      <c r="GN777"/>
      <c r="GO777"/>
      <c r="GP777"/>
      <c r="GQ777"/>
      <c r="GR777"/>
      <c r="GS777"/>
      <c r="GT777"/>
      <c r="GU777"/>
      <c r="GV777"/>
      <c r="GW777"/>
    </row>
    <row r="778" spans="78:205" ht="13">
      <c r="BZ778"/>
      <c r="CH778"/>
      <c r="CP778"/>
      <c r="CX778"/>
      <c r="CY778"/>
      <c r="CZ778"/>
      <c r="DA778"/>
      <c r="DB778"/>
      <c r="DC778"/>
      <c r="DD778"/>
      <c r="DE778"/>
      <c r="DF778"/>
      <c r="DG778"/>
      <c r="DH778"/>
      <c r="DI778"/>
      <c r="DJ778"/>
      <c r="DK778"/>
      <c r="DL778"/>
      <c r="DM778"/>
      <c r="DN778"/>
      <c r="DO778"/>
      <c r="DP778"/>
      <c r="DQ778"/>
      <c r="DR778"/>
      <c r="DS778"/>
      <c r="DT778"/>
      <c r="DU778"/>
      <c r="DV778"/>
      <c r="DW778"/>
      <c r="DX778"/>
      <c r="DY778"/>
      <c r="DZ778"/>
      <c r="EA778"/>
      <c r="EB778"/>
      <c r="EC778"/>
      <c r="ED778"/>
      <c r="EE778"/>
      <c r="EF778"/>
      <c r="EG778"/>
      <c r="EH778"/>
      <c r="EI778"/>
      <c r="EJ778"/>
      <c r="EK778"/>
      <c r="EL778"/>
      <c r="EM778"/>
      <c r="EN778"/>
      <c r="EO778"/>
      <c r="EP778"/>
      <c r="EQ778"/>
      <c r="ER778"/>
      <c r="ES778"/>
      <c r="ET778"/>
      <c r="EU778"/>
      <c r="EV778"/>
      <c r="EW778"/>
      <c r="EX778"/>
      <c r="EY778"/>
      <c r="EZ778"/>
      <c r="FA778"/>
      <c r="FB778"/>
      <c r="FC778"/>
      <c r="FD778"/>
      <c r="FE778"/>
      <c r="FF778"/>
      <c r="FG778"/>
      <c r="FH778"/>
      <c r="FI778"/>
      <c r="FJ778"/>
      <c r="FK778"/>
      <c r="FL778"/>
      <c r="FM778"/>
      <c r="FN778"/>
      <c r="FO778"/>
      <c r="FP778"/>
      <c r="FQ778"/>
      <c r="FR778"/>
      <c r="FS778"/>
      <c r="FT778"/>
      <c r="FU778"/>
      <c r="FV778"/>
      <c r="FW778"/>
      <c r="FX778"/>
      <c r="FY778"/>
      <c r="FZ778"/>
      <c r="GA778"/>
      <c r="GB778"/>
      <c r="GC778"/>
      <c r="GD778"/>
      <c r="GE778"/>
      <c r="GF778"/>
      <c r="GG778"/>
      <c r="GH778"/>
      <c r="GI778"/>
      <c r="GJ778"/>
      <c r="GK778"/>
      <c r="GL778"/>
      <c r="GM778"/>
      <c r="GN778"/>
      <c r="GO778"/>
      <c r="GP778"/>
      <c r="GQ778"/>
      <c r="GR778"/>
      <c r="GS778"/>
      <c r="GT778"/>
      <c r="GU778"/>
      <c r="GV778"/>
      <c r="GW778"/>
    </row>
    <row r="779" spans="78:205" ht="13">
      <c r="BZ779"/>
      <c r="CH779"/>
      <c r="CP779"/>
      <c r="CX779"/>
      <c r="CY779"/>
      <c r="CZ779"/>
      <c r="DA779"/>
      <c r="DB779"/>
      <c r="DC779"/>
      <c r="DD779"/>
      <c r="DE779"/>
      <c r="DF779"/>
      <c r="DG779"/>
      <c r="DH779"/>
      <c r="DI779"/>
      <c r="DJ779"/>
      <c r="DK779"/>
      <c r="DL779"/>
      <c r="DM779"/>
      <c r="DN779"/>
      <c r="DO779"/>
      <c r="DP779"/>
      <c r="DQ779"/>
      <c r="DR779"/>
      <c r="DS779"/>
      <c r="DT779"/>
      <c r="DU779"/>
      <c r="DV779"/>
      <c r="DW779"/>
      <c r="DX779"/>
      <c r="DY779"/>
      <c r="DZ779"/>
      <c r="EA779"/>
      <c r="EB779"/>
      <c r="EC779"/>
      <c r="ED779"/>
      <c r="EE779"/>
      <c r="EF779"/>
      <c r="EG779"/>
      <c r="EH779"/>
      <c r="EI779"/>
      <c r="EJ779"/>
      <c r="EK779"/>
      <c r="EL779"/>
      <c r="EM779"/>
      <c r="EN779"/>
      <c r="EO779"/>
      <c r="EP779"/>
      <c r="EQ779"/>
      <c r="ER779"/>
      <c r="ES779"/>
      <c r="ET779"/>
      <c r="EU779"/>
      <c r="EV779"/>
      <c r="EW779"/>
      <c r="EX779"/>
      <c r="EY779"/>
      <c r="EZ779"/>
      <c r="FA779"/>
      <c r="FB779"/>
      <c r="FC779"/>
      <c r="FD779"/>
      <c r="FE779"/>
      <c r="FF779"/>
      <c r="FG779"/>
      <c r="FH779"/>
      <c r="FI779"/>
      <c r="FJ779"/>
      <c r="FK779"/>
      <c r="FL779"/>
      <c r="FM779"/>
      <c r="FN779"/>
      <c r="FO779"/>
      <c r="FP779"/>
      <c r="FQ779"/>
      <c r="FR779"/>
      <c r="FS779"/>
      <c r="FT779"/>
      <c r="FU779"/>
      <c r="FV779"/>
      <c r="FW779"/>
      <c r="FX779"/>
      <c r="FY779"/>
      <c r="FZ779"/>
      <c r="GA779"/>
      <c r="GB779"/>
      <c r="GC779"/>
      <c r="GD779"/>
      <c r="GE779"/>
      <c r="GF779"/>
      <c r="GG779"/>
      <c r="GH779"/>
      <c r="GI779"/>
      <c r="GJ779"/>
      <c r="GK779"/>
      <c r="GL779"/>
      <c r="GM779"/>
      <c r="GN779"/>
      <c r="GO779"/>
      <c r="GP779"/>
      <c r="GQ779"/>
      <c r="GR779"/>
      <c r="GS779"/>
      <c r="GT779"/>
      <c r="GU779"/>
      <c r="GV779"/>
      <c r="GW779"/>
    </row>
    <row r="780" spans="78:205" ht="13">
      <c r="BZ780"/>
      <c r="CH780"/>
      <c r="CP780"/>
      <c r="CX780"/>
      <c r="CY780"/>
      <c r="CZ780"/>
      <c r="DA780"/>
      <c r="DB780"/>
      <c r="DC780"/>
      <c r="DD780"/>
      <c r="DE780"/>
      <c r="DF780"/>
      <c r="DG780"/>
      <c r="DH780"/>
      <c r="DI780"/>
      <c r="DJ780"/>
      <c r="DK780"/>
      <c r="DL780"/>
      <c r="DM780"/>
      <c r="DN780"/>
      <c r="DO780"/>
      <c r="DP780"/>
      <c r="DQ780"/>
      <c r="DR780"/>
      <c r="DS780"/>
      <c r="DT780"/>
      <c r="DU780"/>
      <c r="DV780"/>
      <c r="DW780"/>
      <c r="DX780"/>
      <c r="DY780"/>
      <c r="DZ780"/>
      <c r="EA780"/>
      <c r="EB780"/>
      <c r="EC780"/>
      <c r="ED780"/>
      <c r="EE780"/>
      <c r="EF780"/>
      <c r="EG780"/>
      <c r="EH780"/>
      <c r="EI780"/>
      <c r="EJ780"/>
      <c r="EK780"/>
      <c r="EL780"/>
      <c r="EM780"/>
      <c r="EN780"/>
      <c r="EO780"/>
      <c r="EP780"/>
      <c r="EQ780"/>
      <c r="ER780"/>
      <c r="ES780"/>
      <c r="ET780"/>
      <c r="EU780"/>
      <c r="EV780"/>
      <c r="EW780"/>
      <c r="EX780"/>
      <c r="EY780"/>
      <c r="EZ780"/>
      <c r="FA780"/>
      <c r="FB780"/>
      <c r="FC780"/>
      <c r="FD780"/>
      <c r="FE780"/>
      <c r="FF780"/>
      <c r="FG780"/>
      <c r="FH780"/>
      <c r="FI780"/>
      <c r="FJ780"/>
      <c r="FK780"/>
      <c r="FL780"/>
      <c r="FM780"/>
      <c r="FN780"/>
      <c r="FO780"/>
      <c r="FP780"/>
      <c r="FQ780"/>
      <c r="FR780"/>
      <c r="FS780"/>
      <c r="FT780"/>
      <c r="FU780"/>
      <c r="FV780"/>
      <c r="FW780"/>
      <c r="FX780"/>
      <c r="FY780"/>
      <c r="FZ780"/>
      <c r="GA780"/>
      <c r="GB780"/>
      <c r="GC780"/>
      <c r="GD780"/>
      <c r="GE780"/>
      <c r="GF780"/>
      <c r="GG780"/>
      <c r="GH780"/>
      <c r="GI780"/>
      <c r="GJ780"/>
      <c r="GK780"/>
      <c r="GL780"/>
      <c r="GM780"/>
      <c r="GN780"/>
      <c r="GO780"/>
      <c r="GP780"/>
      <c r="GQ780"/>
      <c r="GR780"/>
      <c r="GS780"/>
      <c r="GT780"/>
      <c r="GU780"/>
      <c r="GV780"/>
      <c r="GW780"/>
    </row>
    <row r="781" spans="78:205" ht="13">
      <c r="BZ781"/>
      <c r="CH781"/>
      <c r="CP781"/>
      <c r="CX781"/>
      <c r="CY781"/>
      <c r="CZ781"/>
      <c r="DA781"/>
      <c r="DB781"/>
      <c r="DC781"/>
      <c r="DD781"/>
      <c r="DE781"/>
      <c r="DF781"/>
      <c r="DG781"/>
      <c r="DH781"/>
      <c r="DI781"/>
      <c r="DJ781"/>
      <c r="DK781"/>
      <c r="DL781"/>
      <c r="DM781"/>
      <c r="DN781"/>
      <c r="DO781"/>
      <c r="DP781"/>
      <c r="DQ781"/>
      <c r="DR781"/>
      <c r="DS781"/>
      <c r="DT781"/>
      <c r="DU781"/>
      <c r="DV781"/>
      <c r="DW781"/>
      <c r="DX781"/>
      <c r="DY781"/>
      <c r="DZ781"/>
      <c r="EA781"/>
      <c r="EB781"/>
      <c r="EC781"/>
      <c r="ED781"/>
      <c r="EE781"/>
      <c r="EF781"/>
      <c r="EG781"/>
      <c r="EH781"/>
      <c r="EI781"/>
      <c r="EJ781"/>
      <c r="EK781"/>
      <c r="EL781"/>
      <c r="EM781"/>
      <c r="EN781"/>
      <c r="EO781"/>
      <c r="EP781"/>
      <c r="EQ781"/>
      <c r="ER781"/>
      <c r="ES781"/>
      <c r="ET781"/>
      <c r="EU781"/>
      <c r="EV781"/>
      <c r="EW781"/>
      <c r="EX781"/>
      <c r="EY781"/>
      <c r="EZ781"/>
      <c r="FA781"/>
      <c r="FB781"/>
      <c r="FC781"/>
      <c r="FD781"/>
      <c r="FE781"/>
      <c r="FF781"/>
      <c r="FG781"/>
      <c r="FH781"/>
      <c r="FI781"/>
      <c r="FJ781"/>
      <c r="FK781"/>
      <c r="FL781"/>
      <c r="FM781"/>
      <c r="FN781"/>
      <c r="FO781"/>
      <c r="FP781"/>
      <c r="FQ781"/>
      <c r="FR781"/>
      <c r="FS781"/>
      <c r="FT781"/>
      <c r="FU781"/>
      <c r="FV781"/>
      <c r="FW781"/>
      <c r="FX781"/>
      <c r="FY781"/>
      <c r="FZ781"/>
      <c r="GA781"/>
      <c r="GB781"/>
      <c r="GC781"/>
      <c r="GD781"/>
      <c r="GE781"/>
      <c r="GF781"/>
      <c r="GG781"/>
      <c r="GH781"/>
      <c r="GI781"/>
      <c r="GJ781"/>
      <c r="GK781"/>
      <c r="GL781"/>
      <c r="GM781"/>
      <c r="GN781"/>
      <c r="GO781"/>
      <c r="GP781"/>
      <c r="GQ781"/>
      <c r="GR781"/>
      <c r="GS781"/>
      <c r="GT781"/>
      <c r="GU781"/>
      <c r="GV781"/>
      <c r="GW781"/>
    </row>
    <row r="782" spans="78:205" ht="13">
      <c r="BZ782"/>
      <c r="CH782"/>
      <c r="CP782"/>
      <c r="CX782"/>
      <c r="CY782"/>
      <c r="CZ782"/>
      <c r="DA782"/>
      <c r="DB782"/>
      <c r="DC782"/>
      <c r="DD782"/>
      <c r="DE782"/>
      <c r="DF782"/>
      <c r="DG782"/>
      <c r="DH782"/>
      <c r="DI782"/>
      <c r="DJ782"/>
      <c r="DK782"/>
      <c r="DL782"/>
      <c r="DM782"/>
      <c r="DN782"/>
      <c r="DO782"/>
      <c r="DP782"/>
      <c r="DQ782"/>
      <c r="DR782"/>
      <c r="DS782"/>
      <c r="DT782"/>
      <c r="DU782"/>
      <c r="DV782"/>
      <c r="DW782"/>
      <c r="DX782"/>
      <c r="DY782"/>
      <c r="DZ782"/>
      <c r="EA782"/>
      <c r="EB782"/>
      <c r="EC782"/>
      <c r="ED782"/>
      <c r="EE782"/>
      <c r="EF782"/>
      <c r="EG782"/>
      <c r="EH782"/>
      <c r="EI782"/>
      <c r="EJ782"/>
      <c r="EK782"/>
      <c r="EL782"/>
      <c r="EM782"/>
      <c r="EN782"/>
      <c r="EO782"/>
      <c r="EP782"/>
      <c r="EQ782"/>
      <c r="ER782"/>
      <c r="ES782"/>
      <c r="ET782"/>
      <c r="EU782"/>
      <c r="EV782"/>
      <c r="EW782"/>
      <c r="EX782"/>
      <c r="EY782"/>
      <c r="EZ782"/>
      <c r="FA782"/>
      <c r="FB782"/>
      <c r="FC782"/>
      <c r="FD782"/>
      <c r="FE782"/>
      <c r="FF782"/>
      <c r="FG782"/>
      <c r="FH782"/>
      <c r="FI782"/>
      <c r="FJ782"/>
      <c r="FK782"/>
      <c r="FL782"/>
      <c r="FM782"/>
      <c r="FN782"/>
      <c r="FO782"/>
      <c r="FP782"/>
      <c r="FQ782"/>
      <c r="FR782"/>
      <c r="FS782"/>
      <c r="FT782"/>
      <c r="FU782"/>
      <c r="FV782"/>
      <c r="FW782"/>
      <c r="FX782"/>
      <c r="FY782"/>
      <c r="FZ782"/>
      <c r="GA782"/>
      <c r="GB782"/>
      <c r="GC782"/>
      <c r="GD782"/>
      <c r="GE782"/>
      <c r="GF782"/>
      <c r="GG782"/>
      <c r="GH782"/>
      <c r="GI782"/>
      <c r="GJ782"/>
      <c r="GK782"/>
      <c r="GL782"/>
      <c r="GM782"/>
      <c r="GN782"/>
      <c r="GO782"/>
      <c r="GP782"/>
      <c r="GQ782"/>
      <c r="GR782"/>
      <c r="GS782"/>
      <c r="GT782"/>
      <c r="GU782"/>
      <c r="GV782"/>
      <c r="GW782"/>
    </row>
    <row r="783" spans="78:205" ht="13">
      <c r="BZ783"/>
      <c r="CH783"/>
      <c r="CP783"/>
      <c r="CX783"/>
      <c r="CY783"/>
      <c r="CZ783"/>
      <c r="DA783"/>
      <c r="DB783"/>
      <c r="DC783"/>
      <c r="DD783"/>
      <c r="DE783"/>
      <c r="DF783"/>
      <c r="DG783"/>
      <c r="DH783"/>
      <c r="DI783"/>
      <c r="DJ783"/>
      <c r="DK783"/>
      <c r="DL783"/>
      <c r="DM783"/>
      <c r="DN783"/>
      <c r="DO783"/>
      <c r="DP783"/>
      <c r="DQ783"/>
      <c r="DR783"/>
      <c r="DS783"/>
      <c r="DT783"/>
      <c r="DU783"/>
      <c r="DV783"/>
      <c r="DW783"/>
      <c r="DX783"/>
      <c r="DY783"/>
      <c r="DZ783"/>
      <c r="EA783"/>
      <c r="EB783"/>
      <c r="EC783"/>
      <c r="ED783"/>
      <c r="EE783"/>
      <c r="EF783"/>
      <c r="EG783"/>
      <c r="EH783"/>
      <c r="EI783"/>
      <c r="EJ783"/>
      <c r="EK783"/>
      <c r="EL783"/>
      <c r="EM783"/>
      <c r="EN783"/>
      <c r="EO783"/>
      <c r="EP783"/>
      <c r="EQ783"/>
      <c r="ER783"/>
      <c r="ES783"/>
      <c r="ET783"/>
      <c r="EU783"/>
      <c r="EV783"/>
      <c r="EW783"/>
      <c r="EX783"/>
      <c r="EY783"/>
      <c r="EZ783"/>
      <c r="FA783"/>
      <c r="FB783"/>
      <c r="FC783"/>
      <c r="FD783"/>
      <c r="FE783"/>
      <c r="FF783"/>
      <c r="FG783"/>
      <c r="FH783"/>
      <c r="FI783"/>
      <c r="FJ783"/>
      <c r="FK783"/>
      <c r="FL783"/>
      <c r="FM783"/>
      <c r="FN783"/>
      <c r="FO783"/>
      <c r="FP783"/>
      <c r="FQ783"/>
      <c r="FR783"/>
      <c r="FS783"/>
      <c r="FT783"/>
      <c r="FU783"/>
      <c r="FV783"/>
      <c r="FW783"/>
      <c r="FX783"/>
      <c r="FY783"/>
      <c r="FZ783"/>
      <c r="GA783"/>
      <c r="GB783"/>
      <c r="GC783"/>
      <c r="GD783"/>
      <c r="GE783"/>
      <c r="GF783"/>
      <c r="GG783"/>
      <c r="GH783"/>
      <c r="GI783"/>
      <c r="GJ783"/>
      <c r="GK783"/>
      <c r="GL783"/>
      <c r="GM783"/>
      <c r="GN783"/>
      <c r="GO783"/>
      <c r="GP783"/>
      <c r="GQ783"/>
      <c r="GR783"/>
      <c r="GS783"/>
      <c r="GT783"/>
      <c r="GU783"/>
      <c r="GV783"/>
      <c r="GW783"/>
    </row>
    <row r="784" spans="78:205" ht="13">
      <c r="BZ784"/>
      <c r="CH784"/>
      <c r="CP784"/>
      <c r="CX784"/>
      <c r="CY784"/>
      <c r="CZ784"/>
      <c r="DA784"/>
      <c r="DB784"/>
      <c r="DC784"/>
      <c r="DD784"/>
      <c r="DE784"/>
      <c r="DF784"/>
      <c r="DG784"/>
      <c r="DH784"/>
      <c r="DI784"/>
      <c r="DJ784"/>
      <c r="DK784"/>
      <c r="DL784"/>
      <c r="DM784"/>
      <c r="DN784"/>
      <c r="DO784"/>
      <c r="DP784"/>
      <c r="DQ784"/>
      <c r="DR784"/>
      <c r="DS784"/>
      <c r="DT784"/>
      <c r="DU784"/>
      <c r="DV784"/>
      <c r="DW784"/>
      <c r="DX784"/>
      <c r="DY784"/>
      <c r="DZ784"/>
      <c r="EA784"/>
      <c r="EB784"/>
      <c r="EC784"/>
      <c r="ED784"/>
      <c r="EE784"/>
      <c r="EF784"/>
      <c r="EG784"/>
      <c r="EH784"/>
      <c r="EI784"/>
      <c r="EJ784"/>
      <c r="EK784"/>
      <c r="EL784"/>
      <c r="EM784"/>
      <c r="EN784"/>
      <c r="EO784"/>
      <c r="EP784"/>
      <c r="EQ784"/>
      <c r="ER784"/>
      <c r="ES784"/>
      <c r="ET784"/>
      <c r="EU784"/>
      <c r="EV784"/>
      <c r="EW784"/>
      <c r="EX784"/>
      <c r="EY784"/>
      <c r="EZ784"/>
      <c r="FA784"/>
      <c r="FB784"/>
      <c r="FC784"/>
      <c r="FD784"/>
      <c r="FE784"/>
      <c r="FF784"/>
      <c r="FG784"/>
      <c r="FH784"/>
      <c r="FI784"/>
      <c r="FJ784"/>
      <c r="FK784"/>
      <c r="FL784"/>
      <c r="FM784"/>
      <c r="FN784"/>
      <c r="FO784"/>
      <c r="FP784"/>
      <c r="FQ784"/>
      <c r="FR784"/>
      <c r="FS784"/>
      <c r="FT784"/>
      <c r="FU784"/>
      <c r="FV784"/>
      <c r="FW784"/>
      <c r="FX784"/>
      <c r="FY784"/>
      <c r="FZ784"/>
      <c r="GA784"/>
      <c r="GB784"/>
      <c r="GC784"/>
      <c r="GD784"/>
      <c r="GE784"/>
      <c r="GF784"/>
      <c r="GG784"/>
      <c r="GH784"/>
      <c r="GI784"/>
      <c r="GJ784"/>
      <c r="GK784"/>
      <c r="GL784"/>
      <c r="GM784"/>
      <c r="GN784"/>
      <c r="GO784"/>
      <c r="GP784"/>
      <c r="GQ784"/>
      <c r="GR784"/>
      <c r="GS784"/>
      <c r="GT784"/>
      <c r="GU784"/>
      <c r="GV784"/>
      <c r="GW784"/>
    </row>
    <row r="785" spans="78:205" ht="13">
      <c r="BZ785"/>
      <c r="CH785"/>
      <c r="CP785"/>
      <c r="CX785"/>
      <c r="CY785"/>
      <c r="CZ785"/>
      <c r="DA785"/>
      <c r="DB785"/>
      <c r="DC785"/>
      <c r="DD785"/>
      <c r="DE785"/>
      <c r="DF785"/>
      <c r="DG785"/>
      <c r="DH785"/>
      <c r="DI785"/>
      <c r="DJ785"/>
      <c r="DK785"/>
      <c r="DL785"/>
      <c r="DM785"/>
      <c r="DN785"/>
      <c r="DO785"/>
      <c r="DP785"/>
      <c r="DQ785"/>
      <c r="DR785"/>
      <c r="DS785"/>
      <c r="DT785"/>
      <c r="DU785"/>
      <c r="DV785"/>
      <c r="DW785"/>
      <c r="DX785"/>
      <c r="DY785"/>
      <c r="DZ785"/>
      <c r="EA785"/>
      <c r="EB785"/>
      <c r="EC785"/>
      <c r="ED785"/>
      <c r="EE785"/>
      <c r="EF785"/>
      <c r="EG785"/>
      <c r="EH785"/>
      <c r="EI785"/>
      <c r="EJ785"/>
      <c r="EK785"/>
      <c r="EL785"/>
      <c r="EM785"/>
      <c r="EN785"/>
      <c r="EO785"/>
      <c r="EP785"/>
      <c r="EQ785"/>
      <c r="ER785"/>
      <c r="ES785"/>
      <c r="ET785"/>
      <c r="EU785"/>
      <c r="EV785"/>
      <c r="EW785"/>
      <c r="EX785"/>
      <c r="EY785"/>
      <c r="EZ785"/>
      <c r="FA785"/>
      <c r="FB785"/>
      <c r="FC785"/>
      <c r="FD785"/>
      <c r="FE785"/>
      <c r="FF785"/>
      <c r="FG785"/>
      <c r="FH785"/>
      <c r="FI785"/>
      <c r="FJ785"/>
      <c r="FK785"/>
      <c r="FL785"/>
      <c r="FM785"/>
      <c r="FN785"/>
      <c r="FO785"/>
      <c r="FP785"/>
      <c r="FQ785"/>
      <c r="FR785"/>
      <c r="FS785"/>
      <c r="FT785"/>
      <c r="FU785"/>
      <c r="FV785"/>
      <c r="FW785"/>
      <c r="FX785"/>
      <c r="FY785"/>
      <c r="FZ785"/>
      <c r="GA785"/>
      <c r="GB785"/>
      <c r="GC785"/>
      <c r="GD785"/>
      <c r="GE785"/>
      <c r="GF785"/>
      <c r="GG785"/>
      <c r="GH785"/>
      <c r="GI785"/>
      <c r="GJ785"/>
      <c r="GK785"/>
      <c r="GL785"/>
      <c r="GM785"/>
      <c r="GN785"/>
      <c r="GO785"/>
      <c r="GP785"/>
      <c r="GQ785"/>
      <c r="GR785"/>
      <c r="GS785"/>
      <c r="GT785"/>
      <c r="GU785"/>
      <c r="GV785"/>
      <c r="GW785"/>
    </row>
    <row r="786" spans="78:205" ht="13">
      <c r="BZ786"/>
      <c r="CH786"/>
      <c r="CP786"/>
      <c r="CX786"/>
      <c r="CY786"/>
      <c r="CZ786"/>
      <c r="DA786"/>
      <c r="DB786"/>
      <c r="DC786"/>
      <c r="DD786"/>
      <c r="DE786"/>
      <c r="DF786"/>
      <c r="DG786"/>
      <c r="DH786"/>
      <c r="DI786"/>
      <c r="DJ786"/>
      <c r="DK786"/>
      <c r="DL786"/>
      <c r="DM786"/>
      <c r="DN786"/>
      <c r="DO786"/>
      <c r="DP786"/>
      <c r="DQ786"/>
      <c r="DR786"/>
      <c r="DS786"/>
      <c r="DT786"/>
      <c r="DU786"/>
      <c r="DV786"/>
      <c r="DW786"/>
      <c r="DX786"/>
      <c r="DY786"/>
      <c r="DZ786"/>
      <c r="EA786"/>
      <c r="EB786"/>
      <c r="EC786"/>
      <c r="ED786"/>
      <c r="EE786"/>
      <c r="EF786"/>
      <c r="EG786"/>
      <c r="EH786"/>
      <c r="EI786"/>
      <c r="EJ786"/>
      <c r="EK786"/>
      <c r="EL786"/>
      <c r="EM786"/>
      <c r="EN786"/>
      <c r="EO786"/>
      <c r="EP786"/>
      <c r="EQ786"/>
      <c r="ER786"/>
      <c r="ES786"/>
      <c r="ET786"/>
      <c r="EU786"/>
      <c r="EV786"/>
      <c r="EW786"/>
      <c r="EX786"/>
      <c r="EY786"/>
      <c r="EZ786"/>
      <c r="FA786"/>
      <c r="FB786"/>
      <c r="FC786"/>
      <c r="FD786"/>
      <c r="FE786"/>
      <c r="FF786"/>
      <c r="FG786"/>
      <c r="FH786"/>
      <c r="FI786"/>
      <c r="FJ786"/>
      <c r="FK786"/>
      <c r="FL786"/>
      <c r="FM786"/>
      <c r="FN786"/>
      <c r="FO786"/>
      <c r="FP786"/>
      <c r="FQ786"/>
      <c r="FR786"/>
      <c r="FS786"/>
      <c r="FT786"/>
      <c r="FU786"/>
      <c r="FV786"/>
      <c r="FW786"/>
      <c r="FX786"/>
      <c r="FY786"/>
      <c r="FZ786"/>
      <c r="GA786"/>
      <c r="GB786"/>
      <c r="GC786"/>
      <c r="GD786"/>
      <c r="GE786"/>
      <c r="GF786"/>
      <c r="GG786"/>
      <c r="GH786"/>
      <c r="GI786"/>
      <c r="GJ786"/>
      <c r="GK786"/>
      <c r="GL786"/>
      <c r="GM786"/>
      <c r="GN786"/>
      <c r="GO786"/>
      <c r="GP786"/>
      <c r="GQ786"/>
      <c r="GR786"/>
      <c r="GS786"/>
      <c r="GT786"/>
      <c r="GU786"/>
      <c r="GV786"/>
      <c r="GW786"/>
    </row>
    <row r="787" spans="78:205" ht="13">
      <c r="BZ787"/>
      <c r="CH787"/>
      <c r="CP787"/>
      <c r="CX787"/>
      <c r="CY787"/>
      <c r="CZ787"/>
      <c r="DA787"/>
      <c r="DB787"/>
      <c r="DC787"/>
      <c r="DD787"/>
      <c r="DE787"/>
      <c r="DF787"/>
      <c r="DG787"/>
      <c r="DH787"/>
      <c r="DI787"/>
      <c r="DJ787"/>
      <c r="DK787"/>
      <c r="DL787"/>
      <c r="DM787"/>
      <c r="DN787"/>
      <c r="DO787"/>
      <c r="DP787"/>
      <c r="DQ787"/>
      <c r="DR787"/>
      <c r="DS787"/>
      <c r="DT787"/>
      <c r="DU787"/>
      <c r="DV787"/>
      <c r="DW787"/>
      <c r="DX787"/>
      <c r="DY787"/>
      <c r="DZ787"/>
      <c r="EA787"/>
      <c r="EB787"/>
      <c r="EC787"/>
      <c r="ED787"/>
      <c r="EE787"/>
      <c r="EF787"/>
      <c r="EG787"/>
      <c r="EH787"/>
      <c r="EI787"/>
      <c r="EJ787"/>
      <c r="EK787"/>
      <c r="EL787"/>
      <c r="EM787"/>
      <c r="EN787"/>
      <c r="EO787"/>
      <c r="EP787"/>
      <c r="EQ787"/>
      <c r="ER787"/>
      <c r="ES787"/>
      <c r="ET787"/>
      <c r="EU787"/>
      <c r="EV787"/>
      <c r="EW787"/>
      <c r="EX787"/>
      <c r="EY787"/>
      <c r="EZ787"/>
      <c r="FA787"/>
      <c r="FB787"/>
      <c r="FC787"/>
      <c r="FD787"/>
      <c r="FE787"/>
      <c r="FF787"/>
      <c r="FG787"/>
      <c r="FH787"/>
      <c r="FI787"/>
      <c r="FJ787"/>
      <c r="FK787"/>
      <c r="FL787"/>
      <c r="FM787"/>
      <c r="FN787"/>
      <c r="FO787"/>
      <c r="FP787"/>
      <c r="FQ787"/>
      <c r="FR787"/>
      <c r="FS787"/>
      <c r="FT787"/>
      <c r="FU787"/>
      <c r="FV787"/>
      <c r="FW787"/>
      <c r="FX787"/>
      <c r="FY787"/>
      <c r="FZ787"/>
      <c r="GA787"/>
      <c r="GB787"/>
      <c r="GC787"/>
      <c r="GD787"/>
      <c r="GE787"/>
      <c r="GF787"/>
      <c r="GG787"/>
      <c r="GH787"/>
      <c r="GI787"/>
      <c r="GJ787"/>
      <c r="GK787"/>
      <c r="GL787"/>
      <c r="GM787"/>
      <c r="GN787"/>
      <c r="GO787"/>
      <c r="GP787"/>
      <c r="GQ787"/>
      <c r="GR787"/>
      <c r="GS787"/>
      <c r="GT787"/>
      <c r="GU787"/>
      <c r="GV787"/>
      <c r="GW787"/>
    </row>
    <row r="788" spans="78:205" ht="13">
      <c r="BZ788"/>
      <c r="CH788"/>
      <c r="CP788"/>
      <c r="CX788"/>
      <c r="CY788"/>
      <c r="CZ788"/>
      <c r="DA788"/>
      <c r="DB788"/>
      <c r="DC788"/>
      <c r="DD788"/>
      <c r="DE788"/>
      <c r="DF788"/>
      <c r="DG788"/>
      <c r="DH788"/>
      <c r="DI788"/>
      <c r="DJ788"/>
      <c r="DK788"/>
      <c r="DL788"/>
      <c r="DM788"/>
      <c r="DN788"/>
      <c r="DO788"/>
      <c r="DP788"/>
      <c r="DQ788"/>
      <c r="DR788"/>
      <c r="DS788"/>
      <c r="DT788"/>
      <c r="DU788"/>
      <c r="DV788"/>
      <c r="DW788"/>
      <c r="DX788"/>
      <c r="DY788"/>
      <c r="DZ788"/>
      <c r="EA788"/>
      <c r="EB788"/>
      <c r="EC788"/>
      <c r="ED788"/>
      <c r="EE788"/>
      <c r="EF788"/>
      <c r="EG788"/>
      <c r="EH788"/>
      <c r="EI788"/>
      <c r="EJ788"/>
      <c r="EK788"/>
      <c r="EL788"/>
      <c r="EM788"/>
      <c r="EN788"/>
      <c r="EO788"/>
      <c r="EP788"/>
      <c r="EQ788"/>
      <c r="ER788"/>
      <c r="ES788"/>
      <c r="ET788"/>
      <c r="EU788"/>
      <c r="EV788"/>
      <c r="EW788"/>
      <c r="EX788"/>
      <c r="EY788"/>
      <c r="EZ788"/>
      <c r="FA788"/>
      <c r="FB788"/>
      <c r="FC788"/>
      <c r="FD788"/>
      <c r="FE788"/>
      <c r="FF788"/>
      <c r="FG788"/>
      <c r="FH788"/>
      <c r="FI788"/>
      <c r="FJ788"/>
      <c r="FK788"/>
      <c r="FL788"/>
      <c r="FM788"/>
      <c r="FN788"/>
      <c r="FO788"/>
      <c r="FP788"/>
      <c r="FQ788"/>
      <c r="FR788"/>
      <c r="FS788"/>
      <c r="FT788"/>
      <c r="FU788"/>
      <c r="FV788"/>
      <c r="FW788"/>
      <c r="FX788"/>
      <c r="FY788"/>
      <c r="FZ788"/>
      <c r="GA788"/>
      <c r="GB788"/>
      <c r="GC788"/>
      <c r="GD788"/>
      <c r="GE788"/>
      <c r="GF788"/>
      <c r="GG788"/>
      <c r="GH788"/>
      <c r="GI788"/>
      <c r="GJ788"/>
      <c r="GK788"/>
      <c r="GL788"/>
      <c r="GM788"/>
      <c r="GN788"/>
      <c r="GO788"/>
      <c r="GP788"/>
      <c r="GQ788"/>
      <c r="GR788"/>
      <c r="GS788"/>
      <c r="GT788"/>
      <c r="GU788"/>
      <c r="GV788"/>
      <c r="GW788"/>
    </row>
    <row r="789" spans="78:205" ht="13">
      <c r="BZ789"/>
      <c r="CH789"/>
      <c r="CP789"/>
      <c r="CX789"/>
      <c r="CY789"/>
      <c r="CZ789"/>
      <c r="DA789"/>
      <c r="DB789"/>
      <c r="DC789"/>
      <c r="DD789"/>
      <c r="DE789"/>
      <c r="DF789"/>
      <c r="DG789"/>
      <c r="DH789"/>
      <c r="DI789"/>
      <c r="DJ789"/>
      <c r="DK789"/>
      <c r="DL789"/>
      <c r="DM789"/>
      <c r="DN789"/>
      <c r="DO789"/>
      <c r="DP789"/>
      <c r="DQ789"/>
      <c r="DR789"/>
      <c r="DS789"/>
      <c r="DT789"/>
      <c r="DU789"/>
      <c r="DV789"/>
      <c r="DW789"/>
      <c r="DX789"/>
      <c r="DY789"/>
      <c r="DZ789"/>
      <c r="EA789"/>
      <c r="EB789"/>
      <c r="EC789"/>
      <c r="ED789"/>
      <c r="EE789"/>
      <c r="EF789"/>
      <c r="EG789"/>
      <c r="EH789"/>
      <c r="EI789"/>
      <c r="EJ789"/>
      <c r="EK789"/>
      <c r="EL789"/>
      <c r="EM789"/>
      <c r="EN789"/>
      <c r="EO789"/>
      <c r="EP789"/>
      <c r="EQ789"/>
      <c r="ER789"/>
      <c r="ES789"/>
      <c r="ET789"/>
      <c r="EU789"/>
      <c r="EV789"/>
      <c r="EW789"/>
      <c r="EX789"/>
      <c r="EY789"/>
      <c r="EZ789"/>
      <c r="FA789"/>
      <c r="FB789"/>
      <c r="FC789"/>
      <c r="FD789"/>
      <c r="FE789"/>
      <c r="FF789"/>
      <c r="FG789"/>
      <c r="FH789"/>
      <c r="FI789"/>
      <c r="FJ789"/>
      <c r="FK789"/>
      <c r="FL789"/>
      <c r="FM789"/>
      <c r="FN789"/>
      <c r="FO789"/>
      <c r="FP789"/>
      <c r="FQ789"/>
      <c r="FR789"/>
      <c r="FS789"/>
      <c r="FT789"/>
      <c r="FU789"/>
      <c r="FV789"/>
      <c r="FW789"/>
      <c r="FX789"/>
      <c r="FY789"/>
      <c r="FZ789"/>
      <c r="GA789"/>
      <c r="GB789"/>
      <c r="GC789"/>
      <c r="GD789"/>
      <c r="GE789"/>
      <c r="GF789"/>
      <c r="GG789"/>
      <c r="GH789"/>
      <c r="GI789"/>
      <c r="GJ789"/>
      <c r="GK789"/>
      <c r="GL789"/>
      <c r="GM789"/>
      <c r="GN789"/>
      <c r="GO789"/>
      <c r="GP789"/>
      <c r="GQ789"/>
      <c r="GR789"/>
      <c r="GS789"/>
      <c r="GT789"/>
      <c r="GU789"/>
      <c r="GV789"/>
      <c r="GW789"/>
    </row>
    <row r="790" spans="78:205" ht="13">
      <c r="BZ790"/>
      <c r="CH790"/>
      <c r="CP790"/>
      <c r="CX790"/>
      <c r="CY790"/>
      <c r="CZ790"/>
      <c r="DA790"/>
      <c r="DB790"/>
      <c r="DC790"/>
      <c r="DD790"/>
      <c r="DE790"/>
      <c r="DF790"/>
      <c r="DG790"/>
      <c r="DH790"/>
      <c r="DI790"/>
      <c r="DJ790"/>
      <c r="DK790"/>
      <c r="DL790"/>
      <c r="DM790"/>
      <c r="DN790"/>
      <c r="DO790"/>
      <c r="DP790"/>
      <c r="DQ790"/>
      <c r="DR790"/>
      <c r="DS790"/>
      <c r="DT790"/>
      <c r="DU790"/>
      <c r="DV790"/>
      <c r="DW790"/>
      <c r="DX790"/>
      <c r="DY790"/>
      <c r="DZ790"/>
      <c r="EA790"/>
      <c r="EB790"/>
      <c r="EC790"/>
      <c r="ED790"/>
      <c r="EE790"/>
      <c r="EF790"/>
      <c r="EG790"/>
      <c r="EH790"/>
      <c r="EI790"/>
      <c r="EJ790"/>
      <c r="EK790"/>
      <c r="EL790"/>
      <c r="EM790"/>
      <c r="EN790"/>
      <c r="EO790"/>
      <c r="EP790"/>
      <c r="EQ790"/>
      <c r="ER790"/>
      <c r="ES790"/>
      <c r="ET790"/>
      <c r="EU790"/>
      <c r="EV790"/>
      <c r="EW790"/>
      <c r="EX790"/>
      <c r="EY790"/>
      <c r="EZ790"/>
      <c r="FA790"/>
      <c r="FB790"/>
      <c r="FC790"/>
      <c r="FD790"/>
      <c r="FE790"/>
      <c r="FF790"/>
      <c r="FG790"/>
      <c r="FH790"/>
      <c r="FI790"/>
      <c r="FJ790"/>
      <c r="FK790"/>
      <c r="FL790"/>
      <c r="FM790"/>
      <c r="FN790"/>
      <c r="FO790"/>
      <c r="FP790"/>
      <c r="FQ790"/>
      <c r="FR790"/>
      <c r="FS790"/>
      <c r="FT790"/>
      <c r="FU790"/>
      <c r="FV790"/>
      <c r="FW790"/>
      <c r="FX790"/>
      <c r="FY790"/>
      <c r="FZ790"/>
      <c r="GA790"/>
      <c r="GB790"/>
      <c r="GC790"/>
      <c r="GD790"/>
      <c r="GE790"/>
      <c r="GF790"/>
      <c r="GG790"/>
      <c r="GH790"/>
      <c r="GI790"/>
      <c r="GJ790"/>
      <c r="GK790"/>
      <c r="GL790"/>
      <c r="GM790"/>
      <c r="GN790"/>
      <c r="GO790"/>
      <c r="GP790"/>
      <c r="GQ790"/>
      <c r="GR790"/>
      <c r="GS790"/>
      <c r="GT790"/>
      <c r="GU790"/>
      <c r="GV790"/>
      <c r="GW790"/>
    </row>
    <row r="791" spans="78:205" ht="13">
      <c r="BZ791"/>
      <c r="CH791"/>
      <c r="CP791"/>
      <c r="CX791"/>
      <c r="CY791"/>
      <c r="CZ791"/>
      <c r="DA791"/>
      <c r="DB791"/>
      <c r="DC791"/>
      <c r="DD791"/>
      <c r="DE791"/>
      <c r="DF791"/>
      <c r="DG791"/>
      <c r="DH791"/>
      <c r="DI791"/>
      <c r="DJ791"/>
      <c r="DK791"/>
      <c r="DL791"/>
      <c r="DM791"/>
      <c r="DN791"/>
      <c r="DO791"/>
      <c r="DP791"/>
      <c r="DQ791"/>
      <c r="DR791"/>
      <c r="DS791"/>
      <c r="DT791"/>
      <c r="DU791"/>
      <c r="DV791"/>
      <c r="DW791"/>
      <c r="DX791"/>
      <c r="DY791"/>
      <c r="DZ791"/>
      <c r="EA791"/>
      <c r="EB791"/>
      <c r="EC791"/>
      <c r="ED791"/>
      <c r="EE791"/>
      <c r="EF791"/>
      <c r="EG791"/>
      <c r="EH791"/>
      <c r="EI791"/>
      <c r="EJ791"/>
      <c r="EK791"/>
      <c r="EL791"/>
      <c r="EM791"/>
      <c r="EN791"/>
      <c r="EO791"/>
      <c r="EP791"/>
      <c r="EQ791"/>
      <c r="ER791"/>
      <c r="ES791"/>
      <c r="ET791"/>
      <c r="EU791"/>
      <c r="EV791"/>
      <c r="EW791"/>
      <c r="EX791"/>
      <c r="EY791"/>
      <c r="EZ791"/>
      <c r="FA791"/>
      <c r="FB791"/>
      <c r="FC791"/>
      <c r="FD791"/>
      <c r="FE791"/>
      <c r="FF791"/>
      <c r="FG791"/>
      <c r="FH791"/>
      <c r="FI791"/>
      <c r="FJ791"/>
      <c r="FK791"/>
      <c r="FL791"/>
      <c r="FM791"/>
      <c r="FN791"/>
      <c r="FO791"/>
      <c r="FP791"/>
      <c r="FQ791"/>
      <c r="FR791"/>
      <c r="FS791"/>
      <c r="FT791"/>
      <c r="FU791"/>
      <c r="FV791"/>
      <c r="FW791"/>
      <c r="FX791"/>
      <c r="FY791"/>
      <c r="FZ791"/>
      <c r="GA791"/>
      <c r="GB791"/>
      <c r="GC791"/>
      <c r="GD791"/>
      <c r="GE791"/>
      <c r="GF791"/>
      <c r="GG791"/>
      <c r="GH791"/>
      <c r="GI791"/>
      <c r="GJ791"/>
      <c r="GK791"/>
      <c r="GL791"/>
      <c r="GM791"/>
      <c r="GN791"/>
      <c r="GO791"/>
      <c r="GP791"/>
      <c r="GQ791"/>
      <c r="GR791"/>
      <c r="GS791"/>
      <c r="GT791"/>
      <c r="GU791"/>
      <c r="GV791"/>
      <c r="GW791"/>
    </row>
    <row r="792" spans="78:205" ht="13">
      <c r="BZ792"/>
      <c r="CH792"/>
      <c r="CP792"/>
      <c r="CX792"/>
      <c r="CY792"/>
      <c r="CZ792"/>
      <c r="DA792"/>
      <c r="DB792"/>
      <c r="DC792"/>
      <c r="DD792"/>
      <c r="DE792"/>
      <c r="DF792"/>
      <c r="DG792"/>
      <c r="DH792"/>
      <c r="DI792"/>
      <c r="DJ792"/>
      <c r="DK792"/>
      <c r="DL792"/>
      <c r="DM792"/>
      <c r="DN792"/>
      <c r="DO792"/>
      <c r="DP792"/>
      <c r="DQ792"/>
      <c r="DR792"/>
      <c r="DS792"/>
      <c r="DT792"/>
      <c r="DU792"/>
      <c r="DV792"/>
      <c r="DW792"/>
      <c r="DX792"/>
      <c r="DY792"/>
      <c r="DZ792"/>
      <c r="EA792"/>
      <c r="EB792"/>
      <c r="EC792"/>
      <c r="ED792"/>
      <c r="EE792"/>
      <c r="EF792"/>
      <c r="EG792"/>
      <c r="EH792"/>
      <c r="EI792"/>
      <c r="EJ792"/>
      <c r="EK792"/>
      <c r="EL792"/>
      <c r="EM792"/>
      <c r="EN792"/>
      <c r="EO792"/>
      <c r="EP792"/>
      <c r="EQ792"/>
      <c r="ER792"/>
      <c r="ES792"/>
      <c r="ET792"/>
      <c r="EU792"/>
      <c r="EV792"/>
      <c r="EW792"/>
      <c r="EX792"/>
      <c r="EY792"/>
      <c r="EZ792"/>
      <c r="FA792"/>
      <c r="FB792"/>
      <c r="FC792"/>
      <c r="FD792"/>
      <c r="FE792"/>
      <c r="FF792"/>
      <c r="FG792"/>
      <c r="FH792"/>
      <c r="FI792"/>
      <c r="FJ792"/>
      <c r="FK792"/>
      <c r="FL792"/>
      <c r="FM792"/>
      <c r="FN792"/>
      <c r="FO792"/>
      <c r="FP792"/>
      <c r="FQ792"/>
      <c r="FR792"/>
      <c r="FS792"/>
      <c r="FT792"/>
      <c r="FU792"/>
      <c r="FV792"/>
      <c r="FW792"/>
      <c r="FX792"/>
      <c r="FY792"/>
      <c r="FZ792"/>
      <c r="GA792"/>
      <c r="GB792"/>
      <c r="GC792"/>
      <c r="GD792"/>
      <c r="GE792"/>
      <c r="GF792"/>
      <c r="GG792"/>
      <c r="GH792"/>
      <c r="GI792"/>
      <c r="GJ792"/>
      <c r="GK792"/>
      <c r="GL792"/>
      <c r="GM792"/>
      <c r="GN792"/>
      <c r="GO792"/>
      <c r="GP792"/>
      <c r="GQ792"/>
      <c r="GR792"/>
      <c r="GS792"/>
      <c r="GT792"/>
      <c r="GU792"/>
      <c r="GV792"/>
      <c r="GW792"/>
    </row>
    <row r="793" spans="78:205" ht="13">
      <c r="BZ793"/>
      <c r="CH793"/>
      <c r="CP793"/>
      <c r="CX793"/>
      <c r="CY793"/>
      <c r="CZ793"/>
      <c r="DA793"/>
      <c r="DB793"/>
      <c r="DC793"/>
      <c r="DD793"/>
      <c r="DE793"/>
      <c r="DF793"/>
      <c r="DG793"/>
      <c r="DH793"/>
      <c r="DI793"/>
      <c r="DJ793"/>
      <c r="DK793"/>
      <c r="DL793"/>
      <c r="DM793"/>
      <c r="DN793"/>
      <c r="DO793"/>
      <c r="DP793"/>
      <c r="DQ793"/>
      <c r="DR793"/>
      <c r="DS793"/>
      <c r="DT793"/>
      <c r="DU793"/>
      <c r="DV793"/>
      <c r="DW793"/>
      <c r="DX793"/>
      <c r="DY793"/>
      <c r="DZ793"/>
      <c r="EA793"/>
      <c r="EB793"/>
      <c r="EC793"/>
      <c r="ED793"/>
      <c r="EE793"/>
      <c r="EF793"/>
      <c r="EG793"/>
      <c r="EH793"/>
      <c r="EI793"/>
      <c r="EJ793"/>
      <c r="EK793"/>
      <c r="EL793"/>
      <c r="EM793"/>
      <c r="EN793"/>
      <c r="EO793"/>
      <c r="EP793"/>
      <c r="EQ793"/>
      <c r="ER793"/>
      <c r="ES793"/>
      <c r="ET793"/>
      <c r="EU793"/>
      <c r="EV793"/>
      <c r="EW793"/>
      <c r="EX793"/>
      <c r="EY793"/>
      <c r="EZ793"/>
      <c r="FA793"/>
      <c r="FB793"/>
      <c r="FC793"/>
      <c r="FD793"/>
      <c r="FE793"/>
      <c r="FF793"/>
      <c r="FG793"/>
      <c r="FH793"/>
      <c r="FI793"/>
      <c r="FJ793"/>
      <c r="FK793"/>
      <c r="FL793"/>
      <c r="FM793"/>
      <c r="FN793"/>
      <c r="FO793"/>
      <c r="FP793"/>
      <c r="FQ793"/>
      <c r="FR793"/>
      <c r="FS793"/>
      <c r="FT793"/>
      <c r="FU793"/>
      <c r="FV793"/>
      <c r="FW793"/>
      <c r="FX793"/>
      <c r="FY793"/>
      <c r="FZ793"/>
      <c r="GA793"/>
      <c r="GB793"/>
      <c r="GC793"/>
      <c r="GD793"/>
      <c r="GE793"/>
      <c r="GF793"/>
      <c r="GG793"/>
      <c r="GH793"/>
      <c r="GI793"/>
      <c r="GJ793"/>
      <c r="GK793"/>
      <c r="GL793"/>
      <c r="GM793"/>
      <c r="GN793"/>
      <c r="GO793"/>
      <c r="GP793"/>
      <c r="GQ793"/>
      <c r="GR793"/>
      <c r="GS793"/>
      <c r="GT793"/>
      <c r="GU793"/>
      <c r="GV793"/>
      <c r="GW793"/>
    </row>
    <row r="794" spans="78:205" ht="13">
      <c r="BZ794"/>
      <c r="CH794"/>
      <c r="CP794"/>
      <c r="CX794"/>
      <c r="CY794"/>
      <c r="CZ794"/>
      <c r="DA794"/>
      <c r="DB794"/>
      <c r="DC794"/>
      <c r="DD794"/>
      <c r="DE794"/>
      <c r="DF794"/>
      <c r="DG794"/>
      <c r="DH794"/>
      <c r="DI794"/>
      <c r="DJ794"/>
      <c r="DK794"/>
      <c r="DL794"/>
      <c r="DM794"/>
      <c r="DN794"/>
      <c r="DO794"/>
      <c r="DP794"/>
      <c r="DQ794"/>
      <c r="DR794"/>
      <c r="DS794"/>
      <c r="DT794"/>
      <c r="DU794"/>
      <c r="DV794"/>
      <c r="DW794"/>
      <c r="DX794"/>
      <c r="DY794"/>
      <c r="DZ794"/>
      <c r="EA794"/>
      <c r="EB794"/>
      <c r="EC794"/>
      <c r="ED794"/>
      <c r="EE794"/>
      <c r="EF794"/>
      <c r="EG794"/>
      <c r="EH794"/>
      <c r="EI794"/>
      <c r="EJ794"/>
      <c r="EK794"/>
      <c r="EL794"/>
      <c r="EM794"/>
      <c r="EN794"/>
      <c r="EO794"/>
      <c r="EP794"/>
      <c r="EQ794"/>
      <c r="ER794"/>
      <c r="ES794"/>
      <c r="ET794"/>
      <c r="EU794"/>
      <c r="EV794"/>
      <c r="EW794"/>
      <c r="EX794"/>
      <c r="EY794"/>
      <c r="EZ794"/>
      <c r="FA794"/>
      <c r="FB794"/>
      <c r="FC794"/>
      <c r="FD794"/>
      <c r="FE794"/>
      <c r="FF794"/>
      <c r="FG794"/>
      <c r="FH794"/>
      <c r="FI794"/>
      <c r="FJ794"/>
      <c r="FK794"/>
      <c r="FL794"/>
      <c r="FM794"/>
      <c r="FN794"/>
      <c r="FO794"/>
      <c r="FP794"/>
      <c r="FQ794"/>
      <c r="FR794"/>
      <c r="FS794"/>
      <c r="FT794"/>
      <c r="FU794"/>
      <c r="FV794"/>
      <c r="FW794"/>
      <c r="FX794"/>
      <c r="FY794"/>
      <c r="FZ794"/>
      <c r="GA794"/>
      <c r="GB794"/>
      <c r="GC794"/>
      <c r="GD794"/>
      <c r="GE794"/>
      <c r="GF794"/>
      <c r="GG794"/>
      <c r="GH794"/>
      <c r="GI794"/>
      <c r="GJ794"/>
      <c r="GK794"/>
      <c r="GL794"/>
      <c r="GM794"/>
      <c r="GN794"/>
      <c r="GO794"/>
      <c r="GP794"/>
      <c r="GQ794"/>
      <c r="GR794"/>
      <c r="GS794"/>
      <c r="GT794"/>
      <c r="GU794"/>
      <c r="GV794"/>
      <c r="GW794"/>
    </row>
    <row r="795" spans="78:205" ht="13">
      <c r="BZ795"/>
      <c r="CH795"/>
      <c r="CP795"/>
      <c r="CX795"/>
      <c r="CY795"/>
      <c r="CZ795"/>
      <c r="DA795"/>
      <c r="DB795"/>
      <c r="DC795"/>
      <c r="DD795"/>
      <c r="DE795"/>
      <c r="DF795"/>
      <c r="DG795"/>
      <c r="DH795"/>
      <c r="DI795"/>
      <c r="DJ795"/>
      <c r="DK795"/>
      <c r="DL795"/>
      <c r="DM795"/>
      <c r="DN795"/>
      <c r="DO795"/>
      <c r="DP795"/>
      <c r="DQ795"/>
      <c r="DR795"/>
      <c r="DS795"/>
      <c r="DT795"/>
      <c r="DU795"/>
      <c r="DV795"/>
      <c r="DW795"/>
      <c r="DX795"/>
      <c r="DY795"/>
      <c r="DZ795"/>
      <c r="EA795"/>
      <c r="EB795"/>
      <c r="EC795"/>
      <c r="ED795"/>
      <c r="EE795"/>
      <c r="EF795"/>
      <c r="EG795"/>
      <c r="EH795"/>
      <c r="EI795"/>
      <c r="EJ795"/>
      <c r="EK795"/>
      <c r="EL795"/>
      <c r="EM795"/>
      <c r="EN795"/>
      <c r="EO795"/>
      <c r="EP795"/>
      <c r="EQ795"/>
      <c r="ER795"/>
      <c r="ES795"/>
      <c r="ET795"/>
      <c r="EU795"/>
      <c r="EV795"/>
      <c r="EW795"/>
      <c r="EX795"/>
      <c r="EY795"/>
      <c r="EZ795"/>
      <c r="FA795"/>
      <c r="FB795"/>
      <c r="FC795"/>
      <c r="FD795"/>
      <c r="FE795"/>
      <c r="FF795"/>
      <c r="FG795"/>
      <c r="FH795"/>
      <c r="FI795"/>
      <c r="FJ795"/>
      <c r="FK795"/>
      <c r="FL795"/>
      <c r="FM795"/>
      <c r="FN795"/>
      <c r="FO795"/>
      <c r="FP795"/>
      <c r="FQ795"/>
      <c r="FR795"/>
      <c r="FS795"/>
      <c r="FT795"/>
      <c r="FU795"/>
      <c r="FV795"/>
      <c r="FW795"/>
      <c r="FX795"/>
      <c r="FY795"/>
      <c r="FZ795"/>
      <c r="GA795"/>
      <c r="GB795"/>
      <c r="GC795"/>
      <c r="GD795"/>
      <c r="GE795"/>
      <c r="GF795"/>
      <c r="GG795"/>
      <c r="GH795"/>
      <c r="GI795"/>
      <c r="GJ795"/>
      <c r="GK795"/>
      <c r="GL795"/>
      <c r="GM795"/>
      <c r="GN795"/>
      <c r="GO795"/>
      <c r="GP795"/>
      <c r="GQ795"/>
      <c r="GR795"/>
      <c r="GS795"/>
      <c r="GT795"/>
      <c r="GU795"/>
      <c r="GV795"/>
      <c r="GW795"/>
    </row>
    <row r="796" spans="78:205" ht="13">
      <c r="BZ796"/>
      <c r="CH796"/>
      <c r="CP796"/>
      <c r="CX796"/>
      <c r="CY796"/>
      <c r="CZ796"/>
      <c r="DA796"/>
      <c r="DB796"/>
      <c r="DC796"/>
      <c r="DD796"/>
      <c r="DE796"/>
      <c r="DF796"/>
      <c r="DG796"/>
      <c r="DH796"/>
      <c r="DI796"/>
      <c r="DJ796"/>
      <c r="DK796"/>
      <c r="DL796"/>
      <c r="DM796"/>
      <c r="DN796"/>
      <c r="DO796"/>
      <c r="DP796"/>
      <c r="DQ796"/>
      <c r="DR796"/>
      <c r="DS796"/>
      <c r="DT796"/>
      <c r="DU796"/>
      <c r="DV796"/>
      <c r="DW796"/>
      <c r="DX796"/>
      <c r="DY796"/>
      <c r="DZ796"/>
      <c r="EA796"/>
      <c r="EB796"/>
      <c r="EC796"/>
      <c r="ED796"/>
      <c r="EE796"/>
      <c r="EF796"/>
      <c r="EG796"/>
      <c r="EH796"/>
      <c r="EI796"/>
      <c r="EJ796"/>
      <c r="EK796"/>
      <c r="EL796"/>
      <c r="EM796"/>
      <c r="EN796"/>
      <c r="EO796"/>
      <c r="EP796"/>
      <c r="EQ796"/>
      <c r="ER796"/>
      <c r="ES796"/>
      <c r="ET796"/>
      <c r="EU796"/>
      <c r="EV796"/>
      <c r="EW796"/>
      <c r="EX796"/>
      <c r="EY796"/>
      <c r="EZ796"/>
      <c r="FA796"/>
      <c r="FB796"/>
      <c r="FC796"/>
      <c r="FD796"/>
      <c r="FE796"/>
      <c r="FF796"/>
      <c r="FG796"/>
      <c r="FH796"/>
      <c r="FI796"/>
      <c r="FJ796"/>
      <c r="FK796"/>
      <c r="FL796"/>
      <c r="FM796"/>
      <c r="FN796"/>
      <c r="FO796"/>
      <c r="FP796"/>
      <c r="FQ796"/>
      <c r="FR796"/>
      <c r="FS796"/>
      <c r="FT796"/>
      <c r="FU796"/>
      <c r="FV796"/>
      <c r="FW796"/>
      <c r="FX796"/>
      <c r="FY796"/>
      <c r="FZ796"/>
      <c r="GA796"/>
      <c r="GB796"/>
      <c r="GC796"/>
      <c r="GD796"/>
      <c r="GE796"/>
      <c r="GF796"/>
      <c r="GG796"/>
      <c r="GH796"/>
      <c r="GI796"/>
      <c r="GJ796"/>
      <c r="GK796"/>
      <c r="GL796"/>
      <c r="GM796"/>
      <c r="GN796"/>
      <c r="GO796"/>
      <c r="GP796"/>
      <c r="GQ796"/>
      <c r="GR796"/>
      <c r="GS796"/>
      <c r="GT796"/>
      <c r="GU796"/>
      <c r="GV796"/>
      <c r="GW796"/>
    </row>
    <row r="797" spans="78:205" ht="13">
      <c r="BZ797"/>
      <c r="CH797"/>
      <c r="CP797"/>
      <c r="CX797"/>
      <c r="CY797"/>
      <c r="CZ797"/>
      <c r="DA797"/>
      <c r="DB797"/>
      <c r="DC797"/>
      <c r="DD797"/>
      <c r="DE797"/>
      <c r="DF797"/>
      <c r="DG797"/>
      <c r="DH797"/>
      <c r="DI797"/>
      <c r="DJ797"/>
      <c r="DK797"/>
      <c r="DL797"/>
      <c r="DM797"/>
      <c r="DN797"/>
      <c r="DO797"/>
      <c r="DP797"/>
      <c r="DQ797"/>
      <c r="DR797"/>
      <c r="DS797"/>
      <c r="DT797"/>
      <c r="DU797"/>
      <c r="DV797"/>
      <c r="DW797"/>
      <c r="DX797"/>
      <c r="DY797"/>
      <c r="DZ797"/>
      <c r="EA797"/>
      <c r="EB797"/>
      <c r="EC797"/>
      <c r="ED797"/>
      <c r="EE797"/>
      <c r="EF797"/>
      <c r="EG797"/>
      <c r="EH797"/>
      <c r="EI797"/>
      <c r="EJ797"/>
      <c r="EK797"/>
      <c r="EL797"/>
      <c r="EM797"/>
      <c r="EN797"/>
      <c r="EO797"/>
      <c r="EP797"/>
      <c r="EQ797"/>
      <c r="ER797"/>
      <c r="ES797"/>
      <c r="ET797"/>
      <c r="EU797"/>
      <c r="EV797"/>
      <c r="EW797"/>
      <c r="EX797"/>
      <c r="EY797"/>
      <c r="EZ797"/>
      <c r="FA797"/>
      <c r="FB797"/>
      <c r="FC797"/>
      <c r="FD797"/>
      <c r="FE797"/>
      <c r="FF797"/>
      <c r="FG797"/>
      <c r="FH797"/>
      <c r="FI797"/>
      <c r="FJ797"/>
      <c r="FK797"/>
      <c r="FL797"/>
      <c r="FM797"/>
      <c r="FN797"/>
      <c r="FO797"/>
      <c r="FP797"/>
      <c r="FQ797"/>
      <c r="FR797"/>
      <c r="FS797"/>
      <c r="FT797"/>
      <c r="FU797"/>
      <c r="FV797"/>
      <c r="FW797"/>
      <c r="FX797"/>
      <c r="FY797"/>
      <c r="FZ797"/>
      <c r="GA797"/>
      <c r="GB797"/>
      <c r="GC797"/>
      <c r="GD797"/>
      <c r="GE797"/>
      <c r="GF797"/>
      <c r="GG797"/>
      <c r="GH797"/>
      <c r="GI797"/>
      <c r="GJ797"/>
      <c r="GK797"/>
      <c r="GL797"/>
      <c r="GM797"/>
      <c r="GN797"/>
      <c r="GO797"/>
      <c r="GP797"/>
      <c r="GQ797"/>
      <c r="GR797"/>
      <c r="GS797"/>
      <c r="GT797"/>
      <c r="GU797"/>
      <c r="GV797"/>
      <c r="GW797"/>
    </row>
    <row r="798" spans="78:205" ht="13">
      <c r="BZ798"/>
      <c r="CH798"/>
      <c r="CP798"/>
      <c r="CX798"/>
      <c r="CY798"/>
      <c r="CZ798"/>
      <c r="DA798"/>
      <c r="DB798"/>
      <c r="DC798"/>
      <c r="DD798"/>
      <c r="DE798"/>
      <c r="DF798"/>
      <c r="DG798"/>
      <c r="DH798"/>
      <c r="DI798"/>
      <c r="DJ798"/>
      <c r="DK798"/>
      <c r="DL798"/>
      <c r="DM798"/>
      <c r="DN798"/>
      <c r="DO798"/>
      <c r="DP798"/>
      <c r="DQ798"/>
      <c r="DR798"/>
      <c r="DS798"/>
      <c r="DT798"/>
      <c r="DU798"/>
      <c r="DV798"/>
      <c r="DW798"/>
      <c r="DX798"/>
      <c r="DY798"/>
      <c r="DZ798"/>
      <c r="EA798"/>
      <c r="EB798"/>
      <c r="EC798"/>
      <c r="ED798"/>
      <c r="EE798"/>
      <c r="EF798"/>
      <c r="EG798"/>
      <c r="EH798"/>
      <c r="EI798"/>
      <c r="EJ798"/>
      <c r="EK798"/>
      <c r="EL798"/>
      <c r="EM798"/>
      <c r="EN798"/>
      <c r="EO798"/>
      <c r="EP798"/>
      <c r="EQ798"/>
      <c r="ER798"/>
      <c r="ES798"/>
      <c r="ET798"/>
      <c r="EU798"/>
      <c r="EV798"/>
      <c r="EW798"/>
      <c r="EX798"/>
      <c r="EY798"/>
      <c r="EZ798"/>
      <c r="FA798"/>
      <c r="FB798"/>
      <c r="FC798"/>
      <c r="FD798"/>
      <c r="FE798"/>
      <c r="FF798"/>
      <c r="FG798"/>
      <c r="FH798"/>
      <c r="FI798"/>
      <c r="FJ798"/>
      <c r="FK798"/>
      <c r="FL798"/>
      <c r="FM798"/>
      <c r="FN798"/>
      <c r="FO798"/>
      <c r="FP798"/>
      <c r="FQ798"/>
      <c r="FR798"/>
      <c r="FS798"/>
      <c r="FT798"/>
      <c r="FU798"/>
      <c r="FV798"/>
      <c r="FW798"/>
      <c r="FX798"/>
      <c r="FY798"/>
      <c r="FZ798"/>
      <c r="GA798"/>
      <c r="GB798"/>
      <c r="GC798"/>
      <c r="GD798"/>
      <c r="GE798"/>
      <c r="GF798"/>
      <c r="GG798"/>
      <c r="GH798"/>
      <c r="GI798"/>
      <c r="GJ798"/>
      <c r="GK798"/>
      <c r="GL798"/>
      <c r="GM798"/>
      <c r="GN798"/>
      <c r="GO798"/>
      <c r="GP798"/>
      <c r="GQ798"/>
      <c r="GR798"/>
      <c r="GS798"/>
      <c r="GT798"/>
      <c r="GU798"/>
      <c r="GV798"/>
      <c r="GW798"/>
    </row>
    <row r="799" spans="78:205" ht="13">
      <c r="BZ799"/>
      <c r="CH799"/>
      <c r="CP799"/>
      <c r="CX799"/>
      <c r="CY799"/>
      <c r="CZ799"/>
      <c r="DA799"/>
      <c r="DB799"/>
      <c r="DC799"/>
      <c r="DD799"/>
      <c r="DE799"/>
      <c r="DF799"/>
      <c r="DG799"/>
      <c r="DH799"/>
      <c r="DI799"/>
      <c r="DJ799"/>
      <c r="DK799"/>
      <c r="DL799"/>
      <c r="DM799"/>
      <c r="DN799"/>
      <c r="DO799"/>
      <c r="DP799"/>
      <c r="DQ799"/>
      <c r="DR799"/>
      <c r="DS799"/>
      <c r="DT799"/>
      <c r="DU799"/>
      <c r="DV799"/>
      <c r="DW799"/>
      <c r="DX799"/>
      <c r="DY799"/>
      <c r="DZ799"/>
      <c r="EA799"/>
      <c r="EB799"/>
      <c r="EC799"/>
      <c r="ED799"/>
      <c r="EE799"/>
      <c r="EF799"/>
      <c r="EG799"/>
      <c r="EH799"/>
      <c r="EI799"/>
      <c r="EJ799"/>
      <c r="EK799"/>
      <c r="EL799"/>
      <c r="EM799"/>
      <c r="EN799"/>
      <c r="EO799"/>
      <c r="EP799"/>
      <c r="EQ799"/>
      <c r="ER799"/>
      <c r="ES799"/>
      <c r="ET799"/>
      <c r="EU799"/>
      <c r="EV799"/>
      <c r="EW799"/>
      <c r="EX799"/>
      <c r="EY799"/>
      <c r="EZ799"/>
      <c r="FA799"/>
      <c r="FB799"/>
      <c r="FC799"/>
      <c r="FD799"/>
      <c r="FE799"/>
      <c r="FF799"/>
      <c r="FG799"/>
      <c r="FH799"/>
      <c r="FI799"/>
      <c r="FJ799"/>
      <c r="FK799"/>
      <c r="FL799"/>
      <c r="FM799"/>
      <c r="FN799"/>
      <c r="FO799"/>
      <c r="FP799"/>
      <c r="FQ799"/>
      <c r="FR799"/>
      <c r="FS799"/>
      <c r="FT799"/>
      <c r="FU799"/>
      <c r="FV799"/>
      <c r="FW799"/>
      <c r="FX799"/>
      <c r="FY799"/>
      <c r="FZ799"/>
      <c r="GA799"/>
      <c r="GB799"/>
      <c r="GC799"/>
      <c r="GD799"/>
      <c r="GE799"/>
      <c r="GF799"/>
      <c r="GG799"/>
      <c r="GH799"/>
      <c r="GI799"/>
      <c r="GJ799"/>
      <c r="GK799"/>
      <c r="GL799"/>
      <c r="GM799"/>
      <c r="GN799"/>
      <c r="GO799"/>
      <c r="GP799"/>
      <c r="GQ799"/>
      <c r="GR799"/>
      <c r="GS799"/>
      <c r="GT799"/>
      <c r="GU799"/>
      <c r="GV799"/>
      <c r="GW799"/>
    </row>
    <row r="800" spans="78:205" ht="13">
      <c r="BZ800"/>
      <c r="CH800"/>
      <c r="CP800"/>
      <c r="CX800"/>
      <c r="CY800"/>
      <c r="CZ800"/>
      <c r="DA800"/>
      <c r="DB800"/>
      <c r="DC800"/>
      <c r="DD800"/>
      <c r="DE800"/>
      <c r="DF800"/>
      <c r="DG800"/>
      <c r="DH800"/>
      <c r="DI800"/>
      <c r="DJ800"/>
      <c r="DK800"/>
      <c r="DL800"/>
      <c r="DM800"/>
      <c r="DN800"/>
      <c r="DO800"/>
      <c r="DP800"/>
      <c r="DQ800"/>
      <c r="DR800"/>
      <c r="DS800"/>
      <c r="DT800"/>
      <c r="DU800"/>
      <c r="DV800"/>
      <c r="DW800"/>
      <c r="DX800"/>
      <c r="DY800"/>
      <c r="DZ800"/>
      <c r="EA800"/>
      <c r="EB800"/>
      <c r="EC800"/>
      <c r="ED800"/>
      <c r="EE800"/>
      <c r="EF800"/>
      <c r="EG800"/>
      <c r="EH800"/>
      <c r="EI800"/>
      <c r="EJ800"/>
      <c r="EK800"/>
      <c r="EL800"/>
      <c r="EM800"/>
      <c r="EN800"/>
      <c r="EO800"/>
      <c r="EP800"/>
      <c r="EQ800"/>
      <c r="ER800"/>
      <c r="ES800"/>
      <c r="ET800"/>
      <c r="EU800"/>
      <c r="EV800"/>
      <c r="EW800"/>
      <c r="EX800"/>
      <c r="EY800"/>
      <c r="EZ800"/>
      <c r="FA800"/>
      <c r="FB800"/>
      <c r="FC800"/>
      <c r="FD800"/>
      <c r="FE800"/>
      <c r="FF800"/>
      <c r="FG800"/>
      <c r="FH800"/>
      <c r="FI800"/>
      <c r="FJ800"/>
      <c r="FK800"/>
      <c r="FL800"/>
      <c r="FM800"/>
      <c r="FN800"/>
      <c r="FO800"/>
      <c r="FP800"/>
      <c r="FQ800"/>
      <c r="FR800"/>
      <c r="FS800"/>
      <c r="FT800"/>
      <c r="FU800"/>
      <c r="FV800"/>
      <c r="FW800"/>
      <c r="FX800"/>
      <c r="FY800"/>
      <c r="FZ800"/>
      <c r="GA800"/>
      <c r="GB800"/>
      <c r="GC800"/>
      <c r="GD800"/>
      <c r="GE800"/>
      <c r="GF800"/>
      <c r="GG800"/>
      <c r="GH800"/>
      <c r="GI800"/>
      <c r="GJ800"/>
      <c r="GK800"/>
      <c r="GL800"/>
      <c r="GM800"/>
      <c r="GN800"/>
      <c r="GO800"/>
      <c r="GP800"/>
      <c r="GQ800"/>
      <c r="GR800"/>
      <c r="GS800"/>
      <c r="GT800"/>
      <c r="GU800"/>
      <c r="GV800"/>
      <c r="GW800"/>
    </row>
    <row r="801" spans="78:205" ht="13">
      <c r="BZ801"/>
      <c r="CH801"/>
      <c r="CP801"/>
      <c r="CX801"/>
      <c r="CY801"/>
      <c r="CZ801"/>
      <c r="DA801"/>
      <c r="DB801"/>
      <c r="DC801"/>
      <c r="DD801"/>
      <c r="DE801"/>
      <c r="DF801"/>
      <c r="DG801"/>
      <c r="DH801"/>
      <c r="DI801"/>
      <c r="DJ801"/>
      <c r="DK801"/>
      <c r="DL801"/>
      <c r="DM801"/>
      <c r="DN801"/>
      <c r="DO801"/>
      <c r="DP801"/>
      <c r="DQ801"/>
      <c r="DR801"/>
      <c r="DS801"/>
      <c r="DT801"/>
      <c r="DU801"/>
      <c r="DV801"/>
      <c r="DW801"/>
      <c r="DX801"/>
      <c r="DY801"/>
      <c r="DZ801"/>
      <c r="EA801"/>
      <c r="EB801"/>
      <c r="EC801"/>
      <c r="ED801"/>
      <c r="EE801"/>
      <c r="EF801"/>
      <c r="EG801"/>
      <c r="EH801"/>
      <c r="EI801"/>
      <c r="EJ801"/>
      <c r="EK801"/>
      <c r="EL801"/>
      <c r="EM801"/>
      <c r="EN801"/>
      <c r="EO801"/>
      <c r="EP801"/>
      <c r="EQ801"/>
      <c r="ER801"/>
      <c r="ES801"/>
      <c r="ET801"/>
      <c r="EU801"/>
      <c r="EV801"/>
      <c r="EW801"/>
      <c r="EX801"/>
      <c r="EY801"/>
      <c r="EZ801"/>
      <c r="FA801"/>
      <c r="FB801"/>
      <c r="FC801"/>
      <c r="FD801"/>
      <c r="FE801"/>
      <c r="FF801"/>
      <c r="FG801"/>
      <c r="FH801"/>
      <c r="FI801"/>
      <c r="FJ801"/>
      <c r="FK801"/>
      <c r="FL801"/>
      <c r="FM801"/>
      <c r="FN801"/>
      <c r="FO801"/>
      <c r="FP801"/>
      <c r="FQ801"/>
      <c r="FR801"/>
      <c r="FS801"/>
      <c r="FT801"/>
      <c r="FU801"/>
      <c r="FV801"/>
      <c r="FW801"/>
      <c r="FX801"/>
      <c r="FY801"/>
      <c r="FZ801"/>
      <c r="GA801"/>
      <c r="GB801"/>
      <c r="GC801"/>
      <c r="GD801"/>
      <c r="GE801"/>
      <c r="GF801"/>
      <c r="GG801"/>
      <c r="GH801"/>
      <c r="GI801"/>
      <c r="GJ801"/>
      <c r="GK801"/>
      <c r="GL801"/>
      <c r="GM801"/>
      <c r="GN801"/>
      <c r="GO801"/>
      <c r="GP801"/>
      <c r="GQ801"/>
      <c r="GR801"/>
      <c r="GS801"/>
      <c r="GT801"/>
      <c r="GU801"/>
      <c r="GV801"/>
      <c r="GW801"/>
    </row>
    <row r="802" spans="78:205" ht="13">
      <c r="BZ802"/>
      <c r="CH802"/>
      <c r="CP802"/>
      <c r="CX802"/>
      <c r="CY802"/>
      <c r="CZ802"/>
      <c r="DA802"/>
      <c r="DB802"/>
      <c r="DC802"/>
      <c r="DD802"/>
      <c r="DE802"/>
      <c r="DF802"/>
      <c r="DG802"/>
      <c r="DH802"/>
      <c r="DI802"/>
      <c r="DJ802"/>
      <c r="DK802"/>
      <c r="DL802"/>
      <c r="DM802"/>
      <c r="DN802"/>
      <c r="DO802"/>
      <c r="DP802"/>
      <c r="DQ802"/>
      <c r="DR802"/>
      <c r="DS802"/>
      <c r="DT802"/>
      <c r="DU802"/>
      <c r="DV802"/>
      <c r="DW802"/>
      <c r="DX802"/>
      <c r="DY802"/>
      <c r="DZ802"/>
      <c r="EA802"/>
      <c r="EB802"/>
      <c r="EC802"/>
      <c r="ED802"/>
      <c r="EE802"/>
      <c r="EF802"/>
      <c r="EG802"/>
      <c r="EH802"/>
      <c r="EI802"/>
      <c r="EJ802"/>
      <c r="EK802"/>
      <c r="EL802"/>
      <c r="EM802"/>
      <c r="EN802"/>
      <c r="EO802"/>
      <c r="EP802"/>
      <c r="EQ802"/>
      <c r="ER802"/>
      <c r="ES802"/>
      <c r="ET802"/>
      <c r="EU802"/>
      <c r="EV802"/>
      <c r="EW802"/>
      <c r="EX802"/>
      <c r="EY802"/>
      <c r="EZ802"/>
      <c r="FA802"/>
      <c r="FB802"/>
      <c r="FC802"/>
      <c r="FD802"/>
      <c r="FE802"/>
      <c r="FF802"/>
      <c r="FG802"/>
      <c r="FH802"/>
      <c r="FI802"/>
      <c r="FJ802"/>
      <c r="FK802"/>
      <c r="FL802"/>
      <c r="FM802"/>
      <c r="FN802"/>
      <c r="FO802"/>
      <c r="FP802"/>
      <c r="FQ802"/>
      <c r="FR802"/>
      <c r="FS802"/>
      <c r="FT802"/>
      <c r="FU802"/>
      <c r="FV802"/>
      <c r="FW802"/>
      <c r="FX802"/>
      <c r="FY802"/>
      <c r="FZ802"/>
      <c r="GA802"/>
      <c r="GB802"/>
      <c r="GC802"/>
      <c r="GD802"/>
      <c r="GE802"/>
      <c r="GF802"/>
      <c r="GG802"/>
      <c r="GH802"/>
      <c r="GI802"/>
      <c r="GJ802"/>
      <c r="GK802"/>
      <c r="GL802"/>
      <c r="GM802"/>
      <c r="GN802"/>
      <c r="GO802"/>
      <c r="GP802"/>
      <c r="GQ802"/>
      <c r="GR802"/>
      <c r="GS802"/>
      <c r="GT802"/>
      <c r="GU802"/>
      <c r="GV802"/>
      <c r="GW802"/>
    </row>
    <row r="803" spans="78:205" ht="13">
      <c r="BZ803"/>
      <c r="CH803"/>
      <c r="CP803"/>
      <c r="CX803"/>
      <c r="CY803"/>
      <c r="CZ803"/>
      <c r="DA803"/>
      <c r="DB803"/>
      <c r="DC803"/>
      <c r="DD803"/>
      <c r="DE803"/>
      <c r="DF803"/>
      <c r="DG803"/>
      <c r="DH803"/>
      <c r="DI803"/>
      <c r="DJ803"/>
      <c r="DK803"/>
      <c r="DL803"/>
      <c r="DM803"/>
      <c r="DN803"/>
      <c r="DO803"/>
      <c r="DP803"/>
      <c r="DQ803"/>
      <c r="DR803"/>
      <c r="DS803"/>
      <c r="DT803"/>
      <c r="DU803"/>
      <c r="DV803"/>
      <c r="DW803"/>
      <c r="DX803"/>
      <c r="DY803"/>
      <c r="DZ803"/>
      <c r="EA803"/>
      <c r="EB803"/>
      <c r="EC803"/>
      <c r="ED803"/>
      <c r="EE803"/>
      <c r="EF803"/>
      <c r="EG803"/>
      <c r="EH803"/>
      <c r="EI803"/>
      <c r="EJ803"/>
      <c r="EK803"/>
      <c r="EL803"/>
      <c r="EM803"/>
      <c r="EN803"/>
      <c r="EO803"/>
      <c r="EP803"/>
      <c r="EQ803"/>
      <c r="ER803"/>
      <c r="ES803"/>
      <c r="ET803"/>
      <c r="EU803"/>
      <c r="EV803"/>
      <c r="EW803"/>
      <c r="EX803"/>
      <c r="EY803"/>
      <c r="EZ803"/>
      <c r="FA803"/>
      <c r="FB803"/>
      <c r="FC803"/>
      <c r="FD803"/>
      <c r="FE803"/>
      <c r="FF803"/>
      <c r="FG803"/>
      <c r="FH803"/>
      <c r="FI803"/>
      <c r="FJ803"/>
      <c r="FK803"/>
      <c r="FL803"/>
      <c r="FM803"/>
      <c r="FN803"/>
      <c r="FO803"/>
      <c r="FP803"/>
      <c r="FQ803"/>
      <c r="FR803"/>
      <c r="FS803"/>
      <c r="FT803"/>
      <c r="FU803"/>
      <c r="FV803"/>
      <c r="FW803"/>
      <c r="FX803"/>
      <c r="FY803"/>
      <c r="FZ803"/>
      <c r="GA803"/>
      <c r="GB803"/>
      <c r="GC803"/>
      <c r="GD803"/>
      <c r="GE803"/>
      <c r="GF803"/>
      <c r="GG803"/>
      <c r="GH803"/>
      <c r="GI803"/>
      <c r="GJ803"/>
      <c r="GK803"/>
      <c r="GL803"/>
      <c r="GM803"/>
      <c r="GN803"/>
      <c r="GO803"/>
      <c r="GP803"/>
      <c r="GQ803"/>
      <c r="GR803"/>
      <c r="GS803"/>
      <c r="GT803"/>
      <c r="GU803"/>
      <c r="GV803"/>
      <c r="GW803"/>
    </row>
    <row r="804" spans="78:205" ht="13">
      <c r="BZ804"/>
      <c r="CH804"/>
      <c r="CP804"/>
      <c r="CX804"/>
      <c r="CY804"/>
      <c r="CZ804"/>
      <c r="DA804"/>
      <c r="DB804"/>
      <c r="DC804"/>
      <c r="DD804"/>
      <c r="DE804"/>
      <c r="DF804"/>
      <c r="DG804"/>
      <c r="DH804"/>
      <c r="DI804"/>
      <c r="DJ804"/>
      <c r="DK804"/>
      <c r="DL804"/>
      <c r="DM804"/>
      <c r="DN804"/>
      <c r="DO804"/>
      <c r="DP804"/>
      <c r="DQ804"/>
      <c r="DR804"/>
      <c r="DS804"/>
      <c r="DT804"/>
      <c r="DU804"/>
      <c r="DV804"/>
      <c r="DW804"/>
      <c r="DX804"/>
      <c r="DY804"/>
      <c r="DZ804"/>
      <c r="EA804"/>
      <c r="EB804"/>
      <c r="EC804"/>
      <c r="ED804"/>
      <c r="EE804"/>
      <c r="EF804"/>
      <c r="EG804"/>
      <c r="EH804"/>
      <c r="EI804"/>
      <c r="EJ804"/>
      <c r="EK804"/>
      <c r="EL804"/>
      <c r="EM804"/>
      <c r="EN804"/>
      <c r="EO804"/>
      <c r="EP804"/>
      <c r="EQ804"/>
      <c r="ER804"/>
      <c r="ES804"/>
      <c r="ET804"/>
      <c r="EU804"/>
      <c r="EV804"/>
      <c r="EW804"/>
      <c r="EX804"/>
      <c r="EY804"/>
      <c r="EZ804"/>
      <c r="FA804"/>
      <c r="FB804"/>
      <c r="FC804"/>
      <c r="FD804"/>
      <c r="FE804"/>
      <c r="FF804"/>
      <c r="FG804"/>
      <c r="FH804"/>
      <c r="FI804"/>
      <c r="FJ804"/>
      <c r="FK804"/>
      <c r="FL804"/>
      <c r="FM804"/>
      <c r="FN804"/>
      <c r="FO804"/>
      <c r="FP804"/>
      <c r="FQ804"/>
      <c r="FR804"/>
      <c r="FS804"/>
      <c r="FT804"/>
      <c r="FU804"/>
      <c r="FV804"/>
      <c r="FW804"/>
      <c r="FX804"/>
      <c r="FY804"/>
      <c r="FZ804"/>
      <c r="GA804"/>
      <c r="GB804"/>
      <c r="GC804"/>
      <c r="GD804"/>
      <c r="GE804"/>
      <c r="GF804"/>
      <c r="GG804"/>
      <c r="GH804"/>
      <c r="GI804"/>
      <c r="GJ804"/>
      <c r="GK804"/>
      <c r="GL804"/>
      <c r="GM804"/>
      <c r="GN804"/>
      <c r="GO804"/>
      <c r="GP804"/>
      <c r="GQ804"/>
      <c r="GR804"/>
      <c r="GS804"/>
      <c r="GT804"/>
      <c r="GU804"/>
      <c r="GV804"/>
      <c r="GW804"/>
    </row>
    <row r="805" spans="78:205" ht="13">
      <c r="BZ805"/>
      <c r="CH805"/>
      <c r="CP805"/>
      <c r="CX805"/>
      <c r="CY805"/>
      <c r="CZ805"/>
      <c r="DA805"/>
      <c r="DB805"/>
      <c r="DC805"/>
      <c r="DD805"/>
      <c r="DE805"/>
      <c r="DF805"/>
      <c r="DG805"/>
      <c r="DH805"/>
      <c r="DI805"/>
      <c r="DJ805"/>
      <c r="DK805"/>
      <c r="DL805"/>
      <c r="DM805"/>
      <c r="DN805"/>
      <c r="DO805"/>
      <c r="DP805"/>
      <c r="DQ805"/>
      <c r="DR805"/>
      <c r="DS805"/>
      <c r="DT805"/>
      <c r="DU805"/>
      <c r="DV805"/>
      <c r="DW805"/>
      <c r="DX805"/>
      <c r="DY805"/>
      <c r="DZ805"/>
      <c r="EA805"/>
      <c r="EB805"/>
      <c r="EC805"/>
      <c r="ED805"/>
      <c r="EE805"/>
      <c r="EF805"/>
      <c r="EG805"/>
      <c r="EH805"/>
      <c r="EI805"/>
      <c r="EJ805"/>
      <c r="EK805"/>
      <c r="EL805"/>
      <c r="EM805"/>
      <c r="EN805"/>
      <c r="EO805"/>
      <c r="EP805"/>
      <c r="EQ805"/>
      <c r="ER805"/>
      <c r="ES805"/>
      <c r="ET805"/>
      <c r="EU805"/>
      <c r="EV805"/>
      <c r="EW805"/>
      <c r="EX805"/>
      <c r="EY805"/>
      <c r="EZ805"/>
      <c r="FA805"/>
      <c r="FB805"/>
      <c r="FC805"/>
      <c r="FD805"/>
      <c r="FE805"/>
      <c r="FF805"/>
      <c r="FG805"/>
      <c r="FH805"/>
      <c r="FI805"/>
      <c r="FJ805"/>
      <c r="FK805"/>
      <c r="FL805"/>
      <c r="FM805"/>
      <c r="FN805"/>
      <c r="FO805"/>
      <c r="FP805"/>
      <c r="FQ805"/>
      <c r="FR805"/>
      <c r="FS805"/>
      <c r="FT805"/>
      <c r="FU805"/>
      <c r="FV805"/>
      <c r="FW805"/>
      <c r="FX805"/>
      <c r="FY805"/>
      <c r="FZ805"/>
      <c r="GA805"/>
      <c r="GB805"/>
      <c r="GC805"/>
      <c r="GD805"/>
      <c r="GE805"/>
      <c r="GF805"/>
      <c r="GG805"/>
      <c r="GH805"/>
      <c r="GI805"/>
      <c r="GJ805"/>
      <c r="GK805"/>
      <c r="GL805"/>
      <c r="GM805"/>
      <c r="GN805"/>
      <c r="GO805"/>
      <c r="GP805"/>
      <c r="GQ805"/>
      <c r="GR805"/>
      <c r="GS805"/>
      <c r="GT805"/>
      <c r="GU805"/>
      <c r="GV805"/>
      <c r="GW805"/>
    </row>
    <row r="806" spans="78:205" ht="13">
      <c r="BZ806"/>
      <c r="CH806"/>
      <c r="CP806"/>
      <c r="CX806"/>
      <c r="CY806"/>
      <c r="CZ806"/>
      <c r="DA806"/>
      <c r="DB806"/>
      <c r="DC806"/>
      <c r="DD806"/>
      <c r="DE806"/>
      <c r="DF806"/>
      <c r="DG806"/>
      <c r="DH806"/>
      <c r="DI806"/>
      <c r="DJ806"/>
      <c r="DK806"/>
      <c r="DL806"/>
      <c r="DM806"/>
      <c r="DN806"/>
      <c r="DO806"/>
      <c r="DP806"/>
      <c r="DQ806"/>
      <c r="DR806"/>
      <c r="DS806"/>
      <c r="DT806"/>
      <c r="DU806"/>
      <c r="DV806"/>
      <c r="DW806"/>
      <c r="DX806"/>
      <c r="DY806"/>
      <c r="DZ806"/>
      <c r="EA806"/>
      <c r="EB806"/>
      <c r="EC806"/>
      <c r="ED806"/>
      <c r="EE806"/>
      <c r="EF806"/>
      <c r="EG806"/>
      <c r="EH806"/>
      <c r="EI806"/>
      <c r="EJ806"/>
      <c r="EK806"/>
      <c r="EL806"/>
      <c r="EM806"/>
      <c r="EN806"/>
      <c r="EO806"/>
      <c r="EP806"/>
      <c r="EQ806"/>
      <c r="ER806"/>
      <c r="ES806"/>
      <c r="ET806"/>
      <c r="EU806"/>
      <c r="EV806"/>
      <c r="EW806"/>
      <c r="EX806"/>
      <c r="EY806"/>
      <c r="EZ806"/>
      <c r="FA806"/>
      <c r="FB806"/>
      <c r="FC806"/>
      <c r="FD806"/>
      <c r="FE806"/>
      <c r="FF806"/>
      <c r="FG806"/>
      <c r="FH806"/>
      <c r="FI806"/>
      <c r="FJ806"/>
      <c r="FK806"/>
      <c r="FL806"/>
      <c r="FM806"/>
      <c r="FN806"/>
      <c r="FO806"/>
      <c r="FP806"/>
      <c r="FQ806"/>
      <c r="FR806"/>
      <c r="FS806"/>
      <c r="FT806"/>
      <c r="FU806"/>
      <c r="FV806"/>
      <c r="FW806"/>
      <c r="FX806"/>
      <c r="FY806"/>
      <c r="FZ806"/>
      <c r="GA806"/>
      <c r="GB806"/>
      <c r="GC806"/>
      <c r="GD806"/>
      <c r="GE806"/>
      <c r="GF806"/>
      <c r="GG806"/>
      <c r="GH806"/>
      <c r="GI806"/>
      <c r="GJ806"/>
      <c r="GK806"/>
      <c r="GL806"/>
      <c r="GM806"/>
      <c r="GN806"/>
      <c r="GO806"/>
      <c r="GP806"/>
      <c r="GQ806"/>
      <c r="GR806"/>
      <c r="GS806"/>
      <c r="GT806"/>
      <c r="GU806"/>
      <c r="GV806"/>
      <c r="GW806"/>
    </row>
    <row r="807" spans="78:205" ht="13">
      <c r="BZ807"/>
      <c r="CH807"/>
      <c r="CP807"/>
      <c r="CX807"/>
      <c r="CY807"/>
      <c r="CZ807"/>
      <c r="DA807"/>
      <c r="DB807"/>
      <c r="DC807"/>
      <c r="DD807"/>
      <c r="DE807"/>
      <c r="DF807"/>
      <c r="DG807"/>
      <c r="DH807"/>
      <c r="DI807"/>
      <c r="DJ807"/>
      <c r="DK807"/>
      <c r="DL807"/>
      <c r="DM807"/>
      <c r="DN807"/>
      <c r="DO807"/>
      <c r="DP807"/>
      <c r="DQ807"/>
      <c r="DR807"/>
      <c r="DS807"/>
      <c r="DT807"/>
      <c r="DU807"/>
      <c r="DV807"/>
      <c r="DW807"/>
      <c r="DX807"/>
      <c r="DY807"/>
      <c r="DZ807"/>
      <c r="EA807"/>
      <c r="EB807"/>
      <c r="EC807"/>
      <c r="ED807"/>
      <c r="EE807"/>
      <c r="EF807"/>
      <c r="EG807"/>
      <c r="EH807"/>
      <c r="EI807"/>
      <c r="EJ807"/>
      <c r="EK807"/>
      <c r="EL807"/>
      <c r="EM807"/>
      <c r="EN807"/>
      <c r="EO807"/>
      <c r="EP807"/>
      <c r="EQ807"/>
      <c r="ER807"/>
      <c r="ES807"/>
      <c r="ET807"/>
      <c r="EU807"/>
      <c r="EV807"/>
      <c r="EW807"/>
      <c r="EX807"/>
      <c r="EY807"/>
      <c r="EZ807"/>
      <c r="FA807"/>
      <c r="FB807"/>
      <c r="FC807"/>
      <c r="FD807"/>
      <c r="FE807"/>
      <c r="FF807"/>
      <c r="FG807"/>
      <c r="FH807"/>
      <c r="FI807"/>
      <c r="FJ807"/>
      <c r="FK807"/>
      <c r="FL807"/>
      <c r="FM807"/>
      <c r="FN807"/>
      <c r="FO807"/>
      <c r="FP807"/>
      <c r="FQ807"/>
      <c r="FR807"/>
      <c r="FS807"/>
      <c r="FT807"/>
      <c r="FU807"/>
      <c r="FV807"/>
      <c r="FW807"/>
      <c r="FX807"/>
      <c r="FY807"/>
      <c r="FZ807"/>
      <c r="GA807"/>
      <c r="GB807"/>
      <c r="GC807"/>
      <c r="GD807"/>
      <c r="GE807"/>
      <c r="GF807"/>
      <c r="GG807"/>
      <c r="GH807"/>
      <c r="GI807"/>
      <c r="GJ807"/>
      <c r="GK807"/>
      <c r="GL807"/>
      <c r="GM807"/>
      <c r="GN807"/>
      <c r="GO807"/>
      <c r="GP807"/>
      <c r="GQ807"/>
      <c r="GR807"/>
      <c r="GS807"/>
      <c r="GT807"/>
      <c r="GU807"/>
      <c r="GV807"/>
      <c r="GW807"/>
    </row>
    <row r="808" spans="78:205" ht="13">
      <c r="BZ808"/>
      <c r="CH808"/>
      <c r="CP808"/>
      <c r="CX808"/>
      <c r="CY808"/>
      <c r="CZ808"/>
      <c r="DA808"/>
      <c r="DB808"/>
      <c r="DC808"/>
      <c r="DD808"/>
      <c r="DE808"/>
      <c r="DF808"/>
      <c r="DG808"/>
      <c r="DH808"/>
      <c r="DI808"/>
      <c r="DJ808"/>
      <c r="DK808"/>
      <c r="DL808"/>
      <c r="DM808"/>
      <c r="DN808"/>
      <c r="DO808"/>
      <c r="DP808"/>
      <c r="DQ808"/>
      <c r="DR808"/>
      <c r="DS808"/>
      <c r="DT808"/>
      <c r="DU808"/>
      <c r="DV808"/>
      <c r="DW808"/>
      <c r="DX808"/>
      <c r="DY808"/>
      <c r="DZ808"/>
      <c r="EA808"/>
      <c r="EB808"/>
      <c r="EC808"/>
      <c r="ED808"/>
      <c r="EE808"/>
      <c r="EF808"/>
      <c r="EG808"/>
      <c r="EH808"/>
      <c r="EI808"/>
      <c r="EJ808"/>
      <c r="EK808"/>
      <c r="EL808"/>
      <c r="EM808"/>
      <c r="EN808"/>
      <c r="EO808"/>
      <c r="EP808"/>
      <c r="EQ808"/>
      <c r="ER808"/>
      <c r="ES808"/>
      <c r="ET808"/>
      <c r="EU808"/>
      <c r="EV808"/>
      <c r="EW808"/>
      <c r="EX808"/>
      <c r="EY808"/>
      <c r="EZ808"/>
      <c r="FA808"/>
      <c r="FB808"/>
      <c r="FC808"/>
      <c r="FD808"/>
      <c r="FE808"/>
      <c r="FF808"/>
      <c r="FG808"/>
      <c r="FH808"/>
      <c r="FI808"/>
      <c r="FJ808"/>
      <c r="FK808"/>
      <c r="FL808"/>
      <c r="FM808"/>
      <c r="FN808"/>
      <c r="FO808"/>
      <c r="FP808"/>
      <c r="FQ808"/>
      <c r="FR808"/>
      <c r="FS808"/>
      <c r="FT808"/>
      <c r="FU808"/>
      <c r="FV808"/>
      <c r="FW808"/>
      <c r="FX808"/>
      <c r="FY808"/>
      <c r="FZ808"/>
      <c r="GA808"/>
      <c r="GB808"/>
      <c r="GC808"/>
      <c r="GD808"/>
      <c r="GE808"/>
      <c r="GF808"/>
      <c r="GG808"/>
      <c r="GH808"/>
      <c r="GI808"/>
      <c r="GJ808"/>
      <c r="GK808"/>
      <c r="GL808"/>
      <c r="GM808"/>
      <c r="GN808"/>
      <c r="GO808"/>
      <c r="GP808"/>
      <c r="GQ808"/>
      <c r="GR808"/>
      <c r="GS808"/>
      <c r="GT808"/>
      <c r="GU808"/>
      <c r="GV808"/>
      <c r="GW808"/>
    </row>
    <row r="809" spans="78:205" ht="13">
      <c r="BZ809"/>
      <c r="CH809"/>
      <c r="CP809"/>
      <c r="CX809"/>
      <c r="CY809"/>
      <c r="CZ809"/>
      <c r="DA809"/>
      <c r="DB809"/>
      <c r="DC809"/>
      <c r="DD809"/>
      <c r="DE809"/>
      <c r="DF809"/>
      <c r="DG809"/>
      <c r="DH809"/>
      <c r="DI809"/>
      <c r="DJ809"/>
      <c r="DK809"/>
      <c r="DL809"/>
      <c r="DM809"/>
      <c r="DN809"/>
      <c r="DO809"/>
      <c r="DP809"/>
      <c r="DQ809"/>
      <c r="DR809"/>
      <c r="DS809"/>
      <c r="DT809"/>
      <c r="DU809"/>
      <c r="DV809"/>
      <c r="DW809"/>
      <c r="DX809"/>
      <c r="DY809"/>
      <c r="DZ809"/>
      <c r="EA809"/>
      <c r="EB809"/>
      <c r="EC809"/>
      <c r="ED809"/>
      <c r="EE809"/>
      <c r="EF809"/>
      <c r="EG809"/>
      <c r="EH809"/>
      <c r="EI809"/>
      <c r="EJ809"/>
      <c r="EK809"/>
      <c r="EL809"/>
      <c r="EM809"/>
      <c r="EN809"/>
      <c r="EO809"/>
      <c r="EP809"/>
      <c r="EQ809"/>
      <c r="ER809"/>
      <c r="ES809"/>
      <c r="ET809"/>
      <c r="EU809"/>
      <c r="EV809"/>
      <c r="EW809"/>
      <c r="EX809"/>
      <c r="EY809"/>
      <c r="EZ809"/>
      <c r="FA809"/>
      <c r="FB809"/>
      <c r="FC809"/>
      <c r="FD809"/>
      <c r="FE809"/>
      <c r="FF809"/>
      <c r="FG809"/>
      <c r="FH809"/>
      <c r="FI809"/>
      <c r="FJ809"/>
      <c r="FK809"/>
      <c r="FL809"/>
      <c r="FM809"/>
      <c r="FN809"/>
      <c r="FO809"/>
      <c r="FP809"/>
      <c r="FQ809"/>
      <c r="FR809"/>
      <c r="FS809"/>
      <c r="FT809"/>
      <c r="FU809"/>
      <c r="FV809"/>
      <c r="FW809"/>
      <c r="FX809"/>
      <c r="FY809"/>
      <c r="FZ809"/>
      <c r="GA809"/>
      <c r="GB809"/>
      <c r="GC809"/>
      <c r="GD809"/>
      <c r="GE809"/>
      <c r="GF809"/>
      <c r="GG809"/>
      <c r="GH809"/>
      <c r="GI809"/>
      <c r="GJ809"/>
      <c r="GK809"/>
      <c r="GL809"/>
      <c r="GM809"/>
      <c r="GN809"/>
      <c r="GO809"/>
      <c r="GP809"/>
      <c r="GQ809"/>
      <c r="GR809"/>
      <c r="GS809"/>
      <c r="GT809"/>
      <c r="GU809"/>
      <c r="GV809"/>
      <c r="GW809"/>
    </row>
    <row r="810" spans="78:205" ht="13">
      <c r="BZ810"/>
      <c r="CH810"/>
      <c r="CP810"/>
      <c r="CX810"/>
      <c r="CY810"/>
      <c r="CZ810"/>
      <c r="DA810"/>
      <c r="DB810"/>
      <c r="DC810"/>
      <c r="DD810"/>
      <c r="DE810"/>
      <c r="DF810"/>
      <c r="DG810"/>
      <c r="DH810"/>
      <c r="DI810"/>
      <c r="DJ810"/>
      <c r="DK810"/>
      <c r="DL810"/>
      <c r="DM810"/>
      <c r="DN810"/>
      <c r="DO810"/>
      <c r="DP810"/>
      <c r="DQ810"/>
      <c r="DR810"/>
      <c r="DS810"/>
      <c r="DT810"/>
      <c r="DU810"/>
      <c r="DV810"/>
      <c r="DW810"/>
      <c r="DX810"/>
      <c r="DY810"/>
      <c r="DZ810"/>
      <c r="EA810"/>
      <c r="EB810"/>
      <c r="EC810"/>
      <c r="ED810"/>
      <c r="EE810"/>
      <c r="EF810"/>
      <c r="EG810"/>
      <c r="EH810"/>
      <c r="EI810"/>
      <c r="EJ810"/>
      <c r="EK810"/>
      <c r="EL810"/>
      <c r="EM810"/>
      <c r="EN810"/>
      <c r="EO810"/>
      <c r="EP810"/>
      <c r="EQ810"/>
      <c r="ER810"/>
      <c r="ES810"/>
      <c r="ET810"/>
      <c r="EU810"/>
      <c r="EV810"/>
      <c r="EW810"/>
      <c r="EX810"/>
      <c r="EY810"/>
      <c r="EZ810"/>
      <c r="FA810"/>
      <c r="FB810"/>
      <c r="FC810"/>
      <c r="FD810"/>
      <c r="FE810"/>
      <c r="FF810"/>
      <c r="FG810"/>
      <c r="FH810"/>
      <c r="FI810"/>
      <c r="FJ810"/>
      <c r="FK810"/>
      <c r="FL810"/>
      <c r="FM810"/>
      <c r="FN810"/>
      <c r="FO810"/>
      <c r="FP810"/>
      <c r="FQ810"/>
      <c r="FR810"/>
      <c r="FS810"/>
      <c r="FT810"/>
      <c r="FU810"/>
      <c r="FV810"/>
      <c r="FW810"/>
      <c r="FX810"/>
      <c r="FY810"/>
      <c r="FZ810"/>
      <c r="GA810"/>
      <c r="GB810"/>
      <c r="GC810"/>
      <c r="GD810"/>
      <c r="GE810"/>
      <c r="GF810"/>
      <c r="GG810"/>
      <c r="GH810"/>
      <c r="GI810"/>
      <c r="GJ810"/>
      <c r="GK810"/>
      <c r="GL810"/>
      <c r="GM810"/>
      <c r="GN810"/>
      <c r="GO810"/>
      <c r="GP810"/>
      <c r="GQ810"/>
      <c r="GR810"/>
      <c r="GS810"/>
      <c r="GT810"/>
      <c r="GU810"/>
      <c r="GV810"/>
      <c r="GW810"/>
    </row>
    <row r="811" spans="78:205" ht="13">
      <c r="BZ811"/>
      <c r="CH811"/>
      <c r="CP811"/>
      <c r="CX811"/>
      <c r="CY811"/>
      <c r="CZ811"/>
      <c r="DA811"/>
      <c r="DB811"/>
      <c r="DC811"/>
      <c r="DD811"/>
      <c r="DE811"/>
      <c r="DF811"/>
      <c r="DG811"/>
      <c r="DH811"/>
      <c r="DI811"/>
      <c r="DJ811"/>
      <c r="DK811"/>
      <c r="DL811"/>
      <c r="DM811"/>
      <c r="DN811"/>
      <c r="DO811"/>
      <c r="DP811"/>
      <c r="DQ811"/>
      <c r="DR811"/>
      <c r="DS811"/>
      <c r="DT811"/>
      <c r="DU811"/>
      <c r="DV811"/>
      <c r="DW811"/>
      <c r="DX811"/>
      <c r="DY811"/>
      <c r="DZ811"/>
      <c r="EA811"/>
      <c r="EB811"/>
      <c r="EC811"/>
      <c r="ED811"/>
      <c r="EE811"/>
      <c r="EF811"/>
      <c r="EG811"/>
      <c r="EH811"/>
      <c r="EI811"/>
      <c r="EJ811"/>
      <c r="EK811"/>
      <c r="EL811"/>
      <c r="EM811"/>
      <c r="EN811"/>
      <c r="EO811"/>
      <c r="EP811"/>
      <c r="EQ811"/>
      <c r="ER811"/>
      <c r="ES811"/>
      <c r="ET811"/>
      <c r="EU811"/>
      <c r="EV811"/>
      <c r="EW811"/>
      <c r="EX811"/>
      <c r="EY811"/>
      <c r="EZ811"/>
      <c r="FA811"/>
      <c r="FB811"/>
      <c r="FC811"/>
      <c r="FD811"/>
      <c r="FE811"/>
      <c r="FF811"/>
      <c r="FG811"/>
      <c r="FH811"/>
      <c r="FI811"/>
      <c r="FJ811"/>
      <c r="FK811"/>
      <c r="FL811"/>
      <c r="FM811"/>
      <c r="FN811"/>
      <c r="FO811"/>
      <c r="FP811"/>
      <c r="FQ811"/>
      <c r="FR811"/>
      <c r="FS811"/>
      <c r="FT811"/>
      <c r="FU811"/>
      <c r="FV811"/>
      <c r="FW811"/>
      <c r="FX811"/>
      <c r="FY811"/>
      <c r="FZ811"/>
      <c r="GA811"/>
      <c r="GB811"/>
      <c r="GC811"/>
      <c r="GD811"/>
      <c r="GE811"/>
      <c r="GF811"/>
      <c r="GG811"/>
      <c r="GH811"/>
      <c r="GI811"/>
      <c r="GJ811"/>
      <c r="GK811"/>
      <c r="GL811"/>
      <c r="GM811"/>
      <c r="GN811"/>
      <c r="GO811"/>
      <c r="GP811"/>
      <c r="GQ811"/>
      <c r="GR811"/>
      <c r="GS811"/>
      <c r="GT811"/>
      <c r="GU811"/>
      <c r="GV811"/>
      <c r="GW811"/>
    </row>
    <row r="812" spans="78:205" ht="13">
      <c r="BZ812"/>
      <c r="CH812"/>
      <c r="CP812"/>
      <c r="CX812"/>
      <c r="CY812"/>
      <c r="CZ812"/>
      <c r="DA812"/>
      <c r="DB812"/>
      <c r="DC812"/>
      <c r="DD812"/>
      <c r="DE812"/>
      <c r="DF812"/>
      <c r="DG812"/>
      <c r="DH812"/>
      <c r="DI812"/>
      <c r="DJ812"/>
      <c r="DK812"/>
      <c r="DL812"/>
      <c r="DM812"/>
      <c r="DN812"/>
      <c r="DO812"/>
      <c r="DP812"/>
      <c r="DQ812"/>
      <c r="DR812"/>
      <c r="DS812"/>
      <c r="DT812"/>
      <c r="DU812"/>
      <c r="DV812"/>
      <c r="DW812"/>
      <c r="DX812"/>
      <c r="DY812"/>
      <c r="DZ812"/>
      <c r="EA812"/>
      <c r="EB812"/>
      <c r="EC812"/>
      <c r="ED812"/>
      <c r="EE812"/>
      <c r="EF812"/>
      <c r="EG812"/>
      <c r="EH812"/>
      <c r="EI812"/>
      <c r="EJ812"/>
      <c r="EK812"/>
      <c r="EL812"/>
      <c r="EM812"/>
      <c r="EN812"/>
      <c r="EO812"/>
      <c r="EP812"/>
      <c r="EQ812"/>
      <c r="ER812"/>
      <c r="ES812"/>
      <c r="ET812"/>
      <c r="EU812"/>
      <c r="EV812"/>
      <c r="EW812"/>
      <c r="EX812"/>
      <c r="EY812"/>
      <c r="EZ812"/>
      <c r="FA812"/>
      <c r="FB812"/>
      <c r="FC812"/>
      <c r="FD812"/>
      <c r="FE812"/>
      <c r="FF812"/>
      <c r="FG812"/>
      <c r="FH812"/>
      <c r="FI812"/>
      <c r="FJ812"/>
      <c r="FK812"/>
      <c r="FL812"/>
      <c r="FM812"/>
      <c r="FN812"/>
      <c r="FO812"/>
      <c r="FP812"/>
      <c r="FQ812"/>
      <c r="FR812"/>
      <c r="FS812"/>
      <c r="FT812"/>
      <c r="FU812"/>
      <c r="FV812"/>
      <c r="FW812"/>
      <c r="FX812"/>
      <c r="FY812"/>
      <c r="FZ812"/>
      <c r="GA812"/>
      <c r="GB812"/>
      <c r="GC812"/>
      <c r="GD812"/>
      <c r="GE812"/>
      <c r="GF812"/>
      <c r="GG812"/>
      <c r="GH812"/>
      <c r="GI812"/>
      <c r="GJ812"/>
      <c r="GK812"/>
      <c r="GL812"/>
      <c r="GM812"/>
      <c r="GN812"/>
      <c r="GO812"/>
      <c r="GP812"/>
      <c r="GQ812"/>
      <c r="GR812"/>
      <c r="GS812"/>
      <c r="GT812"/>
      <c r="GU812"/>
      <c r="GV812"/>
      <c r="GW812"/>
    </row>
    <row r="813" spans="78:205" ht="13">
      <c r="BZ813"/>
      <c r="CH813"/>
      <c r="CP813"/>
      <c r="CX813"/>
      <c r="CY813"/>
      <c r="CZ813"/>
      <c r="DA813"/>
      <c r="DB813"/>
      <c r="DC813"/>
      <c r="DD813"/>
      <c r="DE813"/>
      <c r="DF813"/>
      <c r="DG813"/>
      <c r="DH813"/>
      <c r="DI813"/>
      <c r="DJ813"/>
      <c r="DK813"/>
      <c r="DL813"/>
      <c r="DM813"/>
      <c r="DN813"/>
      <c r="DO813"/>
      <c r="DP813"/>
      <c r="DQ813"/>
      <c r="DR813"/>
      <c r="DS813"/>
      <c r="DT813"/>
      <c r="DU813"/>
      <c r="DV813"/>
      <c r="DW813"/>
      <c r="DX813"/>
      <c r="DY813"/>
      <c r="DZ813"/>
      <c r="EA813"/>
      <c r="EB813"/>
      <c r="EC813"/>
      <c r="ED813"/>
      <c r="EE813"/>
      <c r="EF813"/>
      <c r="EG813"/>
      <c r="EH813"/>
      <c r="EI813"/>
      <c r="EJ813"/>
      <c r="EK813"/>
      <c r="EL813"/>
      <c r="EM813"/>
      <c r="EN813"/>
      <c r="EO813"/>
      <c r="EP813"/>
      <c r="EQ813"/>
      <c r="ER813"/>
      <c r="ES813"/>
      <c r="ET813"/>
      <c r="EU813"/>
      <c r="EV813"/>
      <c r="EW813"/>
      <c r="EX813"/>
      <c r="EY813"/>
      <c r="EZ813"/>
      <c r="FA813"/>
      <c r="FB813"/>
      <c r="FC813"/>
      <c r="FD813"/>
      <c r="FE813"/>
      <c r="FF813"/>
      <c r="FG813"/>
      <c r="FH813"/>
      <c r="FI813"/>
      <c r="FJ813"/>
      <c r="FK813"/>
      <c r="FL813"/>
      <c r="FM813"/>
      <c r="FN813"/>
      <c r="FO813"/>
      <c r="FP813"/>
      <c r="FQ813"/>
      <c r="FR813"/>
      <c r="FS813"/>
      <c r="FT813"/>
      <c r="FU813"/>
      <c r="FV813"/>
      <c r="FW813"/>
      <c r="FX813"/>
      <c r="FY813"/>
      <c r="FZ813"/>
      <c r="GA813"/>
      <c r="GB813"/>
      <c r="GC813"/>
      <c r="GD813"/>
      <c r="GE813"/>
      <c r="GF813"/>
      <c r="GG813"/>
      <c r="GH813"/>
      <c r="GI813"/>
      <c r="GJ813"/>
      <c r="GK813"/>
      <c r="GL813"/>
      <c r="GM813"/>
      <c r="GN813"/>
      <c r="GO813"/>
      <c r="GP813"/>
      <c r="GQ813"/>
      <c r="GR813"/>
      <c r="GS813"/>
      <c r="GT813"/>
      <c r="GU813"/>
      <c r="GV813"/>
      <c r="GW813"/>
    </row>
    <row r="814" spans="78:205" ht="13">
      <c r="BZ814"/>
      <c r="CH814"/>
      <c r="CP814"/>
      <c r="CX814"/>
      <c r="CY814"/>
      <c r="CZ814"/>
      <c r="DA814"/>
      <c r="DB814"/>
      <c r="DC814"/>
      <c r="DD814"/>
      <c r="DE814"/>
      <c r="DF814"/>
      <c r="DG814"/>
      <c r="DH814"/>
      <c r="DI814"/>
      <c r="DJ814"/>
      <c r="DK814"/>
      <c r="DL814"/>
      <c r="DM814"/>
      <c r="DN814"/>
      <c r="DO814"/>
      <c r="DP814"/>
      <c r="DQ814"/>
      <c r="DR814"/>
      <c r="DS814"/>
      <c r="DT814"/>
      <c r="DU814"/>
      <c r="DV814"/>
      <c r="DW814"/>
      <c r="DX814"/>
      <c r="DY814"/>
      <c r="DZ814"/>
      <c r="EA814"/>
      <c r="EB814"/>
      <c r="EC814"/>
      <c r="ED814"/>
      <c r="EE814"/>
      <c r="EF814"/>
      <c r="EG814"/>
      <c r="EH814"/>
      <c r="EI814"/>
      <c r="EJ814"/>
      <c r="EK814"/>
      <c r="EL814"/>
      <c r="EM814"/>
      <c r="EN814"/>
      <c r="EO814"/>
      <c r="EP814"/>
      <c r="EQ814"/>
      <c r="ER814"/>
      <c r="ES814"/>
      <c r="ET814"/>
      <c r="EU814"/>
      <c r="EV814"/>
      <c r="EW814"/>
      <c r="EX814"/>
      <c r="EY814"/>
      <c r="EZ814"/>
      <c r="FA814"/>
      <c r="FB814"/>
      <c r="FC814"/>
      <c r="FD814"/>
      <c r="FE814"/>
      <c r="FF814"/>
      <c r="FG814"/>
      <c r="FH814"/>
      <c r="FI814"/>
      <c r="FJ814"/>
      <c r="FK814"/>
      <c r="FL814"/>
      <c r="FM814"/>
      <c r="FN814"/>
      <c r="FO814"/>
      <c r="FP814"/>
      <c r="FQ814"/>
      <c r="FR814"/>
      <c r="FS814"/>
      <c r="FT814"/>
      <c r="FU814"/>
      <c r="FV814"/>
      <c r="FW814"/>
      <c r="FX814"/>
      <c r="FY814"/>
      <c r="FZ814"/>
      <c r="GA814"/>
      <c r="GB814"/>
      <c r="GC814"/>
      <c r="GD814"/>
      <c r="GE814"/>
      <c r="GF814"/>
      <c r="GG814"/>
      <c r="GH814"/>
      <c r="GI814"/>
      <c r="GJ814"/>
      <c r="GK814"/>
      <c r="GL814"/>
      <c r="GM814"/>
      <c r="GN814"/>
      <c r="GO814"/>
      <c r="GP814"/>
      <c r="GQ814"/>
      <c r="GR814"/>
      <c r="GS814"/>
      <c r="GT814"/>
      <c r="GU814"/>
      <c r="GV814"/>
      <c r="GW814"/>
    </row>
    <row r="815" spans="78:205" ht="13">
      <c r="BZ815"/>
      <c r="CH815"/>
      <c r="CP815"/>
      <c r="CX815"/>
      <c r="CY815"/>
      <c r="CZ815"/>
      <c r="DA815"/>
      <c r="DB815"/>
      <c r="DC815"/>
      <c r="DD815"/>
      <c r="DE815"/>
      <c r="DF815"/>
      <c r="DG815"/>
      <c r="DH815"/>
      <c r="DI815"/>
      <c r="DJ815"/>
      <c r="DK815"/>
      <c r="DL815"/>
      <c r="DM815"/>
      <c r="DN815"/>
      <c r="DO815"/>
      <c r="DP815"/>
      <c r="DQ815"/>
      <c r="DR815"/>
      <c r="DS815"/>
      <c r="DT815"/>
      <c r="DU815"/>
      <c r="DV815"/>
      <c r="DW815"/>
      <c r="DX815"/>
      <c r="DY815"/>
      <c r="DZ815"/>
      <c r="EA815"/>
      <c r="EB815"/>
      <c r="EC815"/>
      <c r="ED815"/>
      <c r="EE815"/>
      <c r="EF815"/>
      <c r="EG815"/>
      <c r="EH815"/>
      <c r="EI815"/>
      <c r="EJ815"/>
      <c r="EK815"/>
      <c r="EL815"/>
      <c r="EM815"/>
      <c r="EN815"/>
      <c r="EO815"/>
      <c r="EP815"/>
      <c r="EQ815"/>
      <c r="ER815"/>
      <c r="ES815"/>
      <c r="ET815"/>
      <c r="EU815"/>
      <c r="EV815"/>
      <c r="EW815"/>
      <c r="EX815"/>
      <c r="EY815"/>
      <c r="EZ815"/>
      <c r="FA815"/>
      <c r="FB815"/>
      <c r="FC815"/>
      <c r="FD815"/>
      <c r="FE815"/>
      <c r="FF815"/>
      <c r="FG815"/>
      <c r="FH815"/>
      <c r="FI815"/>
      <c r="FJ815"/>
      <c r="FK815"/>
      <c r="FL815"/>
      <c r="FM815"/>
      <c r="FN815"/>
      <c r="FO815"/>
      <c r="FP815"/>
      <c r="FQ815"/>
      <c r="FR815"/>
      <c r="FS815"/>
      <c r="FT815"/>
      <c r="FU815"/>
      <c r="FV815"/>
      <c r="FW815"/>
      <c r="FX815"/>
      <c r="FY815"/>
      <c r="FZ815"/>
      <c r="GA815"/>
      <c r="GB815"/>
      <c r="GC815"/>
      <c r="GD815"/>
      <c r="GE815"/>
      <c r="GF815"/>
      <c r="GG815"/>
      <c r="GH815"/>
      <c r="GI815"/>
      <c r="GJ815"/>
      <c r="GK815"/>
      <c r="GL815"/>
      <c r="GM815"/>
      <c r="GN815"/>
      <c r="GO815"/>
      <c r="GP815"/>
      <c r="GQ815"/>
      <c r="GR815"/>
      <c r="GS815"/>
      <c r="GT815"/>
      <c r="GU815"/>
      <c r="GV815"/>
      <c r="GW815"/>
    </row>
    <row r="816" spans="78:205" ht="13">
      <c r="BZ816"/>
      <c r="CH816"/>
      <c r="CP816"/>
      <c r="CX816"/>
      <c r="CY816"/>
      <c r="CZ816"/>
      <c r="DA816"/>
      <c r="DB816"/>
      <c r="DC816"/>
      <c r="DD816"/>
      <c r="DE816"/>
      <c r="DF816"/>
      <c r="DG816"/>
      <c r="DH816"/>
      <c r="DI816"/>
      <c r="DJ816"/>
      <c r="DK816"/>
      <c r="DL816"/>
      <c r="DM816"/>
      <c r="DN816"/>
      <c r="DO816"/>
      <c r="DP816"/>
      <c r="DQ816"/>
      <c r="DR816"/>
      <c r="DS816"/>
      <c r="DT816"/>
      <c r="DU816"/>
      <c r="DV816"/>
      <c r="DW816"/>
      <c r="DX816"/>
      <c r="DY816"/>
      <c r="DZ816"/>
      <c r="EA816"/>
      <c r="EB816"/>
      <c r="EC816"/>
      <c r="ED816"/>
      <c r="EE816"/>
      <c r="EF816"/>
      <c r="EG816"/>
      <c r="EH816"/>
      <c r="EI816"/>
      <c r="EJ816"/>
      <c r="EK816"/>
      <c r="EL816"/>
      <c r="EM816"/>
      <c r="EN816"/>
      <c r="EO816"/>
      <c r="EP816"/>
      <c r="EQ816"/>
      <c r="ER816"/>
      <c r="ES816"/>
      <c r="ET816"/>
      <c r="EU816"/>
      <c r="EV816"/>
      <c r="EW816"/>
      <c r="EX816"/>
      <c r="EY816"/>
      <c r="EZ816"/>
      <c r="FA816"/>
      <c r="FB816"/>
      <c r="FC816"/>
      <c r="FD816"/>
      <c r="FE816"/>
      <c r="FF816"/>
      <c r="FG816"/>
      <c r="FH816"/>
      <c r="FI816"/>
      <c r="FJ816"/>
      <c r="FK816"/>
      <c r="FL816"/>
      <c r="FM816"/>
      <c r="FN816"/>
      <c r="FO816"/>
      <c r="FP816"/>
      <c r="FQ816"/>
      <c r="FR816"/>
      <c r="FS816"/>
      <c r="FT816"/>
      <c r="FU816"/>
      <c r="FV816"/>
      <c r="FW816"/>
      <c r="FX816"/>
      <c r="FY816"/>
      <c r="FZ816"/>
      <c r="GA816"/>
      <c r="GB816"/>
      <c r="GC816"/>
      <c r="GD816"/>
      <c r="GE816"/>
      <c r="GF816"/>
      <c r="GG816"/>
      <c r="GH816"/>
      <c r="GI816"/>
      <c r="GJ816"/>
      <c r="GK816"/>
      <c r="GL816"/>
      <c r="GM816"/>
      <c r="GN816"/>
      <c r="GO816"/>
      <c r="GP816"/>
      <c r="GQ816"/>
      <c r="GR816"/>
      <c r="GS816"/>
      <c r="GT816"/>
      <c r="GU816"/>
      <c r="GV816"/>
      <c r="GW816"/>
    </row>
    <row r="817" spans="78:205" ht="13">
      <c r="BZ817"/>
      <c r="CH817"/>
      <c r="CP817"/>
      <c r="CX817"/>
      <c r="CY817"/>
      <c r="CZ817"/>
      <c r="DA817"/>
      <c r="DB817"/>
      <c r="DC817"/>
      <c r="DD817"/>
      <c r="DE817"/>
      <c r="DF817"/>
      <c r="DG817"/>
      <c r="DH817"/>
      <c r="DI817"/>
      <c r="DJ817"/>
      <c r="DK817"/>
      <c r="DL817"/>
      <c r="DM817"/>
      <c r="DN817"/>
      <c r="DO817"/>
      <c r="DP817"/>
      <c r="DQ817"/>
      <c r="DR817"/>
      <c r="DS817"/>
      <c r="DT817"/>
      <c r="DU817"/>
      <c r="DV817"/>
      <c r="DW817"/>
      <c r="DX817"/>
      <c r="DY817"/>
      <c r="DZ817"/>
      <c r="EA817"/>
      <c r="EB817"/>
      <c r="EC817"/>
      <c r="ED817"/>
      <c r="EE817"/>
      <c r="EF817"/>
      <c r="EG817"/>
      <c r="EH817"/>
      <c r="EI817"/>
      <c r="EJ817"/>
      <c r="EK817"/>
      <c r="EL817"/>
      <c r="EM817"/>
      <c r="EN817"/>
      <c r="EO817"/>
      <c r="EP817"/>
      <c r="EQ817"/>
      <c r="ER817"/>
      <c r="ES817"/>
      <c r="ET817"/>
      <c r="EU817"/>
      <c r="EV817"/>
      <c r="EW817"/>
      <c r="EX817"/>
      <c r="EY817"/>
      <c r="EZ817"/>
      <c r="FA817"/>
      <c r="FB817"/>
      <c r="FC817"/>
      <c r="FD817"/>
      <c r="FE817"/>
      <c r="FF817"/>
      <c r="FG817"/>
      <c r="FH817"/>
      <c r="FI817"/>
      <c r="FJ817"/>
      <c r="FK817"/>
      <c r="FL817"/>
      <c r="FM817"/>
      <c r="FN817"/>
      <c r="FO817"/>
      <c r="FP817"/>
      <c r="FQ817"/>
      <c r="FR817"/>
      <c r="FS817"/>
      <c r="FT817"/>
      <c r="FU817"/>
      <c r="FV817"/>
      <c r="FW817"/>
      <c r="FX817"/>
      <c r="FY817"/>
      <c r="FZ817"/>
      <c r="GA817"/>
      <c r="GB817"/>
      <c r="GC817"/>
      <c r="GD817"/>
      <c r="GE817"/>
      <c r="GF817"/>
      <c r="GG817"/>
      <c r="GH817"/>
      <c r="GI817"/>
      <c r="GJ817"/>
      <c r="GK817"/>
      <c r="GL817"/>
      <c r="GM817"/>
      <c r="GN817"/>
      <c r="GO817"/>
      <c r="GP817"/>
      <c r="GQ817"/>
      <c r="GR817"/>
      <c r="GS817"/>
      <c r="GT817"/>
      <c r="GU817"/>
      <c r="GV817"/>
      <c r="GW817"/>
    </row>
    <row r="818" spans="78:205" ht="13">
      <c r="BZ818"/>
      <c r="CH818"/>
      <c r="CP818"/>
      <c r="CX818"/>
      <c r="CY818"/>
      <c r="CZ818"/>
      <c r="DA818"/>
      <c r="DB818"/>
      <c r="DC818"/>
      <c r="DD818"/>
      <c r="DE818"/>
      <c r="DF818"/>
      <c r="DG818"/>
      <c r="DH818"/>
      <c r="DI818"/>
      <c r="DJ818"/>
      <c r="DK818"/>
      <c r="DL818"/>
      <c r="DM818"/>
      <c r="DN818"/>
      <c r="DO818"/>
      <c r="DP818"/>
      <c r="DQ818"/>
      <c r="DR818"/>
      <c r="DS818"/>
      <c r="DT818"/>
      <c r="DU818"/>
      <c r="DV818"/>
      <c r="DW818"/>
      <c r="DX818"/>
      <c r="DY818"/>
      <c r="DZ818"/>
      <c r="EA818"/>
      <c r="EB818"/>
      <c r="EC818"/>
      <c r="ED818"/>
      <c r="EE818"/>
      <c r="EF818"/>
      <c r="EG818"/>
      <c r="EH818"/>
      <c r="EI818"/>
      <c r="EJ818"/>
      <c r="EK818"/>
      <c r="EL818"/>
      <c r="EM818"/>
      <c r="EN818"/>
      <c r="EO818"/>
      <c r="EP818"/>
      <c r="EQ818"/>
      <c r="ER818"/>
      <c r="ES818"/>
      <c r="ET818"/>
      <c r="EU818"/>
      <c r="EV818"/>
      <c r="EW818"/>
      <c r="EX818"/>
      <c r="EY818"/>
      <c r="EZ818"/>
      <c r="FA818"/>
      <c r="FB818"/>
      <c r="FC818"/>
      <c r="FD818"/>
      <c r="FE818"/>
      <c r="FF818"/>
      <c r="FG818"/>
      <c r="FH818"/>
      <c r="FI818"/>
      <c r="FJ818"/>
      <c r="FK818"/>
      <c r="FL818"/>
      <c r="FM818"/>
      <c r="FN818"/>
      <c r="FO818"/>
      <c r="FP818"/>
      <c r="FQ818"/>
      <c r="FR818"/>
      <c r="FS818"/>
      <c r="FT818"/>
      <c r="FU818"/>
      <c r="FV818"/>
      <c r="FW818"/>
      <c r="FX818"/>
      <c r="FY818"/>
      <c r="FZ818"/>
      <c r="GA818"/>
      <c r="GB818"/>
      <c r="GC818"/>
      <c r="GD818"/>
      <c r="GE818"/>
      <c r="GF818"/>
      <c r="GG818"/>
      <c r="GH818"/>
      <c r="GI818"/>
      <c r="GJ818"/>
      <c r="GK818"/>
      <c r="GL818"/>
      <c r="GM818"/>
      <c r="GN818"/>
      <c r="GO818"/>
      <c r="GP818"/>
      <c r="GQ818"/>
      <c r="GR818"/>
      <c r="GS818"/>
      <c r="GT818"/>
      <c r="GU818"/>
      <c r="GV818"/>
      <c r="GW818"/>
    </row>
    <row r="819" spans="78:205" ht="13">
      <c r="BZ819"/>
      <c r="CH819"/>
      <c r="CP819"/>
      <c r="CX819"/>
      <c r="CY819"/>
      <c r="CZ819"/>
      <c r="DA819"/>
      <c r="DB819"/>
      <c r="DC819"/>
      <c r="DD819"/>
      <c r="DE819"/>
      <c r="DF819"/>
      <c r="DG819"/>
      <c r="DH819"/>
      <c r="DI819"/>
      <c r="DJ819"/>
      <c r="DK819"/>
      <c r="DL819"/>
      <c r="DM819"/>
      <c r="DN819"/>
      <c r="DO819"/>
      <c r="DP819"/>
      <c r="DQ819"/>
      <c r="DR819"/>
      <c r="DS819"/>
      <c r="DT819"/>
      <c r="DU819"/>
      <c r="DV819"/>
      <c r="DW819"/>
      <c r="DX819"/>
      <c r="DY819"/>
      <c r="DZ819"/>
      <c r="EA819"/>
      <c r="EB819"/>
      <c r="EC819"/>
      <c r="ED819"/>
      <c r="EE819"/>
      <c r="EF819"/>
      <c r="EG819"/>
      <c r="EH819"/>
      <c r="EI819"/>
      <c r="EJ819"/>
      <c r="EK819"/>
      <c r="EL819"/>
      <c r="EM819"/>
      <c r="EN819"/>
      <c r="EO819"/>
      <c r="EP819"/>
      <c r="EQ819"/>
      <c r="ER819"/>
      <c r="ES819"/>
      <c r="ET819"/>
      <c r="EU819"/>
      <c r="EV819"/>
      <c r="EW819"/>
      <c r="EX819"/>
      <c r="EY819"/>
      <c r="EZ819"/>
      <c r="FA819"/>
      <c r="FB819"/>
      <c r="FC819"/>
      <c r="FD819"/>
      <c r="FE819"/>
      <c r="FF819"/>
      <c r="FG819"/>
      <c r="FH819"/>
      <c r="FI819"/>
      <c r="FJ819"/>
      <c r="FK819"/>
      <c r="FL819"/>
      <c r="FM819"/>
      <c r="FN819"/>
      <c r="FO819"/>
      <c r="FP819"/>
      <c r="FQ819"/>
      <c r="FR819"/>
      <c r="FS819"/>
      <c r="FT819"/>
      <c r="FU819"/>
      <c r="FV819"/>
      <c r="FW819"/>
      <c r="FX819"/>
      <c r="FY819"/>
      <c r="FZ819"/>
      <c r="GA819"/>
      <c r="GB819"/>
      <c r="GC819"/>
      <c r="GD819"/>
      <c r="GE819"/>
      <c r="GF819"/>
      <c r="GG819"/>
      <c r="GH819"/>
      <c r="GI819"/>
      <c r="GJ819"/>
      <c r="GK819"/>
      <c r="GL819"/>
      <c r="GM819"/>
      <c r="GN819"/>
      <c r="GO819"/>
      <c r="GP819"/>
      <c r="GQ819"/>
      <c r="GR819"/>
      <c r="GS819"/>
      <c r="GT819"/>
      <c r="GU819"/>
      <c r="GV819"/>
      <c r="GW819"/>
    </row>
    <row r="820" spans="78:205" ht="13">
      <c r="BZ820"/>
      <c r="CH820"/>
      <c r="CP820"/>
      <c r="CX820"/>
      <c r="CY820"/>
      <c r="CZ820"/>
      <c r="DA820"/>
      <c r="DB820"/>
      <c r="DC820"/>
      <c r="DD820"/>
      <c r="DE820"/>
      <c r="DF820"/>
      <c r="DG820"/>
      <c r="DH820"/>
      <c r="DI820"/>
      <c r="DJ820"/>
      <c r="DK820"/>
      <c r="DL820"/>
      <c r="DM820"/>
      <c r="DN820"/>
      <c r="DO820"/>
      <c r="DP820"/>
      <c r="DQ820"/>
      <c r="DR820"/>
      <c r="DS820"/>
      <c r="DT820"/>
      <c r="DU820"/>
      <c r="DV820"/>
      <c r="DW820"/>
      <c r="DX820"/>
      <c r="DY820"/>
      <c r="DZ820"/>
      <c r="EA820"/>
      <c r="EB820"/>
      <c r="EC820"/>
      <c r="ED820"/>
      <c r="EE820"/>
      <c r="EF820"/>
      <c r="EG820"/>
      <c r="EH820"/>
      <c r="EI820"/>
      <c r="EJ820"/>
      <c r="EK820"/>
      <c r="EL820"/>
      <c r="EM820"/>
      <c r="EN820"/>
      <c r="EO820"/>
      <c r="EP820"/>
      <c r="EQ820"/>
      <c r="ER820"/>
      <c r="ES820"/>
      <c r="ET820"/>
      <c r="EU820"/>
      <c r="EV820"/>
      <c r="EW820"/>
      <c r="EX820"/>
      <c r="EY820"/>
      <c r="EZ820"/>
      <c r="FA820"/>
      <c r="FB820"/>
      <c r="FC820"/>
      <c r="FD820"/>
      <c r="FE820"/>
      <c r="FF820"/>
      <c r="FG820"/>
      <c r="FH820"/>
      <c r="FI820"/>
      <c r="FJ820"/>
      <c r="FK820"/>
      <c r="FL820"/>
      <c r="FM820"/>
      <c r="FN820"/>
      <c r="FO820"/>
      <c r="FP820"/>
      <c r="FQ820"/>
      <c r="FR820"/>
      <c r="FS820"/>
      <c r="FT820"/>
      <c r="FU820"/>
      <c r="FV820"/>
      <c r="FW820"/>
      <c r="FX820"/>
      <c r="FY820"/>
      <c r="FZ820"/>
      <c r="GA820"/>
      <c r="GB820"/>
      <c r="GC820"/>
      <c r="GD820"/>
      <c r="GE820"/>
      <c r="GF820"/>
      <c r="GG820"/>
      <c r="GH820"/>
      <c r="GI820"/>
      <c r="GJ820"/>
      <c r="GK820"/>
      <c r="GL820"/>
      <c r="GM820"/>
      <c r="GN820"/>
      <c r="GO820"/>
      <c r="GP820"/>
      <c r="GQ820"/>
      <c r="GR820"/>
      <c r="GS820"/>
      <c r="GT820"/>
      <c r="GU820"/>
      <c r="GV820"/>
      <c r="GW820"/>
    </row>
    <row r="821" spans="78:205" ht="13">
      <c r="BZ821"/>
      <c r="CH821"/>
      <c r="CP821"/>
      <c r="CX821"/>
      <c r="CY821"/>
      <c r="CZ821"/>
      <c r="DA821"/>
      <c r="DB821"/>
      <c r="DC821"/>
      <c r="DD821"/>
      <c r="DE821"/>
      <c r="DF821"/>
      <c r="DG821"/>
      <c r="DH821"/>
      <c r="DI821"/>
      <c r="DJ821"/>
      <c r="DK821"/>
      <c r="DL821"/>
      <c r="DM821"/>
      <c r="DN821"/>
      <c r="DO821"/>
      <c r="DP821"/>
      <c r="DQ821"/>
      <c r="DR821"/>
      <c r="DS821"/>
      <c r="DT821"/>
      <c r="DU821"/>
      <c r="DV821"/>
      <c r="DW821"/>
      <c r="DX821"/>
      <c r="DY821"/>
      <c r="DZ821"/>
      <c r="EA821"/>
      <c r="EB821"/>
      <c r="EC821"/>
      <c r="ED821"/>
      <c r="EE821"/>
      <c r="EF821"/>
      <c r="EG821"/>
      <c r="EH821"/>
      <c r="EI821"/>
      <c r="EJ821"/>
      <c r="EK821"/>
      <c r="EL821"/>
      <c r="EM821"/>
      <c r="EN821"/>
      <c r="EO821"/>
      <c r="EP821"/>
      <c r="EQ821"/>
      <c r="ER821"/>
      <c r="ES821"/>
      <c r="ET821"/>
      <c r="EU821"/>
      <c r="EV821"/>
      <c r="EW821"/>
      <c r="EX821"/>
      <c r="EY821"/>
      <c r="EZ821"/>
      <c r="FA821"/>
      <c r="FB821"/>
      <c r="FC821"/>
      <c r="FD821"/>
      <c r="FE821"/>
      <c r="FF821"/>
      <c r="FG821"/>
      <c r="FH821"/>
      <c r="FI821"/>
      <c r="FJ821"/>
      <c r="FK821"/>
      <c r="FL821"/>
      <c r="FM821"/>
      <c r="FN821"/>
      <c r="FO821"/>
      <c r="FP821"/>
      <c r="FQ821"/>
      <c r="FR821"/>
      <c r="FS821"/>
      <c r="FT821"/>
      <c r="FU821"/>
      <c r="FV821"/>
      <c r="FW821"/>
      <c r="FX821"/>
      <c r="FY821"/>
      <c r="FZ821"/>
      <c r="GA821"/>
      <c r="GB821"/>
      <c r="GC821"/>
      <c r="GD821"/>
      <c r="GE821"/>
      <c r="GF821"/>
      <c r="GG821"/>
      <c r="GH821"/>
      <c r="GI821"/>
      <c r="GJ821"/>
      <c r="GK821"/>
      <c r="GL821"/>
      <c r="GM821"/>
      <c r="GN821"/>
      <c r="GO821"/>
      <c r="GP821"/>
      <c r="GQ821"/>
      <c r="GR821"/>
      <c r="GS821"/>
      <c r="GT821"/>
      <c r="GU821"/>
      <c r="GV821"/>
      <c r="GW821"/>
    </row>
    <row r="822" spans="78:205" ht="13">
      <c r="BZ822"/>
      <c r="CH822"/>
      <c r="CP822"/>
      <c r="CX822"/>
      <c r="CY822"/>
      <c r="CZ822"/>
      <c r="DA822"/>
      <c r="DB822"/>
      <c r="DC822"/>
      <c r="DD822"/>
      <c r="DE822"/>
      <c r="DF822"/>
      <c r="DG822"/>
      <c r="DH822"/>
      <c r="DI822"/>
      <c r="DJ822"/>
      <c r="DK822"/>
      <c r="DL822"/>
      <c r="DM822"/>
      <c r="DN822"/>
      <c r="DO822"/>
      <c r="DP822"/>
      <c r="DQ822"/>
      <c r="DR822"/>
      <c r="DS822"/>
      <c r="DT822"/>
      <c r="DU822"/>
      <c r="DV822"/>
      <c r="DW822"/>
      <c r="DX822"/>
      <c r="DY822"/>
      <c r="DZ822"/>
      <c r="EA822"/>
      <c r="EB822"/>
      <c r="EC822"/>
      <c r="ED822"/>
      <c r="EE822"/>
      <c r="EF822"/>
      <c r="EG822"/>
      <c r="EH822"/>
      <c r="EI822"/>
      <c r="EJ822"/>
      <c r="EK822"/>
      <c r="EL822"/>
      <c r="EM822"/>
      <c r="EN822"/>
      <c r="EO822"/>
      <c r="EP822"/>
      <c r="EQ822"/>
      <c r="ER822"/>
      <c r="ES822"/>
      <c r="ET822"/>
      <c r="EU822"/>
      <c r="EV822"/>
      <c r="EW822"/>
      <c r="EX822"/>
      <c r="EY822"/>
      <c r="EZ822"/>
      <c r="FA822"/>
      <c r="FB822"/>
      <c r="FC822"/>
      <c r="FD822"/>
      <c r="FE822"/>
      <c r="FF822"/>
      <c r="FG822"/>
      <c r="FH822"/>
      <c r="FI822"/>
      <c r="FJ822"/>
      <c r="FK822"/>
      <c r="FL822"/>
      <c r="FM822"/>
      <c r="FN822"/>
      <c r="FO822"/>
      <c r="FP822"/>
      <c r="FQ822"/>
      <c r="FR822"/>
      <c r="FS822"/>
      <c r="FT822"/>
      <c r="FU822"/>
      <c r="FV822"/>
      <c r="FW822"/>
      <c r="FX822"/>
      <c r="FY822"/>
      <c r="FZ822"/>
      <c r="GA822"/>
      <c r="GB822"/>
      <c r="GC822"/>
      <c r="GD822"/>
      <c r="GE822"/>
      <c r="GF822"/>
      <c r="GG822"/>
      <c r="GH822"/>
      <c r="GI822"/>
      <c r="GJ822"/>
      <c r="GK822"/>
      <c r="GL822"/>
      <c r="GM822"/>
      <c r="GN822"/>
      <c r="GO822"/>
      <c r="GP822"/>
      <c r="GQ822"/>
      <c r="GR822"/>
      <c r="GS822"/>
      <c r="GT822"/>
      <c r="GU822"/>
      <c r="GV822"/>
      <c r="GW822"/>
    </row>
    <row r="823" spans="78:205" ht="13">
      <c r="BZ823"/>
      <c r="CH823"/>
      <c r="CP823"/>
      <c r="CX823"/>
      <c r="CY823"/>
      <c r="CZ823"/>
      <c r="DA823"/>
      <c r="DB823"/>
      <c r="DC823"/>
      <c r="DD823"/>
      <c r="DE823"/>
      <c r="DF823"/>
      <c r="DG823"/>
      <c r="DH823"/>
      <c r="DI823"/>
      <c r="DJ823"/>
      <c r="DK823"/>
      <c r="DL823"/>
      <c r="DM823"/>
      <c r="DN823"/>
      <c r="DO823"/>
      <c r="DP823"/>
      <c r="DQ823"/>
      <c r="DR823"/>
      <c r="DS823"/>
      <c r="DT823"/>
      <c r="DU823"/>
      <c r="DV823"/>
      <c r="DW823"/>
      <c r="DX823"/>
      <c r="DY823"/>
      <c r="DZ823"/>
      <c r="EA823"/>
      <c r="EB823"/>
      <c r="EC823"/>
      <c r="ED823"/>
      <c r="EE823"/>
      <c r="EF823"/>
      <c r="EG823"/>
      <c r="EH823"/>
      <c r="EI823"/>
      <c r="EJ823"/>
      <c r="EK823"/>
      <c r="EL823"/>
      <c r="EM823"/>
      <c r="EN823"/>
      <c r="EO823"/>
      <c r="EP823"/>
      <c r="EQ823"/>
      <c r="ER823"/>
      <c r="ES823"/>
      <c r="ET823"/>
      <c r="EU823"/>
      <c r="EV823"/>
      <c r="EW823"/>
      <c r="EX823"/>
      <c r="EY823"/>
      <c r="EZ823"/>
      <c r="FA823"/>
      <c r="FB823"/>
      <c r="FC823"/>
      <c r="FD823"/>
      <c r="FE823"/>
      <c r="FF823"/>
      <c r="FG823"/>
      <c r="FH823"/>
      <c r="FI823"/>
      <c r="FJ823"/>
      <c r="FK823"/>
      <c r="FL823"/>
      <c r="FM823"/>
      <c r="FN823"/>
      <c r="FO823"/>
      <c r="FP823"/>
      <c r="FQ823"/>
      <c r="FR823"/>
      <c r="FS823"/>
      <c r="FT823"/>
      <c r="FU823"/>
      <c r="FV823"/>
      <c r="FW823"/>
      <c r="FX823"/>
      <c r="FY823"/>
      <c r="FZ823"/>
      <c r="GA823"/>
      <c r="GB823"/>
      <c r="GC823"/>
      <c r="GD823"/>
      <c r="GE823"/>
      <c r="GF823"/>
      <c r="GG823"/>
      <c r="GH823"/>
      <c r="GI823"/>
      <c r="GJ823"/>
      <c r="GK823"/>
      <c r="GL823"/>
      <c r="GM823"/>
      <c r="GN823"/>
      <c r="GO823"/>
      <c r="GP823"/>
      <c r="GQ823"/>
      <c r="GR823"/>
      <c r="GS823"/>
      <c r="GT823"/>
      <c r="GU823"/>
      <c r="GV823"/>
      <c r="GW823"/>
    </row>
    <row r="824" spans="78:205" ht="13">
      <c r="BZ824"/>
      <c r="CH824"/>
      <c r="CP824"/>
      <c r="CX824"/>
      <c r="CY824"/>
      <c r="CZ824"/>
      <c r="DA824"/>
      <c r="DB824"/>
      <c r="DC824"/>
      <c r="DD824"/>
      <c r="DE824"/>
      <c r="DF824"/>
      <c r="DG824"/>
      <c r="DH824"/>
      <c r="DI824"/>
      <c r="DJ824"/>
      <c r="DK824"/>
      <c r="DL824"/>
      <c r="DM824"/>
      <c r="DN824"/>
      <c r="DO824"/>
      <c r="DP824"/>
      <c r="DQ824"/>
      <c r="DR824"/>
      <c r="DS824"/>
      <c r="DT824"/>
      <c r="DU824"/>
      <c r="DV824"/>
      <c r="DW824"/>
      <c r="DX824"/>
      <c r="DY824"/>
      <c r="DZ824"/>
      <c r="EA824"/>
      <c r="EB824"/>
      <c r="EC824"/>
      <c r="ED824"/>
      <c r="EE824"/>
      <c r="EF824"/>
      <c r="EG824"/>
      <c r="EH824"/>
      <c r="EI824"/>
      <c r="EJ824"/>
      <c r="EK824"/>
      <c r="EL824"/>
      <c r="EM824"/>
      <c r="EN824"/>
      <c r="EO824"/>
      <c r="EP824"/>
      <c r="EQ824"/>
      <c r="ER824"/>
      <c r="ES824"/>
      <c r="ET824"/>
      <c r="EU824"/>
      <c r="EV824"/>
      <c r="EW824"/>
      <c r="EX824"/>
      <c r="EY824"/>
      <c r="EZ824"/>
      <c r="FA824"/>
      <c r="FB824"/>
      <c r="FC824"/>
      <c r="FD824"/>
      <c r="FE824"/>
      <c r="FF824"/>
      <c r="FG824"/>
      <c r="FH824"/>
      <c r="FI824"/>
      <c r="FJ824"/>
      <c r="FK824"/>
      <c r="FL824"/>
      <c r="FM824"/>
      <c r="FN824"/>
      <c r="FO824"/>
      <c r="FP824"/>
      <c r="FQ824"/>
      <c r="FR824"/>
      <c r="FS824"/>
      <c r="FT824"/>
      <c r="FU824"/>
      <c r="FV824"/>
      <c r="FW824"/>
      <c r="FX824"/>
      <c r="FY824"/>
      <c r="FZ824"/>
      <c r="GA824"/>
      <c r="GB824"/>
      <c r="GC824"/>
      <c r="GD824"/>
      <c r="GE824"/>
      <c r="GF824"/>
      <c r="GG824"/>
      <c r="GH824"/>
      <c r="GI824"/>
      <c r="GJ824"/>
      <c r="GK824"/>
      <c r="GL824"/>
      <c r="GM824"/>
      <c r="GN824"/>
      <c r="GO824"/>
      <c r="GP824"/>
      <c r="GQ824"/>
      <c r="GR824"/>
      <c r="GS824"/>
      <c r="GT824"/>
      <c r="GU824"/>
      <c r="GV824"/>
      <c r="GW824"/>
    </row>
    <row r="825" spans="78:205" ht="13">
      <c r="BZ825"/>
      <c r="CH825"/>
      <c r="CP825"/>
      <c r="CX825"/>
      <c r="CY825"/>
      <c r="CZ825"/>
      <c r="DA825"/>
      <c r="DB825"/>
      <c r="DC825"/>
      <c r="DD825"/>
      <c r="DE825"/>
      <c r="DF825"/>
      <c r="DG825"/>
      <c r="DH825"/>
      <c r="DI825"/>
      <c r="DJ825"/>
      <c r="DK825"/>
      <c r="DL825"/>
      <c r="DM825"/>
      <c r="DN825"/>
      <c r="DO825"/>
      <c r="DP825"/>
      <c r="DQ825"/>
      <c r="DR825"/>
      <c r="DS825"/>
      <c r="DT825"/>
      <c r="DU825"/>
      <c r="DV825"/>
      <c r="DW825"/>
      <c r="DX825"/>
      <c r="DY825"/>
      <c r="DZ825"/>
      <c r="EA825"/>
      <c r="EB825"/>
      <c r="EC825"/>
      <c r="ED825"/>
      <c r="EE825"/>
      <c r="EF825"/>
      <c r="EG825"/>
      <c r="EH825"/>
      <c r="EI825"/>
      <c r="EJ825"/>
      <c r="EK825"/>
      <c r="EL825"/>
      <c r="EM825"/>
      <c r="EN825"/>
      <c r="EO825"/>
      <c r="EP825"/>
      <c r="EQ825"/>
      <c r="ER825"/>
      <c r="ES825"/>
      <c r="ET825"/>
      <c r="EU825"/>
      <c r="EV825"/>
      <c r="EW825"/>
      <c r="EX825"/>
      <c r="EY825"/>
      <c r="EZ825"/>
      <c r="FA825"/>
      <c r="FB825"/>
      <c r="FC825"/>
      <c r="FD825"/>
      <c r="FE825"/>
      <c r="FF825"/>
      <c r="FG825"/>
      <c r="FH825"/>
      <c r="FI825"/>
      <c r="FJ825"/>
      <c r="FK825"/>
      <c r="FL825"/>
      <c r="FM825"/>
      <c r="FN825"/>
      <c r="FO825"/>
      <c r="FP825"/>
      <c r="FQ825"/>
      <c r="FR825"/>
      <c r="FS825"/>
      <c r="FT825"/>
      <c r="FU825"/>
      <c r="FV825"/>
      <c r="FW825"/>
      <c r="FX825"/>
      <c r="FY825"/>
      <c r="FZ825"/>
      <c r="GA825"/>
      <c r="GB825"/>
      <c r="GC825"/>
      <c r="GD825"/>
      <c r="GE825"/>
      <c r="GF825"/>
      <c r="GG825"/>
      <c r="GH825"/>
      <c r="GI825"/>
      <c r="GJ825"/>
      <c r="GK825"/>
      <c r="GL825"/>
      <c r="GM825"/>
      <c r="GN825"/>
      <c r="GO825"/>
      <c r="GP825"/>
      <c r="GQ825"/>
      <c r="GR825"/>
      <c r="GS825"/>
      <c r="GT825"/>
      <c r="GU825"/>
      <c r="GV825"/>
      <c r="GW825"/>
    </row>
    <row r="826" spans="78:205" ht="13">
      <c r="BZ826"/>
      <c r="CH826"/>
      <c r="CP826"/>
      <c r="CX826"/>
      <c r="CY826"/>
      <c r="CZ826"/>
      <c r="DA826"/>
      <c r="DB826"/>
      <c r="DC826"/>
      <c r="DD826"/>
      <c r="DE826"/>
      <c r="DF826"/>
      <c r="DG826"/>
      <c r="DH826"/>
      <c r="DI826"/>
      <c r="DJ826"/>
      <c r="DK826"/>
      <c r="DL826"/>
      <c r="DM826"/>
      <c r="DN826"/>
      <c r="DO826"/>
      <c r="DP826"/>
      <c r="DQ826"/>
      <c r="DR826"/>
      <c r="DS826"/>
      <c r="DT826"/>
      <c r="DU826"/>
      <c r="DV826"/>
      <c r="DW826"/>
      <c r="DX826"/>
      <c r="DY826"/>
      <c r="DZ826"/>
      <c r="EA826"/>
      <c r="EB826"/>
      <c r="EC826"/>
      <c r="ED826"/>
      <c r="EE826"/>
      <c r="EF826"/>
      <c r="EG826"/>
      <c r="EH826"/>
      <c r="EI826"/>
      <c r="EJ826"/>
      <c r="EK826"/>
      <c r="EL826"/>
      <c r="EM826"/>
      <c r="EN826"/>
      <c r="EO826"/>
      <c r="EP826"/>
      <c r="EQ826"/>
      <c r="ER826"/>
      <c r="ES826"/>
      <c r="ET826"/>
      <c r="EU826"/>
      <c r="EV826"/>
      <c r="EW826"/>
      <c r="EX826"/>
      <c r="EY826"/>
      <c r="EZ826"/>
      <c r="FA826"/>
      <c r="FB826"/>
      <c r="FC826"/>
      <c r="FD826"/>
      <c r="FE826"/>
      <c r="FF826"/>
      <c r="FG826"/>
      <c r="FH826"/>
      <c r="FI826"/>
      <c r="FJ826"/>
      <c r="FK826"/>
      <c r="FL826"/>
      <c r="FM826"/>
      <c r="FN826"/>
      <c r="FO826"/>
      <c r="FP826"/>
      <c r="FQ826"/>
      <c r="FR826"/>
      <c r="FS826"/>
      <c r="FT826"/>
      <c r="FU826"/>
      <c r="FV826"/>
      <c r="FW826"/>
      <c r="FX826"/>
      <c r="FY826"/>
      <c r="FZ826"/>
      <c r="GA826"/>
      <c r="GB826"/>
      <c r="GC826"/>
      <c r="GD826"/>
      <c r="GE826"/>
      <c r="GF826"/>
      <c r="GG826"/>
      <c r="GH826"/>
      <c r="GI826"/>
      <c r="GJ826"/>
      <c r="GK826"/>
      <c r="GL826"/>
      <c r="GM826"/>
      <c r="GN826"/>
      <c r="GO826"/>
      <c r="GP826"/>
      <c r="GQ826"/>
      <c r="GR826"/>
      <c r="GS826"/>
      <c r="GT826"/>
      <c r="GU826"/>
      <c r="GV826"/>
      <c r="GW826"/>
    </row>
    <row r="827" spans="78:205" ht="13">
      <c r="BZ827"/>
      <c r="CH827"/>
      <c r="CP827"/>
      <c r="CX827"/>
      <c r="CY827"/>
      <c r="CZ827"/>
      <c r="DA827"/>
      <c r="DB827"/>
      <c r="DC827"/>
      <c r="DD827"/>
      <c r="DE827"/>
      <c r="DF827"/>
      <c r="DG827"/>
      <c r="DH827"/>
      <c r="DI827"/>
      <c r="DJ827"/>
      <c r="DK827"/>
      <c r="DL827"/>
      <c r="DM827"/>
      <c r="DN827"/>
      <c r="DO827"/>
      <c r="DP827"/>
      <c r="DQ827"/>
      <c r="DR827"/>
      <c r="DS827"/>
      <c r="DT827"/>
      <c r="DU827"/>
      <c r="DV827"/>
      <c r="DW827"/>
      <c r="DX827"/>
      <c r="DY827"/>
      <c r="DZ827"/>
      <c r="EA827"/>
      <c r="EB827"/>
      <c r="EC827"/>
      <c r="ED827"/>
      <c r="EE827"/>
      <c r="EF827"/>
      <c r="EG827"/>
      <c r="EH827"/>
      <c r="EI827"/>
      <c r="EJ827"/>
      <c r="EK827"/>
      <c r="EL827"/>
      <c r="EM827"/>
      <c r="EN827"/>
      <c r="EO827"/>
      <c r="EP827"/>
      <c r="EQ827"/>
      <c r="ER827"/>
      <c r="ES827"/>
      <c r="ET827"/>
      <c r="EU827"/>
      <c r="EV827"/>
      <c r="EW827"/>
      <c r="EX827"/>
      <c r="EY827"/>
      <c r="EZ827"/>
      <c r="FA827"/>
      <c r="FB827"/>
      <c r="FC827"/>
      <c r="FD827"/>
      <c r="FE827"/>
      <c r="FF827"/>
      <c r="FG827"/>
      <c r="FH827"/>
      <c r="FI827"/>
      <c r="FJ827"/>
      <c r="FK827"/>
      <c r="FL827"/>
      <c r="FM827"/>
      <c r="FN827"/>
      <c r="FO827"/>
      <c r="FP827"/>
      <c r="FQ827"/>
      <c r="FR827"/>
      <c r="FS827"/>
      <c r="FT827"/>
      <c r="FU827"/>
      <c r="FV827"/>
      <c r="FW827"/>
      <c r="FX827"/>
      <c r="FY827"/>
      <c r="FZ827"/>
      <c r="GA827"/>
      <c r="GB827"/>
      <c r="GC827"/>
      <c r="GD827"/>
      <c r="GE827"/>
      <c r="GF827"/>
      <c r="GG827"/>
      <c r="GH827"/>
      <c r="GI827"/>
      <c r="GJ827"/>
      <c r="GK827"/>
      <c r="GL827"/>
      <c r="GM827"/>
      <c r="GN827"/>
      <c r="GO827"/>
      <c r="GP827"/>
      <c r="GQ827"/>
      <c r="GR827"/>
      <c r="GS827"/>
      <c r="GT827"/>
      <c r="GU827"/>
      <c r="GV827"/>
      <c r="GW827"/>
    </row>
    <row r="828" spans="78:205" ht="13">
      <c r="BZ828"/>
      <c r="CH828"/>
      <c r="CP828"/>
      <c r="CX828"/>
      <c r="CY828"/>
      <c r="CZ828"/>
      <c r="DA828"/>
      <c r="DB828"/>
      <c r="DC828"/>
      <c r="DD828"/>
      <c r="DE828"/>
      <c r="DF828"/>
      <c r="DG828"/>
      <c r="DH828"/>
      <c r="DI828"/>
      <c r="DJ828"/>
      <c r="DK828"/>
      <c r="DL828"/>
      <c r="DM828"/>
      <c r="DN828"/>
      <c r="DO828"/>
      <c r="DP828"/>
      <c r="DQ828"/>
      <c r="DR828"/>
      <c r="DS828"/>
      <c r="DT828"/>
      <c r="DU828"/>
      <c r="DV828"/>
      <c r="DW828"/>
      <c r="DX828"/>
      <c r="DY828"/>
      <c r="DZ828"/>
      <c r="EA828"/>
      <c r="EB828"/>
      <c r="EC828"/>
      <c r="ED828"/>
      <c r="EE828"/>
      <c r="EF828"/>
      <c r="EG828"/>
      <c r="EH828"/>
      <c r="EI828"/>
      <c r="EJ828"/>
      <c r="EK828"/>
      <c r="EL828"/>
      <c r="EM828"/>
      <c r="EN828"/>
      <c r="EO828"/>
      <c r="EP828"/>
      <c r="EQ828"/>
      <c r="ER828"/>
      <c r="ES828"/>
      <c r="ET828"/>
      <c r="EU828"/>
      <c r="EV828"/>
      <c r="EW828"/>
      <c r="EX828"/>
      <c r="EY828"/>
      <c r="EZ828"/>
      <c r="FA828"/>
      <c r="FB828"/>
      <c r="FC828"/>
      <c r="FD828"/>
      <c r="FE828"/>
      <c r="FF828"/>
      <c r="FG828"/>
      <c r="FH828"/>
      <c r="FI828"/>
      <c r="FJ828"/>
      <c r="FK828"/>
      <c r="FL828"/>
      <c r="FM828"/>
      <c r="FN828"/>
      <c r="FO828"/>
      <c r="FP828"/>
      <c r="FQ828"/>
      <c r="FR828"/>
      <c r="FS828"/>
      <c r="FT828"/>
      <c r="FU828"/>
      <c r="FV828"/>
      <c r="FW828"/>
      <c r="FX828"/>
      <c r="FY828"/>
      <c r="FZ828"/>
      <c r="GA828"/>
      <c r="GB828"/>
      <c r="GC828"/>
      <c r="GD828"/>
      <c r="GE828"/>
      <c r="GF828"/>
      <c r="GG828"/>
      <c r="GH828"/>
      <c r="GI828"/>
      <c r="GJ828"/>
      <c r="GK828"/>
      <c r="GL828"/>
      <c r="GM828"/>
      <c r="GN828"/>
      <c r="GO828"/>
      <c r="GP828"/>
      <c r="GQ828"/>
      <c r="GR828"/>
      <c r="GS828"/>
      <c r="GT828"/>
      <c r="GU828"/>
      <c r="GV828"/>
      <c r="GW828"/>
    </row>
    <row r="829" spans="78:205" ht="13">
      <c r="BZ829"/>
      <c r="CH829"/>
      <c r="CP829"/>
      <c r="CX829"/>
      <c r="CY829"/>
      <c r="CZ829"/>
      <c r="DA829"/>
      <c r="DB829"/>
      <c r="DC829"/>
      <c r="DD829"/>
      <c r="DE829"/>
      <c r="DF829"/>
      <c r="DG829"/>
      <c r="DH829"/>
      <c r="DI829"/>
      <c r="DJ829"/>
      <c r="DK829"/>
      <c r="DL829"/>
      <c r="DM829"/>
      <c r="DN829"/>
      <c r="DO829"/>
      <c r="DP829"/>
      <c r="DQ829"/>
      <c r="DR829"/>
      <c r="DS829"/>
      <c r="DT829"/>
      <c r="DU829"/>
      <c r="DV829"/>
      <c r="DW829"/>
      <c r="DX829"/>
      <c r="DY829"/>
      <c r="DZ829"/>
      <c r="EA829"/>
      <c r="EB829"/>
      <c r="EC829"/>
      <c r="ED829"/>
      <c r="EE829"/>
      <c r="EF829"/>
      <c r="EG829"/>
      <c r="EH829"/>
      <c r="EI829"/>
      <c r="EJ829"/>
      <c r="EK829"/>
      <c r="EL829"/>
      <c r="EM829"/>
      <c r="EN829"/>
      <c r="EO829"/>
      <c r="EP829"/>
      <c r="EQ829"/>
      <c r="ER829"/>
      <c r="ES829"/>
      <c r="ET829"/>
      <c r="EU829"/>
      <c r="EV829"/>
      <c r="EW829"/>
      <c r="EX829"/>
      <c r="EY829"/>
      <c r="EZ829"/>
      <c r="FA829"/>
      <c r="FB829"/>
      <c r="FC829"/>
      <c r="FD829"/>
      <c r="FE829"/>
      <c r="FF829"/>
      <c r="FG829"/>
      <c r="FH829"/>
      <c r="FI829"/>
      <c r="FJ829"/>
      <c r="FK829"/>
      <c r="FL829"/>
      <c r="FM829"/>
      <c r="FN829"/>
      <c r="FO829"/>
      <c r="FP829"/>
      <c r="FQ829"/>
      <c r="FR829"/>
      <c r="FS829"/>
      <c r="FT829"/>
      <c r="FU829"/>
      <c r="FV829"/>
      <c r="FW829"/>
      <c r="FX829"/>
      <c r="FY829"/>
      <c r="FZ829"/>
      <c r="GA829"/>
      <c r="GB829"/>
      <c r="GC829"/>
      <c r="GD829"/>
      <c r="GE829"/>
      <c r="GF829"/>
      <c r="GG829"/>
      <c r="GH829"/>
      <c r="GI829"/>
      <c r="GJ829"/>
      <c r="GK829"/>
      <c r="GL829"/>
      <c r="GM829"/>
      <c r="GN829"/>
      <c r="GO829"/>
      <c r="GP829"/>
      <c r="GQ829"/>
      <c r="GR829"/>
      <c r="GS829"/>
      <c r="GT829"/>
      <c r="GU829"/>
      <c r="GV829"/>
      <c r="GW829"/>
    </row>
    <row r="830" spans="78:205" ht="13">
      <c r="BZ830"/>
      <c r="CH830"/>
      <c r="CP830"/>
      <c r="CX830"/>
      <c r="CY830"/>
      <c r="CZ830"/>
      <c r="DA830"/>
      <c r="DB830"/>
      <c r="DC830"/>
      <c r="DD830"/>
      <c r="DE830"/>
      <c r="DF830"/>
      <c r="DG830"/>
      <c r="DH830"/>
      <c r="DI830"/>
      <c r="DJ830"/>
      <c r="DK830"/>
      <c r="DL830"/>
      <c r="DM830"/>
      <c r="DN830"/>
      <c r="DO830"/>
      <c r="DP830"/>
      <c r="DQ830"/>
      <c r="DR830"/>
      <c r="DS830"/>
      <c r="DT830"/>
      <c r="DU830"/>
      <c r="DV830"/>
      <c r="DW830"/>
      <c r="DX830"/>
      <c r="DY830"/>
      <c r="DZ830"/>
      <c r="EA830"/>
      <c r="EB830"/>
      <c r="EC830"/>
      <c r="ED830"/>
      <c r="EE830"/>
      <c r="EF830"/>
      <c r="EG830"/>
      <c r="EH830"/>
      <c r="EI830"/>
      <c r="EJ830"/>
      <c r="EK830"/>
      <c r="EL830"/>
      <c r="EM830"/>
      <c r="EN830"/>
      <c r="EO830"/>
      <c r="EP830"/>
      <c r="EQ830"/>
      <c r="ER830"/>
      <c r="ES830"/>
      <c r="ET830"/>
      <c r="EU830"/>
      <c r="EV830"/>
      <c r="EW830"/>
      <c r="EX830"/>
      <c r="EY830"/>
      <c r="EZ830"/>
      <c r="FA830"/>
      <c r="FB830"/>
      <c r="FC830"/>
      <c r="FD830"/>
      <c r="FE830"/>
      <c r="FF830"/>
      <c r="FG830"/>
      <c r="FH830"/>
      <c r="FI830"/>
      <c r="FJ830"/>
      <c r="FK830"/>
      <c r="FL830"/>
      <c r="FM830"/>
      <c r="FN830"/>
      <c r="FO830"/>
      <c r="FP830"/>
      <c r="FQ830"/>
      <c r="FR830"/>
      <c r="FS830"/>
      <c r="FT830"/>
      <c r="FU830"/>
      <c r="FV830"/>
      <c r="FW830"/>
      <c r="FX830"/>
      <c r="FY830"/>
      <c r="FZ830"/>
      <c r="GA830"/>
      <c r="GB830"/>
      <c r="GC830"/>
      <c r="GD830"/>
      <c r="GE830"/>
      <c r="GF830"/>
      <c r="GG830"/>
      <c r="GH830"/>
      <c r="GI830"/>
      <c r="GJ830"/>
      <c r="GK830"/>
      <c r="GL830"/>
      <c r="GM830"/>
      <c r="GN830"/>
      <c r="GO830"/>
      <c r="GP830"/>
      <c r="GQ830"/>
      <c r="GR830"/>
      <c r="GS830"/>
      <c r="GT830"/>
      <c r="GU830"/>
      <c r="GV830"/>
      <c r="GW830"/>
    </row>
    <row r="831" spans="78:205" ht="13">
      <c r="BZ831"/>
      <c r="CH831"/>
      <c r="CP831"/>
      <c r="CX831"/>
      <c r="CY831"/>
      <c r="CZ831"/>
      <c r="DA831"/>
      <c r="DB831"/>
      <c r="DC831"/>
      <c r="DD831"/>
      <c r="DE831"/>
      <c r="DF831"/>
      <c r="DG831"/>
      <c r="DH831"/>
      <c r="DI831"/>
      <c r="DJ831"/>
      <c r="DK831"/>
      <c r="DL831"/>
      <c r="DM831"/>
      <c r="DN831"/>
      <c r="DO831"/>
      <c r="DP831"/>
      <c r="DQ831"/>
      <c r="DR831"/>
      <c r="DS831"/>
      <c r="DT831"/>
      <c r="DU831"/>
      <c r="DV831"/>
      <c r="DW831"/>
      <c r="DX831"/>
      <c r="DY831"/>
      <c r="DZ831"/>
      <c r="EA831"/>
      <c r="EB831"/>
      <c r="EC831"/>
      <c r="ED831"/>
      <c r="EE831"/>
      <c r="EF831"/>
      <c r="EG831"/>
      <c r="EH831"/>
      <c r="EI831"/>
      <c r="EJ831"/>
      <c r="EK831"/>
      <c r="EL831"/>
      <c r="EM831"/>
      <c r="EN831"/>
      <c r="EO831"/>
      <c r="EP831"/>
      <c r="EQ831"/>
      <c r="ER831"/>
      <c r="ES831"/>
      <c r="ET831"/>
      <c r="EU831"/>
      <c r="EV831"/>
      <c r="EW831"/>
      <c r="EX831"/>
      <c r="EY831"/>
      <c r="EZ831"/>
      <c r="FA831"/>
      <c r="FB831"/>
      <c r="FC831"/>
      <c r="FD831"/>
      <c r="FE831"/>
      <c r="FF831"/>
      <c r="FG831"/>
      <c r="FH831"/>
      <c r="FI831"/>
      <c r="FJ831"/>
      <c r="FK831"/>
      <c r="FL831"/>
      <c r="FM831"/>
      <c r="FN831"/>
      <c r="FO831"/>
      <c r="FP831"/>
      <c r="FQ831"/>
      <c r="FR831"/>
      <c r="FS831"/>
      <c r="FT831"/>
      <c r="FU831"/>
      <c r="FV831"/>
      <c r="FW831"/>
      <c r="FX831"/>
      <c r="FY831"/>
      <c r="FZ831"/>
      <c r="GA831"/>
      <c r="GB831"/>
      <c r="GC831"/>
      <c r="GD831"/>
      <c r="GE831"/>
      <c r="GF831"/>
      <c r="GG831"/>
      <c r="GH831"/>
      <c r="GI831"/>
      <c r="GJ831"/>
      <c r="GK831"/>
      <c r="GL831"/>
      <c r="GM831"/>
      <c r="GN831"/>
      <c r="GO831"/>
      <c r="GP831"/>
      <c r="GQ831"/>
      <c r="GR831"/>
      <c r="GS831"/>
      <c r="GT831"/>
      <c r="GU831"/>
      <c r="GV831"/>
      <c r="GW831"/>
    </row>
    <row r="832" spans="78:205" ht="13">
      <c r="BZ832"/>
      <c r="CH832"/>
      <c r="CP832"/>
      <c r="CX832"/>
      <c r="CY832"/>
      <c r="CZ832"/>
      <c r="DA832"/>
      <c r="DB832"/>
      <c r="DC832"/>
      <c r="DD832"/>
      <c r="DE832"/>
      <c r="DF832"/>
      <c r="DG832"/>
      <c r="DH832"/>
      <c r="DI832"/>
      <c r="DJ832"/>
      <c r="DK832"/>
      <c r="DL832"/>
      <c r="DM832"/>
      <c r="DN832"/>
      <c r="DO832"/>
      <c r="DP832"/>
      <c r="DQ832"/>
      <c r="DR832"/>
      <c r="DS832"/>
      <c r="DT832"/>
      <c r="DU832"/>
      <c r="DV832"/>
      <c r="DW832"/>
      <c r="DX832"/>
      <c r="DY832"/>
      <c r="DZ832"/>
      <c r="EA832"/>
      <c r="EB832"/>
      <c r="EC832"/>
      <c r="ED832"/>
      <c r="EE832"/>
      <c r="EF832"/>
      <c r="EG832"/>
      <c r="EH832"/>
      <c r="EI832"/>
      <c r="EJ832"/>
      <c r="EK832"/>
      <c r="EL832"/>
      <c r="EM832"/>
      <c r="EN832"/>
      <c r="EO832"/>
      <c r="EP832"/>
      <c r="EQ832"/>
      <c r="ER832"/>
      <c r="ES832"/>
      <c r="ET832"/>
      <c r="EU832"/>
      <c r="EV832"/>
      <c r="EW832"/>
      <c r="EX832"/>
      <c r="EY832"/>
      <c r="EZ832"/>
      <c r="FA832"/>
      <c r="FB832"/>
      <c r="FC832"/>
      <c r="FD832"/>
      <c r="FE832"/>
      <c r="FF832"/>
      <c r="FG832"/>
      <c r="FH832"/>
      <c r="FI832"/>
      <c r="FJ832"/>
      <c r="FK832"/>
      <c r="FL832"/>
      <c r="FM832"/>
      <c r="FN832"/>
      <c r="FO832"/>
      <c r="FP832"/>
      <c r="FQ832"/>
      <c r="FR832"/>
      <c r="FS832"/>
      <c r="FT832"/>
      <c r="FU832"/>
      <c r="FV832"/>
      <c r="FW832"/>
      <c r="FX832"/>
      <c r="FY832"/>
      <c r="FZ832"/>
      <c r="GA832"/>
      <c r="GB832"/>
      <c r="GC832"/>
      <c r="GD832"/>
      <c r="GE832"/>
      <c r="GF832"/>
      <c r="GG832"/>
      <c r="GH832"/>
      <c r="GI832"/>
      <c r="GJ832"/>
      <c r="GK832"/>
      <c r="GL832"/>
      <c r="GM832"/>
      <c r="GN832"/>
      <c r="GO832"/>
      <c r="GP832"/>
      <c r="GQ832"/>
      <c r="GR832"/>
      <c r="GS832"/>
      <c r="GT832"/>
      <c r="GU832"/>
      <c r="GV832"/>
      <c r="GW832"/>
    </row>
    <row r="833" spans="78:205" ht="13">
      <c r="BZ833"/>
      <c r="CH833"/>
      <c r="CP833"/>
      <c r="CX833"/>
      <c r="CY833"/>
      <c r="CZ833"/>
      <c r="DA833"/>
      <c r="DB833"/>
      <c r="DC833"/>
      <c r="DD833"/>
      <c r="DE833"/>
      <c r="DF833"/>
      <c r="DG833"/>
      <c r="DH833"/>
      <c r="DI833"/>
      <c r="DJ833"/>
      <c r="DK833"/>
      <c r="DL833"/>
      <c r="DM833"/>
      <c r="DN833"/>
      <c r="DO833"/>
      <c r="DP833"/>
      <c r="DQ833"/>
      <c r="DR833"/>
      <c r="DS833"/>
      <c r="DT833"/>
      <c r="DU833"/>
      <c r="DV833"/>
      <c r="DW833"/>
      <c r="DX833"/>
      <c r="DY833"/>
      <c r="DZ833"/>
      <c r="EA833"/>
      <c r="EB833"/>
      <c r="EC833"/>
      <c r="ED833"/>
      <c r="EE833"/>
      <c r="EF833"/>
      <c r="EG833"/>
      <c r="EH833"/>
      <c r="EI833"/>
      <c r="EJ833"/>
      <c r="EK833"/>
      <c r="EL833"/>
      <c r="EM833"/>
      <c r="EN833"/>
      <c r="EO833"/>
      <c r="EP833"/>
      <c r="EQ833"/>
      <c r="ER833"/>
      <c r="ES833"/>
      <c r="ET833"/>
      <c r="EU833"/>
      <c r="EV833"/>
      <c r="EW833"/>
      <c r="EX833"/>
      <c r="EY833"/>
      <c r="EZ833"/>
      <c r="FA833"/>
      <c r="FB833"/>
      <c r="FC833"/>
      <c r="FD833"/>
      <c r="FE833"/>
      <c r="FF833"/>
      <c r="FG833"/>
      <c r="FH833"/>
      <c r="FI833"/>
      <c r="FJ833"/>
      <c r="FK833"/>
      <c r="FL833"/>
      <c r="FM833"/>
      <c r="FN833"/>
      <c r="FO833"/>
      <c r="FP833"/>
      <c r="FQ833"/>
      <c r="FR833"/>
      <c r="FS833"/>
      <c r="FT833"/>
      <c r="FU833"/>
      <c r="FV833"/>
      <c r="FW833"/>
      <c r="FX833"/>
      <c r="FY833"/>
      <c r="FZ833"/>
      <c r="GA833"/>
      <c r="GB833"/>
      <c r="GC833"/>
      <c r="GD833"/>
      <c r="GE833"/>
      <c r="GF833"/>
      <c r="GG833"/>
      <c r="GH833"/>
      <c r="GI833"/>
      <c r="GJ833"/>
      <c r="GK833"/>
      <c r="GL833"/>
      <c r="GM833"/>
      <c r="GN833"/>
      <c r="GO833"/>
      <c r="GP833"/>
      <c r="GQ833"/>
      <c r="GR833"/>
      <c r="GS833"/>
      <c r="GT833"/>
      <c r="GU833"/>
      <c r="GV833"/>
      <c r="GW833"/>
    </row>
    <row r="834" spans="78:205" ht="13">
      <c r="BZ834"/>
      <c r="CH834"/>
      <c r="CP834"/>
      <c r="CX834"/>
      <c r="CY834"/>
      <c r="CZ834"/>
      <c r="DA834"/>
      <c r="DB834"/>
      <c r="DC834"/>
      <c r="DD834"/>
      <c r="DE834"/>
      <c r="DF834"/>
      <c r="DG834"/>
      <c r="DH834"/>
      <c r="DI834"/>
      <c r="DJ834"/>
      <c r="DK834"/>
      <c r="DL834"/>
      <c r="DM834"/>
      <c r="DN834"/>
      <c r="DO834"/>
      <c r="DP834"/>
      <c r="DQ834"/>
      <c r="DR834"/>
      <c r="DS834"/>
      <c r="DT834"/>
      <c r="DU834"/>
      <c r="DV834"/>
      <c r="DW834"/>
      <c r="DX834"/>
      <c r="DY834"/>
      <c r="DZ834"/>
      <c r="EA834"/>
      <c r="EB834"/>
      <c r="EC834"/>
      <c r="ED834"/>
      <c r="EE834"/>
      <c r="EF834"/>
      <c r="EG834"/>
      <c r="EH834"/>
      <c r="EI834"/>
      <c r="EJ834"/>
      <c r="EK834"/>
      <c r="EL834"/>
      <c r="EM834"/>
      <c r="EN834"/>
      <c r="EO834"/>
      <c r="EP834"/>
      <c r="EQ834"/>
      <c r="ER834"/>
      <c r="ES834"/>
      <c r="ET834"/>
      <c r="EU834"/>
      <c r="EV834"/>
      <c r="EW834"/>
      <c r="EX834"/>
      <c r="EY834"/>
      <c r="EZ834"/>
      <c r="FA834"/>
      <c r="FB834"/>
      <c r="FC834"/>
      <c r="FD834"/>
      <c r="FE834"/>
      <c r="FF834"/>
      <c r="FG834"/>
      <c r="FH834"/>
      <c r="FI834"/>
      <c r="FJ834"/>
      <c r="FK834"/>
      <c r="FL834"/>
      <c r="FM834"/>
      <c r="FN834"/>
      <c r="FO834"/>
      <c r="FP834"/>
      <c r="FQ834"/>
      <c r="FR834"/>
      <c r="FS834"/>
      <c r="FT834"/>
      <c r="FU834"/>
      <c r="FV834"/>
      <c r="FW834"/>
      <c r="FX834"/>
      <c r="FY834"/>
      <c r="FZ834"/>
      <c r="GA834"/>
      <c r="GB834"/>
      <c r="GC834"/>
      <c r="GD834"/>
      <c r="GE834"/>
      <c r="GF834"/>
      <c r="GG834"/>
      <c r="GH834"/>
      <c r="GI834"/>
      <c r="GJ834"/>
      <c r="GK834"/>
      <c r="GL834"/>
      <c r="GM834"/>
      <c r="GN834"/>
      <c r="GO834"/>
      <c r="GP834"/>
      <c r="GQ834"/>
      <c r="GR834"/>
      <c r="GS834"/>
      <c r="GT834"/>
      <c r="GU834"/>
      <c r="GV834"/>
      <c r="GW834"/>
    </row>
    <row r="835" spans="78:205" ht="13">
      <c r="BZ835"/>
      <c r="CH835"/>
      <c r="CP835"/>
      <c r="CX835"/>
      <c r="CY835"/>
      <c r="CZ835"/>
      <c r="DA835"/>
      <c r="DB835"/>
      <c r="DC835"/>
      <c r="DD835"/>
      <c r="DE835"/>
      <c r="DF835"/>
      <c r="DG835"/>
      <c r="DH835"/>
      <c r="DI835"/>
      <c r="DJ835"/>
      <c r="DK835"/>
      <c r="DL835"/>
      <c r="DM835"/>
      <c r="DN835"/>
      <c r="DO835"/>
      <c r="DP835"/>
      <c r="DQ835"/>
      <c r="DR835"/>
      <c r="DS835"/>
      <c r="DT835"/>
      <c r="DU835"/>
      <c r="DV835"/>
      <c r="DW835"/>
      <c r="DX835"/>
      <c r="DY835"/>
      <c r="DZ835"/>
      <c r="EA835"/>
      <c r="EB835"/>
      <c r="EC835"/>
      <c r="ED835"/>
      <c r="EE835"/>
      <c r="EF835"/>
      <c r="EG835"/>
      <c r="EH835"/>
      <c r="EI835"/>
      <c r="EJ835"/>
      <c r="EK835"/>
      <c r="EL835"/>
      <c r="EM835"/>
      <c r="EN835"/>
      <c r="EO835"/>
      <c r="EP835"/>
      <c r="EQ835"/>
      <c r="ER835"/>
      <c r="ES835"/>
      <c r="ET835"/>
      <c r="EU835"/>
      <c r="EV835"/>
      <c r="EW835"/>
      <c r="EX835"/>
      <c r="EY835"/>
      <c r="EZ835"/>
      <c r="FA835"/>
      <c r="FB835"/>
      <c r="FC835"/>
      <c r="FD835"/>
      <c r="FE835"/>
      <c r="FF835"/>
      <c r="FG835"/>
      <c r="FH835"/>
      <c r="FI835"/>
      <c r="FJ835"/>
      <c r="FK835"/>
      <c r="FL835"/>
      <c r="FM835"/>
      <c r="FN835"/>
      <c r="FO835"/>
      <c r="FP835"/>
      <c r="FQ835"/>
      <c r="FR835"/>
      <c r="FS835"/>
      <c r="FT835"/>
      <c r="FU835"/>
      <c r="FV835"/>
      <c r="FW835"/>
      <c r="FX835"/>
      <c r="FY835"/>
      <c r="FZ835"/>
      <c r="GA835"/>
      <c r="GB835"/>
      <c r="GC835"/>
      <c r="GD835"/>
      <c r="GE835"/>
      <c r="GF835"/>
      <c r="GG835"/>
      <c r="GH835"/>
      <c r="GI835"/>
      <c r="GJ835"/>
      <c r="GK835"/>
      <c r="GL835"/>
      <c r="GM835"/>
      <c r="GN835"/>
      <c r="GO835"/>
      <c r="GP835"/>
      <c r="GQ835"/>
      <c r="GR835"/>
      <c r="GS835"/>
      <c r="GT835"/>
      <c r="GU835"/>
      <c r="GV835"/>
      <c r="GW835"/>
    </row>
    <row r="836" spans="78:205" ht="13">
      <c r="BZ836"/>
      <c r="CH836"/>
      <c r="CP836"/>
      <c r="CX836"/>
      <c r="CY836"/>
      <c r="CZ836"/>
      <c r="DA836"/>
      <c r="DB836"/>
      <c r="DC836"/>
      <c r="DD836"/>
      <c r="DE836"/>
      <c r="DF836"/>
      <c r="DG836"/>
      <c r="DH836"/>
      <c r="DI836"/>
      <c r="DJ836"/>
      <c r="DK836"/>
      <c r="DL836"/>
      <c r="DM836"/>
      <c r="DN836"/>
      <c r="DO836"/>
      <c r="DP836"/>
      <c r="DQ836"/>
      <c r="DR836"/>
      <c r="DS836"/>
      <c r="DT836"/>
      <c r="DU836"/>
      <c r="DV836"/>
      <c r="DW836"/>
      <c r="DX836"/>
      <c r="DY836"/>
      <c r="DZ836"/>
      <c r="EA836"/>
      <c r="EB836"/>
      <c r="EC836"/>
      <c r="ED836"/>
      <c r="EE836"/>
      <c r="EF836"/>
      <c r="EG836"/>
      <c r="EH836"/>
      <c r="EI836"/>
      <c r="EJ836"/>
      <c r="EK836"/>
      <c r="EL836"/>
      <c r="EM836"/>
      <c r="EN836"/>
      <c r="EO836"/>
      <c r="EP836"/>
      <c r="EQ836"/>
      <c r="ER836"/>
      <c r="ES836"/>
      <c r="ET836"/>
      <c r="EU836"/>
      <c r="EV836"/>
      <c r="EW836"/>
      <c r="EX836"/>
      <c r="EY836"/>
      <c r="EZ836"/>
      <c r="FA836"/>
      <c r="FB836"/>
      <c r="FC836"/>
      <c r="FD836"/>
      <c r="FE836"/>
      <c r="FF836"/>
      <c r="FG836"/>
      <c r="FH836"/>
      <c r="FI836"/>
      <c r="FJ836"/>
      <c r="FK836"/>
      <c r="FL836"/>
      <c r="FM836"/>
      <c r="FN836"/>
      <c r="FO836"/>
      <c r="FP836"/>
      <c r="FQ836"/>
      <c r="FR836"/>
      <c r="FS836"/>
      <c r="FT836"/>
      <c r="FU836"/>
      <c r="FV836"/>
      <c r="FW836"/>
      <c r="FX836"/>
      <c r="FY836"/>
      <c r="FZ836"/>
      <c r="GA836"/>
      <c r="GB836"/>
      <c r="GC836"/>
      <c r="GD836"/>
      <c r="GE836"/>
      <c r="GF836"/>
      <c r="GG836"/>
      <c r="GH836"/>
      <c r="GI836"/>
      <c r="GJ836"/>
      <c r="GK836"/>
      <c r="GL836"/>
      <c r="GM836"/>
      <c r="GN836"/>
      <c r="GO836"/>
      <c r="GP836"/>
      <c r="GQ836"/>
      <c r="GR836"/>
      <c r="GS836"/>
      <c r="GT836"/>
      <c r="GU836"/>
      <c r="GV836"/>
      <c r="GW836"/>
    </row>
    <row r="837" spans="78:205" ht="13">
      <c r="BZ837"/>
      <c r="CH837"/>
      <c r="CP837"/>
      <c r="CX837"/>
      <c r="CY837"/>
      <c r="CZ837"/>
      <c r="DA837"/>
      <c r="DB837"/>
      <c r="DC837"/>
      <c r="DD837"/>
      <c r="DE837"/>
      <c r="DF837"/>
      <c r="DG837"/>
      <c r="DH837"/>
      <c r="DI837"/>
      <c r="DJ837"/>
      <c r="DK837"/>
      <c r="DL837"/>
      <c r="DM837"/>
      <c r="DN837"/>
      <c r="DO837"/>
      <c r="DP837"/>
      <c r="DQ837"/>
      <c r="DR837"/>
      <c r="DS837"/>
      <c r="DT837"/>
      <c r="DU837"/>
      <c r="DV837"/>
      <c r="DW837"/>
      <c r="DX837"/>
      <c r="DY837"/>
      <c r="DZ837"/>
      <c r="EA837"/>
      <c r="EB837"/>
      <c r="EC837"/>
      <c r="ED837"/>
      <c r="EE837"/>
      <c r="EF837"/>
      <c r="EG837"/>
      <c r="EH837"/>
      <c r="EI837"/>
      <c r="EJ837"/>
      <c r="EK837"/>
      <c r="EL837"/>
      <c r="EM837"/>
      <c r="EN837"/>
      <c r="EO837"/>
      <c r="EP837"/>
      <c r="EQ837"/>
      <c r="ER837"/>
      <c r="ES837"/>
      <c r="ET837"/>
      <c r="EU837"/>
      <c r="EV837"/>
      <c r="EW837"/>
      <c r="EX837"/>
      <c r="EY837"/>
      <c r="EZ837"/>
      <c r="FA837"/>
      <c r="FB837"/>
      <c r="FC837"/>
      <c r="FD837"/>
      <c r="FE837"/>
      <c r="FF837"/>
      <c r="FG837"/>
      <c r="FH837"/>
      <c r="FI837"/>
      <c r="FJ837"/>
      <c r="FK837"/>
      <c r="FL837"/>
      <c r="FM837"/>
      <c r="FN837"/>
      <c r="FO837"/>
      <c r="FP837"/>
      <c r="FQ837"/>
      <c r="FR837"/>
      <c r="FS837"/>
      <c r="FT837"/>
      <c r="FU837"/>
      <c r="FV837"/>
      <c r="FW837"/>
      <c r="FX837"/>
      <c r="FY837"/>
      <c r="FZ837"/>
      <c r="GA837"/>
      <c r="GB837"/>
      <c r="GC837"/>
      <c r="GD837"/>
      <c r="GE837"/>
      <c r="GF837"/>
      <c r="GG837"/>
      <c r="GH837"/>
      <c r="GI837"/>
      <c r="GJ837"/>
      <c r="GK837"/>
      <c r="GL837"/>
      <c r="GM837"/>
      <c r="GN837"/>
      <c r="GO837"/>
      <c r="GP837"/>
      <c r="GQ837"/>
      <c r="GR837"/>
      <c r="GS837"/>
      <c r="GT837"/>
      <c r="GU837"/>
      <c r="GV837"/>
      <c r="GW837"/>
    </row>
    <row r="838" spans="78:205" ht="13">
      <c r="BZ838"/>
      <c r="CH838"/>
      <c r="CP838"/>
      <c r="CX838"/>
      <c r="CY838"/>
      <c r="CZ838"/>
      <c r="DA838"/>
      <c r="DB838"/>
      <c r="DC838"/>
      <c r="DD838"/>
      <c r="DE838"/>
      <c r="DF838"/>
      <c r="DG838"/>
      <c r="DH838"/>
      <c r="DI838"/>
      <c r="DJ838"/>
      <c r="DK838"/>
      <c r="DL838"/>
      <c r="DM838"/>
      <c r="DN838"/>
      <c r="DO838"/>
      <c r="DP838"/>
      <c r="DQ838"/>
      <c r="DR838"/>
      <c r="DS838"/>
      <c r="DT838"/>
      <c r="DU838"/>
      <c r="DV838"/>
      <c r="DW838"/>
      <c r="DX838"/>
      <c r="DY838"/>
      <c r="DZ838"/>
      <c r="EA838"/>
      <c r="EB838"/>
      <c r="EC838"/>
      <c r="ED838"/>
      <c r="EE838"/>
      <c r="EF838"/>
      <c r="EG838"/>
      <c r="EH838"/>
      <c r="EI838"/>
      <c r="EJ838"/>
      <c r="EK838"/>
      <c r="EL838"/>
      <c r="EM838"/>
      <c r="EN838"/>
      <c r="EO838"/>
      <c r="EP838"/>
      <c r="EQ838"/>
      <c r="ER838"/>
      <c r="ES838"/>
      <c r="ET838"/>
      <c r="EU838"/>
      <c r="EV838"/>
      <c r="EW838"/>
      <c r="EX838"/>
      <c r="EY838"/>
      <c r="EZ838"/>
      <c r="FA838"/>
      <c r="FB838"/>
      <c r="FC838"/>
      <c r="FD838"/>
      <c r="FE838"/>
      <c r="FF838"/>
      <c r="FG838"/>
      <c r="FH838"/>
      <c r="FI838"/>
      <c r="FJ838"/>
      <c r="FK838"/>
      <c r="FL838"/>
      <c r="FM838"/>
      <c r="FN838"/>
      <c r="FO838"/>
      <c r="FP838"/>
      <c r="FQ838"/>
      <c r="FR838"/>
      <c r="FS838"/>
      <c r="FT838"/>
      <c r="FU838"/>
      <c r="FV838"/>
      <c r="FW838"/>
      <c r="FX838"/>
      <c r="FY838"/>
      <c r="FZ838"/>
      <c r="GA838"/>
      <c r="GB838"/>
      <c r="GC838"/>
      <c r="GD838"/>
      <c r="GE838"/>
      <c r="GF838"/>
      <c r="GG838"/>
      <c r="GH838"/>
      <c r="GI838"/>
      <c r="GJ838"/>
      <c r="GK838"/>
      <c r="GL838"/>
      <c r="GM838"/>
      <c r="GN838"/>
      <c r="GO838"/>
      <c r="GP838"/>
      <c r="GQ838"/>
      <c r="GR838"/>
      <c r="GS838"/>
      <c r="GT838"/>
      <c r="GU838"/>
      <c r="GV838"/>
      <c r="GW838"/>
    </row>
    <row r="839" spans="78:205" ht="13">
      <c r="BZ839"/>
      <c r="CH839"/>
      <c r="CP839"/>
      <c r="CX839"/>
      <c r="CY839"/>
      <c r="CZ839"/>
      <c r="DA839"/>
      <c r="DB839"/>
      <c r="DC839"/>
      <c r="DD839"/>
      <c r="DE839"/>
      <c r="DF839"/>
      <c r="DG839"/>
      <c r="DH839"/>
      <c r="DI839"/>
      <c r="DJ839"/>
      <c r="DK839"/>
      <c r="DL839"/>
      <c r="DM839"/>
      <c r="DN839"/>
      <c r="DO839"/>
      <c r="DP839"/>
      <c r="DQ839"/>
      <c r="DR839"/>
      <c r="DS839"/>
      <c r="DT839"/>
      <c r="DU839"/>
      <c r="DV839"/>
      <c r="DW839"/>
      <c r="DX839"/>
      <c r="DY839"/>
      <c r="DZ839"/>
      <c r="EA839"/>
      <c r="EB839"/>
      <c r="EC839"/>
      <c r="ED839"/>
      <c r="EE839"/>
      <c r="EF839"/>
      <c r="EG839"/>
      <c r="EH839"/>
      <c r="EI839"/>
      <c r="EJ839"/>
      <c r="EK839"/>
      <c r="EL839"/>
      <c r="EM839"/>
      <c r="EN839"/>
      <c r="EO839"/>
      <c r="EP839"/>
      <c r="EQ839"/>
      <c r="ER839"/>
      <c r="ES839"/>
      <c r="ET839"/>
      <c r="EU839"/>
      <c r="EV839"/>
      <c r="EW839"/>
      <c r="EX839"/>
      <c r="EY839"/>
      <c r="EZ839"/>
      <c r="FA839"/>
      <c r="FB839"/>
      <c r="FC839"/>
      <c r="FD839"/>
      <c r="FE839"/>
      <c r="FF839"/>
      <c r="FG839"/>
      <c r="FH839"/>
      <c r="FI839"/>
      <c r="FJ839"/>
      <c r="FK839"/>
      <c r="FL839"/>
      <c r="FM839"/>
      <c r="FN839"/>
      <c r="FO839"/>
      <c r="FP839"/>
      <c r="FQ839"/>
      <c r="FR839"/>
      <c r="FS839"/>
      <c r="FT839"/>
      <c r="FU839"/>
      <c r="FV839"/>
      <c r="FW839"/>
      <c r="FX839"/>
      <c r="FY839"/>
      <c r="FZ839"/>
      <c r="GA839"/>
      <c r="GB839"/>
      <c r="GC839"/>
      <c r="GD839"/>
      <c r="GE839"/>
      <c r="GF839"/>
      <c r="GG839"/>
      <c r="GH839"/>
      <c r="GI839"/>
      <c r="GJ839"/>
      <c r="GK839"/>
      <c r="GL839"/>
      <c r="GM839"/>
      <c r="GN839"/>
      <c r="GO839"/>
      <c r="GP839"/>
      <c r="GQ839"/>
      <c r="GR839"/>
      <c r="GS839"/>
      <c r="GT839"/>
      <c r="GU839"/>
      <c r="GV839"/>
      <c r="GW839"/>
    </row>
    <row r="840" spans="78:205" ht="13">
      <c r="BZ840"/>
      <c r="CH840"/>
      <c r="CP840"/>
      <c r="CX840"/>
      <c r="CY840"/>
      <c r="CZ840"/>
      <c r="DA840"/>
      <c r="DB840"/>
      <c r="DC840"/>
      <c r="DD840"/>
      <c r="DE840"/>
      <c r="DF840"/>
      <c r="DG840"/>
      <c r="DH840"/>
      <c r="DI840"/>
      <c r="DJ840"/>
      <c r="DK840"/>
      <c r="DL840"/>
      <c r="DM840"/>
      <c r="DN840"/>
      <c r="DO840"/>
      <c r="DP840"/>
      <c r="DQ840"/>
      <c r="DR840"/>
      <c r="DS840"/>
      <c r="DT840"/>
      <c r="DU840"/>
      <c r="DV840"/>
      <c r="DW840"/>
      <c r="DX840"/>
      <c r="DY840"/>
      <c r="DZ840"/>
      <c r="EA840"/>
      <c r="EB840"/>
      <c r="EC840"/>
      <c r="ED840"/>
      <c r="EE840"/>
      <c r="EF840"/>
      <c r="EG840"/>
      <c r="EH840"/>
      <c r="EI840"/>
      <c r="EJ840"/>
      <c r="EK840"/>
      <c r="EL840"/>
      <c r="EM840"/>
      <c r="EN840"/>
      <c r="EO840"/>
      <c r="EP840"/>
      <c r="EQ840"/>
      <c r="ER840"/>
      <c r="ES840"/>
      <c r="ET840"/>
      <c r="EU840"/>
      <c r="EV840"/>
      <c r="EW840"/>
      <c r="EX840"/>
      <c r="EY840"/>
      <c r="EZ840"/>
      <c r="FA840"/>
      <c r="FB840"/>
      <c r="FC840"/>
      <c r="FD840"/>
      <c r="FE840"/>
      <c r="FF840"/>
      <c r="FG840"/>
      <c r="FH840"/>
      <c r="FI840"/>
      <c r="FJ840"/>
      <c r="FK840"/>
      <c r="FL840"/>
      <c r="FM840"/>
      <c r="FN840"/>
      <c r="FO840"/>
      <c r="FP840"/>
      <c r="FQ840"/>
      <c r="FR840"/>
      <c r="FS840"/>
      <c r="FT840"/>
      <c r="FU840"/>
      <c r="FV840"/>
      <c r="FW840"/>
      <c r="FX840"/>
      <c r="FY840"/>
      <c r="FZ840"/>
      <c r="GA840"/>
      <c r="GB840"/>
      <c r="GC840"/>
      <c r="GD840"/>
      <c r="GE840"/>
      <c r="GF840"/>
      <c r="GG840"/>
      <c r="GH840"/>
      <c r="GI840"/>
      <c r="GJ840"/>
      <c r="GK840"/>
      <c r="GL840"/>
      <c r="GM840"/>
      <c r="GN840"/>
      <c r="GO840"/>
      <c r="GP840"/>
      <c r="GQ840"/>
      <c r="GR840"/>
      <c r="GS840"/>
      <c r="GT840"/>
      <c r="GU840"/>
      <c r="GV840"/>
      <c r="GW840"/>
    </row>
    <row r="841" spans="78:205" ht="13">
      <c r="BZ841"/>
      <c r="CH841"/>
      <c r="CP841"/>
      <c r="CX841"/>
      <c r="CY841"/>
      <c r="CZ841"/>
      <c r="DA841"/>
      <c r="DB841"/>
      <c r="DC841"/>
      <c r="DD841"/>
      <c r="DE841"/>
      <c r="DF841"/>
      <c r="DG841"/>
      <c r="DH841"/>
      <c r="DI841"/>
      <c r="DJ841"/>
      <c r="DK841"/>
      <c r="DL841"/>
      <c r="DM841"/>
      <c r="DN841"/>
      <c r="DO841"/>
      <c r="DP841"/>
      <c r="DQ841"/>
      <c r="DR841"/>
      <c r="DS841"/>
      <c r="DT841"/>
      <c r="DU841"/>
      <c r="DV841"/>
      <c r="DW841"/>
      <c r="DX841"/>
      <c r="DY841"/>
      <c r="DZ841"/>
      <c r="EA841"/>
      <c r="EB841"/>
      <c r="EC841"/>
      <c r="ED841"/>
      <c r="EE841"/>
      <c r="EF841"/>
      <c r="EG841"/>
      <c r="EH841"/>
      <c r="EI841"/>
      <c r="EJ841"/>
      <c r="EK841"/>
      <c r="EL841"/>
      <c r="EM841"/>
      <c r="EN841"/>
      <c r="EO841"/>
      <c r="EP841"/>
      <c r="EQ841"/>
      <c r="ER841"/>
      <c r="ES841"/>
      <c r="ET841"/>
      <c r="EU841"/>
      <c r="EV841"/>
      <c r="EW841"/>
      <c r="EX841"/>
      <c r="EY841"/>
      <c r="EZ841"/>
      <c r="FA841"/>
      <c r="FB841"/>
      <c r="FC841"/>
      <c r="FD841"/>
      <c r="FE841"/>
      <c r="FF841"/>
      <c r="FG841"/>
      <c r="FH841"/>
      <c r="FI841"/>
      <c r="FJ841"/>
      <c r="FK841"/>
      <c r="FL841"/>
      <c r="FM841"/>
      <c r="FN841"/>
      <c r="FO841"/>
      <c r="FP841"/>
      <c r="FQ841"/>
      <c r="FR841"/>
      <c r="FS841"/>
      <c r="FT841"/>
      <c r="FU841"/>
      <c r="FV841"/>
      <c r="FW841"/>
      <c r="FX841"/>
      <c r="FY841"/>
      <c r="FZ841"/>
      <c r="GA841"/>
      <c r="GB841"/>
      <c r="GC841"/>
      <c r="GD841"/>
      <c r="GE841"/>
      <c r="GF841"/>
      <c r="GG841"/>
      <c r="GH841"/>
      <c r="GI841"/>
      <c r="GJ841"/>
      <c r="GK841"/>
      <c r="GL841"/>
      <c r="GM841"/>
      <c r="GN841"/>
      <c r="GO841"/>
      <c r="GP841"/>
      <c r="GQ841"/>
      <c r="GR841"/>
      <c r="GS841"/>
      <c r="GT841"/>
      <c r="GU841"/>
      <c r="GV841"/>
      <c r="GW841"/>
    </row>
    <row r="842" spans="78:205" ht="13">
      <c r="BZ842"/>
      <c r="CH842"/>
      <c r="CP842"/>
      <c r="CX842"/>
      <c r="CY842"/>
      <c r="CZ842"/>
      <c r="DA842"/>
      <c r="DB842"/>
      <c r="DC842"/>
      <c r="DD842"/>
      <c r="DE842"/>
      <c r="DF842"/>
      <c r="DG842"/>
      <c r="DH842"/>
      <c r="DI842"/>
      <c r="DJ842"/>
      <c r="DK842"/>
      <c r="DL842"/>
      <c r="DM842"/>
      <c r="DN842"/>
      <c r="DO842"/>
      <c r="DP842"/>
      <c r="DQ842"/>
      <c r="DR842"/>
      <c r="DS842"/>
      <c r="DT842"/>
      <c r="DU842"/>
      <c r="DV842"/>
      <c r="DW842"/>
      <c r="DX842"/>
      <c r="DY842"/>
      <c r="DZ842"/>
      <c r="EA842"/>
      <c r="EB842"/>
      <c r="EC842"/>
      <c r="ED842"/>
      <c r="EE842"/>
      <c r="EF842"/>
      <c r="EG842"/>
      <c r="EH842"/>
      <c r="EI842"/>
      <c r="EJ842"/>
      <c r="EK842"/>
      <c r="EL842"/>
      <c r="EM842"/>
      <c r="EN842"/>
      <c r="EO842"/>
      <c r="EP842"/>
      <c r="EQ842"/>
      <c r="ER842"/>
      <c r="ES842"/>
      <c r="ET842"/>
      <c r="EU842"/>
      <c r="EV842"/>
      <c r="EW842"/>
      <c r="EX842"/>
      <c r="EY842"/>
      <c r="EZ842"/>
      <c r="FA842"/>
      <c r="FB842"/>
      <c r="FC842"/>
      <c r="FD842"/>
      <c r="FE842"/>
      <c r="FF842"/>
      <c r="FG842"/>
      <c r="FH842"/>
      <c r="FI842"/>
      <c r="FJ842"/>
      <c r="FK842"/>
      <c r="FL842"/>
      <c r="FM842"/>
      <c r="FN842"/>
      <c r="FO842"/>
      <c r="FP842"/>
      <c r="FQ842"/>
      <c r="FR842"/>
      <c r="FS842"/>
      <c r="FT842"/>
      <c r="FU842"/>
      <c r="FV842"/>
      <c r="FW842"/>
      <c r="FX842"/>
      <c r="FY842"/>
      <c r="FZ842"/>
      <c r="GA842"/>
      <c r="GB842"/>
      <c r="GC842"/>
      <c r="GD842"/>
      <c r="GE842"/>
      <c r="GF842"/>
      <c r="GG842"/>
      <c r="GH842"/>
      <c r="GI842"/>
      <c r="GJ842"/>
      <c r="GK842"/>
      <c r="GL842"/>
      <c r="GM842"/>
      <c r="GN842"/>
      <c r="GO842"/>
      <c r="GP842"/>
      <c r="GQ842"/>
      <c r="GR842"/>
      <c r="GS842"/>
      <c r="GT842"/>
      <c r="GU842"/>
      <c r="GV842"/>
      <c r="GW842"/>
    </row>
    <row r="843" spans="78:205" ht="13">
      <c r="BZ843"/>
      <c r="CH843"/>
      <c r="CP843"/>
      <c r="CX843"/>
      <c r="CY843"/>
      <c r="CZ843"/>
      <c r="DA843"/>
      <c r="DB843"/>
      <c r="DC843"/>
      <c r="DD843"/>
      <c r="DE843"/>
      <c r="DF843"/>
      <c r="DG843"/>
      <c r="DH843"/>
      <c r="DI843"/>
      <c r="DJ843"/>
      <c r="DK843"/>
      <c r="DL843"/>
      <c r="DM843"/>
      <c r="DN843"/>
      <c r="DO843"/>
      <c r="DP843"/>
      <c r="DQ843"/>
      <c r="DR843"/>
      <c r="DS843"/>
      <c r="DT843"/>
      <c r="DU843"/>
      <c r="DV843"/>
      <c r="DW843"/>
      <c r="DX843"/>
      <c r="DY843"/>
      <c r="DZ843"/>
      <c r="EA843"/>
      <c r="EB843"/>
      <c r="EC843"/>
      <c r="ED843"/>
      <c r="EE843"/>
      <c r="EF843"/>
      <c r="EG843"/>
      <c r="EH843"/>
      <c r="EI843"/>
      <c r="EJ843"/>
      <c r="EK843"/>
      <c r="EL843"/>
      <c r="EM843"/>
      <c r="EN843"/>
      <c r="EO843"/>
      <c r="EP843"/>
      <c r="EQ843"/>
      <c r="ER843"/>
      <c r="ES843"/>
      <c r="ET843"/>
      <c r="EU843"/>
      <c r="EV843"/>
      <c r="EW843"/>
      <c r="EX843"/>
      <c r="EY843"/>
      <c r="EZ843"/>
      <c r="FA843"/>
      <c r="FB843"/>
      <c r="FC843"/>
      <c r="FD843"/>
      <c r="FE843"/>
      <c r="FF843"/>
      <c r="FG843"/>
      <c r="FH843"/>
      <c r="FI843"/>
      <c r="FJ843"/>
      <c r="FK843"/>
      <c r="FL843"/>
      <c r="FM843"/>
      <c r="FN843"/>
      <c r="FO843"/>
      <c r="FP843"/>
      <c r="FQ843"/>
      <c r="FR843"/>
      <c r="FS843"/>
      <c r="FT843"/>
      <c r="FU843"/>
      <c r="FV843"/>
      <c r="FW843"/>
      <c r="FX843"/>
      <c r="FY843"/>
      <c r="FZ843"/>
      <c r="GA843"/>
      <c r="GB843"/>
      <c r="GC843"/>
      <c r="GD843"/>
      <c r="GE843"/>
      <c r="GF843"/>
      <c r="GG843"/>
      <c r="GH843"/>
      <c r="GI843"/>
      <c r="GJ843"/>
      <c r="GK843"/>
      <c r="GL843"/>
      <c r="GM843"/>
      <c r="GN843"/>
      <c r="GO843"/>
      <c r="GP843"/>
      <c r="GQ843"/>
      <c r="GR843"/>
      <c r="GS843"/>
      <c r="GT843"/>
      <c r="GU843"/>
      <c r="GV843"/>
      <c r="GW843"/>
    </row>
    <row r="844" spans="78:205" ht="13">
      <c r="BZ844"/>
      <c r="CH844"/>
      <c r="CP844"/>
      <c r="CX844"/>
      <c r="CY844"/>
      <c r="CZ844"/>
      <c r="DA844"/>
      <c r="DB844"/>
      <c r="DC844"/>
      <c r="DD844"/>
      <c r="DE844"/>
      <c r="DF844"/>
      <c r="DG844"/>
      <c r="DH844"/>
      <c r="DI844"/>
      <c r="DJ844"/>
      <c r="DK844"/>
      <c r="DL844"/>
      <c r="DM844"/>
      <c r="DN844"/>
      <c r="DO844"/>
      <c r="DP844"/>
      <c r="DQ844"/>
      <c r="DR844"/>
      <c r="DS844"/>
      <c r="DT844"/>
      <c r="DU844"/>
      <c r="DV844"/>
      <c r="DW844"/>
      <c r="DX844"/>
      <c r="DY844"/>
      <c r="DZ844"/>
      <c r="EA844"/>
      <c r="EB844"/>
      <c r="EC844"/>
      <c r="ED844"/>
      <c r="EE844"/>
      <c r="EF844"/>
      <c r="EG844"/>
      <c r="EH844"/>
      <c r="EI844"/>
      <c r="EJ844"/>
      <c r="EK844"/>
      <c r="EL844"/>
      <c r="EM844"/>
      <c r="EN844"/>
      <c r="EO844"/>
      <c r="EP844"/>
      <c r="EQ844"/>
      <c r="ER844"/>
      <c r="ES844"/>
      <c r="ET844"/>
      <c r="EU844"/>
      <c r="EV844"/>
      <c r="EW844"/>
      <c r="EX844"/>
      <c r="EY844"/>
      <c r="EZ844"/>
      <c r="FA844"/>
      <c r="FB844"/>
      <c r="FC844"/>
      <c r="FD844"/>
      <c r="FE844"/>
      <c r="FF844"/>
      <c r="FG844"/>
      <c r="FH844"/>
      <c r="FI844"/>
      <c r="FJ844"/>
      <c r="FK844"/>
      <c r="FL844"/>
      <c r="FM844"/>
      <c r="FN844"/>
      <c r="FO844"/>
      <c r="FP844"/>
      <c r="FQ844"/>
      <c r="FR844"/>
      <c r="FS844"/>
      <c r="FT844"/>
      <c r="FU844"/>
      <c r="FV844"/>
      <c r="FW844"/>
      <c r="FX844"/>
      <c r="FY844"/>
      <c r="FZ844"/>
      <c r="GA844"/>
      <c r="GB844"/>
      <c r="GC844"/>
      <c r="GD844"/>
      <c r="GE844"/>
      <c r="GF844"/>
      <c r="GG844"/>
      <c r="GH844"/>
      <c r="GI844"/>
      <c r="GJ844"/>
      <c r="GK844"/>
      <c r="GL844"/>
      <c r="GM844"/>
      <c r="GN844"/>
      <c r="GO844"/>
      <c r="GP844"/>
      <c r="GQ844"/>
      <c r="GR844"/>
      <c r="GS844"/>
      <c r="GT844"/>
      <c r="GU844"/>
      <c r="GV844"/>
      <c r="GW844"/>
    </row>
    <row r="845" spans="78:205" ht="13">
      <c r="BZ845"/>
      <c r="CH845"/>
      <c r="CP845"/>
      <c r="CX845"/>
      <c r="CY845"/>
      <c r="CZ845"/>
      <c r="DA845"/>
      <c r="DB845"/>
      <c r="DC845"/>
      <c r="DD845"/>
      <c r="DE845"/>
      <c r="DF845"/>
      <c r="DG845"/>
      <c r="DH845"/>
      <c r="DI845"/>
      <c r="DJ845"/>
      <c r="DK845"/>
      <c r="DL845"/>
      <c r="DM845"/>
      <c r="DN845"/>
      <c r="DO845"/>
      <c r="DP845"/>
      <c r="DQ845"/>
      <c r="DR845"/>
      <c r="DS845"/>
      <c r="DT845"/>
      <c r="DU845"/>
      <c r="DV845"/>
      <c r="DW845"/>
      <c r="DX845"/>
      <c r="DY845"/>
      <c r="DZ845"/>
      <c r="EA845"/>
      <c r="EB845"/>
      <c r="EC845"/>
      <c r="ED845"/>
      <c r="EE845"/>
      <c r="EF845"/>
      <c r="EG845"/>
      <c r="EH845"/>
      <c r="EI845"/>
      <c r="EJ845"/>
      <c r="EK845"/>
      <c r="EL845"/>
      <c r="EM845"/>
      <c r="EN845"/>
      <c r="EO845"/>
      <c r="EP845"/>
      <c r="EQ845"/>
      <c r="ER845"/>
      <c r="ES845"/>
      <c r="ET845"/>
      <c r="EU845"/>
      <c r="EV845"/>
      <c r="EW845"/>
      <c r="EX845"/>
      <c r="EY845"/>
      <c r="EZ845"/>
      <c r="FA845"/>
      <c r="FB845"/>
      <c r="FC845"/>
      <c r="FD845"/>
      <c r="FE845"/>
      <c r="FF845"/>
      <c r="FG845"/>
      <c r="FH845"/>
      <c r="FI845"/>
      <c r="FJ845"/>
      <c r="FK845"/>
      <c r="FL845"/>
      <c r="FM845"/>
      <c r="FN845"/>
      <c r="FO845"/>
      <c r="FP845"/>
      <c r="FQ845"/>
      <c r="FR845"/>
      <c r="FS845"/>
      <c r="FT845"/>
      <c r="FU845"/>
      <c r="FV845"/>
      <c r="FW845"/>
      <c r="FX845"/>
      <c r="FY845"/>
      <c r="FZ845"/>
      <c r="GA845"/>
      <c r="GB845"/>
      <c r="GC845"/>
      <c r="GD845"/>
      <c r="GE845"/>
      <c r="GF845"/>
      <c r="GG845"/>
      <c r="GH845"/>
      <c r="GI845"/>
      <c r="GJ845"/>
      <c r="GK845"/>
      <c r="GL845"/>
      <c r="GM845"/>
      <c r="GN845"/>
      <c r="GO845"/>
      <c r="GP845"/>
      <c r="GQ845"/>
      <c r="GR845"/>
      <c r="GS845"/>
      <c r="GT845"/>
      <c r="GU845"/>
      <c r="GV845"/>
      <c r="GW845"/>
    </row>
    <row r="846" spans="78:205" ht="13">
      <c r="BZ846"/>
      <c r="CH846"/>
      <c r="CP846"/>
      <c r="CX846"/>
      <c r="CY846"/>
      <c r="CZ846"/>
      <c r="DA846"/>
      <c r="DB846"/>
      <c r="DC846"/>
      <c r="DD846"/>
      <c r="DE846"/>
      <c r="DF846"/>
      <c r="DG846"/>
      <c r="DH846"/>
      <c r="DI846"/>
      <c r="DJ846"/>
      <c r="DK846"/>
      <c r="DL846"/>
      <c r="DM846"/>
      <c r="DN846"/>
      <c r="DO846"/>
      <c r="DP846"/>
      <c r="DQ846"/>
      <c r="DR846"/>
      <c r="DS846"/>
      <c r="DT846"/>
      <c r="DU846"/>
      <c r="DV846"/>
      <c r="DW846"/>
      <c r="DX846"/>
      <c r="DY846"/>
      <c r="DZ846"/>
      <c r="EA846"/>
      <c r="EB846"/>
      <c r="EC846"/>
      <c r="ED846"/>
      <c r="EE846"/>
      <c r="EF846"/>
      <c r="EG846"/>
      <c r="EH846"/>
      <c r="EI846"/>
      <c r="EJ846"/>
      <c r="EK846"/>
      <c r="EL846"/>
      <c r="EM846"/>
      <c r="EN846"/>
      <c r="EO846"/>
      <c r="EP846"/>
      <c r="EQ846"/>
      <c r="ER846"/>
      <c r="ES846"/>
      <c r="ET846"/>
      <c r="EU846"/>
      <c r="EV846"/>
      <c r="EW846"/>
      <c r="EX846"/>
      <c r="EY846"/>
      <c r="EZ846"/>
      <c r="FA846"/>
      <c r="FB846"/>
      <c r="FC846"/>
      <c r="FD846"/>
      <c r="FE846"/>
      <c r="FF846"/>
      <c r="FG846"/>
      <c r="FH846"/>
      <c r="FI846"/>
      <c r="FJ846"/>
      <c r="FK846"/>
      <c r="FL846"/>
      <c r="FM846"/>
      <c r="FN846"/>
      <c r="FO846"/>
      <c r="FP846"/>
      <c r="FQ846"/>
      <c r="FR846"/>
      <c r="FS846"/>
      <c r="FT846"/>
      <c r="FU846"/>
      <c r="FV846"/>
      <c r="FW846"/>
      <c r="FX846"/>
      <c r="FY846"/>
      <c r="FZ846"/>
      <c r="GA846"/>
      <c r="GB846"/>
      <c r="GC846"/>
      <c r="GD846"/>
      <c r="GE846"/>
      <c r="GF846"/>
      <c r="GG846"/>
      <c r="GH846"/>
      <c r="GI846"/>
      <c r="GJ846"/>
      <c r="GK846"/>
      <c r="GL846"/>
      <c r="GM846"/>
      <c r="GN846"/>
      <c r="GO846"/>
      <c r="GP846"/>
      <c r="GQ846"/>
      <c r="GR846"/>
      <c r="GS846"/>
      <c r="GT846"/>
      <c r="GU846"/>
      <c r="GV846"/>
      <c r="GW846"/>
    </row>
    <row r="847" spans="78:205" ht="13">
      <c r="BZ847"/>
      <c r="CH847"/>
      <c r="CP847"/>
      <c r="CX847"/>
      <c r="CY847"/>
      <c r="CZ847"/>
      <c r="DA847"/>
      <c r="DB847"/>
      <c r="DC847"/>
      <c r="DD847"/>
      <c r="DE847"/>
      <c r="DF847"/>
      <c r="DG847"/>
      <c r="DH847"/>
      <c r="DI847"/>
      <c r="DJ847"/>
      <c r="DK847"/>
      <c r="DL847"/>
      <c r="DM847"/>
      <c r="DN847"/>
      <c r="DO847"/>
      <c r="DP847"/>
      <c r="DQ847"/>
      <c r="DR847"/>
      <c r="DS847"/>
      <c r="DT847"/>
      <c r="DU847"/>
      <c r="DV847"/>
      <c r="DW847"/>
      <c r="DX847"/>
      <c r="DY847"/>
      <c r="DZ847"/>
      <c r="EA847"/>
      <c r="EB847"/>
      <c r="EC847"/>
      <c r="ED847"/>
      <c r="EE847"/>
      <c r="EF847"/>
      <c r="EG847"/>
      <c r="EH847"/>
      <c r="EI847"/>
      <c r="EJ847"/>
      <c r="EK847"/>
      <c r="EL847"/>
      <c r="EM847"/>
      <c r="EN847"/>
      <c r="EO847"/>
      <c r="EP847"/>
      <c r="EQ847"/>
      <c r="ER847"/>
      <c r="ES847"/>
      <c r="ET847"/>
      <c r="EU847"/>
      <c r="EV847"/>
      <c r="EW847"/>
      <c r="EX847"/>
      <c r="EY847"/>
      <c r="EZ847"/>
      <c r="FA847"/>
      <c r="FB847"/>
      <c r="FC847"/>
      <c r="FD847"/>
      <c r="FE847"/>
      <c r="FF847"/>
      <c r="FG847"/>
      <c r="FH847"/>
      <c r="FI847"/>
      <c r="FJ847"/>
      <c r="FK847"/>
      <c r="FL847"/>
      <c r="FM847"/>
      <c r="FN847"/>
      <c r="FO847"/>
      <c r="FP847"/>
      <c r="FQ847"/>
      <c r="FR847"/>
      <c r="FS847"/>
      <c r="FT847"/>
      <c r="FU847"/>
      <c r="FV847"/>
      <c r="FW847"/>
      <c r="FX847"/>
      <c r="FY847"/>
      <c r="FZ847"/>
      <c r="GA847"/>
      <c r="GB847"/>
      <c r="GC847"/>
      <c r="GD847"/>
      <c r="GE847"/>
      <c r="GF847"/>
      <c r="GG847"/>
      <c r="GH847"/>
      <c r="GI847"/>
      <c r="GJ847"/>
      <c r="GK847"/>
      <c r="GL847"/>
      <c r="GM847"/>
      <c r="GN847"/>
      <c r="GO847"/>
      <c r="GP847"/>
      <c r="GQ847"/>
      <c r="GR847"/>
      <c r="GS847"/>
      <c r="GT847"/>
      <c r="GU847"/>
      <c r="GV847"/>
      <c r="GW847"/>
    </row>
    <row r="848" spans="78:205" ht="13">
      <c r="BZ848"/>
      <c r="CH848"/>
      <c r="CP848"/>
      <c r="CX848"/>
      <c r="CY848"/>
      <c r="CZ848"/>
      <c r="DA848"/>
      <c r="DB848"/>
      <c r="DC848"/>
      <c r="DD848"/>
      <c r="DE848"/>
      <c r="DF848"/>
      <c r="DG848"/>
      <c r="DH848"/>
      <c r="DI848"/>
      <c r="DJ848"/>
      <c r="DK848"/>
      <c r="DL848"/>
      <c r="DM848"/>
      <c r="DN848"/>
      <c r="DO848"/>
      <c r="DP848"/>
      <c r="DQ848"/>
      <c r="DR848"/>
      <c r="DS848"/>
      <c r="DT848"/>
      <c r="DU848"/>
      <c r="DV848"/>
      <c r="DW848"/>
      <c r="DX848"/>
      <c r="DY848"/>
      <c r="DZ848"/>
      <c r="EA848"/>
      <c r="EB848"/>
      <c r="EC848"/>
      <c r="ED848"/>
      <c r="EE848"/>
      <c r="EF848"/>
      <c r="EG848"/>
      <c r="EH848"/>
      <c r="EI848"/>
      <c r="EJ848"/>
      <c r="EK848"/>
      <c r="EL848"/>
      <c r="EM848"/>
      <c r="EN848"/>
      <c r="EO848"/>
      <c r="EP848"/>
      <c r="EQ848"/>
      <c r="ER848"/>
      <c r="ES848"/>
      <c r="ET848"/>
      <c r="EU848"/>
      <c r="EV848"/>
      <c r="EW848"/>
      <c r="EX848"/>
      <c r="EY848"/>
      <c r="EZ848"/>
      <c r="FA848"/>
      <c r="FB848"/>
      <c r="FC848"/>
      <c r="FD848"/>
      <c r="FE848"/>
      <c r="FF848"/>
      <c r="FG848"/>
      <c r="FH848"/>
      <c r="FI848"/>
      <c r="FJ848"/>
      <c r="FK848"/>
      <c r="FL848"/>
      <c r="FM848"/>
      <c r="FN848"/>
      <c r="FO848"/>
      <c r="FP848"/>
      <c r="FQ848"/>
      <c r="FR848"/>
      <c r="FS848"/>
      <c r="FT848"/>
      <c r="FU848"/>
      <c r="FV848"/>
      <c r="FW848"/>
      <c r="FX848"/>
      <c r="FY848"/>
      <c r="FZ848"/>
      <c r="GA848"/>
      <c r="GB848"/>
      <c r="GC848"/>
      <c r="GD848"/>
      <c r="GE848"/>
      <c r="GF848"/>
      <c r="GG848"/>
      <c r="GH848"/>
      <c r="GI848"/>
      <c r="GJ848"/>
      <c r="GK848"/>
      <c r="GL848"/>
      <c r="GM848"/>
      <c r="GN848"/>
      <c r="GO848"/>
      <c r="GP848"/>
      <c r="GQ848"/>
      <c r="GR848"/>
      <c r="GS848"/>
      <c r="GT848"/>
      <c r="GU848"/>
      <c r="GV848"/>
      <c r="GW848"/>
    </row>
    <row r="849" spans="78:205" ht="13">
      <c r="BZ849"/>
      <c r="CH849"/>
      <c r="CP849"/>
      <c r="CX849"/>
      <c r="CY849"/>
      <c r="CZ849"/>
      <c r="DA849"/>
      <c r="DB849"/>
      <c r="DC849"/>
      <c r="DD849"/>
      <c r="DE849"/>
      <c r="DF849"/>
      <c r="DG849"/>
      <c r="DH849"/>
      <c r="DI849"/>
      <c r="DJ849"/>
      <c r="DK849"/>
      <c r="DL849"/>
      <c r="DM849"/>
      <c r="DN849"/>
      <c r="DO849"/>
      <c r="DP849"/>
      <c r="DQ849"/>
      <c r="DR849"/>
      <c r="DS849"/>
      <c r="DT849"/>
      <c r="DU849"/>
      <c r="DV849"/>
      <c r="DW849"/>
      <c r="DX849"/>
      <c r="DY849"/>
      <c r="DZ849"/>
      <c r="EA849"/>
      <c r="EB849"/>
      <c r="EC849"/>
      <c r="ED849"/>
      <c r="EE849"/>
      <c r="EF849"/>
      <c r="EG849"/>
      <c r="EH849"/>
      <c r="EI849"/>
      <c r="EJ849"/>
      <c r="EK849"/>
      <c r="EL849"/>
      <c r="EM849"/>
      <c r="EN849"/>
      <c r="EO849"/>
      <c r="EP849"/>
      <c r="EQ849"/>
      <c r="ER849"/>
      <c r="ES849"/>
      <c r="ET849"/>
      <c r="EU849"/>
      <c r="EV849"/>
      <c r="EW849"/>
      <c r="EX849"/>
      <c r="EY849"/>
      <c r="EZ849"/>
      <c r="FA849"/>
      <c r="FB849"/>
      <c r="FC849"/>
      <c r="FD849"/>
      <c r="FE849"/>
      <c r="FF849"/>
      <c r="FG849"/>
      <c r="FH849"/>
      <c r="FI849"/>
      <c r="FJ849"/>
      <c r="FK849"/>
      <c r="FL849"/>
      <c r="FM849"/>
      <c r="FN849"/>
      <c r="FO849"/>
      <c r="FP849"/>
      <c r="FQ849"/>
      <c r="FR849"/>
      <c r="FS849"/>
      <c r="FT849"/>
      <c r="FU849"/>
      <c r="FV849"/>
      <c r="FW849"/>
      <c r="FX849"/>
      <c r="FY849"/>
      <c r="FZ849"/>
      <c r="GA849"/>
      <c r="GB849"/>
      <c r="GC849"/>
      <c r="GD849"/>
      <c r="GE849"/>
      <c r="GF849"/>
      <c r="GG849"/>
      <c r="GH849"/>
      <c r="GI849"/>
      <c r="GJ849"/>
      <c r="GK849"/>
      <c r="GL849"/>
      <c r="GM849"/>
      <c r="GN849"/>
      <c r="GO849"/>
      <c r="GP849"/>
      <c r="GQ849"/>
      <c r="GR849"/>
      <c r="GS849"/>
      <c r="GT849"/>
      <c r="GU849"/>
      <c r="GV849"/>
      <c r="GW849"/>
    </row>
    <row r="850" spans="78:205" ht="13">
      <c r="BZ850"/>
      <c r="CH850"/>
      <c r="CP850"/>
      <c r="CX850"/>
      <c r="CY850"/>
      <c r="CZ850"/>
      <c r="DA850"/>
      <c r="DB850"/>
      <c r="DC850"/>
      <c r="DD850"/>
      <c r="DE850"/>
      <c r="DF850"/>
      <c r="DG850"/>
      <c r="DH850"/>
      <c r="DI850"/>
      <c r="DJ850"/>
      <c r="DK850"/>
      <c r="DL850"/>
      <c r="DM850"/>
      <c r="DN850"/>
      <c r="DO850"/>
      <c r="DP850"/>
      <c r="DQ850"/>
      <c r="DR850"/>
      <c r="DS850"/>
      <c r="DT850"/>
      <c r="DU850"/>
      <c r="DV850"/>
      <c r="DW850"/>
      <c r="DX850"/>
      <c r="DY850"/>
      <c r="DZ850"/>
      <c r="EA850"/>
      <c r="EB850"/>
      <c r="EC850"/>
      <c r="ED850"/>
      <c r="EE850"/>
      <c r="EF850"/>
      <c r="EG850"/>
      <c r="EH850"/>
      <c r="EI850"/>
      <c r="EJ850"/>
      <c r="EK850"/>
      <c r="EL850"/>
      <c r="EM850"/>
      <c r="EN850"/>
      <c r="EO850"/>
      <c r="EP850"/>
      <c r="EQ850"/>
      <c r="ER850"/>
      <c r="ES850"/>
      <c r="ET850"/>
      <c r="EU850"/>
      <c r="EV850"/>
      <c r="EW850"/>
      <c r="EX850"/>
      <c r="EY850"/>
      <c r="EZ850"/>
      <c r="FA850"/>
      <c r="FB850"/>
      <c r="FC850"/>
      <c r="FD850"/>
      <c r="FE850"/>
      <c r="FF850"/>
      <c r="FG850"/>
      <c r="FH850"/>
      <c r="FI850"/>
      <c r="FJ850"/>
      <c r="FK850"/>
      <c r="FL850"/>
      <c r="FM850"/>
      <c r="FN850"/>
      <c r="FO850"/>
      <c r="FP850"/>
      <c r="FQ850"/>
      <c r="FR850"/>
      <c r="FS850"/>
      <c r="FT850"/>
      <c r="FU850"/>
      <c r="FV850"/>
      <c r="FW850"/>
      <c r="FX850"/>
      <c r="FY850"/>
      <c r="FZ850"/>
      <c r="GA850"/>
      <c r="GB850"/>
      <c r="GC850"/>
      <c r="GD850"/>
      <c r="GE850"/>
      <c r="GF850"/>
      <c r="GG850"/>
      <c r="GH850"/>
      <c r="GI850"/>
      <c r="GJ850"/>
      <c r="GK850"/>
      <c r="GL850"/>
      <c r="GM850"/>
      <c r="GN850"/>
      <c r="GO850"/>
      <c r="GP850"/>
      <c r="GQ850"/>
      <c r="GR850"/>
      <c r="GS850"/>
      <c r="GT850"/>
      <c r="GU850"/>
      <c r="GV850"/>
      <c r="GW850"/>
    </row>
    <row r="851" spans="78:205" ht="13">
      <c r="BZ851"/>
      <c r="CH851"/>
      <c r="CP851"/>
      <c r="CX851"/>
      <c r="CY851"/>
      <c r="CZ851"/>
      <c r="DA851"/>
      <c r="DB851"/>
      <c r="DC851"/>
      <c r="DD851"/>
      <c r="DE851"/>
      <c r="DF851"/>
      <c r="DG851"/>
      <c r="DH851"/>
      <c r="DI851"/>
      <c r="DJ851"/>
      <c r="DK851"/>
      <c r="DL851"/>
      <c r="DM851"/>
      <c r="DN851"/>
      <c r="DO851"/>
      <c r="DP851"/>
      <c r="DQ851"/>
      <c r="DR851"/>
      <c r="DS851"/>
      <c r="DT851"/>
      <c r="DU851"/>
      <c r="DV851"/>
      <c r="DW851"/>
      <c r="DX851"/>
      <c r="DY851"/>
      <c r="DZ851"/>
      <c r="EA851"/>
      <c r="EB851"/>
      <c r="EC851"/>
      <c r="ED851"/>
      <c r="EE851"/>
      <c r="EF851"/>
      <c r="EG851"/>
      <c r="EH851"/>
      <c r="EI851"/>
      <c r="EJ851"/>
      <c r="EK851"/>
      <c r="EL851"/>
      <c r="EM851"/>
      <c r="EN851"/>
      <c r="EO851"/>
      <c r="EP851"/>
      <c r="EQ851"/>
      <c r="ER851"/>
      <c r="ES851"/>
      <c r="ET851"/>
      <c r="EU851"/>
      <c r="EV851"/>
      <c r="EW851"/>
      <c r="EX851"/>
      <c r="EY851"/>
      <c r="EZ851"/>
      <c r="FA851"/>
      <c r="FB851"/>
      <c r="FC851"/>
      <c r="FD851"/>
      <c r="FE851"/>
      <c r="FF851"/>
      <c r="FG851"/>
      <c r="FH851"/>
      <c r="FI851"/>
      <c r="FJ851"/>
      <c r="FK851"/>
      <c r="FL851"/>
      <c r="FM851"/>
      <c r="FN851"/>
      <c r="FO851"/>
      <c r="FP851"/>
      <c r="FQ851"/>
      <c r="FR851"/>
      <c r="FS851"/>
      <c r="FT851"/>
      <c r="FU851"/>
      <c r="FV851"/>
      <c r="FW851"/>
      <c r="FX851"/>
      <c r="FY851"/>
      <c r="FZ851"/>
      <c r="GA851"/>
      <c r="GB851"/>
      <c r="GC851"/>
      <c r="GD851"/>
      <c r="GE851"/>
      <c r="GF851"/>
      <c r="GG851"/>
      <c r="GH851"/>
      <c r="GI851"/>
      <c r="GJ851"/>
      <c r="GK851"/>
      <c r="GL851"/>
      <c r="GM851"/>
      <c r="GN851"/>
      <c r="GO851"/>
      <c r="GP851"/>
      <c r="GQ851"/>
      <c r="GR851"/>
      <c r="GS851"/>
      <c r="GT851"/>
      <c r="GU851"/>
      <c r="GV851"/>
      <c r="GW851"/>
    </row>
    <row r="852" spans="78:205" ht="13">
      <c r="BZ852"/>
      <c r="CH852"/>
      <c r="CP852"/>
      <c r="CX852"/>
      <c r="CY852"/>
      <c r="CZ852"/>
      <c r="DA852"/>
      <c r="DB852"/>
      <c r="DC852"/>
      <c r="DD852"/>
      <c r="DE852"/>
      <c r="DF852"/>
      <c r="DG852"/>
      <c r="DH852"/>
      <c r="DI852"/>
      <c r="DJ852"/>
      <c r="DK852"/>
      <c r="DL852"/>
      <c r="DM852"/>
      <c r="DN852"/>
      <c r="DO852"/>
      <c r="DP852"/>
      <c r="DQ852"/>
      <c r="DR852"/>
      <c r="DS852"/>
      <c r="DT852"/>
      <c r="DU852"/>
      <c r="DV852"/>
      <c r="DW852"/>
      <c r="DX852"/>
      <c r="DY852"/>
      <c r="DZ852"/>
      <c r="EA852"/>
      <c r="EB852"/>
      <c r="EC852"/>
      <c r="ED852"/>
      <c r="EE852"/>
      <c r="EF852"/>
      <c r="EG852"/>
      <c r="EH852"/>
      <c r="EI852"/>
      <c r="EJ852"/>
      <c r="EK852"/>
      <c r="EL852"/>
      <c r="EM852"/>
      <c r="EN852"/>
      <c r="EO852"/>
      <c r="EP852"/>
      <c r="EQ852"/>
      <c r="ER852"/>
      <c r="ES852"/>
      <c r="ET852"/>
      <c r="EU852"/>
      <c r="EV852"/>
      <c r="EW852"/>
      <c r="EX852"/>
      <c r="EY852"/>
      <c r="EZ852"/>
      <c r="FA852"/>
      <c r="FB852"/>
      <c r="FC852"/>
      <c r="FD852"/>
      <c r="FE852"/>
      <c r="FF852"/>
      <c r="FG852"/>
      <c r="FH852"/>
      <c r="FI852"/>
      <c r="FJ852"/>
      <c r="FK852"/>
      <c r="FL852"/>
      <c r="FM852"/>
      <c r="FN852"/>
      <c r="FO852"/>
      <c r="FP852"/>
      <c r="FQ852"/>
      <c r="FR852"/>
      <c r="FS852"/>
      <c r="FT852"/>
      <c r="FU852"/>
      <c r="FV852"/>
      <c r="FW852"/>
      <c r="FX852"/>
      <c r="FY852"/>
      <c r="FZ852"/>
      <c r="GA852"/>
      <c r="GB852"/>
      <c r="GC852"/>
      <c r="GD852"/>
      <c r="GE852"/>
      <c r="GF852"/>
      <c r="GG852"/>
      <c r="GH852"/>
      <c r="GI852"/>
      <c r="GJ852"/>
      <c r="GK852"/>
      <c r="GL852"/>
      <c r="GM852"/>
      <c r="GN852"/>
      <c r="GO852"/>
      <c r="GP852"/>
      <c r="GQ852"/>
      <c r="GR852"/>
      <c r="GS852"/>
      <c r="GT852"/>
      <c r="GU852"/>
      <c r="GV852"/>
      <c r="GW852"/>
    </row>
    <row r="853" spans="78:205" ht="13">
      <c r="BZ853"/>
      <c r="CH853"/>
      <c r="CP853"/>
      <c r="CX853"/>
      <c r="CY853"/>
      <c r="CZ853"/>
      <c r="DA853"/>
      <c r="DB853"/>
      <c r="DC853"/>
      <c r="DD853"/>
      <c r="DE853"/>
      <c r="DF853"/>
      <c r="DG853"/>
      <c r="DH853"/>
      <c r="DI853"/>
      <c r="DJ853"/>
      <c r="DK853"/>
      <c r="DL853"/>
      <c r="DM853"/>
      <c r="DN853"/>
      <c r="DO853"/>
      <c r="DP853"/>
      <c r="DQ853"/>
      <c r="DR853"/>
      <c r="DS853"/>
      <c r="DT853"/>
      <c r="DU853"/>
      <c r="DV853"/>
      <c r="DW853"/>
      <c r="DX853"/>
      <c r="DY853"/>
      <c r="DZ853"/>
      <c r="EA853"/>
      <c r="EB853"/>
      <c r="EC853"/>
      <c r="ED853"/>
      <c r="EE853"/>
      <c r="EF853"/>
      <c r="EG853"/>
      <c r="EH853"/>
      <c r="EI853"/>
      <c r="EJ853"/>
      <c r="EK853"/>
      <c r="EL853"/>
      <c r="EM853"/>
      <c r="EN853"/>
      <c r="EO853"/>
      <c r="EP853"/>
      <c r="EQ853"/>
      <c r="ER853"/>
      <c r="ES853"/>
      <c r="ET853"/>
      <c r="EU853"/>
      <c r="EV853"/>
      <c r="EW853"/>
      <c r="EX853"/>
      <c r="EY853"/>
      <c r="EZ853"/>
      <c r="FA853"/>
      <c r="FB853"/>
      <c r="FC853"/>
      <c r="FD853"/>
      <c r="FE853"/>
      <c r="FF853"/>
      <c r="FG853"/>
      <c r="FH853"/>
      <c r="FI853"/>
      <c r="FJ853"/>
      <c r="FK853"/>
      <c r="FL853"/>
      <c r="FM853"/>
      <c r="FN853"/>
      <c r="FO853"/>
      <c r="FP853"/>
      <c r="FQ853"/>
      <c r="FR853"/>
      <c r="FS853"/>
      <c r="FT853"/>
      <c r="FU853"/>
      <c r="FV853"/>
      <c r="FW853"/>
      <c r="FX853"/>
      <c r="FY853"/>
      <c r="FZ853"/>
      <c r="GA853"/>
      <c r="GB853"/>
      <c r="GC853"/>
      <c r="GD853"/>
      <c r="GE853"/>
      <c r="GF853"/>
      <c r="GG853"/>
      <c r="GH853"/>
      <c r="GI853"/>
      <c r="GJ853"/>
      <c r="GK853"/>
      <c r="GL853"/>
      <c r="GM853"/>
      <c r="GN853"/>
      <c r="GO853"/>
      <c r="GP853"/>
      <c r="GQ853"/>
      <c r="GR853"/>
      <c r="GS853"/>
      <c r="GT853"/>
      <c r="GU853"/>
      <c r="GV853"/>
      <c r="GW853"/>
    </row>
    <row r="854" spans="78:205" ht="13">
      <c r="BZ854"/>
      <c r="CH854"/>
      <c r="CP854"/>
      <c r="CX854"/>
      <c r="CY854"/>
      <c r="CZ854"/>
      <c r="DA854"/>
      <c r="DB854"/>
      <c r="DC854"/>
      <c r="DD854"/>
      <c r="DE854"/>
      <c r="DF854"/>
      <c r="DG854"/>
      <c r="DH854"/>
      <c r="DI854"/>
      <c r="DJ854"/>
      <c r="DK854"/>
      <c r="DL854"/>
      <c r="DM854"/>
      <c r="DN854"/>
      <c r="DO854"/>
      <c r="DP854"/>
      <c r="DQ854"/>
      <c r="DR854"/>
      <c r="DS854"/>
      <c r="DT854"/>
      <c r="DU854"/>
      <c r="DV854"/>
      <c r="DW854"/>
      <c r="DX854"/>
      <c r="DY854"/>
      <c r="DZ854"/>
      <c r="EA854"/>
      <c r="EB854"/>
      <c r="EC854"/>
      <c r="ED854"/>
      <c r="EE854"/>
      <c r="EF854"/>
      <c r="EG854"/>
      <c r="EH854"/>
      <c r="EI854"/>
      <c r="EJ854"/>
      <c r="EK854"/>
      <c r="EL854"/>
      <c r="EM854"/>
      <c r="EN854"/>
      <c r="EO854"/>
      <c r="EP854"/>
      <c r="EQ854"/>
      <c r="ER854"/>
      <c r="ES854"/>
      <c r="ET854"/>
      <c r="EU854"/>
      <c r="EV854"/>
      <c r="EW854"/>
      <c r="EX854"/>
      <c r="EY854"/>
      <c r="EZ854"/>
      <c r="FA854"/>
      <c r="FB854"/>
      <c r="FC854"/>
      <c r="FD854"/>
      <c r="FE854"/>
      <c r="FF854"/>
      <c r="FG854"/>
      <c r="FH854"/>
      <c r="FI854"/>
      <c r="FJ854"/>
      <c r="FK854"/>
      <c r="FL854"/>
      <c r="FM854"/>
      <c r="FN854"/>
      <c r="FO854"/>
      <c r="FP854"/>
      <c r="FQ854"/>
      <c r="FR854"/>
      <c r="FS854"/>
      <c r="FT854"/>
      <c r="FU854"/>
      <c r="FV854"/>
      <c r="FW854"/>
      <c r="FX854"/>
      <c r="FY854"/>
      <c r="FZ854"/>
      <c r="GA854"/>
      <c r="GB854"/>
      <c r="GC854"/>
      <c r="GD854"/>
      <c r="GE854"/>
      <c r="GF854"/>
      <c r="GG854"/>
      <c r="GH854"/>
      <c r="GI854"/>
      <c r="GJ854"/>
      <c r="GK854"/>
      <c r="GL854"/>
      <c r="GM854"/>
      <c r="GN854"/>
      <c r="GO854"/>
      <c r="GP854"/>
      <c r="GQ854"/>
      <c r="GR854"/>
      <c r="GS854"/>
      <c r="GT854"/>
      <c r="GU854"/>
      <c r="GV854"/>
      <c r="GW854"/>
    </row>
    <row r="855" spans="78:205" ht="13">
      <c r="BZ855"/>
      <c r="CH855"/>
      <c r="CP855"/>
      <c r="CX855"/>
      <c r="CY855"/>
      <c r="CZ855"/>
      <c r="DA855"/>
      <c r="DB855"/>
      <c r="DC855"/>
      <c r="DD855"/>
      <c r="DE855"/>
      <c r="DF855"/>
      <c r="DG855"/>
      <c r="DH855"/>
      <c r="DI855"/>
      <c r="DJ855"/>
      <c r="DK855"/>
      <c r="DL855"/>
      <c r="DM855"/>
      <c r="DN855"/>
      <c r="DO855"/>
      <c r="DP855"/>
      <c r="DQ855"/>
      <c r="DR855"/>
      <c r="DS855"/>
      <c r="DT855"/>
      <c r="DU855"/>
      <c r="DV855"/>
      <c r="DW855"/>
      <c r="DX855"/>
      <c r="DY855"/>
      <c r="DZ855"/>
      <c r="EA855"/>
      <c r="EB855"/>
      <c r="EC855"/>
      <c r="ED855"/>
      <c r="EE855"/>
      <c r="EF855"/>
      <c r="EG855"/>
      <c r="EH855"/>
      <c r="EI855"/>
      <c r="EJ855"/>
      <c r="EK855"/>
      <c r="EL855"/>
      <c r="EM855"/>
      <c r="EN855"/>
      <c r="EO855"/>
      <c r="EP855"/>
      <c r="EQ855"/>
      <c r="ER855"/>
      <c r="ES855"/>
      <c r="ET855"/>
      <c r="EU855"/>
      <c r="EV855"/>
      <c r="EW855"/>
      <c r="EX855"/>
      <c r="EY855"/>
      <c r="EZ855"/>
      <c r="FA855"/>
      <c r="FB855"/>
      <c r="FC855"/>
      <c r="FD855"/>
      <c r="FE855"/>
      <c r="FF855"/>
      <c r="FG855"/>
      <c r="FH855"/>
      <c r="FI855"/>
      <c r="FJ855"/>
      <c r="FK855"/>
      <c r="FL855"/>
      <c r="FM855"/>
      <c r="FN855"/>
      <c r="FO855"/>
      <c r="FP855"/>
      <c r="FQ855"/>
      <c r="FR855"/>
      <c r="FS855"/>
      <c r="FT855"/>
      <c r="FU855"/>
      <c r="FV855"/>
      <c r="FW855"/>
      <c r="FX855"/>
      <c r="FY855"/>
      <c r="FZ855"/>
      <c r="GA855"/>
      <c r="GB855"/>
      <c r="GC855"/>
      <c r="GD855"/>
      <c r="GE855"/>
      <c r="GF855"/>
      <c r="GG855"/>
      <c r="GH855"/>
      <c r="GI855"/>
      <c r="GJ855"/>
      <c r="GK855"/>
      <c r="GL855"/>
      <c r="GM855"/>
      <c r="GN855"/>
      <c r="GO855"/>
      <c r="GP855"/>
      <c r="GQ855"/>
      <c r="GR855"/>
      <c r="GS855"/>
      <c r="GT855"/>
      <c r="GU855"/>
      <c r="GV855"/>
      <c r="GW855"/>
    </row>
    <row r="856" spans="78:205" ht="13">
      <c r="BZ856"/>
      <c r="CH856"/>
      <c r="CP856"/>
      <c r="CX856"/>
      <c r="CY856"/>
      <c r="CZ856"/>
      <c r="DA856"/>
      <c r="DB856"/>
      <c r="DC856"/>
      <c r="DD856"/>
      <c r="DE856"/>
      <c r="DF856"/>
      <c r="DG856"/>
      <c r="DH856"/>
      <c r="DI856"/>
      <c r="DJ856"/>
      <c r="DK856"/>
      <c r="DL856"/>
      <c r="DM856"/>
      <c r="DN856"/>
      <c r="DO856"/>
      <c r="DP856"/>
      <c r="DQ856"/>
      <c r="DR856"/>
      <c r="DS856"/>
      <c r="DT856"/>
      <c r="DU856"/>
      <c r="DV856"/>
      <c r="DW856"/>
      <c r="DX856"/>
      <c r="DY856"/>
      <c r="DZ856"/>
      <c r="EA856"/>
      <c r="EB856"/>
      <c r="EC856"/>
      <c r="ED856"/>
      <c r="EE856"/>
      <c r="EF856"/>
      <c r="EG856"/>
      <c r="EH856"/>
      <c r="EI856"/>
      <c r="EJ856"/>
      <c r="EK856"/>
      <c r="EL856"/>
      <c r="EM856"/>
      <c r="EN856"/>
      <c r="EO856"/>
      <c r="EP856"/>
      <c r="EQ856"/>
      <c r="ER856"/>
      <c r="ES856"/>
      <c r="ET856"/>
      <c r="EU856"/>
      <c r="EV856"/>
      <c r="EW856"/>
      <c r="EX856"/>
      <c r="EY856"/>
      <c r="EZ856"/>
      <c r="FA856"/>
      <c r="FB856"/>
      <c r="FC856"/>
      <c r="FD856"/>
      <c r="FE856"/>
      <c r="FF856"/>
      <c r="FG856"/>
      <c r="FH856"/>
      <c r="FI856"/>
      <c r="FJ856"/>
      <c r="FK856"/>
      <c r="FL856"/>
      <c r="FM856"/>
      <c r="FN856"/>
      <c r="FO856"/>
      <c r="FP856"/>
      <c r="FQ856"/>
      <c r="FR856"/>
      <c r="FS856"/>
      <c r="FT856"/>
      <c r="FU856"/>
      <c r="FV856"/>
      <c r="FW856"/>
      <c r="FX856"/>
      <c r="FY856"/>
      <c r="FZ856"/>
      <c r="GA856"/>
      <c r="GB856"/>
      <c r="GC856"/>
      <c r="GD856"/>
      <c r="GE856"/>
      <c r="GF856"/>
      <c r="GG856"/>
      <c r="GH856"/>
      <c r="GI856"/>
      <c r="GJ856"/>
      <c r="GK856"/>
      <c r="GL856"/>
      <c r="GM856"/>
      <c r="GN856"/>
      <c r="GO856"/>
      <c r="GP856"/>
      <c r="GQ856"/>
      <c r="GR856"/>
      <c r="GS856"/>
      <c r="GT856"/>
      <c r="GU856"/>
      <c r="GV856"/>
      <c r="GW856"/>
    </row>
    <row r="857" spans="78:205" ht="13">
      <c r="BZ857"/>
      <c r="CH857"/>
      <c r="CP857"/>
      <c r="CX857"/>
      <c r="CY857"/>
      <c r="CZ857"/>
      <c r="DA857"/>
      <c r="DB857"/>
      <c r="DC857"/>
      <c r="DD857"/>
      <c r="DE857"/>
      <c r="DF857"/>
      <c r="DG857"/>
      <c r="DH857"/>
      <c r="DI857"/>
      <c r="DJ857"/>
      <c r="DK857"/>
      <c r="DL857"/>
      <c r="DM857"/>
      <c r="DN857"/>
      <c r="DO857"/>
      <c r="DP857"/>
      <c r="DQ857"/>
      <c r="DR857"/>
      <c r="DS857"/>
      <c r="DT857"/>
      <c r="DU857"/>
      <c r="DV857"/>
      <c r="DW857"/>
      <c r="DX857"/>
      <c r="DY857"/>
      <c r="DZ857"/>
      <c r="EA857"/>
      <c r="EB857"/>
      <c r="EC857"/>
      <c r="ED857"/>
      <c r="EE857"/>
      <c r="EF857"/>
      <c r="EG857"/>
      <c r="EH857"/>
      <c r="EI857"/>
      <c r="EJ857"/>
      <c r="EK857"/>
      <c r="EL857"/>
      <c r="EM857"/>
      <c r="EN857"/>
      <c r="EO857"/>
      <c r="EP857"/>
      <c r="EQ857"/>
      <c r="ER857"/>
      <c r="ES857"/>
      <c r="ET857"/>
      <c r="EU857"/>
      <c r="EV857"/>
      <c r="EW857"/>
      <c r="EX857"/>
      <c r="EY857"/>
      <c r="EZ857"/>
      <c r="FA857"/>
      <c r="FB857"/>
      <c r="FC857"/>
      <c r="FD857"/>
      <c r="FE857"/>
      <c r="FF857"/>
      <c r="FG857"/>
      <c r="FH857"/>
      <c r="FI857"/>
      <c r="FJ857"/>
      <c r="FK857"/>
      <c r="FL857"/>
      <c r="FM857"/>
      <c r="FN857"/>
      <c r="FO857"/>
      <c r="FP857"/>
      <c r="FQ857"/>
      <c r="FR857"/>
      <c r="FS857"/>
      <c r="FT857"/>
      <c r="FU857"/>
      <c r="FV857"/>
      <c r="FW857"/>
      <c r="FX857"/>
      <c r="FY857"/>
      <c r="FZ857"/>
      <c r="GA857"/>
      <c r="GB857"/>
      <c r="GC857"/>
      <c r="GD857"/>
      <c r="GE857"/>
      <c r="GF857"/>
      <c r="GG857"/>
      <c r="GH857"/>
      <c r="GI857"/>
      <c r="GJ857"/>
      <c r="GK857"/>
      <c r="GL857"/>
      <c r="GM857"/>
      <c r="GN857"/>
      <c r="GO857"/>
      <c r="GP857"/>
      <c r="GQ857"/>
      <c r="GR857"/>
      <c r="GS857"/>
      <c r="GT857"/>
      <c r="GU857"/>
      <c r="GV857"/>
      <c r="GW857"/>
    </row>
    <row r="858" spans="78:205" ht="13">
      <c r="BZ858"/>
      <c r="CH858"/>
      <c r="CP858"/>
      <c r="CX858"/>
      <c r="CY858"/>
      <c r="CZ858"/>
      <c r="DA858"/>
      <c r="DB858"/>
      <c r="DC858"/>
      <c r="DD858"/>
      <c r="DE858"/>
      <c r="DF858"/>
      <c r="DG858"/>
      <c r="DH858"/>
      <c r="DI858"/>
      <c r="DJ858"/>
      <c r="DK858"/>
      <c r="DL858"/>
      <c r="DM858"/>
      <c r="DN858"/>
      <c r="DO858"/>
      <c r="DP858"/>
      <c r="DQ858"/>
      <c r="DR858"/>
      <c r="DS858"/>
      <c r="DT858"/>
      <c r="DU858"/>
      <c r="DV858"/>
      <c r="DW858"/>
      <c r="DX858"/>
      <c r="DY858"/>
      <c r="DZ858"/>
      <c r="EA858"/>
      <c r="EB858"/>
      <c r="EC858"/>
      <c r="ED858"/>
      <c r="EE858"/>
      <c r="EF858"/>
      <c r="EG858"/>
      <c r="EH858"/>
      <c r="EI858"/>
      <c r="EJ858"/>
      <c r="EK858"/>
      <c r="EL858"/>
      <c r="EM858"/>
      <c r="EN858"/>
      <c r="EO858"/>
      <c r="EP858"/>
      <c r="EQ858"/>
      <c r="ER858"/>
      <c r="ES858"/>
      <c r="ET858"/>
      <c r="EU858"/>
      <c r="EV858"/>
      <c r="EW858"/>
      <c r="EX858"/>
      <c r="EY858"/>
      <c r="EZ858"/>
      <c r="FA858"/>
      <c r="FB858"/>
      <c r="FC858"/>
      <c r="FD858"/>
      <c r="FE858"/>
      <c r="FF858"/>
      <c r="FG858"/>
      <c r="FH858"/>
      <c r="FI858"/>
      <c r="FJ858"/>
      <c r="FK858"/>
      <c r="FL858"/>
      <c r="FM858"/>
      <c r="FN858"/>
      <c r="FO858"/>
      <c r="FP858"/>
      <c r="FQ858"/>
      <c r="FR858"/>
      <c r="FS858"/>
      <c r="FT858"/>
      <c r="FU858"/>
      <c r="FV858"/>
      <c r="FW858"/>
      <c r="FX858"/>
      <c r="FY858"/>
      <c r="FZ858"/>
      <c r="GA858"/>
      <c r="GB858"/>
      <c r="GC858"/>
      <c r="GD858"/>
      <c r="GE858"/>
      <c r="GF858"/>
      <c r="GG858"/>
      <c r="GH858"/>
      <c r="GI858"/>
      <c r="GJ858"/>
      <c r="GK858"/>
      <c r="GL858"/>
      <c r="GM858"/>
      <c r="GN858"/>
      <c r="GO858"/>
      <c r="GP858"/>
      <c r="GQ858"/>
      <c r="GR858"/>
      <c r="GS858"/>
      <c r="GT858"/>
      <c r="GU858"/>
      <c r="GV858"/>
      <c r="GW858"/>
    </row>
    <row r="859" spans="78:205" ht="13">
      <c r="BZ859"/>
      <c r="CH859"/>
      <c r="CP859"/>
      <c r="CX859"/>
      <c r="CY859"/>
      <c r="CZ859"/>
      <c r="DA859"/>
      <c r="DB859"/>
      <c r="DC859"/>
      <c r="DD859"/>
      <c r="DE859"/>
      <c r="DF859"/>
      <c r="DG859"/>
      <c r="DH859"/>
      <c r="DI859"/>
      <c r="DJ859"/>
      <c r="DK859"/>
      <c r="DL859"/>
      <c r="DM859"/>
      <c r="DN859"/>
      <c r="DO859"/>
      <c r="DP859"/>
      <c r="DQ859"/>
      <c r="DR859"/>
      <c r="DS859"/>
      <c r="DT859"/>
      <c r="DU859"/>
      <c r="DV859"/>
      <c r="DW859"/>
      <c r="DX859"/>
      <c r="DY859"/>
      <c r="DZ859"/>
      <c r="EA859"/>
      <c r="EB859"/>
      <c r="EC859"/>
      <c r="ED859"/>
      <c r="EE859"/>
      <c r="EF859"/>
      <c r="EG859"/>
      <c r="EH859"/>
      <c r="EI859"/>
      <c r="EJ859"/>
      <c r="EK859"/>
      <c r="EL859"/>
      <c r="EM859"/>
      <c r="EN859"/>
      <c r="EO859"/>
      <c r="EP859"/>
      <c r="EQ859"/>
      <c r="ER859"/>
      <c r="ES859"/>
      <c r="ET859"/>
      <c r="EU859"/>
      <c r="EV859"/>
      <c r="EW859"/>
      <c r="EX859"/>
      <c r="EY859"/>
      <c r="EZ859"/>
      <c r="FA859"/>
      <c r="FB859"/>
      <c r="FC859"/>
      <c r="FD859"/>
      <c r="FE859"/>
      <c r="FF859"/>
      <c r="FG859"/>
      <c r="FH859"/>
      <c r="FI859"/>
      <c r="FJ859"/>
      <c r="FK859"/>
      <c r="FL859"/>
      <c r="FM859"/>
      <c r="FN859"/>
      <c r="FO859"/>
      <c r="FP859"/>
      <c r="FQ859"/>
      <c r="FR859"/>
      <c r="FS859"/>
      <c r="FT859"/>
      <c r="FU859"/>
      <c r="FV859"/>
      <c r="FW859"/>
      <c r="FX859"/>
      <c r="FY859"/>
      <c r="FZ859"/>
      <c r="GA859"/>
      <c r="GB859"/>
      <c r="GC859"/>
      <c r="GD859"/>
      <c r="GE859"/>
      <c r="GF859"/>
      <c r="GG859"/>
      <c r="GH859"/>
      <c r="GI859"/>
      <c r="GJ859"/>
      <c r="GK859"/>
      <c r="GL859"/>
      <c r="GM859"/>
      <c r="GN859"/>
      <c r="GO859"/>
      <c r="GP859"/>
      <c r="GQ859"/>
      <c r="GR859"/>
      <c r="GS859"/>
      <c r="GT859"/>
      <c r="GU859"/>
      <c r="GV859"/>
      <c r="GW859"/>
    </row>
    <row r="860" spans="78:205" ht="13">
      <c r="BZ860"/>
      <c r="CH860"/>
      <c r="CP860"/>
      <c r="CX860"/>
      <c r="CY860"/>
      <c r="CZ860"/>
      <c r="DA860"/>
      <c r="DB860"/>
      <c r="DC860"/>
      <c r="DD860"/>
      <c r="DE860"/>
      <c r="DF860"/>
      <c r="DG860"/>
      <c r="DH860"/>
      <c r="DI860"/>
      <c r="DJ860"/>
      <c r="DK860"/>
      <c r="DL860"/>
      <c r="DM860"/>
      <c r="DN860"/>
      <c r="DO860"/>
      <c r="DP860"/>
      <c r="DQ860"/>
      <c r="DR860"/>
      <c r="DS860"/>
      <c r="DT860"/>
      <c r="DU860"/>
      <c r="DV860"/>
      <c r="DW860"/>
      <c r="DX860"/>
      <c r="DY860"/>
      <c r="DZ860"/>
      <c r="EA860"/>
      <c r="EB860"/>
      <c r="EC860"/>
      <c r="ED860"/>
      <c r="EE860"/>
      <c r="EF860"/>
      <c r="EG860"/>
      <c r="EH860"/>
      <c r="EI860"/>
      <c r="EJ860"/>
      <c r="EK860"/>
      <c r="EL860"/>
      <c r="EM860"/>
      <c r="EN860"/>
      <c r="EO860"/>
      <c r="EP860"/>
      <c r="EQ860"/>
      <c r="ER860"/>
      <c r="ES860"/>
      <c r="ET860"/>
      <c r="EU860"/>
      <c r="EV860"/>
      <c r="EW860"/>
      <c r="EX860"/>
      <c r="EY860"/>
      <c r="EZ860"/>
      <c r="FA860"/>
      <c r="FB860"/>
      <c r="FC860"/>
      <c r="FD860"/>
      <c r="FE860"/>
      <c r="FF860"/>
      <c r="FG860"/>
      <c r="FH860"/>
      <c r="FI860"/>
      <c r="FJ860"/>
      <c r="FK860"/>
      <c r="FL860"/>
      <c r="FM860"/>
      <c r="FN860"/>
      <c r="FO860"/>
      <c r="FP860"/>
      <c r="FQ860"/>
      <c r="FR860"/>
      <c r="FS860"/>
      <c r="FT860"/>
      <c r="FU860"/>
      <c r="FV860"/>
      <c r="FW860"/>
      <c r="FX860"/>
      <c r="FY860"/>
      <c r="FZ860"/>
      <c r="GA860"/>
      <c r="GB860"/>
      <c r="GC860"/>
      <c r="GD860"/>
      <c r="GE860"/>
      <c r="GF860"/>
      <c r="GG860"/>
      <c r="GH860"/>
      <c r="GI860"/>
      <c r="GJ860"/>
      <c r="GK860"/>
      <c r="GL860"/>
      <c r="GM860"/>
      <c r="GN860"/>
      <c r="GO860"/>
      <c r="GP860"/>
      <c r="GQ860"/>
      <c r="GR860"/>
      <c r="GS860"/>
      <c r="GT860"/>
      <c r="GU860"/>
      <c r="GV860"/>
      <c r="GW860"/>
    </row>
    <row r="861" spans="78:205" ht="13">
      <c r="BZ861"/>
      <c r="CH861"/>
      <c r="CP861"/>
      <c r="CX861"/>
      <c r="CY861"/>
      <c r="CZ861"/>
      <c r="DA861"/>
      <c r="DB861"/>
      <c r="DC861"/>
      <c r="DD861"/>
      <c r="DE861"/>
      <c r="DF861"/>
      <c r="DG861"/>
      <c r="DH861"/>
      <c r="DI861"/>
      <c r="DJ861"/>
      <c r="DK861"/>
      <c r="DL861"/>
      <c r="DM861"/>
      <c r="DN861"/>
      <c r="DO861"/>
      <c r="DP861"/>
      <c r="DQ861"/>
      <c r="DR861"/>
      <c r="DS861"/>
      <c r="DT861"/>
      <c r="DU861"/>
      <c r="DV861"/>
      <c r="DW861"/>
      <c r="DX861"/>
      <c r="DY861"/>
      <c r="DZ861"/>
      <c r="EA861"/>
      <c r="EB861"/>
      <c r="EC861"/>
      <c r="ED861"/>
      <c r="EE861"/>
      <c r="EF861"/>
      <c r="EG861"/>
      <c r="EH861"/>
      <c r="EI861"/>
      <c r="EJ861"/>
      <c r="EK861"/>
      <c r="EL861"/>
      <c r="EM861"/>
      <c r="EN861"/>
      <c r="EO861"/>
      <c r="EP861"/>
      <c r="EQ861"/>
      <c r="ER861"/>
      <c r="ES861"/>
      <c r="ET861"/>
      <c r="EU861"/>
      <c r="EV861"/>
      <c r="EW861"/>
      <c r="EX861"/>
      <c r="EY861"/>
      <c r="EZ861"/>
      <c r="FA861"/>
      <c r="FB861"/>
      <c r="FC861"/>
      <c r="FD861"/>
      <c r="FE861"/>
      <c r="FF861"/>
      <c r="FG861"/>
      <c r="FH861"/>
      <c r="FI861"/>
      <c r="FJ861"/>
      <c r="FK861"/>
      <c r="FL861"/>
      <c r="FM861"/>
      <c r="FN861"/>
      <c r="FO861"/>
      <c r="FP861"/>
      <c r="FQ861"/>
      <c r="FR861"/>
      <c r="FS861"/>
      <c r="FT861"/>
      <c r="FU861"/>
      <c r="FV861"/>
      <c r="FW861"/>
      <c r="FX861"/>
      <c r="FY861"/>
      <c r="FZ861"/>
      <c r="GA861"/>
      <c r="GB861"/>
      <c r="GC861"/>
      <c r="GD861"/>
      <c r="GE861"/>
      <c r="GF861"/>
      <c r="GG861"/>
      <c r="GH861"/>
      <c r="GI861"/>
      <c r="GJ861"/>
      <c r="GK861"/>
      <c r="GL861"/>
      <c r="GM861"/>
      <c r="GN861"/>
      <c r="GO861"/>
      <c r="GP861"/>
      <c r="GQ861"/>
      <c r="GR861"/>
      <c r="GS861"/>
      <c r="GT861"/>
      <c r="GU861"/>
      <c r="GV861"/>
      <c r="GW861"/>
    </row>
    <row r="862" spans="78:205" ht="13">
      <c r="BZ862"/>
      <c r="CH862"/>
      <c r="CP862"/>
      <c r="CX862"/>
      <c r="CY862"/>
      <c r="CZ862"/>
      <c r="DA862"/>
      <c r="DB862"/>
      <c r="DC862"/>
      <c r="DD862"/>
      <c r="DE862"/>
      <c r="DF862"/>
      <c r="DG862"/>
      <c r="DH862"/>
      <c r="DI862"/>
      <c r="DJ862"/>
      <c r="DK862"/>
      <c r="DL862"/>
      <c r="DM862"/>
      <c r="DN862"/>
      <c r="DO862"/>
      <c r="DP862"/>
      <c r="DQ862"/>
      <c r="DR862"/>
      <c r="DS862"/>
      <c r="DT862"/>
      <c r="DU862"/>
      <c r="DV862"/>
      <c r="DW862"/>
      <c r="DX862"/>
      <c r="DY862"/>
      <c r="DZ862"/>
      <c r="EA862"/>
      <c r="EB862"/>
      <c r="EC862"/>
      <c r="ED862"/>
      <c r="EE862"/>
      <c r="EF862"/>
      <c r="EG862"/>
      <c r="EH862"/>
      <c r="EI862"/>
      <c r="EJ862"/>
      <c r="EK862"/>
      <c r="EL862"/>
      <c r="EM862"/>
      <c r="EN862"/>
      <c r="EO862"/>
      <c r="EP862"/>
      <c r="EQ862"/>
      <c r="ER862"/>
      <c r="ES862"/>
      <c r="ET862"/>
      <c r="EU862"/>
      <c r="EV862"/>
      <c r="EW862"/>
      <c r="EX862"/>
      <c r="EY862"/>
      <c r="EZ862"/>
      <c r="FA862"/>
      <c r="FB862"/>
      <c r="FC862"/>
      <c r="FD862"/>
      <c r="FE862"/>
      <c r="FF862"/>
      <c r="FG862"/>
      <c r="FH862"/>
      <c r="FI862"/>
      <c r="FJ862"/>
      <c r="FK862"/>
      <c r="FL862"/>
      <c r="FM862"/>
      <c r="FN862"/>
      <c r="FO862"/>
      <c r="FP862"/>
      <c r="FQ862"/>
      <c r="FR862"/>
      <c r="FS862"/>
      <c r="FT862"/>
      <c r="FU862"/>
      <c r="FV862"/>
      <c r="FW862"/>
      <c r="FX862"/>
      <c r="FY862"/>
      <c r="FZ862"/>
      <c r="GA862"/>
      <c r="GB862"/>
      <c r="GC862"/>
      <c r="GD862"/>
      <c r="GE862"/>
      <c r="GF862"/>
      <c r="GG862"/>
      <c r="GH862"/>
      <c r="GI862"/>
      <c r="GJ862"/>
      <c r="GK862"/>
      <c r="GL862"/>
      <c r="GM862"/>
      <c r="GN862"/>
      <c r="GO862"/>
      <c r="GP862"/>
      <c r="GQ862"/>
      <c r="GR862"/>
      <c r="GS862"/>
      <c r="GT862"/>
      <c r="GU862"/>
      <c r="GV862"/>
      <c r="GW862"/>
    </row>
    <row r="863" spans="78:205" ht="13">
      <c r="BZ863"/>
      <c r="CH863"/>
      <c r="CP863"/>
      <c r="CX863"/>
      <c r="CY863"/>
      <c r="CZ863"/>
      <c r="DA863"/>
      <c r="DB863"/>
      <c r="DC863"/>
      <c r="DD863"/>
      <c r="DE863"/>
      <c r="DF863"/>
      <c r="DG863"/>
      <c r="DH863"/>
      <c r="DI863"/>
      <c r="DJ863"/>
      <c r="DK863"/>
      <c r="DL863"/>
      <c r="DM863"/>
      <c r="DN863"/>
      <c r="DO863"/>
      <c r="DP863"/>
      <c r="DQ863"/>
      <c r="DR863"/>
      <c r="DS863"/>
      <c r="DT863"/>
      <c r="DU863"/>
      <c r="DV863"/>
      <c r="DW863"/>
      <c r="DX863"/>
      <c r="DY863"/>
      <c r="DZ863"/>
      <c r="EA863"/>
      <c r="EB863"/>
      <c r="EC863"/>
      <c r="ED863"/>
      <c r="EE863"/>
      <c r="EF863"/>
      <c r="EG863"/>
      <c r="EH863"/>
      <c r="EI863"/>
      <c r="EJ863"/>
      <c r="EK863"/>
      <c r="EL863"/>
      <c r="EM863"/>
      <c r="EN863"/>
      <c r="EO863"/>
      <c r="EP863"/>
      <c r="EQ863"/>
      <c r="ER863"/>
      <c r="ES863"/>
      <c r="ET863"/>
      <c r="EU863"/>
      <c r="EV863"/>
      <c r="EW863"/>
      <c r="EX863"/>
      <c r="EY863"/>
      <c r="EZ863"/>
      <c r="FA863"/>
      <c r="FB863"/>
      <c r="FC863"/>
      <c r="FD863"/>
      <c r="FE863"/>
      <c r="FF863"/>
      <c r="FG863"/>
      <c r="FH863"/>
      <c r="FI863"/>
      <c r="FJ863"/>
      <c r="FK863"/>
      <c r="FL863"/>
      <c r="FM863"/>
      <c r="FN863"/>
      <c r="FO863"/>
      <c r="FP863"/>
      <c r="FQ863"/>
      <c r="FR863"/>
      <c r="FS863"/>
      <c r="FT863"/>
      <c r="FU863"/>
      <c r="FV863"/>
      <c r="FW863"/>
      <c r="FX863"/>
      <c r="FY863"/>
      <c r="FZ863"/>
      <c r="GA863"/>
      <c r="GB863"/>
      <c r="GC863"/>
      <c r="GD863"/>
      <c r="GE863"/>
      <c r="GF863"/>
      <c r="GG863"/>
      <c r="GH863"/>
      <c r="GI863"/>
      <c r="GJ863"/>
      <c r="GK863"/>
      <c r="GL863"/>
      <c r="GM863"/>
      <c r="GN863"/>
      <c r="GO863"/>
      <c r="GP863"/>
      <c r="GQ863"/>
      <c r="GR863"/>
      <c r="GS863"/>
      <c r="GT863"/>
      <c r="GU863"/>
      <c r="GV863"/>
      <c r="GW863"/>
    </row>
    <row r="864" spans="78:205" ht="13">
      <c r="BZ864"/>
      <c r="CH864"/>
      <c r="CP864"/>
      <c r="CX864"/>
      <c r="CY864"/>
      <c r="CZ864"/>
      <c r="DA864"/>
      <c r="DB864"/>
      <c r="DC864"/>
      <c r="DD864"/>
      <c r="DE864"/>
      <c r="DF864"/>
      <c r="DG864"/>
      <c r="DH864"/>
      <c r="DI864"/>
      <c r="DJ864"/>
      <c r="DK864"/>
      <c r="DL864"/>
      <c r="DM864"/>
      <c r="DN864"/>
      <c r="DO864"/>
      <c r="DP864"/>
      <c r="DQ864"/>
      <c r="DR864"/>
      <c r="DS864"/>
      <c r="DT864"/>
      <c r="DU864"/>
      <c r="DV864"/>
      <c r="DW864"/>
      <c r="DX864"/>
      <c r="DY864"/>
      <c r="DZ864"/>
      <c r="EA864"/>
      <c r="EB864"/>
      <c r="EC864"/>
      <c r="ED864"/>
      <c r="EE864"/>
      <c r="EF864"/>
      <c r="EG864"/>
      <c r="EH864"/>
      <c r="EI864"/>
      <c r="EJ864"/>
      <c r="EK864"/>
      <c r="EL864"/>
      <c r="EM864"/>
      <c r="EN864"/>
      <c r="EO864"/>
      <c r="EP864"/>
      <c r="EQ864"/>
      <c r="ER864"/>
      <c r="ES864"/>
      <c r="ET864"/>
      <c r="EU864"/>
      <c r="EV864"/>
      <c r="EW864"/>
      <c r="EX864"/>
      <c r="EY864"/>
      <c r="EZ864"/>
      <c r="FA864"/>
      <c r="FB864"/>
      <c r="FC864"/>
      <c r="FD864"/>
      <c r="FE864"/>
      <c r="FF864"/>
      <c r="FG864"/>
      <c r="FH864"/>
      <c r="FI864"/>
      <c r="FJ864"/>
      <c r="FK864"/>
      <c r="FL864"/>
      <c r="FM864"/>
      <c r="FN864"/>
      <c r="FO864"/>
      <c r="FP864"/>
      <c r="FQ864"/>
      <c r="FR864"/>
      <c r="FS864"/>
      <c r="FT864"/>
      <c r="FU864"/>
      <c r="FV864"/>
      <c r="FW864"/>
      <c r="FX864"/>
      <c r="FY864"/>
      <c r="FZ864"/>
      <c r="GA864"/>
      <c r="GB864"/>
      <c r="GC864"/>
      <c r="GD864"/>
      <c r="GE864"/>
      <c r="GF864"/>
      <c r="GG864"/>
      <c r="GH864"/>
      <c r="GI864"/>
      <c r="GJ864"/>
      <c r="GK864"/>
      <c r="GL864"/>
      <c r="GM864"/>
      <c r="GN864"/>
      <c r="GO864"/>
      <c r="GP864"/>
      <c r="GQ864"/>
      <c r="GR864"/>
      <c r="GS864"/>
      <c r="GT864"/>
      <c r="GU864"/>
      <c r="GV864"/>
      <c r="GW864"/>
    </row>
    <row r="865" spans="78:205" ht="13">
      <c r="BZ865"/>
      <c r="CH865"/>
      <c r="CP865"/>
      <c r="CX865"/>
      <c r="CY865"/>
      <c r="CZ865"/>
      <c r="DA865"/>
      <c r="DB865"/>
      <c r="DC865"/>
      <c r="DD865"/>
      <c r="DE865"/>
      <c r="DF865"/>
      <c r="DG865"/>
      <c r="DH865"/>
      <c r="DI865"/>
      <c r="DJ865"/>
      <c r="DK865"/>
      <c r="DL865"/>
      <c r="DM865"/>
      <c r="DN865"/>
      <c r="DO865"/>
      <c r="DP865"/>
      <c r="DQ865"/>
      <c r="DR865"/>
      <c r="DS865"/>
      <c r="DT865"/>
      <c r="DU865"/>
      <c r="DV865"/>
      <c r="DW865"/>
      <c r="DX865"/>
      <c r="DY865"/>
      <c r="DZ865"/>
      <c r="EA865"/>
      <c r="EB865"/>
      <c r="EC865"/>
      <c r="ED865"/>
      <c r="EE865"/>
      <c r="EF865"/>
      <c r="EG865"/>
      <c r="EH865"/>
      <c r="EI865"/>
      <c r="EJ865"/>
      <c r="EK865"/>
      <c r="EL865"/>
      <c r="EM865"/>
      <c r="EN865"/>
      <c r="EO865"/>
      <c r="EP865"/>
      <c r="EQ865"/>
      <c r="ER865"/>
      <c r="ES865"/>
      <c r="ET865"/>
      <c r="EU865"/>
      <c r="EV865"/>
      <c r="EW865"/>
      <c r="EX865"/>
      <c r="EY865"/>
      <c r="EZ865"/>
      <c r="FA865"/>
      <c r="FB865"/>
      <c r="FC865"/>
      <c r="FD865"/>
      <c r="FE865"/>
      <c r="FF865"/>
      <c r="FG865"/>
      <c r="FH865"/>
      <c r="FI865"/>
      <c r="FJ865"/>
      <c r="FK865"/>
      <c r="FL865"/>
      <c r="FM865"/>
      <c r="FN865"/>
      <c r="FO865"/>
      <c r="FP865"/>
      <c r="FQ865"/>
      <c r="FR865"/>
      <c r="FS865"/>
      <c r="FT865"/>
      <c r="FU865"/>
      <c r="FV865"/>
      <c r="FW865"/>
      <c r="FX865"/>
      <c r="FY865"/>
      <c r="FZ865"/>
      <c r="GA865"/>
      <c r="GB865"/>
      <c r="GC865"/>
      <c r="GD865"/>
      <c r="GE865"/>
      <c r="GF865"/>
      <c r="GG865"/>
      <c r="GH865"/>
      <c r="GI865"/>
      <c r="GJ865"/>
      <c r="GK865"/>
      <c r="GL865"/>
      <c r="GM865"/>
      <c r="GN865"/>
      <c r="GO865"/>
      <c r="GP865"/>
      <c r="GQ865"/>
      <c r="GR865"/>
      <c r="GS865"/>
      <c r="GT865"/>
      <c r="GU865"/>
      <c r="GV865"/>
      <c r="GW865"/>
    </row>
    <row r="866" spans="78:205" ht="13">
      <c r="BZ866"/>
      <c r="CH866"/>
      <c r="CP866"/>
      <c r="CX866"/>
      <c r="CY866"/>
      <c r="CZ866"/>
      <c r="DA866"/>
      <c r="DB866"/>
      <c r="DC866"/>
      <c r="DD866"/>
      <c r="DE866"/>
      <c r="DF866"/>
      <c r="DG866"/>
      <c r="DH866"/>
      <c r="DI866"/>
      <c r="DJ866"/>
      <c r="DK866"/>
      <c r="DL866"/>
      <c r="DM866"/>
      <c r="DN866"/>
      <c r="DO866"/>
      <c r="DP866"/>
      <c r="DQ866"/>
      <c r="DR866"/>
      <c r="DS866"/>
      <c r="DT866"/>
      <c r="DU866"/>
      <c r="DV866"/>
      <c r="DW866"/>
      <c r="DX866"/>
      <c r="DY866"/>
      <c r="DZ866"/>
      <c r="EA866"/>
      <c r="EB866"/>
      <c r="EC866"/>
      <c r="ED866"/>
      <c r="EE866"/>
      <c r="EF866"/>
      <c r="EG866"/>
      <c r="EH866"/>
      <c r="EI866"/>
      <c r="EJ866"/>
      <c r="EK866"/>
      <c r="EL866"/>
      <c r="EM866"/>
      <c r="EN866"/>
      <c r="EO866"/>
      <c r="EP866"/>
      <c r="EQ866"/>
      <c r="ER866"/>
      <c r="ES866"/>
      <c r="ET866"/>
      <c r="EU866"/>
      <c r="EV866"/>
      <c r="EW866"/>
      <c r="EX866"/>
      <c r="EY866"/>
      <c r="EZ866"/>
      <c r="FA866"/>
      <c r="FB866"/>
      <c r="FC866"/>
      <c r="FD866"/>
      <c r="FE866"/>
      <c r="FF866"/>
      <c r="FG866"/>
      <c r="FH866"/>
      <c r="FI866"/>
      <c r="FJ866"/>
      <c r="FK866"/>
      <c r="FL866"/>
      <c r="FM866"/>
      <c r="FN866"/>
      <c r="FO866"/>
      <c r="FP866"/>
      <c r="FQ866"/>
      <c r="FR866"/>
      <c r="FS866"/>
      <c r="FT866"/>
      <c r="FU866"/>
      <c r="FV866"/>
      <c r="FW866"/>
      <c r="FX866"/>
      <c r="FY866"/>
      <c r="FZ866"/>
      <c r="GA866"/>
      <c r="GB866"/>
      <c r="GC866"/>
      <c r="GD866"/>
      <c r="GE866"/>
      <c r="GF866"/>
      <c r="GG866"/>
      <c r="GH866"/>
      <c r="GI866"/>
      <c r="GJ866"/>
      <c r="GK866"/>
      <c r="GL866"/>
      <c r="GM866"/>
      <c r="GN866"/>
      <c r="GO866"/>
      <c r="GP866"/>
      <c r="GQ866"/>
      <c r="GR866"/>
      <c r="GS866"/>
      <c r="GT866"/>
      <c r="GU866"/>
      <c r="GV866"/>
      <c r="GW866"/>
    </row>
    <row r="867" spans="78:205" ht="13">
      <c r="BZ867"/>
      <c r="CH867"/>
      <c r="CP867"/>
      <c r="CX867"/>
      <c r="CY867"/>
      <c r="CZ867"/>
      <c r="DA867"/>
      <c r="DB867"/>
      <c r="DC867"/>
      <c r="DD867"/>
      <c r="DE867"/>
      <c r="DF867"/>
      <c r="DG867"/>
      <c r="DH867"/>
      <c r="DI867"/>
      <c r="DJ867"/>
      <c r="DK867"/>
      <c r="DL867"/>
      <c r="DM867"/>
      <c r="DN867"/>
      <c r="DO867"/>
      <c r="DP867"/>
      <c r="DQ867"/>
      <c r="DR867"/>
      <c r="DS867"/>
      <c r="DT867"/>
      <c r="DU867"/>
      <c r="DV867"/>
      <c r="DW867"/>
      <c r="DX867"/>
      <c r="DY867"/>
      <c r="DZ867"/>
      <c r="EA867"/>
      <c r="EB867"/>
      <c r="EC867"/>
      <c r="ED867"/>
      <c r="EE867"/>
      <c r="EF867"/>
      <c r="EG867"/>
      <c r="EH867"/>
      <c r="EI867"/>
      <c r="EJ867"/>
      <c r="EK867"/>
      <c r="EL867"/>
      <c r="EM867"/>
      <c r="EN867"/>
      <c r="EO867"/>
      <c r="EP867"/>
      <c r="EQ867"/>
      <c r="ER867"/>
      <c r="ES867"/>
      <c r="ET867"/>
      <c r="EU867"/>
      <c r="EV867"/>
      <c r="EW867"/>
      <c r="EX867"/>
      <c r="EY867"/>
      <c r="EZ867"/>
      <c r="FA867"/>
      <c r="FB867"/>
      <c r="FC867"/>
      <c r="FD867"/>
      <c r="FE867"/>
      <c r="FF867"/>
      <c r="FG867"/>
      <c r="FH867"/>
      <c r="FI867"/>
      <c r="FJ867"/>
      <c r="FK867"/>
      <c r="FL867"/>
      <c r="FM867"/>
      <c r="FN867"/>
      <c r="FO867"/>
      <c r="FP867"/>
      <c r="FQ867"/>
      <c r="FR867"/>
      <c r="FS867"/>
      <c r="FT867"/>
      <c r="FU867"/>
      <c r="FV867"/>
      <c r="FW867"/>
      <c r="FX867"/>
      <c r="FY867"/>
      <c r="FZ867"/>
      <c r="GA867"/>
      <c r="GB867"/>
      <c r="GC867"/>
      <c r="GD867"/>
      <c r="GE867"/>
      <c r="GF867"/>
      <c r="GG867"/>
      <c r="GH867"/>
      <c r="GI867"/>
      <c r="GJ867"/>
      <c r="GK867"/>
      <c r="GL867"/>
      <c r="GM867"/>
      <c r="GN867"/>
      <c r="GO867"/>
      <c r="GP867"/>
      <c r="GQ867"/>
      <c r="GR867"/>
      <c r="GS867"/>
      <c r="GT867"/>
      <c r="GU867"/>
      <c r="GV867"/>
      <c r="GW867"/>
    </row>
    <row r="868" spans="78:205" ht="13">
      <c r="BZ868"/>
      <c r="CH868"/>
      <c r="CP868"/>
      <c r="CX868"/>
      <c r="CY868"/>
      <c r="CZ868"/>
      <c r="DA868"/>
      <c r="DB868"/>
      <c r="DC868"/>
      <c r="DD868"/>
      <c r="DE868"/>
      <c r="DF868"/>
      <c r="DG868"/>
      <c r="DH868"/>
      <c r="DI868"/>
      <c r="DJ868"/>
      <c r="DK868"/>
      <c r="DL868"/>
      <c r="DM868"/>
      <c r="DN868"/>
      <c r="DO868"/>
      <c r="DP868"/>
      <c r="DQ868"/>
      <c r="DR868"/>
      <c r="DS868"/>
      <c r="DT868"/>
      <c r="DU868"/>
      <c r="DV868"/>
      <c r="DW868"/>
      <c r="DX868"/>
      <c r="DY868"/>
      <c r="DZ868"/>
      <c r="EA868"/>
      <c r="EB868"/>
      <c r="EC868"/>
      <c r="ED868"/>
      <c r="EE868"/>
      <c r="EF868"/>
      <c r="EG868"/>
      <c r="EH868"/>
      <c r="EI868"/>
      <c r="EJ868"/>
      <c r="EK868"/>
      <c r="EL868"/>
      <c r="EM868"/>
      <c r="EN868"/>
      <c r="EO868"/>
      <c r="EP868"/>
      <c r="EQ868"/>
      <c r="ER868"/>
      <c r="ES868"/>
      <c r="ET868"/>
      <c r="EU868"/>
      <c r="EV868"/>
      <c r="EW868"/>
      <c r="EX868"/>
      <c r="EY868"/>
      <c r="EZ868"/>
      <c r="FA868"/>
      <c r="FB868"/>
      <c r="FC868"/>
      <c r="FD868"/>
      <c r="FE868"/>
      <c r="FF868"/>
      <c r="FG868"/>
      <c r="FH868"/>
      <c r="FI868"/>
      <c r="FJ868"/>
      <c r="FK868"/>
      <c r="FL868"/>
      <c r="FM868"/>
      <c r="FN868"/>
      <c r="FO868"/>
      <c r="FP868"/>
      <c r="FQ868"/>
      <c r="FR868"/>
      <c r="FS868"/>
      <c r="FT868"/>
      <c r="FU868"/>
      <c r="FV868"/>
      <c r="FW868"/>
      <c r="FX868"/>
      <c r="FY868"/>
      <c r="FZ868"/>
      <c r="GA868"/>
      <c r="GB868"/>
      <c r="GC868"/>
      <c r="GD868"/>
      <c r="GE868"/>
      <c r="GF868"/>
      <c r="GG868"/>
      <c r="GH868"/>
      <c r="GI868"/>
      <c r="GJ868"/>
      <c r="GK868"/>
      <c r="GL868"/>
      <c r="GM868"/>
      <c r="GN868"/>
      <c r="GO868"/>
      <c r="GP868"/>
      <c r="GQ868"/>
      <c r="GR868"/>
      <c r="GS868"/>
      <c r="GT868"/>
      <c r="GU868"/>
      <c r="GV868"/>
      <c r="GW868"/>
    </row>
    <row r="869" spans="78:205" ht="13">
      <c r="BZ869"/>
      <c r="CH869"/>
      <c r="CP869"/>
      <c r="CX869"/>
      <c r="CY869"/>
      <c r="CZ869"/>
      <c r="DA869"/>
      <c r="DB869"/>
      <c r="DC869"/>
      <c r="DD869"/>
      <c r="DE869"/>
      <c r="DF869"/>
      <c r="DG869"/>
      <c r="DH869"/>
      <c r="DI869"/>
      <c r="DJ869"/>
      <c r="DK869"/>
      <c r="DL869"/>
      <c r="DM869"/>
      <c r="DN869"/>
      <c r="DO869"/>
      <c r="DP869"/>
      <c r="DQ869"/>
      <c r="DR869"/>
      <c r="DS869"/>
      <c r="DT869"/>
      <c r="DU869"/>
      <c r="DV869"/>
      <c r="DW869"/>
      <c r="DX869"/>
      <c r="DY869"/>
      <c r="DZ869"/>
      <c r="EA869"/>
      <c r="EB869"/>
      <c r="EC869"/>
      <c r="ED869"/>
      <c r="EE869"/>
      <c r="EF869"/>
      <c r="EG869"/>
      <c r="EH869"/>
      <c r="EI869"/>
      <c r="EJ869"/>
      <c r="EK869"/>
      <c r="EL869"/>
      <c r="EM869"/>
      <c r="EN869"/>
      <c r="EO869"/>
      <c r="EP869"/>
      <c r="EQ869"/>
      <c r="ER869"/>
      <c r="ES869"/>
      <c r="ET869"/>
      <c r="EU869"/>
      <c r="EV869"/>
      <c r="EW869"/>
      <c r="EX869"/>
      <c r="EY869"/>
      <c r="EZ869"/>
      <c r="FA869"/>
      <c r="FB869"/>
      <c r="FC869"/>
      <c r="FD869"/>
      <c r="FE869"/>
      <c r="FF869"/>
      <c r="FG869"/>
      <c r="FH869"/>
      <c r="FI869"/>
      <c r="FJ869"/>
      <c r="FK869"/>
      <c r="FL869"/>
      <c r="FM869"/>
      <c r="FN869"/>
      <c r="FO869"/>
      <c r="FP869"/>
      <c r="FQ869"/>
      <c r="FR869"/>
      <c r="FS869"/>
      <c r="FT869"/>
      <c r="FU869"/>
      <c r="FV869"/>
      <c r="FW869"/>
      <c r="FX869"/>
      <c r="FY869"/>
      <c r="FZ869"/>
      <c r="GA869"/>
      <c r="GB869"/>
      <c r="GC869"/>
      <c r="GD869"/>
      <c r="GE869"/>
      <c r="GF869"/>
      <c r="GG869"/>
      <c r="GH869"/>
      <c r="GI869"/>
      <c r="GJ869"/>
      <c r="GK869"/>
      <c r="GL869"/>
      <c r="GM869"/>
      <c r="GN869"/>
      <c r="GO869"/>
      <c r="GP869"/>
      <c r="GQ869"/>
      <c r="GR869"/>
      <c r="GS869"/>
      <c r="GT869"/>
      <c r="GU869"/>
      <c r="GV869"/>
      <c r="GW869"/>
    </row>
    <row r="870" spans="78:205" ht="13">
      <c r="BZ870"/>
      <c r="CH870"/>
      <c r="CP870"/>
      <c r="CX870"/>
      <c r="CY870"/>
      <c r="CZ870"/>
      <c r="DA870"/>
      <c r="DB870"/>
      <c r="DC870"/>
      <c r="DD870"/>
      <c r="DE870"/>
      <c r="DF870"/>
      <c r="DG870"/>
      <c r="DH870"/>
      <c r="DI870"/>
      <c r="DJ870"/>
      <c r="DK870"/>
      <c r="DL870"/>
      <c r="DM870"/>
      <c r="DN870"/>
      <c r="DO870"/>
      <c r="DP870"/>
      <c r="DQ870"/>
      <c r="DR870"/>
      <c r="DS870"/>
      <c r="DT870"/>
      <c r="DU870"/>
      <c r="DV870"/>
      <c r="DW870"/>
      <c r="DX870"/>
      <c r="DY870"/>
      <c r="DZ870"/>
      <c r="EA870"/>
      <c r="EB870"/>
      <c r="EC870"/>
      <c r="ED870"/>
      <c r="EE870"/>
      <c r="EF870"/>
      <c r="EG870"/>
      <c r="EH870"/>
      <c r="EI870"/>
      <c r="EJ870"/>
      <c r="EK870"/>
      <c r="EL870"/>
      <c r="EM870"/>
      <c r="EN870"/>
      <c r="EO870"/>
      <c r="EP870"/>
      <c r="EQ870"/>
      <c r="ER870"/>
      <c r="ES870"/>
      <c r="ET870"/>
      <c r="EU870"/>
      <c r="EV870"/>
      <c r="EW870"/>
      <c r="EX870"/>
      <c r="EY870"/>
      <c r="EZ870"/>
      <c r="FA870"/>
      <c r="FB870"/>
      <c r="FC870"/>
      <c r="FD870"/>
      <c r="FE870"/>
      <c r="FF870"/>
      <c r="FG870"/>
      <c r="FH870"/>
      <c r="FI870"/>
      <c r="FJ870"/>
      <c r="FK870"/>
      <c r="FL870"/>
      <c r="FM870"/>
      <c r="FN870"/>
      <c r="FO870"/>
      <c r="FP870"/>
      <c r="FQ870"/>
      <c r="FR870"/>
      <c r="FS870"/>
      <c r="FT870"/>
      <c r="FU870"/>
      <c r="FV870"/>
      <c r="FW870"/>
      <c r="FX870"/>
      <c r="FY870"/>
      <c r="FZ870"/>
      <c r="GA870"/>
      <c r="GB870"/>
      <c r="GC870"/>
      <c r="GD870"/>
      <c r="GE870"/>
      <c r="GF870"/>
      <c r="GG870"/>
      <c r="GH870"/>
      <c r="GI870"/>
      <c r="GJ870"/>
      <c r="GK870"/>
      <c r="GL870"/>
      <c r="GM870"/>
      <c r="GN870"/>
      <c r="GO870"/>
      <c r="GP870"/>
      <c r="GQ870"/>
      <c r="GR870"/>
      <c r="GS870"/>
      <c r="GT870"/>
      <c r="GU870"/>
      <c r="GV870"/>
      <c r="GW870"/>
    </row>
    <row r="871" spans="78:205" ht="13">
      <c r="BZ871"/>
      <c r="CH871"/>
      <c r="CP871"/>
      <c r="CX871"/>
      <c r="CY871"/>
      <c r="CZ871"/>
      <c r="DA871"/>
      <c r="DB871"/>
      <c r="DC871"/>
      <c r="DD871"/>
      <c r="DE871"/>
      <c r="DF871"/>
      <c r="DG871"/>
      <c r="DH871"/>
      <c r="DI871"/>
      <c r="DJ871"/>
      <c r="DK871"/>
      <c r="DL871"/>
      <c r="DM871"/>
      <c r="DN871"/>
      <c r="DO871"/>
      <c r="DP871"/>
      <c r="DQ871"/>
      <c r="DR871"/>
      <c r="DS871"/>
      <c r="DT871"/>
      <c r="DU871"/>
      <c r="DV871"/>
      <c r="DW871"/>
      <c r="DX871"/>
      <c r="DY871"/>
      <c r="DZ871"/>
      <c r="EA871"/>
      <c r="EB871"/>
      <c r="EC871"/>
      <c r="ED871"/>
      <c r="EE871"/>
      <c r="EF871"/>
      <c r="EG871"/>
      <c r="EH871"/>
      <c r="EI871"/>
      <c r="EJ871"/>
      <c r="EK871"/>
      <c r="EL871"/>
      <c r="EM871"/>
      <c r="EN871"/>
      <c r="EO871"/>
      <c r="EP871"/>
      <c r="EQ871"/>
      <c r="ER871"/>
      <c r="ES871"/>
      <c r="ET871"/>
      <c r="EU871"/>
      <c r="EV871"/>
      <c r="EW871"/>
      <c r="EX871"/>
      <c r="EY871"/>
      <c r="EZ871"/>
      <c r="FA871"/>
      <c r="FB871"/>
      <c r="FC871"/>
      <c r="FD871"/>
      <c r="FE871"/>
      <c r="FF871"/>
      <c r="FG871"/>
      <c r="FH871"/>
      <c r="FI871"/>
      <c r="FJ871"/>
      <c r="FK871"/>
      <c r="FL871"/>
      <c r="FM871"/>
      <c r="FN871"/>
      <c r="FO871"/>
      <c r="FP871"/>
      <c r="FQ871"/>
      <c r="FR871"/>
      <c r="FS871"/>
      <c r="FT871"/>
      <c r="FU871"/>
      <c r="FV871"/>
      <c r="FW871"/>
      <c r="FX871"/>
      <c r="FY871"/>
      <c r="FZ871"/>
      <c r="GA871"/>
      <c r="GB871"/>
      <c r="GC871"/>
      <c r="GD871"/>
      <c r="GE871"/>
      <c r="GF871"/>
      <c r="GG871"/>
      <c r="GH871"/>
      <c r="GI871"/>
      <c r="GJ871"/>
      <c r="GK871"/>
      <c r="GL871"/>
      <c r="GM871"/>
      <c r="GN871"/>
      <c r="GO871"/>
      <c r="GP871"/>
      <c r="GQ871"/>
      <c r="GR871"/>
      <c r="GS871"/>
      <c r="GT871"/>
      <c r="GU871"/>
      <c r="GV871"/>
      <c r="GW871"/>
    </row>
    <row r="872" spans="78:205" ht="13">
      <c r="BZ872"/>
      <c r="CH872"/>
      <c r="CP872"/>
      <c r="CX872"/>
      <c r="CY872"/>
      <c r="CZ872"/>
      <c r="DA872"/>
      <c r="DB872"/>
      <c r="DC872"/>
      <c r="DD872"/>
      <c r="DE872"/>
      <c r="DF872"/>
      <c r="DG872"/>
      <c r="DH872"/>
      <c r="DI872"/>
      <c r="DJ872"/>
      <c r="DK872"/>
      <c r="DL872"/>
      <c r="DM872"/>
      <c r="DN872"/>
      <c r="DO872"/>
      <c r="DP872"/>
      <c r="DQ872"/>
      <c r="DR872"/>
      <c r="DS872"/>
      <c r="DT872"/>
      <c r="DU872"/>
      <c r="DV872"/>
      <c r="DW872"/>
      <c r="DX872"/>
      <c r="DY872"/>
      <c r="DZ872"/>
      <c r="EA872"/>
      <c r="EB872"/>
      <c r="EC872"/>
      <c r="ED872"/>
      <c r="EE872"/>
      <c r="EF872"/>
      <c r="EG872"/>
      <c r="EH872"/>
      <c r="EI872"/>
      <c r="EJ872"/>
      <c r="EK872"/>
      <c r="EL872"/>
      <c r="EM872"/>
      <c r="EN872"/>
      <c r="EO872"/>
      <c r="EP872"/>
      <c r="EQ872"/>
      <c r="ER872"/>
      <c r="ES872"/>
      <c r="ET872"/>
      <c r="EU872"/>
      <c r="EV872"/>
      <c r="EW872"/>
      <c r="EX872"/>
      <c r="EY872"/>
      <c r="EZ872"/>
      <c r="FA872"/>
      <c r="FB872"/>
      <c r="FC872"/>
      <c r="FD872"/>
      <c r="FE872"/>
      <c r="FF872"/>
      <c r="FG872"/>
      <c r="FH872"/>
      <c r="FI872"/>
      <c r="FJ872"/>
      <c r="FK872"/>
      <c r="FL872"/>
      <c r="FM872"/>
      <c r="FN872"/>
      <c r="FO872"/>
      <c r="FP872"/>
      <c r="FQ872"/>
      <c r="FR872"/>
      <c r="FS872"/>
      <c r="FT872"/>
      <c r="FU872"/>
      <c r="FV872"/>
      <c r="FW872"/>
      <c r="FX872"/>
      <c r="FY872"/>
      <c r="FZ872"/>
      <c r="GA872"/>
      <c r="GB872"/>
      <c r="GC872"/>
      <c r="GD872"/>
      <c r="GE872"/>
      <c r="GF872"/>
      <c r="GG872"/>
      <c r="GH872"/>
      <c r="GI872"/>
      <c r="GJ872"/>
      <c r="GK872"/>
      <c r="GL872"/>
      <c r="GM872"/>
      <c r="GN872"/>
      <c r="GO872"/>
      <c r="GP872"/>
      <c r="GQ872"/>
      <c r="GR872"/>
      <c r="GS872"/>
      <c r="GT872"/>
      <c r="GU872"/>
      <c r="GV872"/>
      <c r="GW872"/>
    </row>
    <row r="873" spans="78:205" ht="13">
      <c r="BZ873"/>
      <c r="CH873"/>
      <c r="CP873"/>
      <c r="CX873"/>
      <c r="CY873"/>
      <c r="CZ873"/>
      <c r="DA873"/>
      <c r="DB873"/>
      <c r="DC873"/>
      <c r="DD873"/>
      <c r="DE873"/>
      <c r="DF873"/>
      <c r="DG873"/>
      <c r="DH873"/>
      <c r="DI873"/>
      <c r="DJ873"/>
      <c r="DK873"/>
      <c r="DL873"/>
      <c r="DM873"/>
      <c r="DN873"/>
      <c r="DO873"/>
      <c r="DP873"/>
      <c r="DQ873"/>
      <c r="DR873"/>
      <c r="DS873"/>
      <c r="DT873"/>
      <c r="DU873"/>
      <c r="DV873"/>
      <c r="DW873"/>
      <c r="DX873"/>
      <c r="DY873"/>
      <c r="DZ873"/>
      <c r="EA873"/>
      <c r="EB873"/>
      <c r="EC873"/>
      <c r="ED873"/>
      <c r="EE873"/>
      <c r="EF873"/>
      <c r="EG873"/>
      <c r="EH873"/>
      <c r="EI873"/>
      <c r="EJ873"/>
      <c r="EK873"/>
      <c r="EL873"/>
      <c r="EM873"/>
      <c r="EN873"/>
      <c r="EO873"/>
      <c r="EP873"/>
      <c r="EQ873"/>
      <c r="ER873"/>
      <c r="ES873"/>
      <c r="ET873"/>
      <c r="EU873"/>
      <c r="EV873"/>
      <c r="EW873"/>
      <c r="EX873"/>
      <c r="EY873"/>
      <c r="EZ873"/>
      <c r="FA873"/>
      <c r="FB873"/>
      <c r="FC873"/>
      <c r="FD873"/>
      <c r="FE873"/>
      <c r="FF873"/>
      <c r="FG873"/>
      <c r="FH873"/>
      <c r="FI873"/>
      <c r="FJ873"/>
      <c r="FK873"/>
      <c r="FL873"/>
      <c r="FM873"/>
      <c r="FN873"/>
      <c r="FO873"/>
      <c r="FP873"/>
      <c r="FQ873"/>
      <c r="FR873"/>
      <c r="FS873"/>
      <c r="FT873"/>
      <c r="FU873"/>
      <c r="FV873"/>
      <c r="FW873"/>
      <c r="FX873"/>
      <c r="FY873"/>
      <c r="FZ873"/>
      <c r="GA873"/>
      <c r="GB873"/>
      <c r="GC873"/>
      <c r="GD873"/>
      <c r="GE873"/>
      <c r="GF873"/>
      <c r="GG873"/>
      <c r="GH873"/>
      <c r="GI873"/>
      <c r="GJ873"/>
      <c r="GK873"/>
      <c r="GL873"/>
      <c r="GM873"/>
      <c r="GN873"/>
      <c r="GO873"/>
      <c r="GP873"/>
      <c r="GQ873"/>
      <c r="GR873"/>
      <c r="GS873"/>
      <c r="GT873"/>
      <c r="GU873"/>
      <c r="GV873"/>
      <c r="GW873"/>
    </row>
    <row r="874" spans="78:205" ht="13">
      <c r="BZ874"/>
      <c r="CH874"/>
      <c r="CP874"/>
      <c r="CX874"/>
      <c r="CY874"/>
      <c r="CZ874"/>
      <c r="DA874"/>
      <c r="DB874"/>
      <c r="DC874"/>
      <c r="DD874"/>
      <c r="DE874"/>
      <c r="DF874"/>
      <c r="DG874"/>
      <c r="DH874"/>
      <c r="DI874"/>
      <c r="DJ874"/>
      <c r="DK874"/>
      <c r="DL874"/>
      <c r="DM874"/>
      <c r="DN874"/>
      <c r="DO874"/>
      <c r="DP874"/>
      <c r="DQ874"/>
      <c r="DR874"/>
      <c r="DS874"/>
      <c r="DT874"/>
      <c r="DU874"/>
      <c r="DV874"/>
      <c r="DW874"/>
      <c r="DX874"/>
      <c r="DY874"/>
      <c r="DZ874"/>
      <c r="EA874"/>
      <c r="EB874"/>
      <c r="EC874"/>
      <c r="ED874"/>
      <c r="EE874"/>
      <c r="EF874"/>
      <c r="EG874"/>
      <c r="EH874"/>
      <c r="EI874"/>
      <c r="EJ874"/>
      <c r="EK874"/>
      <c r="EL874"/>
      <c r="EM874"/>
      <c r="EN874"/>
      <c r="EO874"/>
      <c r="EP874"/>
      <c r="EQ874"/>
      <c r="ER874"/>
      <c r="ES874"/>
      <c r="ET874"/>
      <c r="EU874"/>
      <c r="EV874"/>
      <c r="EW874"/>
      <c r="EX874"/>
      <c r="EY874"/>
      <c r="EZ874"/>
      <c r="FA874"/>
      <c r="FB874"/>
      <c r="FC874"/>
      <c r="FD874"/>
      <c r="FE874"/>
      <c r="FF874"/>
      <c r="FG874"/>
      <c r="FH874"/>
      <c r="FI874"/>
      <c r="FJ874"/>
      <c r="FK874"/>
      <c r="FL874"/>
      <c r="FM874"/>
      <c r="FN874"/>
      <c r="FO874"/>
      <c r="FP874"/>
      <c r="FQ874"/>
      <c r="FR874"/>
      <c r="FS874"/>
      <c r="FT874"/>
      <c r="FU874"/>
      <c r="FV874"/>
      <c r="FW874"/>
      <c r="FX874"/>
      <c r="FY874"/>
      <c r="FZ874"/>
      <c r="GA874"/>
      <c r="GB874"/>
      <c r="GC874"/>
      <c r="GD874"/>
      <c r="GE874"/>
      <c r="GF874"/>
      <c r="GG874"/>
      <c r="GH874"/>
      <c r="GI874"/>
      <c r="GJ874"/>
      <c r="GK874"/>
      <c r="GL874"/>
      <c r="GM874"/>
      <c r="GN874"/>
      <c r="GO874"/>
      <c r="GP874"/>
      <c r="GQ874"/>
      <c r="GR874"/>
      <c r="GS874"/>
      <c r="GT874"/>
      <c r="GU874"/>
      <c r="GV874"/>
      <c r="GW874"/>
    </row>
    <row r="875" spans="78:205" ht="13">
      <c r="BZ875"/>
      <c r="CH875"/>
      <c r="CP875"/>
      <c r="CX875"/>
      <c r="CY875"/>
      <c r="CZ875"/>
      <c r="DA875"/>
      <c r="DB875"/>
      <c r="DC875"/>
      <c r="DD875"/>
      <c r="DE875"/>
      <c r="DF875"/>
      <c r="DG875"/>
      <c r="DH875"/>
      <c r="DI875"/>
      <c r="DJ875"/>
      <c r="DK875"/>
      <c r="DL875"/>
      <c r="DM875"/>
      <c r="DN875"/>
      <c r="DO875"/>
      <c r="DP875"/>
      <c r="DQ875"/>
      <c r="DR875"/>
      <c r="DS875"/>
      <c r="DT875"/>
      <c r="DU875"/>
      <c r="DV875"/>
      <c r="DW875"/>
      <c r="DX875"/>
      <c r="DY875"/>
      <c r="DZ875"/>
      <c r="EA875"/>
      <c r="EB875"/>
      <c r="EC875"/>
      <c r="ED875"/>
      <c r="EE875"/>
      <c r="EF875"/>
      <c r="EG875"/>
      <c r="EH875"/>
      <c r="EI875"/>
      <c r="EJ875"/>
      <c r="EK875"/>
      <c r="EL875"/>
      <c r="EM875"/>
      <c r="EN875"/>
      <c r="EO875"/>
      <c r="EP875"/>
      <c r="EQ875"/>
      <c r="ER875"/>
      <c r="ES875"/>
      <c r="ET875"/>
      <c r="EU875"/>
      <c r="EV875"/>
      <c r="EW875"/>
      <c r="EX875"/>
      <c r="EY875"/>
      <c r="EZ875"/>
      <c r="FA875"/>
      <c r="FB875"/>
      <c r="FC875"/>
      <c r="FD875"/>
      <c r="FE875"/>
      <c r="FF875"/>
      <c r="FG875"/>
      <c r="FH875"/>
      <c r="FI875"/>
      <c r="FJ875"/>
      <c r="FK875"/>
      <c r="FL875"/>
      <c r="FM875"/>
      <c r="FN875"/>
      <c r="FO875"/>
      <c r="FP875"/>
      <c r="FQ875"/>
      <c r="FR875"/>
      <c r="FS875"/>
      <c r="FT875"/>
      <c r="FU875"/>
      <c r="FV875"/>
      <c r="FW875"/>
      <c r="FX875"/>
      <c r="FY875"/>
      <c r="FZ875"/>
      <c r="GA875"/>
      <c r="GB875"/>
      <c r="GC875"/>
      <c r="GD875"/>
      <c r="GE875"/>
      <c r="GF875"/>
      <c r="GG875"/>
      <c r="GH875"/>
      <c r="GI875"/>
      <c r="GJ875"/>
      <c r="GK875"/>
      <c r="GL875"/>
      <c r="GM875"/>
      <c r="GN875"/>
      <c r="GO875"/>
      <c r="GP875"/>
      <c r="GQ875"/>
      <c r="GR875"/>
      <c r="GS875"/>
      <c r="GT875"/>
      <c r="GU875"/>
      <c r="GV875"/>
      <c r="GW875"/>
    </row>
    <row r="876" spans="78:205" ht="13">
      <c r="BZ876"/>
      <c r="CH876"/>
      <c r="CP876"/>
      <c r="CX876"/>
      <c r="CY876"/>
      <c r="CZ876"/>
      <c r="DA876"/>
      <c r="DB876"/>
      <c r="DC876"/>
      <c r="DD876"/>
      <c r="DE876"/>
      <c r="DF876"/>
      <c r="DG876"/>
      <c r="DH876"/>
      <c r="DI876"/>
      <c r="DJ876"/>
      <c r="DK876"/>
      <c r="DL876"/>
      <c r="DM876"/>
      <c r="DN876"/>
      <c r="DO876"/>
      <c r="DP876"/>
      <c r="DQ876"/>
      <c r="DR876"/>
      <c r="DS876"/>
      <c r="DT876"/>
      <c r="DU876"/>
      <c r="DV876"/>
      <c r="DW876"/>
      <c r="DX876"/>
      <c r="DY876"/>
      <c r="DZ876"/>
      <c r="EA876"/>
      <c r="EB876"/>
      <c r="EC876"/>
      <c r="ED876"/>
      <c r="EE876"/>
      <c r="EF876"/>
      <c r="EG876"/>
      <c r="EH876"/>
      <c r="EI876"/>
      <c r="EJ876"/>
      <c r="EK876"/>
      <c r="EL876"/>
      <c r="EM876"/>
      <c r="EN876"/>
      <c r="EO876"/>
      <c r="EP876"/>
      <c r="EQ876"/>
      <c r="ER876"/>
      <c r="ES876"/>
      <c r="ET876"/>
      <c r="EU876"/>
      <c r="EV876"/>
      <c r="EW876"/>
      <c r="EX876"/>
      <c r="EY876"/>
      <c r="EZ876"/>
      <c r="FA876"/>
      <c r="FB876"/>
      <c r="FC876"/>
      <c r="FD876"/>
      <c r="FE876"/>
      <c r="FF876"/>
      <c r="FG876"/>
      <c r="FH876"/>
      <c r="FI876"/>
      <c r="FJ876"/>
      <c r="FK876"/>
      <c r="FL876"/>
      <c r="FM876"/>
      <c r="FN876"/>
      <c r="FO876"/>
      <c r="FP876"/>
      <c r="FQ876"/>
      <c r="FR876"/>
      <c r="FS876"/>
      <c r="FT876"/>
      <c r="FU876"/>
      <c r="FV876"/>
      <c r="FW876"/>
      <c r="FX876"/>
      <c r="FY876"/>
      <c r="FZ876"/>
      <c r="GA876"/>
      <c r="GB876"/>
      <c r="GC876"/>
      <c r="GD876"/>
      <c r="GE876"/>
      <c r="GF876"/>
      <c r="GG876"/>
      <c r="GH876"/>
      <c r="GI876"/>
      <c r="GJ876"/>
      <c r="GK876"/>
      <c r="GL876"/>
      <c r="GM876"/>
      <c r="GN876"/>
      <c r="GO876"/>
      <c r="GP876"/>
      <c r="GQ876"/>
      <c r="GR876"/>
      <c r="GS876"/>
      <c r="GT876"/>
      <c r="GU876"/>
      <c r="GV876"/>
      <c r="GW876"/>
    </row>
    <row r="877" spans="78:205" ht="13">
      <c r="BZ877"/>
      <c r="CH877"/>
      <c r="CP877"/>
      <c r="CX877"/>
      <c r="CY877"/>
      <c r="CZ877"/>
      <c r="DA877"/>
      <c r="DB877"/>
      <c r="DC877"/>
      <c r="DD877"/>
      <c r="DE877"/>
      <c r="DF877"/>
      <c r="DG877"/>
      <c r="DH877"/>
      <c r="DI877"/>
      <c r="DJ877"/>
      <c r="DK877"/>
      <c r="DL877"/>
      <c r="DM877"/>
      <c r="DN877"/>
      <c r="DO877"/>
      <c r="DP877"/>
      <c r="DQ877"/>
      <c r="DR877"/>
      <c r="DS877"/>
      <c r="DT877"/>
      <c r="DU877"/>
      <c r="DV877"/>
      <c r="DW877"/>
      <c r="DX877"/>
      <c r="DY877"/>
      <c r="DZ877"/>
      <c r="EA877"/>
      <c r="EB877"/>
      <c r="EC877"/>
      <c r="ED877"/>
      <c r="EE877"/>
      <c r="EF877"/>
      <c r="EG877"/>
      <c r="EH877"/>
      <c r="EI877"/>
      <c r="EJ877"/>
      <c r="EK877"/>
      <c r="EL877"/>
      <c r="EM877"/>
      <c r="EN877"/>
      <c r="EO877"/>
      <c r="EP877"/>
      <c r="EQ877"/>
      <c r="ER877"/>
      <c r="ES877"/>
      <c r="ET877"/>
      <c r="EU877"/>
      <c r="EV877"/>
      <c r="EW877"/>
      <c r="EX877"/>
      <c r="EY877"/>
      <c r="EZ877"/>
      <c r="FA877"/>
      <c r="FB877"/>
      <c r="FC877"/>
      <c r="FD877"/>
      <c r="FE877"/>
      <c r="FF877"/>
      <c r="FG877"/>
      <c r="FH877"/>
      <c r="FI877"/>
      <c r="FJ877"/>
      <c r="FK877"/>
      <c r="FL877"/>
      <c r="FM877"/>
      <c r="FN877"/>
      <c r="FO877"/>
      <c r="FP877"/>
      <c r="FQ877"/>
      <c r="FR877"/>
      <c r="FS877"/>
      <c r="FT877"/>
      <c r="FU877"/>
      <c r="FV877"/>
      <c r="FW877"/>
      <c r="FX877"/>
      <c r="FY877"/>
      <c r="FZ877"/>
      <c r="GA877"/>
      <c r="GB877"/>
      <c r="GC877"/>
      <c r="GD877"/>
      <c r="GE877"/>
      <c r="GF877"/>
      <c r="GG877"/>
      <c r="GH877"/>
      <c r="GI877"/>
      <c r="GJ877"/>
      <c r="GK877"/>
      <c r="GL877"/>
      <c r="GM877"/>
      <c r="GN877"/>
      <c r="GO877"/>
      <c r="GP877"/>
      <c r="GQ877"/>
      <c r="GR877"/>
      <c r="GS877"/>
      <c r="GT877"/>
      <c r="GU877"/>
      <c r="GV877"/>
      <c r="GW877"/>
    </row>
    <row r="878" spans="78:205" ht="13">
      <c r="BZ878"/>
      <c r="CH878"/>
      <c r="CP878"/>
      <c r="CX878"/>
      <c r="CY878"/>
      <c r="CZ878"/>
      <c r="DA878"/>
      <c r="DB878"/>
      <c r="DC878"/>
      <c r="DD878"/>
      <c r="DE878"/>
      <c r="DF878"/>
      <c r="DG878"/>
      <c r="DH878"/>
      <c r="DI878"/>
      <c r="DJ878"/>
      <c r="DK878"/>
      <c r="DL878"/>
      <c r="DM878"/>
      <c r="DN878"/>
      <c r="DO878"/>
      <c r="DP878"/>
      <c r="DQ878"/>
      <c r="DR878"/>
      <c r="DS878"/>
      <c r="DT878"/>
      <c r="DU878"/>
      <c r="DV878"/>
      <c r="DW878"/>
      <c r="DX878"/>
      <c r="DY878"/>
      <c r="DZ878"/>
      <c r="EA878"/>
      <c r="EB878"/>
      <c r="EC878"/>
      <c r="ED878"/>
      <c r="EE878"/>
      <c r="EF878"/>
      <c r="EG878"/>
      <c r="EH878"/>
      <c r="EI878"/>
      <c r="EJ878"/>
      <c r="EK878"/>
      <c r="EL878"/>
      <c r="EM878"/>
      <c r="EN878"/>
      <c r="EO878"/>
      <c r="EP878"/>
      <c r="EQ878"/>
      <c r="ER878"/>
      <c r="ES878"/>
      <c r="ET878"/>
      <c r="EU878"/>
      <c r="EV878"/>
      <c r="EW878"/>
      <c r="EX878"/>
      <c r="EY878"/>
      <c r="EZ878"/>
      <c r="FA878"/>
      <c r="FB878"/>
      <c r="FC878"/>
      <c r="FD878"/>
      <c r="FE878"/>
      <c r="FF878"/>
      <c r="FG878"/>
      <c r="FH878"/>
      <c r="FI878"/>
      <c r="FJ878"/>
      <c r="FK878"/>
      <c r="FL878"/>
      <c r="FM878"/>
      <c r="FN878"/>
      <c r="FO878"/>
      <c r="FP878"/>
      <c r="FQ878"/>
      <c r="FR878"/>
      <c r="FS878"/>
      <c r="FT878"/>
      <c r="FU878"/>
      <c r="FV878"/>
      <c r="FW878"/>
      <c r="FX878"/>
      <c r="FY878"/>
      <c r="FZ878"/>
      <c r="GA878"/>
      <c r="GB878"/>
      <c r="GC878"/>
      <c r="GD878"/>
      <c r="GE878"/>
      <c r="GF878"/>
      <c r="GG878"/>
      <c r="GH878"/>
      <c r="GI878"/>
      <c r="GJ878"/>
      <c r="GK878"/>
      <c r="GL878"/>
      <c r="GM878"/>
      <c r="GN878"/>
      <c r="GO878"/>
      <c r="GP878"/>
      <c r="GQ878"/>
      <c r="GR878"/>
      <c r="GS878"/>
      <c r="GT878"/>
      <c r="GU878"/>
      <c r="GV878"/>
      <c r="GW878"/>
    </row>
    <row r="879" spans="78:205" ht="13">
      <c r="BZ879"/>
      <c r="CH879"/>
      <c r="CP879"/>
      <c r="CX879"/>
      <c r="CY879"/>
      <c r="CZ879"/>
      <c r="DA879"/>
      <c r="DB879"/>
      <c r="DC879"/>
      <c r="DD879"/>
      <c r="DE879"/>
      <c r="DF879"/>
      <c r="DG879"/>
      <c r="DH879"/>
      <c r="DI879"/>
      <c r="DJ879"/>
      <c r="DK879"/>
      <c r="DL879"/>
      <c r="DM879"/>
      <c r="DN879"/>
      <c r="DO879"/>
      <c r="DP879"/>
      <c r="DQ879"/>
      <c r="DR879"/>
      <c r="DS879"/>
      <c r="DT879"/>
      <c r="DU879"/>
      <c r="DV879"/>
      <c r="DW879"/>
      <c r="DX879"/>
      <c r="DY879"/>
      <c r="DZ879"/>
      <c r="EA879"/>
      <c r="EB879"/>
      <c r="EC879"/>
      <c r="ED879"/>
      <c r="EE879"/>
      <c r="EF879"/>
      <c r="EG879"/>
      <c r="EH879"/>
      <c r="EI879"/>
      <c r="EJ879"/>
      <c r="EK879"/>
      <c r="EL879"/>
      <c r="EM879"/>
      <c r="EN879"/>
      <c r="EO879"/>
      <c r="EP879"/>
      <c r="EQ879"/>
      <c r="ER879"/>
      <c r="ES879"/>
      <c r="ET879"/>
      <c r="EU879"/>
      <c r="EV879"/>
      <c r="EW879"/>
      <c r="EX879"/>
      <c r="EY879"/>
      <c r="EZ879"/>
      <c r="FA879"/>
      <c r="FB879"/>
      <c r="FC879"/>
      <c r="FD879"/>
      <c r="FE879"/>
      <c r="FF879"/>
      <c r="FG879"/>
      <c r="FH879"/>
      <c r="FI879"/>
      <c r="FJ879"/>
      <c r="FK879"/>
      <c r="FL879"/>
      <c r="FM879"/>
      <c r="FN879"/>
      <c r="FO879"/>
      <c r="FP879"/>
      <c r="FQ879"/>
      <c r="FR879"/>
      <c r="FS879"/>
      <c r="FT879"/>
      <c r="FU879"/>
      <c r="FV879"/>
      <c r="FW879"/>
      <c r="FX879"/>
      <c r="FY879"/>
      <c r="FZ879"/>
      <c r="GA879"/>
      <c r="GB879"/>
      <c r="GC879"/>
      <c r="GD879"/>
      <c r="GE879"/>
      <c r="GF879"/>
      <c r="GG879"/>
      <c r="GH879"/>
      <c r="GI879"/>
      <c r="GJ879"/>
      <c r="GK879"/>
      <c r="GL879"/>
      <c r="GM879"/>
      <c r="GN879"/>
      <c r="GO879"/>
      <c r="GP879"/>
      <c r="GQ879"/>
      <c r="GR879"/>
      <c r="GS879"/>
      <c r="GT879"/>
      <c r="GU879"/>
      <c r="GV879"/>
      <c r="GW879"/>
    </row>
    <row r="880" spans="78:205" ht="13">
      <c r="BZ880"/>
      <c r="CH880"/>
      <c r="CP880"/>
      <c r="CX880"/>
      <c r="CY880"/>
      <c r="CZ880"/>
      <c r="DA880"/>
      <c r="DB880"/>
      <c r="DC880"/>
      <c r="DD880"/>
      <c r="DE880"/>
      <c r="DF880"/>
      <c r="DG880"/>
      <c r="DH880"/>
      <c r="DI880"/>
      <c r="DJ880"/>
      <c r="DK880"/>
      <c r="DL880"/>
      <c r="DM880"/>
      <c r="DN880"/>
      <c r="DO880"/>
      <c r="DP880"/>
      <c r="DQ880"/>
      <c r="DR880"/>
      <c r="DS880"/>
      <c r="DT880"/>
      <c r="DU880"/>
      <c r="DV880"/>
      <c r="DW880"/>
      <c r="DX880"/>
      <c r="DY880"/>
      <c r="DZ880"/>
      <c r="EA880"/>
      <c r="EB880"/>
      <c r="EC880"/>
      <c r="ED880"/>
      <c r="EE880"/>
      <c r="EF880"/>
      <c r="EG880"/>
      <c r="EH880"/>
      <c r="EI880"/>
      <c r="EJ880"/>
      <c r="EK880"/>
      <c r="EL880"/>
      <c r="EM880"/>
      <c r="EN880"/>
      <c r="EO880"/>
      <c r="EP880"/>
      <c r="EQ880"/>
      <c r="ER880"/>
      <c r="ES880"/>
      <c r="ET880"/>
      <c r="EU880"/>
      <c r="EV880"/>
      <c r="EW880"/>
      <c r="EX880"/>
      <c r="EY880"/>
      <c r="EZ880"/>
      <c r="FA880"/>
      <c r="FB880"/>
      <c r="FC880"/>
      <c r="FD880"/>
      <c r="FE880"/>
      <c r="FF880"/>
      <c r="FG880"/>
      <c r="FH880"/>
      <c r="FI880"/>
      <c r="FJ880"/>
      <c r="FK880"/>
      <c r="FL880"/>
      <c r="FM880"/>
      <c r="FN880"/>
      <c r="FO880"/>
      <c r="FP880"/>
      <c r="FQ880"/>
      <c r="FR880"/>
      <c r="FS880"/>
      <c r="FT880"/>
      <c r="FU880"/>
      <c r="FV880"/>
      <c r="FW880"/>
      <c r="FX880"/>
      <c r="FY880"/>
      <c r="FZ880"/>
      <c r="GA880"/>
      <c r="GB880"/>
      <c r="GC880"/>
      <c r="GD880"/>
      <c r="GE880"/>
      <c r="GF880"/>
      <c r="GG880"/>
      <c r="GH880"/>
      <c r="GI880"/>
      <c r="GJ880"/>
      <c r="GK880"/>
      <c r="GL880"/>
      <c r="GM880"/>
      <c r="GN880"/>
      <c r="GO880"/>
      <c r="GP880"/>
      <c r="GQ880"/>
      <c r="GR880"/>
      <c r="GS880"/>
      <c r="GT880"/>
      <c r="GU880"/>
      <c r="GV880"/>
      <c r="GW880"/>
    </row>
    <row r="881" spans="78:205" ht="13">
      <c r="BZ881"/>
      <c r="CH881"/>
      <c r="CP881"/>
      <c r="CX881"/>
      <c r="CY881"/>
      <c r="CZ881"/>
      <c r="DA881"/>
      <c r="DB881"/>
      <c r="DC881"/>
      <c r="DD881"/>
      <c r="DE881"/>
      <c r="DF881"/>
      <c r="DG881"/>
      <c r="DH881"/>
      <c r="DI881"/>
      <c r="DJ881"/>
      <c r="DK881"/>
      <c r="DL881"/>
      <c r="DM881"/>
      <c r="DN881"/>
      <c r="DO881"/>
      <c r="DP881"/>
      <c r="DQ881"/>
      <c r="DR881"/>
      <c r="DS881"/>
      <c r="DT881"/>
      <c r="DU881"/>
      <c r="DV881"/>
      <c r="DW881"/>
      <c r="DX881"/>
      <c r="DY881"/>
      <c r="DZ881"/>
      <c r="EA881"/>
      <c r="EB881"/>
      <c r="EC881"/>
      <c r="ED881"/>
      <c r="EE881"/>
      <c r="EF881"/>
      <c r="EG881"/>
      <c r="EH881"/>
      <c r="EI881"/>
      <c r="EJ881"/>
      <c r="EK881"/>
      <c r="EL881"/>
      <c r="EM881"/>
      <c r="EN881"/>
      <c r="EO881"/>
      <c r="EP881"/>
      <c r="EQ881"/>
      <c r="ER881"/>
      <c r="ES881"/>
      <c r="ET881"/>
      <c r="EU881"/>
      <c r="EV881"/>
      <c r="EW881"/>
      <c r="EX881"/>
      <c r="EY881"/>
      <c r="EZ881"/>
      <c r="FA881"/>
      <c r="FB881"/>
      <c r="FC881"/>
      <c r="FD881"/>
      <c r="FE881"/>
      <c r="FF881"/>
      <c r="FG881"/>
      <c r="FH881"/>
      <c r="FI881"/>
      <c r="FJ881"/>
      <c r="FK881"/>
      <c r="FL881"/>
      <c r="FM881"/>
      <c r="FN881"/>
      <c r="FO881"/>
      <c r="FP881"/>
      <c r="FQ881"/>
      <c r="FR881"/>
      <c r="FS881"/>
      <c r="FT881"/>
      <c r="FU881"/>
      <c r="FV881"/>
      <c r="FW881"/>
      <c r="FX881"/>
      <c r="FY881"/>
      <c r="FZ881"/>
      <c r="GA881"/>
      <c r="GB881"/>
      <c r="GC881"/>
      <c r="GD881"/>
      <c r="GE881"/>
      <c r="GF881"/>
      <c r="GG881"/>
      <c r="GH881"/>
      <c r="GI881"/>
      <c r="GJ881"/>
      <c r="GK881"/>
      <c r="GL881"/>
      <c r="GM881"/>
      <c r="GN881"/>
      <c r="GO881"/>
      <c r="GP881"/>
      <c r="GQ881"/>
      <c r="GR881"/>
      <c r="GS881"/>
      <c r="GT881"/>
      <c r="GU881"/>
      <c r="GV881"/>
      <c r="GW881"/>
    </row>
    <row r="882" spans="78:205" ht="13">
      <c r="BZ882"/>
      <c r="CH882"/>
      <c r="CP882"/>
      <c r="CX882"/>
      <c r="CY882"/>
      <c r="CZ882"/>
      <c r="DA882"/>
      <c r="DB882"/>
      <c r="DC882"/>
      <c r="DD882"/>
      <c r="DE882"/>
      <c r="DF882"/>
      <c r="DG882"/>
      <c r="DH882"/>
      <c r="DI882"/>
      <c r="DJ882"/>
      <c r="DK882"/>
      <c r="DL882"/>
      <c r="DM882"/>
      <c r="DN882"/>
      <c r="DO882"/>
      <c r="DP882"/>
      <c r="DQ882"/>
      <c r="DR882"/>
      <c r="DS882"/>
      <c r="DT882"/>
      <c r="DU882"/>
      <c r="DV882"/>
      <c r="DW882"/>
      <c r="DX882"/>
      <c r="DY882"/>
      <c r="DZ882"/>
      <c r="EA882"/>
      <c r="EB882"/>
      <c r="EC882"/>
      <c r="ED882"/>
      <c r="EE882"/>
      <c r="EF882"/>
      <c r="EG882"/>
      <c r="EH882"/>
      <c r="EI882"/>
      <c r="EJ882"/>
      <c r="EK882"/>
      <c r="EL882"/>
      <c r="EM882"/>
      <c r="EN882"/>
      <c r="EO882"/>
      <c r="EP882"/>
      <c r="EQ882"/>
      <c r="ER882"/>
      <c r="ES882"/>
      <c r="ET882"/>
      <c r="EU882"/>
      <c r="EV882"/>
      <c r="EW882"/>
      <c r="EX882"/>
      <c r="EY882"/>
      <c r="EZ882"/>
      <c r="FA882"/>
      <c r="FB882"/>
      <c r="FC882"/>
      <c r="FD882"/>
      <c r="FE882"/>
      <c r="FF882"/>
      <c r="FG882"/>
      <c r="FH882"/>
      <c r="FI882"/>
      <c r="FJ882"/>
      <c r="FK882"/>
      <c r="FL882"/>
      <c r="FM882"/>
      <c r="FN882"/>
      <c r="FO882"/>
      <c r="FP882"/>
      <c r="FQ882"/>
      <c r="FR882"/>
      <c r="FS882"/>
      <c r="FT882"/>
      <c r="FU882"/>
      <c r="FV882"/>
      <c r="FW882"/>
      <c r="FX882"/>
      <c r="FY882"/>
      <c r="FZ882"/>
      <c r="GA882"/>
      <c r="GB882"/>
      <c r="GC882"/>
      <c r="GD882"/>
      <c r="GE882"/>
      <c r="GF882"/>
      <c r="GG882"/>
      <c r="GH882"/>
      <c r="GI882"/>
      <c r="GJ882"/>
      <c r="GK882"/>
      <c r="GL882"/>
      <c r="GM882"/>
      <c r="GN882"/>
      <c r="GO882"/>
      <c r="GP882"/>
      <c r="GQ882"/>
      <c r="GR882"/>
      <c r="GS882"/>
      <c r="GT882"/>
      <c r="GU882"/>
      <c r="GV882"/>
      <c r="GW882"/>
    </row>
    <row r="883" spans="78:205" ht="13">
      <c r="BZ883"/>
      <c r="CH883"/>
      <c r="CP883"/>
      <c r="CX883"/>
      <c r="CY883"/>
      <c r="CZ883"/>
      <c r="DA883"/>
      <c r="DB883"/>
      <c r="DC883"/>
      <c r="DD883"/>
      <c r="DE883"/>
      <c r="DF883"/>
      <c r="DG883"/>
      <c r="DH883"/>
      <c r="DI883"/>
      <c r="DJ883"/>
      <c r="DK883"/>
      <c r="DL883"/>
      <c r="DM883"/>
      <c r="DN883"/>
      <c r="DO883"/>
      <c r="DP883"/>
      <c r="DQ883"/>
      <c r="DR883"/>
      <c r="DS883"/>
      <c r="DT883"/>
      <c r="DU883"/>
      <c r="DV883"/>
      <c r="DW883"/>
      <c r="DX883"/>
      <c r="DY883"/>
      <c r="DZ883"/>
      <c r="EA883"/>
      <c r="EB883"/>
      <c r="EC883"/>
      <c r="ED883"/>
      <c r="EE883"/>
      <c r="EF883"/>
      <c r="EG883"/>
      <c r="EH883"/>
      <c r="EI883"/>
      <c r="EJ883"/>
      <c r="EK883"/>
      <c r="EL883"/>
      <c r="EM883"/>
      <c r="EN883"/>
      <c r="EO883"/>
      <c r="EP883"/>
      <c r="EQ883"/>
      <c r="ER883"/>
      <c r="ES883"/>
      <c r="ET883"/>
      <c r="EU883"/>
      <c r="EV883"/>
      <c r="EW883"/>
      <c r="EX883"/>
      <c r="EY883"/>
      <c r="EZ883"/>
      <c r="FA883"/>
      <c r="FB883"/>
      <c r="FC883"/>
      <c r="FD883"/>
      <c r="FE883"/>
      <c r="FF883"/>
      <c r="FG883"/>
      <c r="FH883"/>
      <c r="FI883"/>
      <c r="FJ883"/>
      <c r="FK883"/>
      <c r="FL883"/>
      <c r="FM883"/>
      <c r="FN883"/>
      <c r="FO883"/>
      <c r="FP883"/>
      <c r="FQ883"/>
      <c r="FR883"/>
      <c r="FS883"/>
      <c r="FT883"/>
      <c r="FU883"/>
      <c r="FV883"/>
      <c r="FW883"/>
      <c r="FX883"/>
      <c r="FY883"/>
      <c r="FZ883"/>
      <c r="GA883"/>
      <c r="GB883"/>
      <c r="GC883"/>
      <c r="GD883"/>
      <c r="GE883"/>
      <c r="GF883"/>
      <c r="GG883"/>
      <c r="GH883"/>
      <c r="GI883"/>
      <c r="GJ883"/>
      <c r="GK883"/>
      <c r="GL883"/>
      <c r="GM883"/>
      <c r="GN883"/>
      <c r="GO883"/>
      <c r="GP883"/>
      <c r="GQ883"/>
      <c r="GR883"/>
      <c r="GS883"/>
      <c r="GT883"/>
      <c r="GU883"/>
      <c r="GV883"/>
      <c r="GW883"/>
    </row>
    <row r="884" spans="78:205" ht="13">
      <c r="BZ884"/>
      <c r="CH884"/>
      <c r="CP884"/>
      <c r="CX884"/>
      <c r="CY884"/>
      <c r="CZ884"/>
      <c r="DA884"/>
      <c r="DB884"/>
      <c r="DC884"/>
      <c r="DD884"/>
      <c r="DE884"/>
      <c r="DF884"/>
      <c r="DG884"/>
      <c r="DH884"/>
      <c r="DI884"/>
      <c r="DJ884"/>
      <c r="DK884"/>
      <c r="DL884"/>
      <c r="DM884"/>
      <c r="DN884"/>
      <c r="DO884"/>
      <c r="DP884"/>
      <c r="DQ884"/>
      <c r="DR884"/>
      <c r="DS884"/>
      <c r="DT884"/>
      <c r="DU884"/>
      <c r="DV884"/>
      <c r="DW884"/>
      <c r="DX884"/>
      <c r="DY884"/>
      <c r="DZ884"/>
      <c r="EA884"/>
      <c r="EB884"/>
      <c r="EC884"/>
      <c r="ED884"/>
      <c r="EE884"/>
      <c r="EF884"/>
      <c r="EG884"/>
      <c r="EH884"/>
      <c r="EI884"/>
      <c r="EJ884"/>
      <c r="EK884"/>
      <c r="EL884"/>
      <c r="EM884"/>
      <c r="EN884"/>
      <c r="EO884"/>
      <c r="EP884"/>
      <c r="EQ884"/>
      <c r="ER884"/>
      <c r="ES884"/>
      <c r="ET884"/>
      <c r="EU884"/>
      <c r="EV884"/>
      <c r="EW884"/>
      <c r="EX884"/>
      <c r="EY884"/>
      <c r="EZ884"/>
      <c r="FA884"/>
      <c r="FB884"/>
      <c r="FC884"/>
      <c r="FD884"/>
      <c r="FE884"/>
      <c r="FF884"/>
      <c r="FG884"/>
      <c r="FH884"/>
      <c r="FI884"/>
      <c r="FJ884"/>
      <c r="FK884"/>
      <c r="FL884"/>
      <c r="FM884"/>
      <c r="FN884"/>
      <c r="FO884"/>
      <c r="FP884"/>
      <c r="FQ884"/>
      <c r="FR884"/>
      <c r="FS884"/>
      <c r="FT884"/>
      <c r="FU884"/>
      <c r="FV884"/>
      <c r="FW884"/>
      <c r="FX884"/>
      <c r="FY884"/>
      <c r="FZ884"/>
      <c r="GA884"/>
      <c r="GB884"/>
      <c r="GC884"/>
      <c r="GD884"/>
      <c r="GE884"/>
      <c r="GF884"/>
      <c r="GG884"/>
      <c r="GH884"/>
      <c r="GI884"/>
      <c r="GJ884"/>
      <c r="GK884"/>
      <c r="GL884"/>
      <c r="GM884"/>
      <c r="GN884"/>
      <c r="GO884"/>
      <c r="GP884"/>
      <c r="GQ884"/>
      <c r="GR884"/>
      <c r="GS884"/>
      <c r="GT884"/>
      <c r="GU884"/>
      <c r="GV884"/>
      <c r="GW884"/>
    </row>
    <row r="885" spans="78:205" ht="13">
      <c r="BZ885"/>
      <c r="CH885"/>
      <c r="CP885"/>
      <c r="CX885"/>
      <c r="CY885"/>
      <c r="CZ885"/>
      <c r="DA885"/>
      <c r="DB885"/>
      <c r="DC885"/>
      <c r="DD885"/>
      <c r="DE885"/>
      <c r="DF885"/>
      <c r="DG885"/>
      <c r="DH885"/>
      <c r="DI885"/>
      <c r="DJ885"/>
      <c r="DK885"/>
      <c r="DL885"/>
      <c r="DM885"/>
      <c r="DN885"/>
      <c r="DO885"/>
      <c r="DP885"/>
      <c r="DQ885"/>
      <c r="DR885"/>
      <c r="DS885"/>
      <c r="DT885"/>
      <c r="DU885"/>
      <c r="DV885"/>
      <c r="DW885"/>
      <c r="DX885"/>
      <c r="DY885"/>
      <c r="DZ885"/>
      <c r="EA885"/>
      <c r="EB885"/>
      <c r="EC885"/>
      <c r="ED885"/>
      <c r="EE885"/>
      <c r="EF885"/>
      <c r="EG885"/>
      <c r="EH885"/>
      <c r="EI885"/>
      <c r="EJ885"/>
      <c r="EK885"/>
      <c r="EL885"/>
      <c r="EM885"/>
      <c r="EN885"/>
      <c r="EO885"/>
      <c r="EP885"/>
      <c r="EQ885"/>
      <c r="ER885"/>
      <c r="ES885"/>
      <c r="ET885"/>
      <c r="EU885"/>
      <c r="EV885"/>
      <c r="EW885"/>
      <c r="EX885"/>
      <c r="EY885"/>
      <c r="EZ885"/>
      <c r="FA885"/>
      <c r="FB885"/>
      <c r="FC885"/>
      <c r="FD885"/>
      <c r="FE885"/>
      <c r="FF885"/>
      <c r="FG885"/>
      <c r="FH885"/>
      <c r="FI885"/>
      <c r="FJ885"/>
      <c r="FK885"/>
      <c r="FL885"/>
      <c r="FM885"/>
      <c r="FN885"/>
      <c r="FO885"/>
      <c r="FP885"/>
      <c r="FQ885"/>
      <c r="FR885"/>
      <c r="FS885"/>
      <c r="FT885"/>
      <c r="FU885"/>
      <c r="FV885"/>
      <c r="FW885"/>
      <c r="FX885"/>
      <c r="FY885"/>
      <c r="FZ885"/>
      <c r="GA885"/>
      <c r="GB885"/>
      <c r="GC885"/>
      <c r="GD885"/>
      <c r="GE885"/>
      <c r="GF885"/>
      <c r="GG885"/>
      <c r="GH885"/>
      <c r="GI885"/>
      <c r="GJ885"/>
      <c r="GK885"/>
      <c r="GL885"/>
      <c r="GM885"/>
      <c r="GN885"/>
      <c r="GO885"/>
      <c r="GP885"/>
      <c r="GQ885"/>
      <c r="GR885"/>
      <c r="GS885"/>
      <c r="GT885"/>
      <c r="GU885"/>
      <c r="GV885"/>
      <c r="GW885"/>
    </row>
    <row r="886" spans="78:205" ht="13">
      <c r="BZ886"/>
      <c r="CH886"/>
      <c r="CP886"/>
      <c r="CX886"/>
      <c r="CY886"/>
      <c r="CZ886"/>
      <c r="DA886"/>
      <c r="DB886"/>
      <c r="DC886"/>
      <c r="DD886"/>
      <c r="DE886"/>
      <c r="DF886"/>
      <c r="DG886"/>
      <c r="DH886"/>
      <c r="DI886"/>
      <c r="DJ886"/>
      <c r="DK886"/>
      <c r="DL886"/>
      <c r="DM886"/>
      <c r="DN886"/>
      <c r="DO886"/>
      <c r="DP886"/>
      <c r="DQ886"/>
      <c r="DR886"/>
      <c r="DS886"/>
      <c r="DT886"/>
      <c r="DU886"/>
      <c r="DV886"/>
      <c r="DW886"/>
      <c r="DX886"/>
      <c r="DY886"/>
      <c r="DZ886"/>
      <c r="EA886"/>
      <c r="EB886"/>
      <c r="EC886"/>
      <c r="ED886"/>
      <c r="EE886"/>
      <c r="EF886"/>
      <c r="EG886"/>
      <c r="EH886"/>
      <c r="EI886"/>
      <c r="EJ886"/>
      <c r="EK886"/>
      <c r="EL886"/>
      <c r="EM886"/>
      <c r="EN886"/>
      <c r="EO886"/>
      <c r="EP886"/>
      <c r="EQ886"/>
      <c r="ER886"/>
      <c r="ES886"/>
      <c r="ET886"/>
      <c r="EU886"/>
      <c r="EV886"/>
      <c r="EW886"/>
      <c r="EX886"/>
      <c r="EY886"/>
      <c r="EZ886"/>
      <c r="FA886"/>
      <c r="FB886"/>
      <c r="FC886"/>
      <c r="FD886"/>
      <c r="FE886"/>
      <c r="FF886"/>
      <c r="FG886"/>
      <c r="FH886"/>
      <c r="FI886"/>
      <c r="FJ886"/>
      <c r="FK886"/>
      <c r="FL886"/>
      <c r="FM886"/>
      <c r="FN886"/>
      <c r="FO886"/>
      <c r="FP886"/>
      <c r="FQ886"/>
      <c r="FR886"/>
      <c r="FS886"/>
      <c r="FT886"/>
      <c r="FU886"/>
      <c r="FV886"/>
      <c r="FW886"/>
      <c r="FX886"/>
      <c r="FY886"/>
      <c r="FZ886"/>
      <c r="GA886"/>
      <c r="GB886"/>
      <c r="GC886"/>
      <c r="GD886"/>
      <c r="GE886"/>
      <c r="GF886"/>
      <c r="GG886"/>
      <c r="GH886"/>
      <c r="GI886"/>
      <c r="GJ886"/>
      <c r="GK886"/>
      <c r="GL886"/>
      <c r="GM886"/>
      <c r="GN886"/>
      <c r="GO886"/>
      <c r="GP886"/>
      <c r="GQ886"/>
      <c r="GR886"/>
      <c r="GS886"/>
      <c r="GT886"/>
      <c r="GU886"/>
      <c r="GV886"/>
      <c r="GW886"/>
    </row>
    <row r="887" spans="78:205" ht="13">
      <c r="BZ887"/>
      <c r="CH887"/>
      <c r="CP887"/>
      <c r="CX887"/>
      <c r="CY887"/>
      <c r="CZ887"/>
      <c r="DA887"/>
      <c r="DB887"/>
      <c r="DC887"/>
      <c r="DD887"/>
      <c r="DE887"/>
      <c r="DF887"/>
      <c r="DG887"/>
      <c r="DH887"/>
      <c r="DI887"/>
      <c r="DJ887"/>
      <c r="DK887"/>
      <c r="DL887"/>
      <c r="DM887"/>
      <c r="DN887"/>
      <c r="DO887"/>
      <c r="DP887"/>
      <c r="DQ887"/>
      <c r="DR887"/>
      <c r="DS887"/>
      <c r="DT887"/>
      <c r="DU887"/>
      <c r="DV887"/>
      <c r="DW887"/>
      <c r="DX887"/>
      <c r="DY887"/>
      <c r="DZ887"/>
      <c r="EA887"/>
      <c r="EB887"/>
      <c r="EC887"/>
      <c r="ED887"/>
      <c r="EE887"/>
      <c r="EF887"/>
      <c r="EG887"/>
      <c r="EH887"/>
      <c r="EI887"/>
      <c r="EJ887"/>
      <c r="EK887"/>
      <c r="EL887"/>
      <c r="EM887"/>
      <c r="EN887"/>
      <c r="EO887"/>
      <c r="EP887"/>
      <c r="EQ887"/>
      <c r="ER887"/>
      <c r="ES887"/>
      <c r="ET887"/>
      <c r="EU887"/>
      <c r="EV887"/>
      <c r="EW887"/>
      <c r="EX887"/>
      <c r="EY887"/>
      <c r="EZ887"/>
      <c r="FA887"/>
      <c r="FB887"/>
      <c r="FC887"/>
      <c r="FD887"/>
      <c r="FE887"/>
      <c r="FF887"/>
      <c r="FG887"/>
      <c r="FH887"/>
      <c r="FI887"/>
      <c r="FJ887"/>
      <c r="FK887"/>
      <c r="FL887"/>
      <c r="FM887"/>
      <c r="FN887"/>
      <c r="FO887"/>
      <c r="FP887"/>
      <c r="FQ887"/>
      <c r="FR887"/>
      <c r="FS887"/>
      <c r="FT887"/>
      <c r="FU887"/>
      <c r="FV887"/>
      <c r="FW887"/>
      <c r="FX887"/>
      <c r="FY887"/>
      <c r="FZ887"/>
      <c r="GA887"/>
      <c r="GB887"/>
      <c r="GC887"/>
      <c r="GD887"/>
      <c r="GE887"/>
      <c r="GF887"/>
      <c r="GG887"/>
      <c r="GH887"/>
      <c r="GI887"/>
      <c r="GJ887"/>
      <c r="GK887"/>
      <c r="GL887"/>
      <c r="GM887"/>
      <c r="GN887"/>
      <c r="GO887"/>
      <c r="GP887"/>
      <c r="GQ887"/>
      <c r="GR887"/>
      <c r="GS887"/>
      <c r="GT887"/>
      <c r="GU887"/>
      <c r="GV887"/>
      <c r="GW887"/>
    </row>
    <row r="888" spans="78:205" ht="13">
      <c r="BZ888"/>
      <c r="CH888"/>
      <c r="CP888"/>
      <c r="CX888"/>
      <c r="CY888"/>
      <c r="CZ888"/>
      <c r="DA888"/>
      <c r="DB888"/>
      <c r="DC888"/>
      <c r="DD888"/>
      <c r="DE888"/>
      <c r="DF888"/>
      <c r="DG888"/>
      <c r="DH888"/>
      <c r="DI888"/>
      <c r="DJ888"/>
      <c r="DK888"/>
      <c r="DL888"/>
      <c r="DM888"/>
      <c r="DN888"/>
      <c r="DO888"/>
      <c r="DP888"/>
      <c r="DQ888"/>
      <c r="DR888"/>
      <c r="DS888"/>
      <c r="DT888"/>
      <c r="DU888"/>
      <c r="DV888"/>
      <c r="DW888"/>
      <c r="DX888"/>
      <c r="DY888"/>
      <c r="DZ888"/>
      <c r="EA888"/>
      <c r="EB888"/>
      <c r="EC888"/>
      <c r="ED888"/>
      <c r="EE888"/>
      <c r="EF888"/>
      <c r="EG888"/>
      <c r="EH888"/>
      <c r="EI888"/>
      <c r="EJ888"/>
      <c r="EK888"/>
      <c r="EL888"/>
      <c r="EM888"/>
      <c r="EN888"/>
      <c r="EO888"/>
      <c r="EP888"/>
      <c r="EQ888"/>
      <c r="ER888"/>
      <c r="ES888"/>
      <c r="ET888"/>
      <c r="EU888"/>
      <c r="EV888"/>
      <c r="EW888"/>
      <c r="EX888"/>
      <c r="EY888"/>
      <c r="EZ888"/>
      <c r="FA888"/>
      <c r="FB888"/>
      <c r="FC888"/>
      <c r="FD888"/>
      <c r="FE888"/>
      <c r="FF888"/>
      <c r="FG888"/>
      <c r="FH888"/>
      <c r="FI888"/>
      <c r="FJ888"/>
      <c r="FK888"/>
      <c r="FL888"/>
      <c r="FM888"/>
      <c r="FN888"/>
      <c r="FO888"/>
      <c r="FP888"/>
      <c r="FQ888"/>
      <c r="FR888"/>
      <c r="FS888"/>
      <c r="FT888"/>
      <c r="FU888"/>
      <c r="FV888"/>
      <c r="FW888"/>
      <c r="FX888"/>
      <c r="FY888"/>
      <c r="FZ888"/>
      <c r="GA888"/>
      <c r="GB888"/>
      <c r="GC888"/>
      <c r="GD888"/>
      <c r="GE888"/>
      <c r="GF888"/>
      <c r="GG888"/>
      <c r="GH888"/>
      <c r="GI888"/>
      <c r="GJ888"/>
      <c r="GK888"/>
      <c r="GL888"/>
      <c r="GM888"/>
      <c r="GN888"/>
      <c r="GO888"/>
      <c r="GP888"/>
      <c r="GQ888"/>
      <c r="GR888"/>
      <c r="GS888"/>
      <c r="GT888"/>
      <c r="GU888"/>
      <c r="GV888"/>
      <c r="GW888"/>
    </row>
    <row r="889" spans="78:205" ht="13">
      <c r="BZ889"/>
      <c r="CH889"/>
      <c r="CP889"/>
      <c r="CX889"/>
      <c r="CY889"/>
      <c r="CZ889"/>
      <c r="DA889"/>
      <c r="DB889"/>
      <c r="DC889"/>
      <c r="DD889"/>
      <c r="DE889"/>
      <c r="DF889"/>
      <c r="DG889"/>
      <c r="DH889"/>
      <c r="DI889"/>
      <c r="DJ889"/>
      <c r="DK889"/>
      <c r="DL889"/>
      <c r="DM889"/>
      <c r="DN889"/>
      <c r="DO889"/>
      <c r="DP889"/>
      <c r="DQ889"/>
      <c r="DR889"/>
      <c r="DS889"/>
      <c r="DT889"/>
      <c r="DU889"/>
      <c r="DV889"/>
      <c r="DW889"/>
      <c r="DX889"/>
      <c r="DY889"/>
      <c r="DZ889"/>
      <c r="EA889"/>
      <c r="EB889"/>
      <c r="EC889"/>
      <c r="ED889"/>
      <c r="EE889"/>
      <c r="EF889"/>
      <c r="EG889"/>
      <c r="EH889"/>
      <c r="EI889"/>
      <c r="EJ889"/>
      <c r="EK889"/>
      <c r="EL889"/>
      <c r="EM889"/>
      <c r="EN889"/>
      <c r="EO889"/>
      <c r="EP889"/>
      <c r="EQ889"/>
      <c r="ER889"/>
      <c r="ES889"/>
      <c r="ET889"/>
      <c r="EU889"/>
      <c r="EV889"/>
      <c r="EW889"/>
      <c r="EX889"/>
      <c r="EY889"/>
      <c r="EZ889"/>
      <c r="FA889"/>
      <c r="FB889"/>
      <c r="FC889"/>
      <c r="FD889"/>
      <c r="FE889"/>
      <c r="FF889"/>
      <c r="FG889"/>
      <c r="FH889"/>
      <c r="FI889"/>
      <c r="FJ889"/>
      <c r="FK889"/>
      <c r="FL889"/>
      <c r="FM889"/>
      <c r="FN889"/>
      <c r="FO889"/>
      <c r="FP889"/>
      <c r="FQ889"/>
      <c r="FR889"/>
      <c r="FS889"/>
      <c r="FT889"/>
      <c r="FU889"/>
      <c r="FV889"/>
      <c r="FW889"/>
      <c r="FX889"/>
      <c r="FY889"/>
      <c r="FZ889"/>
      <c r="GA889"/>
      <c r="GB889"/>
      <c r="GC889"/>
      <c r="GD889"/>
      <c r="GE889"/>
      <c r="GF889"/>
      <c r="GG889"/>
      <c r="GH889"/>
      <c r="GI889"/>
      <c r="GJ889"/>
      <c r="GK889"/>
      <c r="GL889"/>
      <c r="GM889"/>
      <c r="GN889"/>
      <c r="GO889"/>
      <c r="GP889"/>
      <c r="GQ889"/>
      <c r="GR889"/>
      <c r="GS889"/>
      <c r="GT889"/>
      <c r="GU889"/>
      <c r="GV889"/>
      <c r="GW889"/>
    </row>
    <row r="890" spans="78:205" ht="13">
      <c r="BZ890"/>
      <c r="CH890"/>
      <c r="CP890"/>
      <c r="CX890"/>
      <c r="CY890"/>
      <c r="CZ890"/>
      <c r="DA890"/>
      <c r="DB890"/>
      <c r="DC890"/>
      <c r="DD890"/>
      <c r="DE890"/>
      <c r="DF890"/>
      <c r="DG890"/>
      <c r="DH890"/>
      <c r="DI890"/>
      <c r="DJ890"/>
      <c r="DK890"/>
      <c r="DL890"/>
      <c r="DM890"/>
      <c r="DN890"/>
      <c r="DO890"/>
      <c r="DP890"/>
      <c r="DQ890"/>
      <c r="DR890"/>
      <c r="DS890"/>
      <c r="DT890"/>
      <c r="DU890"/>
      <c r="DV890"/>
      <c r="DW890"/>
      <c r="DX890"/>
      <c r="DY890"/>
      <c r="DZ890"/>
      <c r="EA890"/>
      <c r="EB890"/>
      <c r="EC890"/>
      <c r="ED890"/>
      <c r="EE890"/>
      <c r="EF890"/>
      <c r="EG890"/>
      <c r="EH890"/>
      <c r="EI890"/>
      <c r="EJ890"/>
      <c r="EK890"/>
      <c r="EL890"/>
      <c r="EM890"/>
      <c r="EN890"/>
      <c r="EO890"/>
      <c r="EP890"/>
      <c r="EQ890"/>
      <c r="ER890"/>
      <c r="ES890"/>
      <c r="ET890"/>
      <c r="EU890"/>
      <c r="EV890"/>
      <c r="EW890"/>
      <c r="EX890"/>
      <c r="EY890"/>
      <c r="EZ890"/>
      <c r="FA890"/>
      <c r="FB890"/>
      <c r="FC890"/>
      <c r="FD890"/>
      <c r="FE890"/>
      <c r="FF890"/>
      <c r="FG890"/>
      <c r="FH890"/>
      <c r="FI890"/>
      <c r="FJ890"/>
      <c r="FK890"/>
      <c r="FL890"/>
      <c r="FM890"/>
      <c r="FN890"/>
      <c r="FO890"/>
      <c r="FP890"/>
      <c r="FQ890"/>
      <c r="FR890"/>
      <c r="FS890"/>
      <c r="FT890"/>
      <c r="FU890"/>
      <c r="FV890"/>
      <c r="FW890"/>
      <c r="FX890"/>
      <c r="FY890"/>
      <c r="FZ890"/>
      <c r="GA890"/>
      <c r="GB890"/>
      <c r="GC890"/>
      <c r="GD890"/>
      <c r="GE890"/>
      <c r="GF890"/>
      <c r="GG890"/>
      <c r="GH890"/>
      <c r="GI890"/>
      <c r="GJ890"/>
      <c r="GK890"/>
      <c r="GL890"/>
      <c r="GM890"/>
      <c r="GN890"/>
      <c r="GO890"/>
      <c r="GP890"/>
      <c r="GQ890"/>
      <c r="GR890"/>
      <c r="GS890"/>
      <c r="GT890"/>
      <c r="GU890"/>
      <c r="GV890"/>
      <c r="GW890"/>
    </row>
    <row r="891" spans="78:205" ht="13">
      <c r="BZ891"/>
      <c r="CH891"/>
      <c r="CP891"/>
      <c r="CX891"/>
      <c r="CY891"/>
      <c r="CZ891"/>
      <c r="DA891"/>
      <c r="DB891"/>
      <c r="DC891"/>
      <c r="DD891"/>
      <c r="DE891"/>
      <c r="DF891"/>
      <c r="DG891"/>
      <c r="DH891"/>
      <c r="DI891"/>
      <c r="DJ891"/>
      <c r="DK891"/>
      <c r="DL891"/>
      <c r="DM891"/>
      <c r="DN891"/>
      <c r="DO891"/>
      <c r="DP891"/>
      <c r="DQ891"/>
      <c r="DR891"/>
      <c r="DS891"/>
      <c r="DT891"/>
      <c r="DU891"/>
      <c r="DV891"/>
      <c r="DW891"/>
      <c r="DX891"/>
      <c r="DY891"/>
      <c r="DZ891"/>
      <c r="EA891"/>
      <c r="EB891"/>
      <c r="EC891"/>
      <c r="ED891"/>
      <c r="EE891"/>
      <c r="EF891"/>
      <c r="EG891"/>
      <c r="EH891"/>
      <c r="EI891"/>
      <c r="EJ891"/>
      <c r="EK891"/>
      <c r="EL891"/>
      <c r="EM891"/>
      <c r="EN891"/>
      <c r="EO891"/>
      <c r="EP891"/>
      <c r="EQ891"/>
      <c r="ER891"/>
      <c r="ES891"/>
      <c r="ET891"/>
      <c r="EU891"/>
      <c r="EV891"/>
      <c r="EW891"/>
      <c r="EX891"/>
      <c r="EY891"/>
      <c r="EZ891"/>
      <c r="FA891"/>
      <c r="FB891"/>
      <c r="FC891"/>
      <c r="FD891"/>
      <c r="FE891"/>
      <c r="FF891"/>
      <c r="FG891"/>
      <c r="FH891"/>
      <c r="FI891"/>
      <c r="FJ891"/>
      <c r="FK891"/>
      <c r="FL891"/>
      <c r="FM891"/>
      <c r="FN891"/>
      <c r="FO891"/>
      <c r="FP891"/>
      <c r="FQ891"/>
      <c r="FR891"/>
      <c r="FS891"/>
      <c r="FT891"/>
      <c r="FU891"/>
      <c r="FV891"/>
      <c r="FW891"/>
      <c r="FX891"/>
      <c r="FY891"/>
      <c r="FZ891"/>
      <c r="GA891"/>
      <c r="GB891"/>
      <c r="GC891"/>
      <c r="GD891"/>
      <c r="GE891"/>
      <c r="GF891"/>
      <c r="GG891"/>
      <c r="GH891"/>
      <c r="GI891"/>
      <c r="GJ891"/>
      <c r="GK891"/>
      <c r="GL891"/>
      <c r="GM891"/>
      <c r="GN891"/>
      <c r="GO891"/>
      <c r="GP891"/>
      <c r="GQ891"/>
      <c r="GR891"/>
      <c r="GS891"/>
      <c r="GT891"/>
      <c r="GU891"/>
      <c r="GV891"/>
      <c r="GW891"/>
    </row>
    <row r="892" spans="78:205" ht="13">
      <c r="BZ892"/>
      <c r="CH892"/>
      <c r="CP892"/>
      <c r="CX892"/>
      <c r="CY892"/>
      <c r="CZ892"/>
      <c r="DA892"/>
      <c r="DB892"/>
      <c r="DC892"/>
      <c r="DD892"/>
      <c r="DE892"/>
      <c r="DF892"/>
      <c r="DG892"/>
      <c r="DH892"/>
      <c r="DI892"/>
      <c r="DJ892"/>
      <c r="DK892"/>
      <c r="DL892"/>
      <c r="DM892"/>
      <c r="DN892"/>
      <c r="DO892"/>
      <c r="DP892"/>
      <c r="DQ892"/>
      <c r="DR892"/>
      <c r="DS892"/>
      <c r="DT892"/>
      <c r="DU892"/>
      <c r="DV892"/>
      <c r="DW892"/>
      <c r="DX892"/>
      <c r="DY892"/>
      <c r="DZ892"/>
      <c r="EA892"/>
      <c r="EB892"/>
      <c r="EC892"/>
      <c r="ED892"/>
      <c r="EE892"/>
      <c r="EF892"/>
      <c r="EG892"/>
      <c r="EH892"/>
      <c r="EI892"/>
      <c r="EJ892"/>
      <c r="EK892"/>
      <c r="EL892"/>
      <c r="EM892"/>
      <c r="EN892"/>
      <c r="EO892"/>
      <c r="EP892"/>
      <c r="EQ892"/>
      <c r="ER892"/>
      <c r="ES892"/>
      <c r="ET892"/>
      <c r="EU892"/>
      <c r="EV892"/>
      <c r="EW892"/>
      <c r="EX892"/>
      <c r="EY892"/>
      <c r="EZ892"/>
      <c r="FA892"/>
      <c r="FB892"/>
      <c r="FC892"/>
      <c r="FD892"/>
      <c r="FE892"/>
      <c r="FF892"/>
      <c r="FG892"/>
      <c r="FH892"/>
      <c r="FI892"/>
      <c r="FJ892"/>
      <c r="FK892"/>
      <c r="FL892"/>
      <c r="FM892"/>
      <c r="FN892"/>
      <c r="FO892"/>
      <c r="FP892"/>
      <c r="FQ892"/>
      <c r="FR892"/>
      <c r="FS892"/>
      <c r="FT892"/>
      <c r="FU892"/>
      <c r="FV892"/>
      <c r="FW892"/>
      <c r="FX892"/>
      <c r="FY892"/>
      <c r="FZ892"/>
      <c r="GA892"/>
      <c r="GB892"/>
      <c r="GC892"/>
      <c r="GD892"/>
      <c r="GE892"/>
      <c r="GF892"/>
      <c r="GG892"/>
      <c r="GH892"/>
      <c r="GI892"/>
      <c r="GJ892"/>
      <c r="GK892"/>
      <c r="GL892"/>
      <c r="GM892"/>
      <c r="GN892"/>
      <c r="GO892"/>
      <c r="GP892"/>
      <c r="GQ892"/>
      <c r="GR892"/>
      <c r="GS892"/>
      <c r="GT892"/>
      <c r="GU892"/>
      <c r="GV892"/>
      <c r="GW892"/>
    </row>
    <row r="893" spans="78:205" ht="13">
      <c r="BZ893"/>
      <c r="CH893"/>
      <c r="CP893"/>
      <c r="CX893"/>
      <c r="CY893"/>
      <c r="CZ893"/>
      <c r="DA893"/>
      <c r="DB893"/>
      <c r="DC893"/>
      <c r="DD893"/>
      <c r="DE893"/>
      <c r="DF893"/>
      <c r="DG893"/>
      <c r="DH893"/>
      <c r="DI893"/>
      <c r="DJ893"/>
      <c r="DK893"/>
      <c r="DL893"/>
      <c r="DM893"/>
      <c r="DN893"/>
      <c r="DO893"/>
      <c r="DP893"/>
      <c r="DQ893"/>
      <c r="DR893"/>
      <c r="DS893"/>
      <c r="DT893"/>
      <c r="DU893"/>
      <c r="DV893"/>
      <c r="DW893"/>
      <c r="DX893"/>
      <c r="DY893"/>
      <c r="DZ893"/>
      <c r="EA893"/>
      <c r="EB893"/>
      <c r="EC893"/>
      <c r="ED893"/>
      <c r="EE893"/>
      <c r="EF893"/>
      <c r="EG893"/>
      <c r="EH893"/>
      <c r="EI893"/>
      <c r="EJ893"/>
      <c r="EK893"/>
      <c r="EL893"/>
      <c r="EM893"/>
      <c r="EN893"/>
      <c r="EO893"/>
      <c r="EP893"/>
      <c r="EQ893"/>
      <c r="ER893"/>
      <c r="ES893"/>
      <c r="ET893"/>
      <c r="EU893"/>
      <c r="EV893"/>
      <c r="EW893"/>
      <c r="EX893"/>
      <c r="EY893"/>
      <c r="EZ893"/>
      <c r="FA893"/>
      <c r="FB893"/>
      <c r="FC893"/>
      <c r="FD893"/>
      <c r="FE893"/>
      <c r="FF893"/>
      <c r="FG893"/>
      <c r="FH893"/>
      <c r="FI893"/>
      <c r="FJ893"/>
      <c r="FK893"/>
      <c r="FL893"/>
      <c r="FM893"/>
      <c r="FN893"/>
      <c r="FO893"/>
      <c r="FP893"/>
      <c r="FQ893"/>
      <c r="FR893"/>
      <c r="FS893"/>
      <c r="FT893"/>
      <c r="FU893"/>
      <c r="FV893"/>
      <c r="FW893"/>
      <c r="FX893"/>
      <c r="FY893"/>
      <c r="FZ893"/>
      <c r="GA893"/>
      <c r="GB893"/>
      <c r="GC893"/>
      <c r="GD893"/>
      <c r="GE893"/>
      <c r="GF893"/>
      <c r="GG893"/>
      <c r="GH893"/>
      <c r="GI893"/>
      <c r="GJ893"/>
      <c r="GK893"/>
      <c r="GL893"/>
      <c r="GM893"/>
      <c r="GN893"/>
      <c r="GO893"/>
      <c r="GP893"/>
      <c r="GQ893"/>
      <c r="GR893"/>
      <c r="GS893"/>
      <c r="GT893"/>
      <c r="GU893"/>
      <c r="GV893"/>
      <c r="GW893"/>
    </row>
    <row r="894" spans="78:205" ht="13">
      <c r="BZ894"/>
      <c r="CH894"/>
      <c r="CP894"/>
      <c r="CX894"/>
      <c r="CY894"/>
      <c r="CZ894"/>
      <c r="DA894"/>
      <c r="DB894"/>
      <c r="DC894"/>
      <c r="DD894"/>
      <c r="DE894"/>
      <c r="DF894"/>
      <c r="DG894"/>
      <c r="DH894"/>
      <c r="DI894"/>
      <c r="DJ894"/>
      <c r="DK894"/>
      <c r="DL894"/>
      <c r="DM894"/>
      <c r="DN894"/>
      <c r="DO894"/>
      <c r="DP894"/>
      <c r="DQ894"/>
      <c r="DR894"/>
      <c r="DS894"/>
      <c r="DT894"/>
      <c r="DU894"/>
      <c r="DV894"/>
      <c r="DW894"/>
      <c r="DX894"/>
      <c r="DY894"/>
      <c r="DZ894"/>
      <c r="EA894"/>
      <c r="EB894"/>
      <c r="EC894"/>
      <c r="ED894"/>
      <c r="EE894"/>
      <c r="EF894"/>
      <c r="EG894"/>
      <c r="EH894"/>
      <c r="EI894"/>
      <c r="EJ894"/>
      <c r="EK894"/>
      <c r="EL894"/>
      <c r="EM894"/>
      <c r="EN894"/>
      <c r="EO894"/>
      <c r="EP894"/>
      <c r="EQ894"/>
      <c r="ER894"/>
      <c r="ES894"/>
      <c r="ET894"/>
      <c r="EU894"/>
      <c r="EV894"/>
      <c r="EW894"/>
      <c r="EX894"/>
      <c r="EY894"/>
      <c r="EZ894"/>
      <c r="FA894"/>
      <c r="FB894"/>
      <c r="FC894"/>
      <c r="FD894"/>
      <c r="FE894"/>
      <c r="FF894"/>
      <c r="FG894"/>
      <c r="FH894"/>
      <c r="FI894"/>
      <c r="FJ894"/>
      <c r="FK894"/>
      <c r="FL894"/>
      <c r="FM894"/>
      <c r="FN894"/>
      <c r="FO894"/>
      <c r="FP894"/>
      <c r="FQ894"/>
      <c r="FR894"/>
      <c r="FS894"/>
      <c r="FT894"/>
      <c r="FU894"/>
      <c r="FV894"/>
      <c r="FW894"/>
      <c r="FX894"/>
      <c r="FY894"/>
      <c r="FZ894"/>
      <c r="GA894"/>
      <c r="GB894"/>
      <c r="GC894"/>
      <c r="GD894"/>
      <c r="GE894"/>
      <c r="GF894"/>
      <c r="GG894"/>
      <c r="GH894"/>
      <c r="GI894"/>
      <c r="GJ894"/>
      <c r="GK894"/>
      <c r="GL894"/>
      <c r="GM894"/>
      <c r="GN894"/>
      <c r="GO894"/>
      <c r="GP894"/>
      <c r="GQ894"/>
      <c r="GR894"/>
      <c r="GS894"/>
      <c r="GT894"/>
      <c r="GU894"/>
      <c r="GV894"/>
      <c r="GW894"/>
    </row>
    <row r="895" spans="78:205" ht="13">
      <c r="BZ895"/>
      <c r="CH895"/>
      <c r="CP895"/>
      <c r="CX895"/>
      <c r="CY895"/>
      <c r="CZ895"/>
      <c r="DA895"/>
      <c r="DB895"/>
      <c r="DC895"/>
      <c r="DD895"/>
      <c r="DE895"/>
      <c r="DF895"/>
      <c r="DG895"/>
      <c r="DH895"/>
      <c r="DI895"/>
      <c r="DJ895"/>
      <c r="DK895"/>
      <c r="DL895"/>
      <c r="DM895"/>
      <c r="DN895"/>
      <c r="DO895"/>
      <c r="DP895"/>
      <c r="DQ895"/>
      <c r="DR895"/>
      <c r="DS895"/>
      <c r="DT895"/>
      <c r="DU895"/>
      <c r="DV895"/>
      <c r="DW895"/>
      <c r="DX895"/>
      <c r="DY895"/>
      <c r="DZ895"/>
      <c r="EA895"/>
      <c r="EB895"/>
      <c r="EC895"/>
      <c r="ED895"/>
      <c r="EE895"/>
      <c r="EF895"/>
      <c r="EG895"/>
      <c r="EH895"/>
      <c r="EI895"/>
      <c r="EJ895"/>
      <c r="EK895"/>
      <c r="EL895"/>
      <c r="EM895"/>
      <c r="EN895"/>
      <c r="EO895"/>
      <c r="EP895"/>
      <c r="EQ895"/>
      <c r="ER895"/>
      <c r="ES895"/>
      <c r="ET895"/>
      <c r="EU895"/>
      <c r="EV895"/>
      <c r="EW895"/>
      <c r="EX895"/>
      <c r="EY895"/>
      <c r="EZ895"/>
      <c r="FA895"/>
      <c r="FB895"/>
      <c r="FC895"/>
      <c r="FD895"/>
      <c r="FE895"/>
      <c r="FF895"/>
      <c r="FG895"/>
      <c r="FH895"/>
      <c r="FI895"/>
      <c r="FJ895"/>
      <c r="FK895"/>
      <c r="FL895"/>
      <c r="FM895"/>
      <c r="FN895"/>
      <c r="FO895"/>
      <c r="FP895"/>
      <c r="FQ895"/>
      <c r="FR895"/>
      <c r="FS895"/>
      <c r="FT895"/>
      <c r="FU895"/>
      <c r="FV895"/>
      <c r="FW895"/>
      <c r="FX895"/>
      <c r="FY895"/>
      <c r="FZ895"/>
      <c r="GA895"/>
      <c r="GB895"/>
      <c r="GC895"/>
      <c r="GD895"/>
      <c r="GE895"/>
      <c r="GF895"/>
      <c r="GG895"/>
      <c r="GH895"/>
      <c r="GI895"/>
      <c r="GJ895"/>
      <c r="GK895"/>
      <c r="GL895"/>
      <c r="GM895"/>
      <c r="GN895"/>
      <c r="GO895"/>
      <c r="GP895"/>
      <c r="GQ895"/>
      <c r="GR895"/>
      <c r="GS895"/>
      <c r="GT895"/>
      <c r="GU895"/>
      <c r="GV895"/>
      <c r="GW895"/>
    </row>
    <row r="896" spans="78:205" ht="13">
      <c r="BZ896"/>
      <c r="CH896"/>
      <c r="CP896"/>
      <c r="CX896"/>
      <c r="CY896"/>
      <c r="CZ896"/>
      <c r="DA896"/>
      <c r="DB896"/>
      <c r="DC896"/>
      <c r="DD896"/>
      <c r="DE896"/>
      <c r="DF896"/>
      <c r="DG896"/>
      <c r="DH896"/>
      <c r="DI896"/>
      <c r="DJ896"/>
      <c r="DK896"/>
      <c r="DL896"/>
      <c r="DM896"/>
      <c r="DN896"/>
      <c r="DO896"/>
      <c r="DP896"/>
      <c r="DQ896"/>
      <c r="DR896"/>
      <c r="DS896"/>
      <c r="DT896"/>
      <c r="DU896"/>
      <c r="DV896"/>
      <c r="DW896"/>
      <c r="DX896"/>
      <c r="DY896"/>
      <c r="DZ896"/>
      <c r="EA896"/>
      <c r="EB896"/>
      <c r="EC896"/>
      <c r="ED896"/>
      <c r="EE896"/>
      <c r="EF896"/>
      <c r="EG896"/>
      <c r="EH896"/>
      <c r="EI896"/>
      <c r="EJ896"/>
      <c r="EK896"/>
      <c r="EL896"/>
      <c r="EM896"/>
      <c r="EN896"/>
      <c r="EO896"/>
      <c r="EP896"/>
      <c r="EQ896"/>
      <c r="ER896"/>
      <c r="ES896"/>
      <c r="ET896"/>
      <c r="EU896"/>
      <c r="EV896"/>
      <c r="EW896"/>
      <c r="EX896"/>
      <c r="EY896"/>
      <c r="EZ896"/>
      <c r="FA896"/>
      <c r="FB896"/>
      <c r="FC896"/>
      <c r="FD896"/>
      <c r="FE896"/>
      <c r="FF896"/>
      <c r="FG896"/>
      <c r="FH896"/>
      <c r="FI896"/>
      <c r="FJ896"/>
      <c r="FK896"/>
      <c r="FL896"/>
      <c r="FM896"/>
      <c r="FN896"/>
      <c r="FO896"/>
      <c r="FP896"/>
      <c r="FQ896"/>
      <c r="FR896"/>
      <c r="FS896"/>
      <c r="FT896"/>
      <c r="FU896"/>
      <c r="FV896"/>
      <c r="FW896"/>
      <c r="FX896"/>
      <c r="FY896"/>
      <c r="FZ896"/>
      <c r="GA896"/>
      <c r="GB896"/>
      <c r="GC896"/>
      <c r="GD896"/>
      <c r="GE896"/>
      <c r="GF896"/>
      <c r="GG896"/>
      <c r="GH896"/>
      <c r="GI896"/>
      <c r="GJ896"/>
      <c r="GK896"/>
      <c r="GL896"/>
      <c r="GM896"/>
      <c r="GN896"/>
      <c r="GO896"/>
      <c r="GP896"/>
      <c r="GQ896"/>
      <c r="GR896"/>
      <c r="GS896"/>
      <c r="GT896"/>
      <c r="GU896"/>
      <c r="GV896"/>
      <c r="GW896"/>
    </row>
    <row r="897" spans="78:205" ht="13">
      <c r="BZ897"/>
      <c r="CH897"/>
      <c r="CP897"/>
      <c r="CX897"/>
      <c r="CY897"/>
      <c r="CZ897"/>
      <c r="DA897"/>
      <c r="DB897"/>
      <c r="DC897"/>
      <c r="DD897"/>
      <c r="DE897"/>
      <c r="DF897"/>
      <c r="DG897"/>
      <c r="DH897"/>
      <c r="DI897"/>
      <c r="DJ897"/>
      <c r="DK897"/>
      <c r="DL897"/>
      <c r="DM897"/>
      <c r="DN897"/>
      <c r="DO897"/>
      <c r="DP897"/>
      <c r="DQ897"/>
      <c r="DR897"/>
      <c r="DS897"/>
      <c r="DT897"/>
      <c r="DU897"/>
      <c r="DV897"/>
      <c r="DW897"/>
      <c r="DX897"/>
      <c r="DY897"/>
      <c r="DZ897"/>
      <c r="EA897"/>
      <c r="EB897"/>
      <c r="EC897"/>
      <c r="ED897"/>
      <c r="EE897"/>
      <c r="EF897"/>
      <c r="EG897"/>
      <c r="EH897"/>
      <c r="EI897"/>
      <c r="EJ897"/>
      <c r="EK897"/>
      <c r="EL897"/>
      <c r="EM897"/>
      <c r="EN897"/>
      <c r="EO897"/>
      <c r="EP897"/>
      <c r="EQ897"/>
      <c r="ER897"/>
      <c r="ES897"/>
      <c r="ET897"/>
      <c r="EU897"/>
      <c r="EV897"/>
      <c r="EW897"/>
      <c r="EX897"/>
      <c r="EY897"/>
      <c r="EZ897"/>
      <c r="FA897"/>
      <c r="FB897"/>
      <c r="FC897"/>
      <c r="FD897"/>
      <c r="FE897"/>
      <c r="FF897"/>
      <c r="FG897"/>
      <c r="FH897"/>
      <c r="FI897"/>
      <c r="FJ897"/>
      <c r="FK897"/>
      <c r="FL897"/>
      <c r="FM897"/>
      <c r="FN897"/>
      <c r="FO897"/>
      <c r="FP897"/>
      <c r="FQ897"/>
      <c r="FR897"/>
      <c r="FS897"/>
      <c r="FT897"/>
      <c r="FU897"/>
      <c r="FV897"/>
      <c r="FW897"/>
      <c r="FX897"/>
      <c r="FY897"/>
      <c r="FZ897"/>
      <c r="GA897"/>
      <c r="GB897"/>
      <c r="GC897"/>
      <c r="GD897"/>
      <c r="GE897"/>
      <c r="GF897"/>
      <c r="GG897"/>
      <c r="GH897"/>
      <c r="GI897"/>
      <c r="GJ897"/>
      <c r="GK897"/>
      <c r="GL897"/>
      <c r="GM897"/>
      <c r="GN897"/>
      <c r="GO897"/>
      <c r="GP897"/>
      <c r="GQ897"/>
      <c r="GR897"/>
      <c r="GS897"/>
      <c r="GT897"/>
      <c r="GU897"/>
      <c r="GV897"/>
      <c r="GW897"/>
    </row>
    <row r="898" spans="78:205" ht="13">
      <c r="BZ898"/>
      <c r="CH898"/>
      <c r="CP898"/>
      <c r="CX898"/>
      <c r="CY898"/>
      <c r="CZ898"/>
      <c r="DA898"/>
      <c r="DB898"/>
      <c r="DC898"/>
      <c r="DD898"/>
      <c r="DE898"/>
      <c r="DF898"/>
      <c r="DG898"/>
      <c r="DH898"/>
      <c r="DI898"/>
      <c r="DJ898"/>
      <c r="DK898"/>
      <c r="DL898"/>
      <c r="DM898"/>
      <c r="DN898"/>
      <c r="DO898"/>
      <c r="DP898"/>
      <c r="DQ898"/>
      <c r="DR898"/>
      <c r="DS898"/>
      <c r="DT898"/>
      <c r="DU898"/>
      <c r="DV898"/>
      <c r="DW898"/>
      <c r="DX898"/>
      <c r="DY898"/>
      <c r="DZ898"/>
      <c r="EA898"/>
      <c r="EB898"/>
      <c r="EC898"/>
      <c r="ED898"/>
      <c r="EE898"/>
      <c r="EF898"/>
      <c r="EG898"/>
      <c r="EH898"/>
      <c r="EI898"/>
      <c r="EJ898"/>
      <c r="EK898"/>
      <c r="EL898"/>
      <c r="EM898"/>
      <c r="EN898"/>
      <c r="EO898"/>
      <c r="EP898"/>
      <c r="EQ898"/>
      <c r="ER898"/>
      <c r="ES898"/>
      <c r="ET898"/>
      <c r="EU898"/>
      <c r="EV898"/>
      <c r="EW898"/>
      <c r="EX898"/>
      <c r="EY898"/>
      <c r="EZ898"/>
      <c r="FA898"/>
      <c r="FB898"/>
      <c r="FC898"/>
      <c r="FD898"/>
      <c r="FE898"/>
      <c r="FF898"/>
      <c r="FG898"/>
      <c r="FH898"/>
      <c r="FI898"/>
      <c r="FJ898"/>
      <c r="FK898"/>
      <c r="FL898"/>
      <c r="FM898"/>
      <c r="FN898"/>
      <c r="FO898"/>
      <c r="FP898"/>
      <c r="FQ898"/>
      <c r="FR898"/>
      <c r="FS898"/>
      <c r="FT898"/>
      <c r="FU898"/>
      <c r="FV898"/>
      <c r="FW898"/>
      <c r="FX898"/>
      <c r="FY898"/>
      <c r="FZ898"/>
      <c r="GA898"/>
      <c r="GB898"/>
      <c r="GC898"/>
      <c r="GD898"/>
      <c r="GE898"/>
      <c r="GF898"/>
      <c r="GG898"/>
      <c r="GH898"/>
      <c r="GI898"/>
      <c r="GJ898"/>
      <c r="GK898"/>
      <c r="GL898"/>
      <c r="GM898"/>
      <c r="GN898"/>
      <c r="GO898"/>
      <c r="GP898"/>
      <c r="GQ898"/>
      <c r="GR898"/>
      <c r="GS898"/>
      <c r="GT898"/>
      <c r="GU898"/>
      <c r="GV898"/>
      <c r="GW898"/>
    </row>
    <row r="899" spans="78:205" ht="13">
      <c r="BZ899"/>
      <c r="CH899"/>
      <c r="CP899"/>
      <c r="CX899"/>
      <c r="CY899"/>
      <c r="CZ899"/>
      <c r="DA899"/>
      <c r="DB899"/>
      <c r="DC899"/>
      <c r="DD899"/>
      <c r="DE899"/>
      <c r="DF899"/>
      <c r="DG899"/>
      <c r="DH899"/>
      <c r="DI899"/>
      <c r="DJ899"/>
      <c r="DK899"/>
      <c r="DL899"/>
      <c r="DM899"/>
      <c r="DN899"/>
      <c r="DO899"/>
      <c r="DP899"/>
      <c r="DQ899"/>
      <c r="DR899"/>
      <c r="DS899"/>
      <c r="DT899"/>
      <c r="DU899"/>
      <c r="DV899"/>
      <c r="DW899"/>
      <c r="DX899"/>
      <c r="DY899"/>
      <c r="DZ899"/>
      <c r="EA899"/>
      <c r="EB899"/>
      <c r="EC899"/>
      <c r="ED899"/>
      <c r="EE899"/>
      <c r="EF899"/>
      <c r="EG899"/>
      <c r="EH899"/>
      <c r="EI899"/>
      <c r="EJ899"/>
      <c r="EK899"/>
      <c r="EL899"/>
      <c r="EM899"/>
      <c r="EN899"/>
      <c r="EO899"/>
      <c r="EP899"/>
      <c r="EQ899"/>
      <c r="ER899"/>
      <c r="ES899"/>
      <c r="ET899"/>
      <c r="EU899"/>
      <c r="EV899"/>
      <c r="EW899"/>
      <c r="EX899"/>
      <c r="EY899"/>
      <c r="EZ899"/>
      <c r="FA899"/>
      <c r="FB899"/>
      <c r="FC899"/>
      <c r="FD899"/>
      <c r="FE899"/>
      <c r="FF899"/>
      <c r="FG899"/>
      <c r="FH899"/>
      <c r="FI899"/>
      <c r="FJ899"/>
      <c r="FK899"/>
      <c r="FL899"/>
      <c r="FM899"/>
      <c r="FN899"/>
      <c r="FO899"/>
      <c r="FP899"/>
      <c r="FQ899"/>
      <c r="FR899"/>
      <c r="FS899"/>
      <c r="FT899"/>
      <c r="FU899"/>
      <c r="FV899"/>
      <c r="FW899"/>
      <c r="FX899"/>
      <c r="FY899"/>
      <c r="FZ899"/>
      <c r="GA899"/>
      <c r="GB899"/>
      <c r="GC899"/>
      <c r="GD899"/>
      <c r="GE899"/>
      <c r="GF899"/>
      <c r="GG899"/>
      <c r="GH899"/>
      <c r="GI899"/>
      <c r="GJ899"/>
      <c r="GK899"/>
      <c r="GL899"/>
      <c r="GM899"/>
      <c r="GN899"/>
      <c r="GO899"/>
      <c r="GP899"/>
      <c r="GQ899"/>
      <c r="GR899"/>
      <c r="GS899"/>
      <c r="GT899"/>
      <c r="GU899"/>
      <c r="GV899"/>
      <c r="GW899"/>
    </row>
    <row r="900" spans="78:205" ht="13">
      <c r="BZ900"/>
      <c r="CH900"/>
      <c r="CP900"/>
      <c r="CX900"/>
      <c r="CY900"/>
      <c r="CZ900"/>
      <c r="DA900"/>
      <c r="DB900"/>
      <c r="DC900"/>
      <c r="DD900"/>
      <c r="DE900"/>
      <c r="DF900"/>
      <c r="DG900"/>
      <c r="DH900"/>
      <c r="DI900"/>
      <c r="DJ900"/>
      <c r="DK900"/>
      <c r="DL900"/>
      <c r="DM900"/>
      <c r="DN900"/>
      <c r="DO900"/>
      <c r="DP900"/>
      <c r="DQ900"/>
      <c r="DR900"/>
      <c r="DS900"/>
      <c r="DT900"/>
      <c r="DU900"/>
      <c r="DV900"/>
      <c r="DW900"/>
      <c r="DX900"/>
      <c r="DY900"/>
      <c r="DZ900"/>
      <c r="EA900"/>
      <c r="EB900"/>
      <c r="EC900"/>
      <c r="ED900"/>
      <c r="EE900"/>
      <c r="EF900"/>
      <c r="EG900"/>
      <c r="EH900"/>
      <c r="EI900"/>
      <c r="EJ900"/>
      <c r="EK900"/>
      <c r="EL900"/>
      <c r="EM900"/>
      <c r="EN900"/>
      <c r="EO900"/>
      <c r="EP900"/>
      <c r="EQ900"/>
      <c r="ER900"/>
      <c r="ES900"/>
      <c r="ET900"/>
      <c r="EU900"/>
      <c r="EV900"/>
      <c r="EW900"/>
      <c r="EX900"/>
      <c r="EY900"/>
      <c r="EZ900"/>
      <c r="FA900"/>
      <c r="FB900"/>
      <c r="FC900"/>
      <c r="FD900"/>
      <c r="FE900"/>
      <c r="FF900"/>
      <c r="FG900"/>
      <c r="FH900"/>
      <c r="FI900"/>
      <c r="FJ900"/>
      <c r="FK900"/>
      <c r="FL900"/>
      <c r="FM900"/>
      <c r="FN900"/>
      <c r="FO900"/>
      <c r="FP900"/>
      <c r="FQ900"/>
      <c r="FR900"/>
      <c r="FS900"/>
      <c r="FT900"/>
      <c r="FU900"/>
      <c r="FV900"/>
      <c r="FW900"/>
      <c r="FX900"/>
      <c r="FY900"/>
      <c r="FZ900"/>
      <c r="GA900"/>
      <c r="GB900"/>
      <c r="GC900"/>
      <c r="GD900"/>
      <c r="GE900"/>
      <c r="GF900"/>
      <c r="GG900"/>
      <c r="GH900"/>
      <c r="GI900"/>
      <c r="GJ900"/>
      <c r="GK900"/>
      <c r="GL900"/>
      <c r="GM900"/>
      <c r="GN900"/>
      <c r="GO900"/>
      <c r="GP900"/>
      <c r="GQ900"/>
      <c r="GR900"/>
      <c r="GS900"/>
      <c r="GT900"/>
      <c r="GU900"/>
      <c r="GV900"/>
      <c r="GW900"/>
    </row>
    <row r="901" spans="78:205" ht="13">
      <c r="BZ901"/>
      <c r="CH901"/>
      <c r="CP901"/>
      <c r="CX901"/>
      <c r="CY901"/>
      <c r="CZ901"/>
      <c r="DA901"/>
      <c r="DB901"/>
      <c r="DC901"/>
      <c r="DD901"/>
      <c r="DE901"/>
      <c r="DF901"/>
      <c r="DG901"/>
      <c r="DH901"/>
      <c r="DI901"/>
      <c r="DJ901"/>
      <c r="DK901"/>
      <c r="DL901"/>
      <c r="DM901"/>
      <c r="DN901"/>
      <c r="DO901"/>
      <c r="DP901"/>
      <c r="DQ901"/>
      <c r="DR901"/>
      <c r="DS901"/>
      <c r="DT901"/>
      <c r="DU901"/>
      <c r="DV901"/>
      <c r="DW901"/>
      <c r="DX901"/>
      <c r="DY901"/>
      <c r="DZ901"/>
      <c r="EA901"/>
      <c r="EB901"/>
      <c r="EC901"/>
      <c r="ED901"/>
      <c r="EE901"/>
      <c r="EF901"/>
      <c r="EG901"/>
      <c r="EH901"/>
      <c r="EI901"/>
      <c r="EJ901"/>
      <c r="EK901"/>
      <c r="EL901"/>
      <c r="EM901"/>
      <c r="EN901"/>
      <c r="EO901"/>
      <c r="EP901"/>
      <c r="EQ901"/>
      <c r="ER901"/>
      <c r="ES901"/>
      <c r="ET901"/>
      <c r="EU901"/>
      <c r="EV901"/>
      <c r="EW901"/>
      <c r="EX901"/>
      <c r="EY901"/>
      <c r="EZ901"/>
      <c r="FA901"/>
      <c r="FB901"/>
      <c r="FC901"/>
      <c r="FD901"/>
      <c r="FE901"/>
      <c r="FF901"/>
      <c r="FG901"/>
      <c r="FH901"/>
      <c r="FI901"/>
      <c r="FJ901"/>
      <c r="FK901"/>
      <c r="FL901"/>
      <c r="FM901"/>
      <c r="FN901"/>
      <c r="FO901"/>
      <c r="FP901"/>
      <c r="FQ901"/>
      <c r="FR901"/>
      <c r="FS901"/>
      <c r="FT901"/>
      <c r="FU901"/>
      <c r="FV901"/>
      <c r="FW901"/>
      <c r="FX901"/>
      <c r="FY901"/>
      <c r="FZ901"/>
      <c r="GA901"/>
      <c r="GB901"/>
      <c r="GC901"/>
      <c r="GD901"/>
      <c r="GE901"/>
      <c r="GF901"/>
      <c r="GG901"/>
      <c r="GH901"/>
      <c r="GI901"/>
      <c r="GJ901"/>
      <c r="GK901"/>
      <c r="GL901"/>
      <c r="GM901"/>
      <c r="GN901"/>
      <c r="GO901"/>
      <c r="GP901"/>
      <c r="GQ901"/>
      <c r="GR901"/>
      <c r="GS901"/>
      <c r="GT901"/>
      <c r="GU901"/>
      <c r="GV901"/>
      <c r="GW901"/>
    </row>
    <row r="902" spans="78:205" ht="13">
      <c r="BZ902"/>
      <c r="CH902"/>
      <c r="CP902"/>
      <c r="CX902"/>
      <c r="CY902"/>
      <c r="CZ902"/>
      <c r="DA902"/>
      <c r="DB902"/>
      <c r="DC902"/>
      <c r="DD902"/>
      <c r="DE902"/>
      <c r="DF902"/>
      <c r="DG902"/>
      <c r="DH902"/>
      <c r="DI902"/>
      <c r="DJ902"/>
      <c r="DK902"/>
      <c r="DL902"/>
      <c r="DM902"/>
      <c r="DN902"/>
      <c r="DO902"/>
      <c r="DP902"/>
      <c r="DQ902"/>
      <c r="DR902"/>
      <c r="DS902"/>
      <c r="DT902"/>
      <c r="DU902"/>
      <c r="DV902"/>
      <c r="DW902"/>
      <c r="DX902"/>
      <c r="DY902"/>
      <c r="DZ902"/>
      <c r="EA902"/>
      <c r="EB902"/>
      <c r="EC902"/>
      <c r="ED902"/>
      <c r="EE902"/>
      <c r="EF902"/>
      <c r="EG902"/>
      <c r="EH902"/>
      <c r="EI902"/>
      <c r="EJ902"/>
      <c r="EK902"/>
      <c r="EL902"/>
      <c r="EM902"/>
      <c r="EN902"/>
      <c r="EO902"/>
      <c r="EP902"/>
      <c r="EQ902"/>
      <c r="ER902"/>
      <c r="ES902"/>
      <c r="ET902"/>
      <c r="EU902"/>
      <c r="EV902"/>
      <c r="EW902"/>
      <c r="EX902"/>
      <c r="EY902"/>
      <c r="EZ902"/>
      <c r="FA902"/>
      <c r="FB902"/>
      <c r="FC902"/>
      <c r="FD902"/>
      <c r="FE902"/>
      <c r="FF902"/>
      <c r="FG902"/>
      <c r="FH902"/>
      <c r="FI902"/>
      <c r="FJ902"/>
      <c r="FK902"/>
      <c r="FL902"/>
      <c r="FM902"/>
      <c r="FN902"/>
      <c r="FO902"/>
      <c r="FP902"/>
      <c r="FQ902"/>
      <c r="FR902"/>
      <c r="FS902"/>
      <c r="FT902"/>
      <c r="FU902"/>
      <c r="FV902"/>
      <c r="FW902"/>
      <c r="FX902"/>
      <c r="FY902"/>
      <c r="FZ902"/>
      <c r="GA902"/>
      <c r="GB902"/>
      <c r="GC902"/>
      <c r="GD902"/>
      <c r="GE902"/>
      <c r="GF902"/>
      <c r="GG902"/>
      <c r="GH902"/>
      <c r="GI902"/>
      <c r="GJ902"/>
      <c r="GK902"/>
      <c r="GL902"/>
      <c r="GM902"/>
      <c r="GN902"/>
      <c r="GO902"/>
      <c r="GP902"/>
      <c r="GQ902"/>
      <c r="GR902"/>
      <c r="GS902"/>
      <c r="GT902"/>
      <c r="GU902"/>
      <c r="GV902"/>
      <c r="GW902"/>
    </row>
    <row r="903" spans="78:205" ht="13">
      <c r="BZ903"/>
      <c r="CH903"/>
      <c r="CP903"/>
      <c r="CX903"/>
      <c r="CY903"/>
      <c r="CZ903"/>
      <c r="DA903"/>
      <c r="DB903"/>
      <c r="DC903"/>
      <c r="DD903"/>
      <c r="DE903"/>
      <c r="DF903"/>
      <c r="DG903"/>
      <c r="DH903"/>
      <c r="DI903"/>
      <c r="DJ903"/>
      <c r="DK903"/>
      <c r="DL903"/>
      <c r="DM903"/>
      <c r="DN903"/>
      <c r="DO903"/>
      <c r="DP903"/>
      <c r="DQ903"/>
      <c r="DR903"/>
      <c r="DS903"/>
      <c r="DT903"/>
      <c r="DU903"/>
      <c r="DV903"/>
      <c r="DW903"/>
      <c r="DX903"/>
      <c r="DY903"/>
      <c r="DZ903"/>
      <c r="EA903"/>
      <c r="EB903"/>
      <c r="EC903"/>
      <c r="ED903"/>
      <c r="EE903"/>
      <c r="EF903"/>
      <c r="EG903"/>
      <c r="EH903"/>
      <c r="EI903"/>
      <c r="EJ903"/>
      <c r="EK903"/>
      <c r="EL903"/>
      <c r="EM903"/>
      <c r="EN903"/>
      <c r="EO903"/>
      <c r="EP903"/>
      <c r="EQ903"/>
      <c r="ER903"/>
      <c r="ES903"/>
      <c r="ET903"/>
      <c r="EU903"/>
      <c r="EV903"/>
      <c r="EW903"/>
      <c r="EX903"/>
      <c r="EY903"/>
      <c r="EZ903"/>
      <c r="FA903"/>
      <c r="FB903"/>
      <c r="FC903"/>
      <c r="FD903"/>
      <c r="FE903"/>
      <c r="FF903"/>
      <c r="FG903"/>
      <c r="FH903"/>
      <c r="FI903"/>
      <c r="FJ903"/>
      <c r="FK903"/>
      <c r="FL903"/>
      <c r="FM903"/>
      <c r="FN903"/>
      <c r="FO903"/>
      <c r="FP903"/>
      <c r="FQ903"/>
      <c r="FR903"/>
      <c r="FS903"/>
      <c r="FT903"/>
      <c r="FU903"/>
      <c r="FV903"/>
      <c r="FW903"/>
      <c r="FX903"/>
      <c r="FY903"/>
      <c r="FZ903"/>
      <c r="GA903"/>
      <c r="GB903"/>
      <c r="GC903"/>
      <c r="GD903"/>
      <c r="GE903"/>
      <c r="GF903"/>
      <c r="GG903"/>
      <c r="GH903"/>
      <c r="GI903"/>
      <c r="GJ903"/>
      <c r="GK903"/>
      <c r="GL903"/>
      <c r="GM903"/>
      <c r="GN903"/>
      <c r="GO903"/>
      <c r="GP903"/>
      <c r="GQ903"/>
      <c r="GR903"/>
      <c r="GS903"/>
      <c r="GT903"/>
      <c r="GU903"/>
      <c r="GV903"/>
      <c r="GW903"/>
    </row>
    <row r="904" spans="78:205" ht="13">
      <c r="BZ904"/>
      <c r="CH904"/>
      <c r="CP904"/>
      <c r="CX904"/>
      <c r="CY904"/>
      <c r="CZ904"/>
      <c r="DA904"/>
      <c r="DB904"/>
      <c r="DC904"/>
      <c r="DD904"/>
      <c r="DE904"/>
      <c r="DF904"/>
      <c r="DG904"/>
      <c r="DH904"/>
      <c r="DI904"/>
      <c r="DJ904"/>
      <c r="DK904"/>
      <c r="DL904"/>
      <c r="DM904"/>
      <c r="DN904"/>
      <c r="DO904"/>
      <c r="DP904"/>
      <c r="DQ904"/>
      <c r="DR904"/>
      <c r="DS904"/>
      <c r="DT904"/>
      <c r="DU904"/>
      <c r="DV904"/>
      <c r="DW904"/>
      <c r="DX904"/>
      <c r="DY904"/>
      <c r="DZ904"/>
      <c r="EA904"/>
      <c r="EB904"/>
      <c r="EC904"/>
      <c r="ED904"/>
      <c r="EE904"/>
      <c r="EF904"/>
      <c r="EG904"/>
      <c r="EH904"/>
      <c r="EI904"/>
      <c r="EJ904"/>
      <c r="EK904"/>
      <c r="EL904"/>
      <c r="EM904"/>
      <c r="EN904"/>
      <c r="EO904"/>
      <c r="EP904"/>
      <c r="EQ904"/>
      <c r="ER904"/>
      <c r="ES904"/>
      <c r="ET904"/>
      <c r="EU904"/>
      <c r="EV904"/>
      <c r="EW904"/>
      <c r="EX904"/>
      <c r="EY904"/>
      <c r="EZ904"/>
      <c r="FA904"/>
      <c r="FB904"/>
      <c r="FC904"/>
      <c r="FD904"/>
      <c r="FE904"/>
      <c r="FF904"/>
      <c r="FG904"/>
      <c r="FH904"/>
      <c r="FI904"/>
      <c r="FJ904"/>
      <c r="FK904"/>
      <c r="FL904"/>
      <c r="FM904"/>
      <c r="FN904"/>
      <c r="FO904"/>
      <c r="FP904"/>
      <c r="FQ904"/>
      <c r="FR904"/>
      <c r="FS904"/>
      <c r="FT904"/>
      <c r="FU904"/>
      <c r="FV904"/>
      <c r="FW904"/>
      <c r="FX904"/>
      <c r="FY904"/>
      <c r="FZ904"/>
      <c r="GA904"/>
      <c r="GB904"/>
      <c r="GC904"/>
      <c r="GD904"/>
      <c r="GE904"/>
      <c r="GF904"/>
      <c r="GG904"/>
      <c r="GH904"/>
      <c r="GI904"/>
      <c r="GJ904"/>
      <c r="GK904"/>
      <c r="GL904"/>
      <c r="GM904"/>
      <c r="GN904"/>
      <c r="GO904"/>
      <c r="GP904"/>
      <c r="GQ904"/>
      <c r="GR904"/>
      <c r="GS904"/>
      <c r="GT904"/>
      <c r="GU904"/>
      <c r="GV904"/>
      <c r="GW904"/>
    </row>
    <row r="905" spans="78:205" ht="13">
      <c r="BZ905"/>
      <c r="CH905"/>
      <c r="CP905"/>
      <c r="CX905"/>
      <c r="CY905"/>
      <c r="CZ905"/>
      <c r="DA905"/>
      <c r="DB905"/>
      <c r="DC905"/>
      <c r="DD905"/>
      <c r="DE905"/>
      <c r="DF905"/>
      <c r="DG905"/>
      <c r="DH905"/>
      <c r="DI905"/>
      <c r="DJ905"/>
      <c r="DK905"/>
      <c r="DL905"/>
      <c r="DM905"/>
      <c r="DN905"/>
      <c r="DO905"/>
      <c r="DP905"/>
      <c r="DQ905"/>
      <c r="DR905"/>
      <c r="DS905"/>
      <c r="DT905"/>
      <c r="DU905"/>
      <c r="DV905"/>
      <c r="DW905"/>
      <c r="DX905"/>
      <c r="DY905"/>
      <c r="DZ905"/>
      <c r="EA905"/>
      <c r="EB905"/>
      <c r="EC905"/>
      <c r="ED905"/>
      <c r="EE905"/>
      <c r="EF905"/>
      <c r="EG905"/>
      <c r="EH905"/>
      <c r="EI905"/>
      <c r="EJ905"/>
      <c r="EK905"/>
      <c r="EL905"/>
      <c r="EM905"/>
      <c r="EN905"/>
      <c r="EO905"/>
      <c r="EP905"/>
      <c r="EQ905"/>
      <c r="ER905"/>
      <c r="ES905"/>
      <c r="ET905"/>
      <c r="EU905"/>
      <c r="EV905"/>
      <c r="EW905"/>
      <c r="EX905"/>
      <c r="EY905"/>
      <c r="EZ905"/>
      <c r="FA905"/>
      <c r="FB905"/>
      <c r="FC905"/>
      <c r="FD905"/>
      <c r="FE905"/>
      <c r="FF905"/>
      <c r="FG905"/>
      <c r="FH905"/>
      <c r="FI905"/>
      <c r="FJ905"/>
      <c r="FK905"/>
      <c r="FL905"/>
      <c r="FM905"/>
      <c r="FN905"/>
      <c r="FO905"/>
      <c r="FP905"/>
      <c r="FQ905"/>
      <c r="FR905"/>
      <c r="FS905"/>
      <c r="FT905"/>
      <c r="FU905"/>
      <c r="FV905"/>
      <c r="FW905"/>
      <c r="FX905"/>
      <c r="FY905"/>
      <c r="FZ905"/>
      <c r="GA905"/>
      <c r="GB905"/>
      <c r="GC905"/>
      <c r="GD905"/>
      <c r="GE905"/>
      <c r="GF905"/>
      <c r="GG905"/>
      <c r="GH905"/>
      <c r="GI905"/>
      <c r="GJ905"/>
      <c r="GK905"/>
      <c r="GL905"/>
      <c r="GM905"/>
      <c r="GN905"/>
      <c r="GO905"/>
      <c r="GP905"/>
      <c r="GQ905"/>
      <c r="GR905"/>
      <c r="GS905"/>
      <c r="GT905"/>
      <c r="GU905"/>
      <c r="GV905"/>
      <c r="GW905"/>
    </row>
    <row r="906" spans="78:205" ht="13">
      <c r="BZ906"/>
      <c r="CH906"/>
      <c r="CP906"/>
      <c r="CX906"/>
      <c r="CY906"/>
      <c r="CZ906"/>
      <c r="DA906"/>
      <c r="DB906"/>
      <c r="DC906"/>
      <c r="DD906"/>
      <c r="DE906"/>
      <c r="DF906"/>
      <c r="DG906"/>
      <c r="DH906"/>
      <c r="DI906"/>
      <c r="DJ906"/>
      <c r="DK906"/>
      <c r="DL906"/>
      <c r="DM906"/>
      <c r="DN906"/>
      <c r="DO906"/>
      <c r="DP906"/>
      <c r="DQ906"/>
      <c r="DR906"/>
      <c r="DS906"/>
      <c r="DT906"/>
      <c r="DU906"/>
      <c r="DV906"/>
      <c r="DW906"/>
      <c r="DX906"/>
      <c r="DY906"/>
      <c r="DZ906"/>
      <c r="EA906"/>
      <c r="EB906"/>
      <c r="EC906"/>
      <c r="ED906"/>
      <c r="EE906"/>
      <c r="EF906"/>
      <c r="EG906"/>
      <c r="EH906"/>
      <c r="EI906"/>
      <c r="EJ906"/>
      <c r="EK906"/>
      <c r="EL906"/>
      <c r="EM906"/>
      <c r="EN906"/>
      <c r="EO906"/>
      <c r="EP906"/>
      <c r="EQ906"/>
      <c r="ER906"/>
      <c r="ES906"/>
      <c r="ET906"/>
      <c r="EU906"/>
      <c r="EV906"/>
      <c r="EW906"/>
      <c r="EX906"/>
      <c r="EY906"/>
      <c r="EZ906"/>
      <c r="FA906"/>
      <c r="FB906"/>
      <c r="FC906"/>
      <c r="FD906"/>
      <c r="FE906"/>
      <c r="FF906"/>
      <c r="FG906"/>
      <c r="FH906"/>
      <c r="FI906"/>
      <c r="FJ906"/>
      <c r="FK906"/>
      <c r="FL906"/>
      <c r="FM906"/>
      <c r="FN906"/>
      <c r="FO906"/>
      <c r="FP906"/>
      <c r="FQ906"/>
      <c r="FR906"/>
      <c r="FS906"/>
      <c r="FT906"/>
      <c r="FU906"/>
      <c r="FV906"/>
      <c r="FW906"/>
      <c r="FX906"/>
      <c r="FY906"/>
      <c r="FZ906"/>
      <c r="GA906"/>
      <c r="GB906"/>
      <c r="GC906"/>
      <c r="GD906"/>
      <c r="GE906"/>
      <c r="GF906"/>
      <c r="GG906"/>
      <c r="GH906"/>
      <c r="GI906"/>
      <c r="GJ906"/>
      <c r="GK906"/>
      <c r="GL906"/>
      <c r="GM906"/>
      <c r="GN906"/>
      <c r="GO906"/>
      <c r="GP906"/>
      <c r="GQ906"/>
      <c r="GR906"/>
      <c r="GS906"/>
      <c r="GT906"/>
      <c r="GU906"/>
      <c r="GV906"/>
      <c r="GW906"/>
    </row>
    <row r="907" spans="78:205" ht="13">
      <c r="BZ907"/>
      <c r="CH907"/>
      <c r="CP907"/>
      <c r="CX907"/>
      <c r="CY907"/>
      <c r="CZ907"/>
      <c r="DA907"/>
      <c r="DB907"/>
      <c r="DC907"/>
      <c r="DD907"/>
      <c r="DE907"/>
      <c r="DF907"/>
      <c r="DG907"/>
      <c r="DH907"/>
      <c r="DI907"/>
      <c r="DJ907"/>
      <c r="DK907"/>
      <c r="DL907"/>
      <c r="DM907"/>
      <c r="DN907"/>
      <c r="DO907"/>
      <c r="DP907"/>
      <c r="DQ907"/>
      <c r="DR907"/>
      <c r="DS907"/>
      <c r="DT907"/>
      <c r="DU907"/>
      <c r="DV907"/>
      <c r="DW907"/>
      <c r="DX907"/>
      <c r="DY907"/>
      <c r="DZ907"/>
      <c r="EA907"/>
      <c r="EB907"/>
      <c r="EC907"/>
      <c r="ED907"/>
      <c r="EE907"/>
      <c r="EF907"/>
      <c r="EG907"/>
      <c r="EH907"/>
      <c r="EI907"/>
      <c r="EJ907"/>
      <c r="EK907"/>
      <c r="EL907"/>
      <c r="EM907"/>
      <c r="EN907"/>
      <c r="EO907"/>
      <c r="EP907"/>
      <c r="EQ907"/>
      <c r="ER907"/>
      <c r="ES907"/>
      <c r="ET907"/>
      <c r="EU907"/>
      <c r="EV907"/>
      <c r="EW907"/>
      <c r="EX907"/>
      <c r="EY907"/>
      <c r="EZ907"/>
      <c r="FA907"/>
      <c r="FB907"/>
      <c r="FC907"/>
      <c r="FD907"/>
      <c r="FE907"/>
      <c r="FF907"/>
      <c r="FG907"/>
      <c r="FH907"/>
      <c r="FI907"/>
      <c r="FJ907"/>
      <c r="FK907"/>
      <c r="FL907"/>
      <c r="FM907"/>
      <c r="FN907"/>
      <c r="FO907"/>
      <c r="FP907"/>
      <c r="FQ907"/>
      <c r="FR907"/>
      <c r="FS907"/>
      <c r="FT907"/>
      <c r="FU907"/>
      <c r="FV907"/>
      <c r="FW907"/>
      <c r="FX907"/>
      <c r="FY907"/>
      <c r="FZ907"/>
      <c r="GA907"/>
      <c r="GB907"/>
      <c r="GC907"/>
      <c r="GD907"/>
      <c r="GE907"/>
      <c r="GF907"/>
      <c r="GG907"/>
      <c r="GH907"/>
      <c r="GI907"/>
      <c r="GJ907"/>
      <c r="GK907"/>
      <c r="GL907"/>
      <c r="GM907"/>
      <c r="GN907"/>
      <c r="GO907"/>
      <c r="GP907"/>
      <c r="GQ907"/>
      <c r="GR907"/>
      <c r="GS907"/>
      <c r="GT907"/>
      <c r="GU907"/>
      <c r="GV907"/>
      <c r="GW907"/>
    </row>
    <row r="908" spans="78:205" ht="13">
      <c r="BZ908"/>
      <c r="CH908"/>
      <c r="CP908"/>
      <c r="CX908"/>
      <c r="CY908"/>
      <c r="CZ908"/>
      <c r="DA908"/>
      <c r="DB908"/>
      <c r="DC908"/>
      <c r="DD908"/>
      <c r="DE908"/>
      <c r="DF908"/>
      <c r="DG908"/>
      <c r="DH908"/>
      <c r="DI908"/>
      <c r="DJ908"/>
      <c r="DK908"/>
      <c r="DL908"/>
      <c r="DM908"/>
      <c r="DN908"/>
      <c r="DO908"/>
      <c r="DP908"/>
      <c r="DQ908"/>
      <c r="DR908"/>
      <c r="DS908"/>
      <c r="DT908"/>
      <c r="DU908"/>
      <c r="DV908"/>
      <c r="DW908"/>
      <c r="DX908"/>
      <c r="DY908"/>
      <c r="DZ908"/>
      <c r="EA908"/>
      <c r="EB908"/>
      <c r="EC908"/>
      <c r="ED908"/>
      <c r="EE908"/>
      <c r="EF908"/>
      <c r="EG908"/>
      <c r="EH908"/>
      <c r="EI908"/>
      <c r="EJ908"/>
      <c r="EK908"/>
      <c r="EL908"/>
      <c r="EM908"/>
      <c r="EN908"/>
      <c r="EO908"/>
      <c r="EP908"/>
      <c r="EQ908"/>
      <c r="ER908"/>
      <c r="ES908"/>
      <c r="ET908"/>
      <c r="EU908"/>
      <c r="EV908"/>
      <c r="EW908"/>
      <c r="EX908"/>
      <c r="EY908"/>
      <c r="EZ908"/>
      <c r="FA908"/>
      <c r="FB908"/>
      <c r="FC908"/>
      <c r="FD908"/>
      <c r="FE908"/>
      <c r="FF908"/>
      <c r="FG908"/>
      <c r="FH908"/>
      <c r="FI908"/>
      <c r="FJ908"/>
      <c r="FK908"/>
      <c r="FL908"/>
      <c r="FM908"/>
      <c r="FN908"/>
      <c r="FO908"/>
      <c r="FP908"/>
      <c r="FQ908"/>
      <c r="FR908"/>
      <c r="FS908"/>
      <c r="FT908"/>
      <c r="FU908"/>
      <c r="FV908"/>
      <c r="FW908"/>
      <c r="FX908"/>
      <c r="FY908"/>
      <c r="FZ908"/>
      <c r="GA908"/>
      <c r="GB908"/>
      <c r="GC908"/>
      <c r="GD908"/>
      <c r="GE908"/>
      <c r="GF908"/>
      <c r="GG908"/>
      <c r="GH908"/>
      <c r="GI908"/>
      <c r="GJ908"/>
      <c r="GK908"/>
      <c r="GL908"/>
      <c r="GM908"/>
      <c r="GN908"/>
      <c r="GO908"/>
      <c r="GP908"/>
      <c r="GQ908"/>
      <c r="GR908"/>
      <c r="GS908"/>
      <c r="GT908"/>
      <c r="GU908"/>
      <c r="GV908"/>
      <c r="GW908"/>
    </row>
    <row r="909" spans="78:205" ht="13">
      <c r="BZ909"/>
      <c r="CH909"/>
      <c r="CP909"/>
      <c r="CX909"/>
      <c r="CY909"/>
      <c r="CZ909"/>
      <c r="DA909"/>
      <c r="DB909"/>
      <c r="DC909"/>
      <c r="DD909"/>
      <c r="DE909"/>
      <c r="DF909"/>
      <c r="DG909"/>
      <c r="DH909"/>
      <c r="DI909"/>
      <c r="DJ909"/>
      <c r="DK909"/>
      <c r="DL909"/>
      <c r="DM909"/>
      <c r="DN909"/>
      <c r="DO909"/>
      <c r="DP909"/>
      <c r="DQ909"/>
      <c r="DR909"/>
      <c r="DS909"/>
      <c r="DT909"/>
      <c r="DU909"/>
      <c r="DV909"/>
      <c r="DW909"/>
      <c r="DX909"/>
      <c r="DY909"/>
      <c r="DZ909"/>
      <c r="EA909"/>
      <c r="EB909"/>
      <c r="EC909"/>
      <c r="ED909"/>
      <c r="EE909"/>
      <c r="EF909"/>
      <c r="EG909"/>
      <c r="EH909"/>
      <c r="EI909"/>
      <c r="EJ909"/>
      <c r="EK909"/>
      <c r="EL909"/>
      <c r="EM909"/>
      <c r="EN909"/>
      <c r="EO909"/>
      <c r="EP909"/>
      <c r="EQ909"/>
      <c r="ER909"/>
      <c r="ES909"/>
      <c r="ET909"/>
      <c r="EU909"/>
      <c r="EV909"/>
      <c r="EW909"/>
      <c r="EX909"/>
      <c r="EY909"/>
      <c r="EZ909"/>
      <c r="FA909"/>
      <c r="FB909"/>
      <c r="FC909"/>
      <c r="FD909"/>
      <c r="FE909"/>
      <c r="FF909"/>
      <c r="FG909"/>
      <c r="FH909"/>
      <c r="FI909"/>
      <c r="FJ909"/>
      <c r="FK909"/>
      <c r="FL909"/>
      <c r="FM909"/>
      <c r="FN909"/>
      <c r="FO909"/>
      <c r="FP909"/>
      <c r="FQ909"/>
      <c r="FR909"/>
      <c r="FS909"/>
      <c r="FT909"/>
      <c r="FU909"/>
      <c r="FV909"/>
      <c r="FW909"/>
      <c r="FX909"/>
      <c r="FY909"/>
      <c r="FZ909"/>
      <c r="GA909"/>
      <c r="GB909"/>
      <c r="GC909"/>
      <c r="GD909"/>
      <c r="GE909"/>
      <c r="GF909"/>
      <c r="GG909"/>
      <c r="GH909"/>
      <c r="GI909"/>
      <c r="GJ909"/>
      <c r="GK909"/>
      <c r="GL909"/>
      <c r="GM909"/>
      <c r="GN909"/>
      <c r="GO909"/>
      <c r="GP909"/>
      <c r="GQ909"/>
      <c r="GR909"/>
      <c r="GS909"/>
      <c r="GT909"/>
      <c r="GU909"/>
      <c r="GV909"/>
      <c r="GW909"/>
    </row>
    <row r="910" spans="78:205" ht="13">
      <c r="BZ910"/>
      <c r="CH910"/>
      <c r="CP910"/>
      <c r="CX910"/>
      <c r="CY910"/>
      <c r="CZ910"/>
      <c r="DA910"/>
      <c r="DB910"/>
      <c r="DC910"/>
      <c r="DD910"/>
      <c r="DE910"/>
      <c r="DF910"/>
      <c r="DG910"/>
      <c r="DH910"/>
      <c r="DI910"/>
      <c r="DJ910"/>
      <c r="DK910"/>
      <c r="DL910"/>
      <c r="DM910"/>
      <c r="DN910"/>
      <c r="DO910"/>
      <c r="DP910"/>
      <c r="DQ910"/>
      <c r="DR910"/>
      <c r="DS910"/>
      <c r="DT910"/>
      <c r="DU910"/>
      <c r="DV910"/>
      <c r="DW910"/>
      <c r="DX910"/>
      <c r="DY910"/>
      <c r="DZ910"/>
      <c r="EA910"/>
      <c r="EB910"/>
      <c r="EC910"/>
      <c r="ED910"/>
      <c r="EE910"/>
      <c r="EF910"/>
      <c r="EG910"/>
      <c r="EH910"/>
      <c r="EI910"/>
      <c r="EJ910"/>
      <c r="EK910"/>
      <c r="EL910"/>
      <c r="EM910"/>
      <c r="EN910"/>
      <c r="EO910"/>
      <c r="EP910"/>
      <c r="EQ910"/>
      <c r="ER910"/>
      <c r="ES910"/>
      <c r="ET910"/>
      <c r="EU910"/>
      <c r="EV910"/>
      <c r="EW910"/>
      <c r="EX910"/>
      <c r="EY910"/>
      <c r="EZ910"/>
      <c r="FA910"/>
      <c r="FB910"/>
      <c r="FC910"/>
      <c r="FD910"/>
      <c r="FE910"/>
      <c r="FF910"/>
      <c r="FG910"/>
      <c r="FH910"/>
      <c r="FI910"/>
      <c r="FJ910"/>
      <c r="FK910"/>
      <c r="FL910"/>
      <c r="FM910"/>
      <c r="FN910"/>
      <c r="FO910"/>
      <c r="FP910"/>
      <c r="FQ910"/>
      <c r="FR910"/>
      <c r="FS910"/>
      <c r="FT910"/>
      <c r="FU910"/>
      <c r="FV910"/>
      <c r="FW910"/>
      <c r="FX910"/>
      <c r="FY910"/>
      <c r="FZ910"/>
      <c r="GA910"/>
      <c r="GB910"/>
      <c r="GC910"/>
      <c r="GD910"/>
      <c r="GE910"/>
      <c r="GF910"/>
      <c r="GG910"/>
      <c r="GH910"/>
      <c r="GI910"/>
      <c r="GJ910"/>
      <c r="GK910"/>
      <c r="GL910"/>
      <c r="GM910"/>
      <c r="GN910"/>
      <c r="GO910"/>
      <c r="GP910"/>
      <c r="GQ910"/>
      <c r="GR910"/>
      <c r="GS910"/>
      <c r="GT910"/>
      <c r="GU910"/>
      <c r="GV910"/>
      <c r="GW910"/>
    </row>
    <row r="911" spans="78:205" ht="13">
      <c r="BZ911"/>
      <c r="CH911"/>
      <c r="CP911"/>
      <c r="CX911"/>
      <c r="CY911"/>
      <c r="CZ911"/>
      <c r="DA911"/>
      <c r="DB911"/>
      <c r="DC911"/>
      <c r="DD911"/>
      <c r="DE911"/>
      <c r="DF911"/>
      <c r="DG911"/>
      <c r="DH911"/>
      <c r="DI911"/>
      <c r="DJ911"/>
      <c r="DK911"/>
      <c r="DL911"/>
      <c r="DM911"/>
      <c r="DN911"/>
      <c r="DO911"/>
      <c r="DP911"/>
      <c r="DQ911"/>
      <c r="DR911"/>
      <c r="DS911"/>
      <c r="DT911"/>
      <c r="DU911"/>
      <c r="DV911"/>
      <c r="DW911"/>
      <c r="DX911"/>
      <c r="DY911"/>
      <c r="DZ911"/>
      <c r="EA911"/>
      <c r="EB911"/>
      <c r="EC911"/>
      <c r="ED911"/>
      <c r="EE911"/>
      <c r="EF911"/>
      <c r="EG911"/>
      <c r="EH911"/>
      <c r="EI911"/>
      <c r="EJ911"/>
      <c r="EK911"/>
      <c r="EL911"/>
      <c r="EM911"/>
      <c r="EN911"/>
      <c r="EO911"/>
      <c r="EP911"/>
      <c r="EQ911"/>
      <c r="ER911"/>
      <c r="ES911"/>
      <c r="ET911"/>
      <c r="EU911"/>
      <c r="EV911"/>
      <c r="EW911"/>
      <c r="EX911"/>
      <c r="EY911"/>
      <c r="EZ911"/>
      <c r="FA911"/>
      <c r="FB911"/>
      <c r="FC911"/>
      <c r="FD911"/>
      <c r="FE911"/>
      <c r="FF911"/>
      <c r="FG911"/>
      <c r="FH911"/>
      <c r="FI911"/>
      <c r="FJ911"/>
      <c r="FK911"/>
      <c r="FL911"/>
      <c r="FM911"/>
      <c r="FN911"/>
      <c r="FO911"/>
      <c r="FP911"/>
      <c r="FQ911"/>
      <c r="FR911"/>
      <c r="FS911"/>
      <c r="FT911"/>
      <c r="FU911"/>
      <c r="FV911"/>
      <c r="FW911"/>
      <c r="FX911"/>
      <c r="FY911"/>
      <c r="FZ911"/>
      <c r="GA911"/>
      <c r="GB911"/>
      <c r="GC911"/>
      <c r="GD911"/>
      <c r="GE911"/>
      <c r="GF911"/>
      <c r="GG911"/>
      <c r="GH911"/>
      <c r="GI911"/>
      <c r="GJ911"/>
      <c r="GK911"/>
      <c r="GL911"/>
      <c r="GM911"/>
      <c r="GN911"/>
      <c r="GO911"/>
      <c r="GP911"/>
      <c r="GQ911"/>
      <c r="GR911"/>
      <c r="GS911"/>
      <c r="GT911"/>
      <c r="GU911"/>
      <c r="GV911"/>
      <c r="GW911"/>
    </row>
    <row r="912" spans="78:205" ht="13">
      <c r="BZ912"/>
      <c r="CH912"/>
      <c r="CP912"/>
      <c r="CX912"/>
      <c r="CY912"/>
      <c r="CZ912"/>
      <c r="DA912"/>
      <c r="DB912"/>
      <c r="DC912"/>
      <c r="DD912"/>
      <c r="DE912"/>
      <c r="DF912"/>
      <c r="DG912"/>
      <c r="DH912"/>
      <c r="DI912"/>
      <c r="DJ912"/>
      <c r="DK912"/>
      <c r="DL912"/>
      <c r="DM912"/>
      <c r="DN912"/>
      <c r="DO912"/>
      <c r="DP912"/>
      <c r="DQ912"/>
      <c r="DR912"/>
      <c r="DS912"/>
      <c r="DT912"/>
      <c r="DU912"/>
      <c r="DV912"/>
      <c r="DW912"/>
      <c r="DX912"/>
      <c r="DY912"/>
      <c r="DZ912"/>
      <c r="EA912"/>
      <c r="EB912"/>
      <c r="EC912"/>
      <c r="ED912"/>
      <c r="EE912"/>
      <c r="EF912"/>
      <c r="EG912"/>
      <c r="EH912"/>
      <c r="EI912"/>
      <c r="EJ912"/>
      <c r="EK912"/>
      <c r="EL912"/>
      <c r="EM912"/>
      <c r="EN912"/>
      <c r="EO912"/>
      <c r="EP912"/>
      <c r="EQ912"/>
      <c r="ER912"/>
      <c r="ES912"/>
      <c r="ET912"/>
      <c r="EU912"/>
      <c r="EV912"/>
      <c r="EW912"/>
      <c r="EX912"/>
      <c r="EY912"/>
      <c r="EZ912"/>
      <c r="FA912"/>
      <c r="FB912"/>
      <c r="FC912"/>
      <c r="FD912"/>
      <c r="FE912"/>
      <c r="FF912"/>
      <c r="FG912"/>
      <c r="FH912"/>
      <c r="FI912"/>
      <c r="FJ912"/>
      <c r="FK912"/>
      <c r="FL912"/>
      <c r="FM912"/>
      <c r="FN912"/>
      <c r="FO912"/>
      <c r="FP912"/>
      <c r="FQ912"/>
      <c r="FR912"/>
      <c r="FS912"/>
      <c r="FT912"/>
      <c r="FU912"/>
      <c r="FV912"/>
      <c r="FW912"/>
      <c r="FX912"/>
      <c r="FY912"/>
      <c r="FZ912"/>
      <c r="GA912"/>
      <c r="GB912"/>
      <c r="GC912"/>
      <c r="GD912"/>
      <c r="GE912"/>
      <c r="GF912"/>
      <c r="GG912"/>
      <c r="GH912"/>
      <c r="GI912"/>
      <c r="GJ912"/>
      <c r="GK912"/>
      <c r="GL912"/>
      <c r="GM912"/>
      <c r="GN912"/>
      <c r="GO912"/>
      <c r="GP912"/>
      <c r="GQ912"/>
      <c r="GR912"/>
      <c r="GS912"/>
      <c r="GT912"/>
      <c r="GU912"/>
      <c r="GV912"/>
      <c r="GW912"/>
    </row>
    <row r="913" spans="78:205" ht="13">
      <c r="BZ913"/>
      <c r="CH913"/>
      <c r="CP913"/>
      <c r="CX913"/>
      <c r="CY913"/>
      <c r="CZ913"/>
      <c r="DA913"/>
      <c r="DB913"/>
      <c r="DC913"/>
      <c r="DD913"/>
      <c r="DE913"/>
      <c r="DF913"/>
      <c r="DG913"/>
      <c r="DH913"/>
      <c r="DI913"/>
      <c r="DJ913"/>
      <c r="DK913"/>
      <c r="DL913"/>
      <c r="DM913"/>
      <c r="DN913"/>
      <c r="DO913"/>
      <c r="DP913"/>
      <c r="DQ913"/>
      <c r="DR913"/>
      <c r="DS913"/>
      <c r="DT913"/>
      <c r="DU913"/>
      <c r="DV913"/>
      <c r="DW913"/>
      <c r="DX913"/>
      <c r="DY913"/>
      <c r="DZ913"/>
      <c r="EA913"/>
      <c r="EB913"/>
      <c r="EC913"/>
      <c r="ED913"/>
      <c r="EE913"/>
      <c r="EF913"/>
      <c r="EG913"/>
      <c r="EH913"/>
      <c r="EI913"/>
      <c r="EJ913"/>
      <c r="EK913"/>
      <c r="EL913"/>
      <c r="EM913"/>
      <c r="EN913"/>
      <c r="EO913"/>
      <c r="EP913"/>
      <c r="EQ913"/>
      <c r="ER913"/>
      <c r="ES913"/>
      <c r="ET913"/>
      <c r="EU913"/>
      <c r="EV913"/>
      <c r="EW913"/>
      <c r="EX913"/>
      <c r="EY913"/>
      <c r="EZ913"/>
      <c r="FA913"/>
      <c r="FB913"/>
      <c r="FC913"/>
      <c r="FD913"/>
      <c r="FE913"/>
      <c r="FF913"/>
      <c r="FG913"/>
      <c r="FH913"/>
      <c r="FI913"/>
      <c r="FJ913"/>
      <c r="FK913"/>
      <c r="FL913"/>
      <c r="FM913"/>
      <c r="FN913"/>
      <c r="FO913"/>
      <c r="FP913"/>
      <c r="FQ913"/>
      <c r="FR913"/>
      <c r="FS913"/>
      <c r="FT913"/>
      <c r="FU913"/>
      <c r="FV913"/>
      <c r="FW913"/>
      <c r="FX913"/>
      <c r="FY913"/>
      <c r="FZ913"/>
      <c r="GA913"/>
      <c r="GB913"/>
      <c r="GC913"/>
      <c r="GD913"/>
      <c r="GE913"/>
      <c r="GF913"/>
      <c r="GG913"/>
      <c r="GH913"/>
      <c r="GI913"/>
      <c r="GJ913"/>
      <c r="GK913"/>
      <c r="GL913"/>
      <c r="GM913"/>
      <c r="GN913"/>
      <c r="GO913"/>
      <c r="GP913"/>
      <c r="GQ913"/>
      <c r="GR913"/>
      <c r="GS913"/>
      <c r="GT913"/>
      <c r="GU913"/>
      <c r="GV913"/>
      <c r="GW913"/>
    </row>
    <row r="914" spans="78:205" ht="13">
      <c r="BZ914"/>
      <c r="CH914"/>
      <c r="CP914"/>
      <c r="CX914"/>
      <c r="CY914"/>
      <c r="CZ914"/>
      <c r="DA914"/>
      <c r="DB914"/>
      <c r="DC914"/>
      <c r="DD914"/>
      <c r="DE914"/>
      <c r="DF914"/>
      <c r="DG914"/>
      <c r="DH914"/>
      <c r="DI914"/>
      <c r="DJ914"/>
      <c r="DK914"/>
      <c r="DL914"/>
      <c r="DM914"/>
      <c r="DN914"/>
      <c r="DO914"/>
      <c r="DP914"/>
      <c r="DQ914"/>
      <c r="DR914"/>
      <c r="DS914"/>
      <c r="DT914"/>
      <c r="DU914"/>
      <c r="DV914"/>
      <c r="DW914"/>
      <c r="DX914"/>
      <c r="DY914"/>
      <c r="DZ914"/>
      <c r="EA914"/>
      <c r="EB914"/>
      <c r="EC914"/>
      <c r="ED914"/>
      <c r="EE914"/>
      <c r="EF914"/>
      <c r="EG914"/>
      <c r="EH914"/>
      <c r="EI914"/>
      <c r="EJ914"/>
      <c r="EK914"/>
      <c r="EL914"/>
      <c r="EM914"/>
      <c r="EN914"/>
      <c r="EO914"/>
      <c r="EP914"/>
      <c r="EQ914"/>
      <c r="ER914"/>
      <c r="ES914"/>
      <c r="ET914"/>
      <c r="EU914"/>
      <c r="EV914"/>
      <c r="EW914"/>
      <c r="EX914"/>
      <c r="EY914"/>
      <c r="EZ914"/>
      <c r="FA914"/>
      <c r="FB914"/>
      <c r="FC914"/>
      <c r="FD914"/>
      <c r="FE914"/>
      <c r="FF914"/>
      <c r="FG914"/>
      <c r="FH914"/>
      <c r="FI914"/>
      <c r="FJ914"/>
      <c r="FK914"/>
      <c r="FL914"/>
      <c r="FM914"/>
      <c r="FN914"/>
      <c r="FO914"/>
      <c r="FP914"/>
      <c r="FQ914"/>
      <c r="FR914"/>
      <c r="FS914"/>
      <c r="FT914"/>
      <c r="FU914"/>
      <c r="FV914"/>
      <c r="FW914"/>
      <c r="FX914"/>
      <c r="FY914"/>
      <c r="FZ914"/>
      <c r="GA914"/>
      <c r="GB914"/>
      <c r="GC914"/>
      <c r="GD914"/>
      <c r="GE914"/>
      <c r="GF914"/>
      <c r="GG914"/>
      <c r="GH914"/>
      <c r="GI914"/>
      <c r="GJ914"/>
      <c r="GK914"/>
      <c r="GL914"/>
      <c r="GM914"/>
      <c r="GN914"/>
      <c r="GO914"/>
      <c r="GP914"/>
      <c r="GQ914"/>
      <c r="GR914"/>
      <c r="GS914"/>
      <c r="GT914"/>
      <c r="GU914"/>
      <c r="GV914"/>
      <c r="GW914"/>
    </row>
    <row r="915" spans="78:205" ht="13">
      <c r="BZ915"/>
      <c r="CH915"/>
      <c r="CP915"/>
      <c r="CX915"/>
      <c r="CY915"/>
      <c r="CZ915"/>
      <c r="DA915"/>
      <c r="DB915"/>
      <c r="DC915"/>
      <c r="DD915"/>
      <c r="DE915"/>
      <c r="DF915"/>
      <c r="DG915"/>
      <c r="DH915"/>
      <c r="DI915"/>
      <c r="DJ915"/>
      <c r="DK915"/>
      <c r="DL915"/>
      <c r="DM915"/>
      <c r="DN915"/>
      <c r="DO915"/>
      <c r="DP915"/>
      <c r="DQ915"/>
      <c r="DR915"/>
      <c r="DS915"/>
      <c r="DT915"/>
      <c r="DU915"/>
      <c r="DV915"/>
      <c r="DW915"/>
      <c r="DX915"/>
      <c r="DY915"/>
      <c r="DZ915"/>
      <c r="EA915"/>
      <c r="EB915"/>
      <c r="EC915"/>
      <c r="ED915"/>
      <c r="EE915"/>
      <c r="EF915"/>
      <c r="EG915"/>
      <c r="EH915"/>
      <c r="EI915"/>
      <c r="EJ915"/>
      <c r="EK915"/>
      <c r="EL915"/>
      <c r="EM915"/>
      <c r="EN915"/>
      <c r="EO915"/>
      <c r="EP915"/>
      <c r="EQ915"/>
      <c r="ER915"/>
      <c r="ES915"/>
      <c r="ET915"/>
      <c r="EU915"/>
      <c r="EV915"/>
      <c r="EW915"/>
      <c r="EX915"/>
      <c r="EY915"/>
      <c r="EZ915"/>
      <c r="FA915"/>
      <c r="FB915"/>
      <c r="FC915"/>
      <c r="FD915"/>
      <c r="FE915"/>
      <c r="FF915"/>
      <c r="FG915"/>
      <c r="FH915"/>
      <c r="FI915"/>
      <c r="FJ915"/>
      <c r="FK915"/>
      <c r="FL915"/>
      <c r="FM915"/>
      <c r="FN915"/>
      <c r="FO915"/>
      <c r="FP915"/>
      <c r="FQ915"/>
      <c r="FR915"/>
      <c r="FS915"/>
      <c r="FT915"/>
      <c r="FU915"/>
      <c r="FV915"/>
      <c r="FW915"/>
      <c r="FX915"/>
      <c r="FY915"/>
      <c r="FZ915"/>
      <c r="GA915"/>
      <c r="GB915"/>
      <c r="GC915"/>
      <c r="GD915"/>
      <c r="GE915"/>
      <c r="GF915"/>
      <c r="GG915"/>
      <c r="GH915"/>
      <c r="GI915"/>
      <c r="GJ915"/>
      <c r="GK915"/>
      <c r="GL915"/>
      <c r="GM915"/>
      <c r="GN915"/>
      <c r="GO915"/>
      <c r="GP915"/>
      <c r="GQ915"/>
      <c r="GR915"/>
      <c r="GS915"/>
      <c r="GT915"/>
      <c r="GU915"/>
      <c r="GV915"/>
      <c r="GW915"/>
    </row>
    <row r="916" spans="78:205" ht="13">
      <c r="BZ916"/>
      <c r="CH916"/>
      <c r="CP916"/>
      <c r="CX916"/>
      <c r="CY916"/>
      <c r="CZ916"/>
      <c r="DA916"/>
      <c r="DB916"/>
      <c r="DC916"/>
      <c r="DD916"/>
      <c r="DE916"/>
      <c r="DF916"/>
      <c r="DG916"/>
      <c r="DH916"/>
      <c r="DI916"/>
      <c r="DJ916"/>
      <c r="DK916"/>
      <c r="DL916"/>
      <c r="DM916"/>
      <c r="DN916"/>
      <c r="DO916"/>
      <c r="DP916"/>
      <c r="DQ916"/>
      <c r="DR916"/>
      <c r="DS916"/>
      <c r="DT916"/>
      <c r="DU916"/>
      <c r="DV916"/>
      <c r="DW916"/>
      <c r="DX916"/>
      <c r="DY916"/>
      <c r="DZ916"/>
      <c r="EA916"/>
      <c r="EB916"/>
      <c r="EC916"/>
      <c r="ED916"/>
      <c r="EE916"/>
      <c r="EF916"/>
      <c r="EG916"/>
      <c r="EH916"/>
      <c r="EI916"/>
      <c r="EJ916"/>
      <c r="EK916"/>
      <c r="EL916"/>
      <c r="EM916"/>
      <c r="EN916"/>
      <c r="EO916"/>
      <c r="EP916"/>
      <c r="EQ916"/>
      <c r="ER916"/>
      <c r="ES916"/>
      <c r="ET916"/>
      <c r="EU916"/>
      <c r="EV916"/>
      <c r="EW916"/>
      <c r="EX916"/>
      <c r="EY916"/>
      <c r="EZ916"/>
      <c r="FA916"/>
      <c r="FB916"/>
      <c r="FC916"/>
      <c r="FD916"/>
      <c r="FE916"/>
      <c r="FF916"/>
      <c r="FG916"/>
      <c r="FH916"/>
      <c r="FI916"/>
      <c r="FJ916"/>
      <c r="FK916"/>
      <c r="FL916"/>
      <c r="FM916"/>
      <c r="FN916"/>
      <c r="FO916"/>
      <c r="FP916"/>
      <c r="FQ916"/>
      <c r="FR916"/>
      <c r="FS916"/>
      <c r="FT916"/>
      <c r="FU916"/>
      <c r="FV916"/>
      <c r="FW916"/>
      <c r="FX916"/>
      <c r="FY916"/>
      <c r="FZ916"/>
      <c r="GA916"/>
      <c r="GB916"/>
      <c r="GC916"/>
      <c r="GD916"/>
      <c r="GE916"/>
      <c r="GF916"/>
      <c r="GG916"/>
      <c r="GH916"/>
      <c r="GI916"/>
      <c r="GJ916"/>
      <c r="GK916"/>
      <c r="GL916"/>
      <c r="GM916"/>
      <c r="GN916"/>
      <c r="GO916"/>
      <c r="GP916"/>
      <c r="GQ916"/>
      <c r="GR916"/>
      <c r="GS916"/>
      <c r="GT916"/>
      <c r="GU916"/>
      <c r="GV916"/>
      <c r="GW916"/>
    </row>
    <row r="917" spans="78:205" ht="13">
      <c r="BZ917"/>
      <c r="CH917"/>
      <c r="CP917"/>
      <c r="CX917"/>
      <c r="CY917"/>
      <c r="CZ917"/>
      <c r="DA917"/>
      <c r="DB917"/>
      <c r="DC917"/>
      <c r="DD917"/>
      <c r="DE917"/>
      <c r="DF917"/>
      <c r="DG917"/>
      <c r="DH917"/>
      <c r="DI917"/>
      <c r="DJ917"/>
      <c r="DK917"/>
      <c r="DL917"/>
      <c r="DM917"/>
      <c r="DN917"/>
      <c r="DO917"/>
      <c r="DP917"/>
      <c r="DQ917"/>
      <c r="DR917"/>
      <c r="DS917"/>
      <c r="DT917"/>
      <c r="DU917"/>
      <c r="DV917"/>
      <c r="DW917"/>
      <c r="DX917"/>
      <c r="DY917"/>
      <c r="DZ917"/>
      <c r="EA917"/>
      <c r="EB917"/>
      <c r="EC917"/>
      <c r="ED917"/>
      <c r="EE917"/>
      <c r="EF917"/>
      <c r="EG917"/>
      <c r="EH917"/>
      <c r="EI917"/>
      <c r="EJ917"/>
      <c r="EK917"/>
      <c r="EL917"/>
      <c r="EM917"/>
      <c r="EN917"/>
      <c r="EO917"/>
      <c r="EP917"/>
      <c r="EQ917"/>
      <c r="ER917"/>
      <c r="ES917"/>
      <c r="ET917"/>
      <c r="EU917"/>
      <c r="EV917"/>
      <c r="EW917"/>
      <c r="EX917"/>
      <c r="EY917"/>
      <c r="EZ917"/>
      <c r="FA917"/>
      <c r="FB917"/>
      <c r="FC917"/>
      <c r="FD917"/>
      <c r="FE917"/>
      <c r="FF917"/>
      <c r="FG917"/>
      <c r="FH917"/>
      <c r="FI917"/>
      <c r="FJ917"/>
      <c r="FK917"/>
      <c r="FL917"/>
      <c r="FM917"/>
      <c r="FN917"/>
      <c r="FO917"/>
      <c r="FP917"/>
      <c r="FQ917"/>
      <c r="FR917"/>
      <c r="FS917"/>
      <c r="FT917"/>
      <c r="FU917"/>
      <c r="FV917"/>
      <c r="FW917"/>
      <c r="FX917"/>
      <c r="FY917"/>
      <c r="FZ917"/>
      <c r="GA917"/>
      <c r="GB917"/>
      <c r="GC917"/>
      <c r="GD917"/>
      <c r="GE917"/>
      <c r="GF917"/>
      <c r="GG917"/>
      <c r="GH917"/>
      <c r="GI917"/>
      <c r="GJ917"/>
      <c r="GK917"/>
      <c r="GL917"/>
      <c r="GM917"/>
      <c r="GN917"/>
      <c r="GO917"/>
      <c r="GP917"/>
      <c r="GQ917"/>
      <c r="GR917"/>
      <c r="GS917"/>
      <c r="GT917"/>
      <c r="GU917"/>
      <c r="GV917"/>
      <c r="GW917"/>
    </row>
    <row r="918" spans="78:205" ht="13">
      <c r="BZ918"/>
      <c r="CH918"/>
      <c r="CP918"/>
      <c r="CX918"/>
      <c r="CY918"/>
      <c r="CZ918"/>
      <c r="DA918"/>
      <c r="DB918"/>
      <c r="DC918"/>
      <c r="DD918"/>
      <c r="DE918"/>
      <c r="DF918"/>
      <c r="DG918"/>
      <c r="DH918"/>
      <c r="DI918"/>
      <c r="DJ918"/>
      <c r="DK918"/>
      <c r="DL918"/>
      <c r="DM918"/>
      <c r="DN918"/>
      <c r="DO918"/>
      <c r="DP918"/>
      <c r="DQ918"/>
      <c r="DR918"/>
      <c r="DS918"/>
      <c r="DT918"/>
      <c r="DU918"/>
      <c r="DV918"/>
      <c r="DW918"/>
      <c r="DX918"/>
      <c r="DY918"/>
      <c r="DZ918"/>
      <c r="EA918"/>
      <c r="EB918"/>
      <c r="EC918"/>
      <c r="ED918"/>
      <c r="EE918"/>
      <c r="EF918"/>
      <c r="EG918"/>
      <c r="EH918"/>
      <c r="EI918"/>
      <c r="EJ918"/>
      <c r="EK918"/>
      <c r="EL918"/>
      <c r="EM918"/>
      <c r="EN918"/>
      <c r="EO918"/>
      <c r="EP918"/>
      <c r="EQ918"/>
      <c r="ER918"/>
      <c r="ES918"/>
      <c r="ET918"/>
      <c r="EU918"/>
      <c r="EV918"/>
      <c r="EW918"/>
      <c r="EX918"/>
      <c r="EY918"/>
      <c r="EZ918"/>
      <c r="FA918"/>
      <c r="FB918"/>
      <c r="FC918"/>
      <c r="FD918"/>
      <c r="FE918"/>
      <c r="FF918"/>
      <c r="FG918"/>
      <c r="FH918"/>
      <c r="FI918"/>
      <c r="FJ918"/>
      <c r="FK918"/>
      <c r="FL918"/>
      <c r="FM918"/>
      <c r="FN918"/>
      <c r="FO918"/>
      <c r="FP918"/>
      <c r="FQ918"/>
      <c r="FR918"/>
      <c r="FS918"/>
      <c r="FT918"/>
      <c r="FU918"/>
      <c r="FV918"/>
      <c r="FW918"/>
      <c r="FX918"/>
      <c r="FY918"/>
      <c r="FZ918"/>
      <c r="GA918"/>
      <c r="GB918"/>
      <c r="GC918"/>
      <c r="GD918"/>
      <c r="GE918"/>
      <c r="GF918"/>
      <c r="GG918"/>
      <c r="GH918"/>
      <c r="GI918"/>
      <c r="GJ918"/>
      <c r="GK918"/>
      <c r="GL918"/>
      <c r="GM918"/>
      <c r="GN918"/>
      <c r="GO918"/>
      <c r="GP918"/>
      <c r="GQ918"/>
      <c r="GR918"/>
      <c r="GS918"/>
      <c r="GT918"/>
      <c r="GU918"/>
      <c r="GV918"/>
      <c r="GW918"/>
    </row>
    <row r="919" spans="78:205" ht="13">
      <c r="BZ919"/>
      <c r="CH919"/>
      <c r="CP919"/>
      <c r="CX919"/>
      <c r="CY919"/>
      <c r="CZ919"/>
      <c r="DA919"/>
      <c r="DB919"/>
      <c r="DC919"/>
      <c r="DD919"/>
      <c r="DE919"/>
      <c r="DF919"/>
      <c r="DG919"/>
      <c r="DH919"/>
      <c r="DI919"/>
      <c r="DJ919"/>
      <c r="DK919"/>
      <c r="DL919"/>
      <c r="DM919"/>
      <c r="DN919"/>
      <c r="DO919"/>
      <c r="DP919"/>
      <c r="DQ919"/>
      <c r="DR919"/>
      <c r="DS919"/>
      <c r="DT919"/>
      <c r="DU919"/>
      <c r="DV919"/>
      <c r="DW919"/>
      <c r="DX919"/>
      <c r="DY919"/>
      <c r="DZ919"/>
      <c r="EA919"/>
      <c r="EB919"/>
      <c r="EC919"/>
      <c r="ED919"/>
      <c r="EE919"/>
      <c r="EF919"/>
      <c r="EG919"/>
      <c r="EH919"/>
      <c r="EI919"/>
      <c r="EJ919"/>
      <c r="EK919"/>
      <c r="EL919"/>
      <c r="EM919"/>
      <c r="EN919"/>
      <c r="EO919"/>
      <c r="EP919"/>
      <c r="EQ919"/>
      <c r="ER919"/>
      <c r="ES919"/>
      <c r="ET919"/>
      <c r="EU919"/>
      <c r="EV919"/>
      <c r="EW919"/>
      <c r="EX919"/>
      <c r="EY919"/>
      <c r="EZ919"/>
      <c r="FA919"/>
      <c r="FB919"/>
      <c r="FC919"/>
      <c r="FD919"/>
      <c r="FE919"/>
      <c r="FF919"/>
      <c r="FG919"/>
      <c r="FH919"/>
      <c r="FI919"/>
      <c r="FJ919"/>
      <c r="FK919"/>
      <c r="FL919"/>
      <c r="FM919"/>
      <c r="FN919"/>
      <c r="FO919"/>
      <c r="FP919"/>
      <c r="FQ919"/>
      <c r="FR919"/>
      <c r="FS919"/>
      <c r="FT919"/>
      <c r="FU919"/>
      <c r="FV919"/>
      <c r="FW919"/>
      <c r="FX919"/>
      <c r="FY919"/>
      <c r="FZ919"/>
      <c r="GA919"/>
      <c r="GB919"/>
      <c r="GC919"/>
      <c r="GD919"/>
      <c r="GE919"/>
      <c r="GF919"/>
      <c r="GG919"/>
      <c r="GH919"/>
      <c r="GI919"/>
      <c r="GJ919"/>
      <c r="GK919"/>
      <c r="GL919"/>
      <c r="GM919"/>
      <c r="GN919"/>
      <c r="GO919"/>
      <c r="GP919"/>
      <c r="GQ919"/>
      <c r="GR919"/>
      <c r="GS919"/>
      <c r="GT919"/>
      <c r="GU919"/>
      <c r="GV919"/>
      <c r="GW919"/>
    </row>
    <row r="920" spans="78:205" ht="13">
      <c r="BZ920"/>
      <c r="CH920"/>
      <c r="CP920"/>
      <c r="CX920"/>
      <c r="CY920"/>
      <c r="CZ920"/>
      <c r="DA920"/>
      <c r="DB920"/>
      <c r="DC920"/>
      <c r="DD920"/>
      <c r="DE920"/>
      <c r="DF920"/>
      <c r="DG920"/>
      <c r="DH920"/>
      <c r="DI920"/>
      <c r="DJ920"/>
      <c r="DK920"/>
      <c r="DL920"/>
      <c r="DM920"/>
      <c r="DN920"/>
      <c r="DO920"/>
      <c r="DP920"/>
      <c r="DQ920"/>
      <c r="DR920"/>
      <c r="DS920"/>
      <c r="DT920"/>
      <c r="DU920"/>
      <c r="DV920"/>
      <c r="DW920"/>
      <c r="DX920"/>
      <c r="DY920"/>
      <c r="DZ920"/>
      <c r="EA920"/>
      <c r="EB920"/>
      <c r="EC920"/>
      <c r="ED920"/>
      <c r="EE920"/>
      <c r="EF920"/>
      <c r="EG920"/>
      <c r="EH920"/>
      <c r="EI920"/>
      <c r="EJ920"/>
      <c r="EK920"/>
      <c r="EL920"/>
      <c r="EM920"/>
      <c r="EN920"/>
      <c r="EO920"/>
      <c r="EP920"/>
      <c r="EQ920"/>
      <c r="ER920"/>
      <c r="ES920"/>
      <c r="ET920"/>
      <c r="EU920"/>
      <c r="EV920"/>
      <c r="EW920"/>
      <c r="EX920"/>
      <c r="EY920"/>
      <c r="EZ920"/>
      <c r="FA920"/>
      <c r="FB920"/>
      <c r="FC920"/>
      <c r="FD920"/>
      <c r="FE920"/>
      <c r="FF920"/>
      <c r="FG920"/>
      <c r="FH920"/>
      <c r="FI920"/>
      <c r="FJ920"/>
      <c r="FK920"/>
      <c r="FL920"/>
      <c r="FM920"/>
      <c r="FN920"/>
      <c r="FO920"/>
      <c r="FP920"/>
      <c r="FQ920"/>
      <c r="FR920"/>
      <c r="FS920"/>
      <c r="FT920"/>
      <c r="FU920"/>
      <c r="FV920"/>
      <c r="FW920"/>
      <c r="FX920"/>
      <c r="FY920"/>
      <c r="FZ920"/>
      <c r="GA920"/>
      <c r="GB920"/>
      <c r="GC920"/>
      <c r="GD920"/>
      <c r="GE920"/>
      <c r="GF920"/>
      <c r="GG920"/>
      <c r="GH920"/>
      <c r="GI920"/>
      <c r="GJ920"/>
      <c r="GK920"/>
      <c r="GL920"/>
      <c r="GM920"/>
      <c r="GN920"/>
      <c r="GO920"/>
      <c r="GP920"/>
      <c r="GQ920"/>
      <c r="GR920"/>
      <c r="GS920"/>
      <c r="GT920"/>
      <c r="GU920"/>
      <c r="GV920"/>
      <c r="GW920"/>
    </row>
    <row r="921" spans="78:205" ht="13">
      <c r="BZ921"/>
      <c r="CH921"/>
      <c r="CP921"/>
      <c r="CX921"/>
      <c r="CY921"/>
      <c r="CZ921"/>
      <c r="DA921"/>
      <c r="DB921"/>
      <c r="DC921"/>
      <c r="DD921"/>
      <c r="DE921"/>
      <c r="DF921"/>
      <c r="DG921"/>
      <c r="DH921"/>
      <c r="DI921"/>
      <c r="DJ921"/>
      <c r="DK921"/>
      <c r="DL921"/>
      <c r="DM921"/>
      <c r="DN921"/>
      <c r="DO921"/>
      <c r="DP921"/>
      <c r="DQ921"/>
      <c r="DR921"/>
      <c r="DS921"/>
      <c r="DT921"/>
      <c r="DU921"/>
      <c r="DV921"/>
      <c r="DW921"/>
      <c r="DX921"/>
      <c r="DY921"/>
      <c r="DZ921"/>
      <c r="EA921"/>
      <c r="EB921"/>
      <c r="EC921"/>
      <c r="ED921"/>
      <c r="EE921"/>
      <c r="EF921"/>
      <c r="EG921"/>
      <c r="EH921"/>
      <c r="EI921"/>
      <c r="EJ921"/>
      <c r="EK921"/>
      <c r="EL921"/>
      <c r="EM921"/>
      <c r="EN921"/>
      <c r="EO921"/>
      <c r="EP921"/>
      <c r="EQ921"/>
      <c r="ER921"/>
      <c r="ES921"/>
      <c r="ET921"/>
      <c r="EU921"/>
      <c r="EV921"/>
      <c r="EW921"/>
      <c r="EX921"/>
      <c r="EY921"/>
      <c r="EZ921"/>
      <c r="FA921"/>
      <c r="FB921"/>
      <c r="FC921"/>
      <c r="FD921"/>
      <c r="FE921"/>
      <c r="FF921"/>
      <c r="FG921"/>
      <c r="FH921"/>
      <c r="FI921"/>
      <c r="FJ921"/>
      <c r="FK921"/>
      <c r="FL921"/>
      <c r="FM921"/>
      <c r="FN921"/>
      <c r="FO921"/>
      <c r="FP921"/>
      <c r="FQ921"/>
      <c r="FR921"/>
      <c r="FS921"/>
      <c r="FT921"/>
      <c r="FU921"/>
      <c r="FV921"/>
      <c r="FW921"/>
      <c r="FX921"/>
      <c r="FY921"/>
      <c r="FZ921"/>
      <c r="GA921"/>
      <c r="GB921"/>
      <c r="GC921"/>
      <c r="GD921"/>
      <c r="GE921"/>
      <c r="GF921"/>
      <c r="GG921"/>
      <c r="GH921"/>
      <c r="GI921"/>
      <c r="GJ921"/>
      <c r="GK921"/>
      <c r="GL921"/>
      <c r="GM921"/>
      <c r="GN921"/>
      <c r="GO921"/>
      <c r="GP921"/>
      <c r="GQ921"/>
      <c r="GR921"/>
      <c r="GS921"/>
      <c r="GT921"/>
      <c r="GU921"/>
      <c r="GV921"/>
      <c r="GW921"/>
    </row>
    <row r="922" spans="78:205" ht="13">
      <c r="BZ922"/>
      <c r="CH922"/>
      <c r="CP922"/>
      <c r="CX922"/>
      <c r="CY922"/>
      <c r="CZ922"/>
      <c r="DA922"/>
      <c r="DB922"/>
      <c r="DC922"/>
      <c r="DD922"/>
      <c r="DE922"/>
      <c r="DF922"/>
      <c r="DG922"/>
      <c r="DH922"/>
      <c r="DI922"/>
      <c r="DJ922"/>
      <c r="DK922"/>
      <c r="DL922"/>
      <c r="DM922"/>
      <c r="DN922"/>
      <c r="DO922"/>
      <c r="DP922"/>
      <c r="DQ922"/>
      <c r="DR922"/>
      <c r="DS922"/>
      <c r="DT922"/>
      <c r="DU922"/>
      <c r="DV922"/>
      <c r="DW922"/>
      <c r="DX922"/>
      <c r="DY922"/>
      <c r="DZ922"/>
      <c r="EA922"/>
      <c r="EB922"/>
      <c r="EC922"/>
      <c r="ED922"/>
      <c r="EE922"/>
      <c r="EF922"/>
      <c r="EG922"/>
      <c r="EH922"/>
      <c r="EI922"/>
      <c r="EJ922"/>
      <c r="EK922"/>
      <c r="EL922"/>
      <c r="EM922"/>
      <c r="EN922"/>
      <c r="EO922"/>
      <c r="EP922"/>
      <c r="EQ922"/>
      <c r="ER922"/>
      <c r="ES922"/>
      <c r="ET922"/>
      <c r="EU922"/>
      <c r="EV922"/>
      <c r="EW922"/>
      <c r="EX922"/>
      <c r="EY922"/>
      <c r="EZ922"/>
      <c r="FA922"/>
      <c r="FB922"/>
      <c r="FC922"/>
      <c r="FD922"/>
      <c r="FE922"/>
      <c r="FF922"/>
      <c r="FG922"/>
      <c r="FH922"/>
      <c r="FI922"/>
      <c r="FJ922"/>
      <c r="FK922"/>
      <c r="FL922"/>
      <c r="FM922"/>
      <c r="FN922"/>
      <c r="FO922"/>
      <c r="FP922"/>
      <c r="FQ922"/>
      <c r="FR922"/>
      <c r="FS922"/>
      <c r="FT922"/>
      <c r="FU922"/>
      <c r="FV922"/>
      <c r="FW922"/>
      <c r="FX922"/>
      <c r="FY922"/>
      <c r="FZ922"/>
      <c r="GA922"/>
      <c r="GB922"/>
      <c r="GC922"/>
      <c r="GD922"/>
      <c r="GE922"/>
      <c r="GF922"/>
      <c r="GG922"/>
      <c r="GH922"/>
      <c r="GI922"/>
      <c r="GJ922"/>
      <c r="GK922"/>
      <c r="GL922"/>
      <c r="GM922"/>
      <c r="GN922"/>
      <c r="GO922"/>
      <c r="GP922"/>
      <c r="GQ922"/>
      <c r="GR922"/>
      <c r="GS922"/>
      <c r="GT922"/>
      <c r="GU922"/>
      <c r="GV922"/>
      <c r="GW922"/>
    </row>
    <row r="923" spans="78:205" ht="13">
      <c r="BZ923"/>
      <c r="CH923"/>
      <c r="CP923"/>
      <c r="CX923"/>
      <c r="CY923"/>
      <c r="CZ923"/>
      <c r="DA923"/>
      <c r="DB923"/>
      <c r="DC923"/>
      <c r="DD923"/>
      <c r="DE923"/>
      <c r="DF923"/>
      <c r="DG923"/>
      <c r="DH923"/>
      <c r="DI923"/>
      <c r="DJ923"/>
      <c r="DK923"/>
      <c r="DL923"/>
      <c r="DM923"/>
      <c r="DN923"/>
      <c r="DO923"/>
      <c r="DP923"/>
      <c r="DQ923"/>
      <c r="DR923"/>
      <c r="DS923"/>
      <c r="DT923"/>
      <c r="DU923"/>
      <c r="DV923"/>
      <c r="DW923"/>
      <c r="DX923"/>
      <c r="DY923"/>
      <c r="DZ923"/>
      <c r="EA923"/>
      <c r="EB923"/>
      <c r="EC923"/>
      <c r="ED923"/>
      <c r="EE923"/>
      <c r="EF923"/>
      <c r="EG923"/>
      <c r="EH923"/>
      <c r="EI923"/>
      <c r="EJ923"/>
      <c r="EK923"/>
      <c r="EL923"/>
      <c r="EM923"/>
      <c r="EN923"/>
      <c r="EO923"/>
      <c r="EP923"/>
      <c r="EQ923"/>
      <c r="ER923"/>
      <c r="ES923"/>
      <c r="ET923"/>
      <c r="EU923"/>
      <c r="EV923"/>
      <c r="EW923"/>
      <c r="EX923"/>
      <c r="EY923"/>
      <c r="EZ923"/>
      <c r="FA923"/>
      <c r="FB923"/>
      <c r="FC923"/>
      <c r="FD923"/>
      <c r="FE923"/>
      <c r="FF923"/>
      <c r="FG923"/>
      <c r="FH923"/>
      <c r="FI923"/>
      <c r="FJ923"/>
      <c r="FK923"/>
      <c r="FL923"/>
      <c r="FM923"/>
      <c r="FN923"/>
      <c r="FO923"/>
      <c r="FP923"/>
      <c r="FQ923"/>
      <c r="FR923"/>
      <c r="FS923"/>
      <c r="FT923"/>
      <c r="FU923"/>
      <c r="FV923"/>
      <c r="FW923"/>
      <c r="FX923"/>
      <c r="FY923"/>
      <c r="FZ923"/>
      <c r="GA923"/>
      <c r="GB923"/>
      <c r="GC923"/>
      <c r="GD923"/>
      <c r="GE923"/>
      <c r="GF923"/>
      <c r="GG923"/>
      <c r="GH923"/>
      <c r="GI923"/>
      <c r="GJ923"/>
      <c r="GK923"/>
      <c r="GL923"/>
      <c r="GM923"/>
      <c r="GN923"/>
      <c r="GO923"/>
      <c r="GP923"/>
      <c r="GQ923"/>
      <c r="GR923"/>
      <c r="GS923"/>
      <c r="GT923"/>
      <c r="GU923"/>
      <c r="GV923"/>
      <c r="GW923"/>
    </row>
    <row r="924" spans="78:205" ht="13">
      <c r="BZ924"/>
      <c r="CH924"/>
      <c r="CP924"/>
      <c r="CX924"/>
      <c r="CY924"/>
      <c r="CZ924"/>
      <c r="DA924"/>
      <c r="DB924"/>
      <c r="DC924"/>
      <c r="DD924"/>
      <c r="DE924"/>
      <c r="DF924"/>
      <c r="DG924"/>
      <c r="DH924"/>
      <c r="DI924"/>
      <c r="DJ924"/>
      <c r="DK924"/>
      <c r="DL924"/>
      <c r="DM924"/>
      <c r="DN924"/>
      <c r="DO924"/>
      <c r="DP924"/>
      <c r="DQ924"/>
      <c r="DR924"/>
      <c r="DS924"/>
      <c r="DT924"/>
      <c r="DU924"/>
      <c r="DV924"/>
      <c r="DW924"/>
      <c r="DX924"/>
      <c r="DY924"/>
      <c r="DZ924"/>
      <c r="EA924"/>
      <c r="EB924"/>
      <c r="EC924"/>
      <c r="ED924"/>
      <c r="EE924"/>
      <c r="EF924"/>
      <c r="EG924"/>
      <c r="EH924"/>
      <c r="EI924"/>
      <c r="EJ924"/>
      <c r="EK924"/>
      <c r="EL924"/>
      <c r="EM924"/>
      <c r="EN924"/>
      <c r="EO924"/>
      <c r="EP924"/>
      <c r="EQ924"/>
      <c r="ER924"/>
      <c r="ES924"/>
      <c r="ET924"/>
      <c r="EU924"/>
      <c r="EV924"/>
      <c r="EW924"/>
      <c r="EX924"/>
      <c r="EY924"/>
      <c r="EZ924"/>
      <c r="FA924"/>
      <c r="FB924"/>
      <c r="FC924"/>
      <c r="FD924"/>
      <c r="FE924"/>
      <c r="FF924"/>
      <c r="FG924"/>
      <c r="FH924"/>
      <c r="FI924"/>
      <c r="FJ924"/>
      <c r="FK924"/>
      <c r="FL924"/>
      <c r="FM924"/>
      <c r="FN924"/>
      <c r="FO924"/>
      <c r="FP924"/>
      <c r="FQ924"/>
      <c r="FR924"/>
      <c r="FS924"/>
      <c r="FT924"/>
      <c r="FU924"/>
      <c r="FV924"/>
      <c r="FW924"/>
      <c r="FX924"/>
      <c r="FY924"/>
      <c r="FZ924"/>
      <c r="GA924"/>
      <c r="GB924"/>
      <c r="GC924"/>
      <c r="GD924"/>
      <c r="GE924"/>
      <c r="GF924"/>
      <c r="GG924"/>
      <c r="GH924"/>
      <c r="GI924"/>
      <c r="GJ924"/>
      <c r="GK924"/>
      <c r="GL924"/>
      <c r="GM924"/>
      <c r="GN924"/>
      <c r="GO924"/>
      <c r="GP924"/>
      <c r="GQ924"/>
      <c r="GR924"/>
      <c r="GS924"/>
      <c r="GT924"/>
      <c r="GU924"/>
      <c r="GV924"/>
      <c r="GW924"/>
    </row>
    <row r="925" spans="78:205" ht="13">
      <c r="BZ925"/>
      <c r="CH925"/>
      <c r="CP925"/>
      <c r="CX925"/>
      <c r="CY925"/>
      <c r="CZ925"/>
      <c r="DA925"/>
      <c r="DB925"/>
      <c r="DC925"/>
      <c r="DD925"/>
      <c r="DE925"/>
      <c r="DF925"/>
      <c r="DG925"/>
      <c r="DH925"/>
      <c r="DI925"/>
      <c r="DJ925"/>
      <c r="DK925"/>
      <c r="DL925"/>
      <c r="DM925"/>
      <c r="DN925"/>
      <c r="DO925"/>
      <c r="DP925"/>
      <c r="DQ925"/>
      <c r="DR925"/>
      <c r="DS925"/>
      <c r="DT925"/>
      <c r="DU925"/>
      <c r="DV925"/>
      <c r="DW925"/>
      <c r="DX925"/>
      <c r="DY925"/>
      <c r="DZ925"/>
      <c r="EA925"/>
      <c r="EB925"/>
      <c r="EC925"/>
      <c r="ED925"/>
      <c r="EE925"/>
      <c r="EF925"/>
      <c r="EG925"/>
      <c r="EH925"/>
      <c r="EI925"/>
      <c r="EJ925"/>
      <c r="EK925"/>
      <c r="EL925"/>
      <c r="EM925"/>
      <c r="EN925"/>
      <c r="EO925"/>
      <c r="EP925"/>
      <c r="EQ925"/>
      <c r="ER925"/>
      <c r="ES925"/>
      <c r="ET925"/>
      <c r="EU925"/>
      <c r="EV925"/>
      <c r="EW925"/>
      <c r="EX925"/>
      <c r="EY925"/>
      <c r="EZ925"/>
      <c r="FA925"/>
      <c r="FB925"/>
      <c r="FC925"/>
      <c r="FD925"/>
      <c r="FE925"/>
      <c r="FF925"/>
      <c r="FG925"/>
      <c r="FH925"/>
      <c r="FI925"/>
      <c r="FJ925"/>
      <c r="FK925"/>
      <c r="FL925"/>
      <c r="FM925"/>
      <c r="FN925"/>
      <c r="FO925"/>
      <c r="FP925"/>
      <c r="FQ925"/>
      <c r="FR925"/>
      <c r="FS925"/>
      <c r="FT925"/>
      <c r="FU925"/>
      <c r="FV925"/>
      <c r="FW925"/>
      <c r="FX925"/>
      <c r="FY925"/>
      <c r="FZ925"/>
      <c r="GA925"/>
      <c r="GB925"/>
      <c r="GC925"/>
      <c r="GD925"/>
      <c r="GE925"/>
      <c r="GF925"/>
      <c r="GG925"/>
      <c r="GH925"/>
      <c r="GI925"/>
      <c r="GJ925"/>
      <c r="GK925"/>
      <c r="GL925"/>
      <c r="GM925"/>
      <c r="GN925"/>
      <c r="GO925"/>
      <c r="GP925"/>
      <c r="GQ925"/>
      <c r="GR925"/>
      <c r="GS925"/>
      <c r="GT925"/>
      <c r="GU925"/>
      <c r="GV925"/>
      <c r="GW925"/>
    </row>
    <row r="926" spans="78:205" ht="13">
      <c r="BZ926"/>
      <c r="CH926"/>
      <c r="CP926"/>
      <c r="CX926"/>
      <c r="CY926"/>
      <c r="CZ926"/>
      <c r="DA926"/>
      <c r="DB926"/>
      <c r="DC926"/>
      <c r="DD926"/>
      <c r="DE926"/>
      <c r="DF926"/>
      <c r="DG926"/>
      <c r="DH926"/>
      <c r="DI926"/>
      <c r="DJ926"/>
      <c r="DK926"/>
      <c r="DL926"/>
      <c r="DM926"/>
      <c r="DN926"/>
      <c r="DO926"/>
      <c r="DP926"/>
      <c r="DQ926"/>
      <c r="DR926"/>
      <c r="DS926"/>
      <c r="DT926"/>
      <c r="DU926"/>
      <c r="DV926"/>
      <c r="DW926"/>
      <c r="DX926"/>
      <c r="DY926"/>
      <c r="DZ926"/>
      <c r="EA926"/>
      <c r="EB926"/>
      <c r="EC926"/>
      <c r="ED926"/>
      <c r="EE926"/>
      <c r="EF926"/>
      <c r="EG926"/>
      <c r="EH926"/>
      <c r="EI926"/>
      <c r="EJ926"/>
      <c r="EK926"/>
      <c r="EL926"/>
      <c r="EM926"/>
      <c r="EN926"/>
      <c r="EO926"/>
      <c r="EP926"/>
      <c r="EQ926"/>
      <c r="ER926"/>
      <c r="ES926"/>
      <c r="ET926"/>
      <c r="EU926"/>
      <c r="EV926"/>
      <c r="EW926"/>
      <c r="EX926"/>
      <c r="EY926"/>
      <c r="EZ926"/>
      <c r="FA926"/>
      <c r="FB926"/>
      <c r="FC926"/>
      <c r="FD926"/>
      <c r="FE926"/>
      <c r="FF926"/>
      <c r="FG926"/>
      <c r="FH926"/>
      <c r="FI926"/>
      <c r="FJ926"/>
      <c r="FK926"/>
      <c r="FL926"/>
      <c r="FM926"/>
      <c r="FN926"/>
      <c r="FO926"/>
      <c r="FP926"/>
      <c r="FQ926"/>
      <c r="FR926"/>
      <c r="FS926"/>
      <c r="FT926"/>
      <c r="FU926"/>
      <c r="FV926"/>
      <c r="FW926"/>
      <c r="FX926"/>
      <c r="FY926"/>
      <c r="FZ926"/>
      <c r="GA926"/>
      <c r="GB926"/>
      <c r="GC926"/>
      <c r="GD926"/>
      <c r="GE926"/>
      <c r="GF926"/>
      <c r="GG926"/>
      <c r="GH926"/>
      <c r="GI926"/>
      <c r="GJ926"/>
      <c r="GK926"/>
      <c r="GL926"/>
      <c r="GM926"/>
      <c r="GN926"/>
      <c r="GO926"/>
      <c r="GP926"/>
      <c r="GQ926"/>
      <c r="GR926"/>
      <c r="GS926"/>
      <c r="GT926"/>
      <c r="GU926"/>
      <c r="GV926"/>
      <c r="GW926"/>
    </row>
    <row r="927" spans="78:205" ht="13">
      <c r="BZ927"/>
      <c r="CH927"/>
      <c r="CP927"/>
      <c r="CX927"/>
      <c r="CY927"/>
      <c r="CZ927"/>
      <c r="DA927"/>
      <c r="DB927"/>
      <c r="DC927"/>
      <c r="DD927"/>
      <c r="DE927"/>
      <c r="DF927"/>
      <c r="DG927"/>
      <c r="DH927"/>
      <c r="DI927"/>
      <c r="DJ927"/>
      <c r="DK927"/>
      <c r="DL927"/>
      <c r="DM927"/>
      <c r="DN927"/>
      <c r="DO927"/>
      <c r="DP927"/>
      <c r="DQ927"/>
      <c r="DR927"/>
      <c r="DS927"/>
      <c r="DT927"/>
      <c r="DU927"/>
      <c r="DV927"/>
      <c r="DW927"/>
      <c r="DX927"/>
      <c r="DY927"/>
      <c r="DZ927"/>
      <c r="EA927"/>
      <c r="EB927"/>
      <c r="EC927"/>
      <c r="ED927"/>
      <c r="EE927"/>
      <c r="EF927"/>
      <c r="EG927"/>
      <c r="EH927"/>
      <c r="EI927"/>
      <c r="EJ927"/>
      <c r="EK927"/>
      <c r="EL927"/>
      <c r="EM927"/>
      <c r="EN927"/>
      <c r="EO927"/>
      <c r="EP927"/>
      <c r="EQ927"/>
      <c r="ER927"/>
      <c r="ES927"/>
      <c r="ET927"/>
      <c r="EU927"/>
      <c r="EV927"/>
      <c r="EW927"/>
      <c r="EX927"/>
      <c r="EY927"/>
      <c r="EZ927"/>
      <c r="FA927"/>
      <c r="FB927"/>
      <c r="FC927"/>
      <c r="FD927"/>
      <c r="FE927"/>
      <c r="FF927"/>
      <c r="FG927"/>
      <c r="FH927"/>
      <c r="FI927"/>
      <c r="FJ927"/>
      <c r="FK927"/>
      <c r="FL927"/>
      <c r="FM927"/>
      <c r="FN927"/>
      <c r="FO927"/>
      <c r="FP927"/>
      <c r="FQ927"/>
      <c r="FR927"/>
      <c r="FS927"/>
      <c r="FT927"/>
      <c r="FU927"/>
      <c r="FV927"/>
      <c r="FW927"/>
      <c r="FX927"/>
      <c r="FY927"/>
      <c r="FZ927"/>
      <c r="GA927"/>
      <c r="GB927"/>
      <c r="GC927"/>
      <c r="GD927"/>
      <c r="GE927"/>
      <c r="GF927"/>
      <c r="GG927"/>
      <c r="GH927"/>
      <c r="GI927"/>
      <c r="GJ927"/>
      <c r="GK927"/>
      <c r="GL927"/>
      <c r="GM927"/>
      <c r="GN927"/>
      <c r="GO927"/>
      <c r="GP927"/>
      <c r="GQ927"/>
      <c r="GR927"/>
      <c r="GS927"/>
      <c r="GT927"/>
      <c r="GU927"/>
      <c r="GV927"/>
      <c r="GW927"/>
    </row>
    <row r="928" spans="78:205" ht="13">
      <c r="BZ928"/>
      <c r="CH928"/>
      <c r="CP928"/>
      <c r="CX928"/>
      <c r="CY928"/>
      <c r="CZ928"/>
      <c r="DA928"/>
      <c r="DB928"/>
      <c r="DC928"/>
      <c r="DD928"/>
      <c r="DE928"/>
      <c r="DF928"/>
      <c r="DG928"/>
      <c r="DH928"/>
      <c r="DI928"/>
      <c r="DJ928"/>
      <c r="DK928"/>
      <c r="DL928"/>
      <c r="DM928"/>
      <c r="DN928"/>
      <c r="DO928"/>
      <c r="DP928"/>
      <c r="DQ928"/>
      <c r="DR928"/>
      <c r="DS928"/>
      <c r="DT928"/>
      <c r="DU928"/>
      <c r="DV928"/>
      <c r="DW928"/>
      <c r="DX928"/>
      <c r="DY928"/>
      <c r="DZ928"/>
      <c r="EA928"/>
      <c r="EB928"/>
      <c r="EC928"/>
      <c r="ED928"/>
      <c r="EE928"/>
      <c r="EF928"/>
      <c r="EG928"/>
      <c r="EH928"/>
      <c r="EI928"/>
      <c r="EJ928"/>
      <c r="EK928"/>
      <c r="EL928"/>
      <c r="EM928"/>
      <c r="EN928"/>
      <c r="EO928"/>
      <c r="EP928"/>
      <c r="EQ928"/>
      <c r="ER928"/>
      <c r="ES928"/>
      <c r="ET928"/>
      <c r="EU928"/>
      <c r="EV928"/>
      <c r="EW928"/>
      <c r="EX928"/>
      <c r="EY928"/>
      <c r="EZ928"/>
      <c r="FA928"/>
      <c r="FB928"/>
      <c r="FC928"/>
      <c r="FD928"/>
      <c r="FE928"/>
      <c r="FF928"/>
      <c r="FG928"/>
      <c r="FH928"/>
      <c r="FI928"/>
      <c r="FJ928"/>
      <c r="FK928"/>
      <c r="FL928"/>
      <c r="FM928"/>
      <c r="FN928"/>
      <c r="FO928"/>
      <c r="FP928"/>
      <c r="FQ928"/>
      <c r="FR928"/>
      <c r="FS928"/>
      <c r="FT928"/>
      <c r="FU928"/>
      <c r="FV928"/>
      <c r="FW928"/>
      <c r="FX928"/>
      <c r="FY928"/>
      <c r="FZ928"/>
      <c r="GA928"/>
      <c r="GB928"/>
      <c r="GC928"/>
      <c r="GD928"/>
      <c r="GE928"/>
      <c r="GF928"/>
      <c r="GG928"/>
      <c r="GH928"/>
      <c r="GI928"/>
      <c r="GJ928"/>
      <c r="GK928"/>
      <c r="GL928"/>
      <c r="GM928"/>
      <c r="GN928"/>
      <c r="GO928"/>
      <c r="GP928"/>
      <c r="GQ928"/>
      <c r="GR928"/>
      <c r="GS928"/>
      <c r="GT928"/>
      <c r="GU928"/>
      <c r="GV928"/>
      <c r="GW928"/>
    </row>
    <row r="929" spans="78:205" ht="13">
      <c r="BZ929"/>
      <c r="CH929"/>
      <c r="CP929"/>
      <c r="CX929"/>
      <c r="CY929"/>
      <c r="CZ929"/>
      <c r="DA929"/>
      <c r="DB929"/>
      <c r="DC929"/>
      <c r="DD929"/>
      <c r="DE929"/>
      <c r="DF929"/>
      <c r="DG929"/>
      <c r="DH929"/>
      <c r="DI929"/>
      <c r="DJ929"/>
      <c r="DK929"/>
      <c r="DL929"/>
      <c r="DM929"/>
      <c r="DN929"/>
      <c r="DO929"/>
      <c r="DP929"/>
      <c r="DQ929"/>
      <c r="DR929"/>
      <c r="DS929"/>
      <c r="DT929"/>
      <c r="DU929"/>
      <c r="DV929"/>
      <c r="DW929"/>
      <c r="DX929"/>
      <c r="DY929"/>
      <c r="DZ929"/>
      <c r="EA929"/>
      <c r="EB929"/>
      <c r="EC929"/>
      <c r="ED929"/>
      <c r="EE929"/>
      <c r="EF929"/>
      <c r="EG929"/>
      <c r="EH929"/>
      <c r="EI929"/>
      <c r="EJ929"/>
      <c r="EK929"/>
      <c r="EL929"/>
      <c r="EM929"/>
      <c r="EN929"/>
      <c r="EO929"/>
      <c r="EP929"/>
      <c r="EQ929"/>
      <c r="ER929"/>
      <c r="ES929"/>
      <c r="ET929"/>
      <c r="EU929"/>
      <c r="EV929"/>
      <c r="EW929"/>
      <c r="EX929"/>
      <c r="EY929"/>
      <c r="EZ929"/>
      <c r="FA929"/>
      <c r="FB929"/>
      <c r="FC929"/>
      <c r="FD929"/>
      <c r="FE929"/>
      <c r="FF929"/>
      <c r="FG929"/>
      <c r="FH929"/>
      <c r="FI929"/>
      <c r="FJ929"/>
      <c r="FK929"/>
      <c r="FL929"/>
      <c r="FM929"/>
      <c r="FN929"/>
      <c r="FO929"/>
      <c r="FP929"/>
      <c r="FQ929"/>
      <c r="FR929"/>
      <c r="FS929"/>
      <c r="FT929"/>
      <c r="FU929"/>
      <c r="FV929"/>
      <c r="FW929"/>
      <c r="FX929"/>
      <c r="FY929"/>
      <c r="FZ929"/>
      <c r="GA929"/>
      <c r="GB929"/>
      <c r="GC929"/>
      <c r="GD929"/>
      <c r="GE929"/>
      <c r="GF929"/>
      <c r="GG929"/>
      <c r="GH929"/>
      <c r="GI929"/>
      <c r="GJ929"/>
      <c r="GK929"/>
      <c r="GL929"/>
      <c r="GM929"/>
      <c r="GN929"/>
      <c r="GO929"/>
      <c r="GP929"/>
      <c r="GQ929"/>
      <c r="GR929"/>
      <c r="GS929"/>
      <c r="GT929"/>
      <c r="GU929"/>
      <c r="GV929"/>
      <c r="GW929"/>
    </row>
    <row r="930" spans="78:205" ht="13">
      <c r="BZ930"/>
      <c r="CH930"/>
      <c r="CP930"/>
      <c r="CX930"/>
      <c r="CY930"/>
      <c r="CZ930"/>
      <c r="DA930"/>
      <c r="DB930"/>
      <c r="DC930"/>
      <c r="DD930"/>
      <c r="DE930"/>
      <c r="DF930"/>
      <c r="DG930"/>
      <c r="DH930"/>
      <c r="DI930"/>
      <c r="DJ930"/>
      <c r="DK930"/>
      <c r="DL930"/>
      <c r="DM930"/>
      <c r="DN930"/>
      <c r="DO930"/>
      <c r="DP930"/>
      <c r="DQ930"/>
      <c r="DR930"/>
      <c r="DS930"/>
      <c r="DT930"/>
      <c r="DU930"/>
      <c r="DV930"/>
      <c r="DW930"/>
      <c r="DX930"/>
      <c r="DY930"/>
      <c r="DZ930"/>
      <c r="EA930"/>
      <c r="EB930"/>
      <c r="EC930"/>
      <c r="ED930"/>
      <c r="EE930"/>
      <c r="EF930"/>
      <c r="EG930"/>
      <c r="EH930"/>
      <c r="EI930"/>
      <c r="EJ930"/>
      <c r="EK930"/>
      <c r="EL930"/>
      <c r="EM930"/>
      <c r="EN930"/>
      <c r="EO930"/>
      <c r="EP930"/>
      <c r="EQ930"/>
      <c r="ER930"/>
      <c r="ES930"/>
      <c r="ET930"/>
      <c r="EU930"/>
      <c r="EV930"/>
      <c r="EW930"/>
      <c r="EX930"/>
      <c r="EY930"/>
      <c r="EZ930"/>
      <c r="FA930"/>
      <c r="FB930"/>
      <c r="FC930"/>
      <c r="FD930"/>
      <c r="FE930"/>
      <c r="FF930"/>
      <c r="FG930"/>
      <c r="FH930"/>
      <c r="FI930"/>
      <c r="FJ930"/>
      <c r="FK930"/>
      <c r="FL930"/>
      <c r="FM930"/>
      <c r="FN930"/>
      <c r="FO930"/>
      <c r="FP930"/>
      <c r="FQ930"/>
      <c r="FR930"/>
      <c r="FS930"/>
      <c r="FT930"/>
      <c r="FU930"/>
      <c r="FV930"/>
      <c r="FW930"/>
      <c r="FX930"/>
      <c r="FY930"/>
      <c r="FZ930"/>
      <c r="GA930"/>
      <c r="GB930"/>
      <c r="GC930"/>
      <c r="GD930"/>
      <c r="GE930"/>
      <c r="GF930"/>
      <c r="GG930"/>
      <c r="GH930"/>
      <c r="GI930"/>
      <c r="GJ930"/>
      <c r="GK930"/>
      <c r="GL930"/>
      <c r="GM930"/>
      <c r="GN930"/>
      <c r="GO930"/>
      <c r="GP930"/>
      <c r="GQ930"/>
      <c r="GR930"/>
      <c r="GS930"/>
      <c r="GT930"/>
      <c r="GU930"/>
      <c r="GV930"/>
      <c r="GW930"/>
    </row>
    <row r="931" spans="78:205" ht="13">
      <c r="BZ931"/>
      <c r="CH931"/>
      <c r="CP931"/>
      <c r="CX931"/>
      <c r="CY931"/>
      <c r="CZ931"/>
      <c r="DA931"/>
      <c r="DB931"/>
      <c r="DC931"/>
      <c r="DD931"/>
      <c r="DE931"/>
      <c r="DF931"/>
      <c r="DG931"/>
      <c r="DH931"/>
      <c r="DI931"/>
      <c r="DJ931"/>
      <c r="DK931"/>
      <c r="DL931"/>
      <c r="DM931"/>
      <c r="DN931"/>
      <c r="DO931"/>
      <c r="DP931"/>
      <c r="DQ931"/>
      <c r="DR931"/>
      <c r="DS931"/>
      <c r="DT931"/>
      <c r="DU931"/>
      <c r="DV931"/>
      <c r="DW931"/>
      <c r="DX931"/>
      <c r="DY931"/>
      <c r="DZ931"/>
      <c r="EA931"/>
      <c r="EB931"/>
      <c r="EC931"/>
      <c r="ED931"/>
      <c r="EE931"/>
      <c r="EF931"/>
      <c r="EG931"/>
      <c r="EH931"/>
      <c r="EI931"/>
      <c r="EJ931"/>
      <c r="EK931"/>
      <c r="EL931"/>
      <c r="EM931"/>
      <c r="EN931"/>
      <c r="EO931"/>
      <c r="EP931"/>
      <c r="EQ931"/>
      <c r="ER931"/>
      <c r="ES931"/>
      <c r="ET931"/>
      <c r="EU931"/>
      <c r="EV931"/>
      <c r="EW931"/>
      <c r="EX931"/>
      <c r="EY931"/>
      <c r="EZ931"/>
      <c r="FA931"/>
      <c r="FB931"/>
      <c r="FC931"/>
      <c r="FD931"/>
      <c r="FE931"/>
      <c r="FF931"/>
      <c r="FG931"/>
      <c r="FH931"/>
      <c r="FI931"/>
      <c r="FJ931"/>
      <c r="FK931"/>
      <c r="FL931"/>
      <c r="FM931"/>
      <c r="FN931"/>
      <c r="FO931"/>
      <c r="FP931"/>
      <c r="FQ931"/>
      <c r="FR931"/>
      <c r="FS931"/>
      <c r="FT931"/>
      <c r="FU931"/>
      <c r="FV931"/>
      <c r="FW931"/>
      <c r="FX931"/>
      <c r="FY931"/>
      <c r="FZ931"/>
      <c r="GA931"/>
      <c r="GB931"/>
      <c r="GC931"/>
      <c r="GD931"/>
      <c r="GE931"/>
      <c r="GF931"/>
      <c r="GG931"/>
      <c r="GH931"/>
      <c r="GI931"/>
      <c r="GJ931"/>
      <c r="GK931"/>
      <c r="GL931"/>
      <c r="GM931"/>
      <c r="GN931"/>
      <c r="GO931"/>
      <c r="GP931"/>
      <c r="GQ931"/>
      <c r="GR931"/>
      <c r="GS931"/>
      <c r="GT931"/>
      <c r="GU931"/>
      <c r="GV931"/>
      <c r="GW931"/>
    </row>
    <row r="932" spans="78:205" ht="13">
      <c r="BZ932"/>
      <c r="CH932"/>
      <c r="CP932"/>
      <c r="CX932"/>
      <c r="CY932"/>
      <c r="CZ932"/>
      <c r="DA932"/>
      <c r="DB932"/>
      <c r="DC932"/>
      <c r="DD932"/>
      <c r="DE932"/>
      <c r="DF932"/>
      <c r="DG932"/>
      <c r="DH932"/>
      <c r="DI932"/>
      <c r="DJ932"/>
      <c r="DK932"/>
      <c r="DL932"/>
      <c r="DM932"/>
      <c r="DN932"/>
      <c r="DO932"/>
      <c r="DP932"/>
      <c r="DQ932"/>
      <c r="DR932"/>
      <c r="DS932"/>
      <c r="DT932"/>
      <c r="DU932"/>
      <c r="DV932"/>
      <c r="DW932"/>
      <c r="DX932"/>
      <c r="DY932"/>
      <c r="DZ932"/>
      <c r="EA932"/>
      <c r="EB932"/>
      <c r="EC932"/>
      <c r="ED932"/>
      <c r="EE932"/>
      <c r="EF932"/>
      <c r="EG932"/>
      <c r="EH932"/>
      <c r="EI932"/>
      <c r="EJ932"/>
      <c r="EK932"/>
      <c r="EL932"/>
      <c r="EM932"/>
      <c r="EN932"/>
      <c r="EO932"/>
      <c r="EP932"/>
      <c r="EQ932"/>
      <c r="ER932"/>
      <c r="ES932"/>
      <c r="ET932"/>
      <c r="EU932"/>
      <c r="EV932"/>
      <c r="EW932"/>
      <c r="EX932"/>
      <c r="EY932"/>
      <c r="EZ932"/>
      <c r="FA932"/>
      <c r="FB932"/>
      <c r="FC932"/>
      <c r="FD932"/>
      <c r="FE932"/>
      <c r="FF932"/>
      <c r="FG932"/>
      <c r="FH932"/>
      <c r="FI932"/>
      <c r="FJ932"/>
      <c r="FK932"/>
      <c r="FL932"/>
      <c r="FM932"/>
      <c r="FN932"/>
      <c r="FO932"/>
      <c r="FP932"/>
      <c r="FQ932"/>
      <c r="FR932"/>
      <c r="FS932"/>
      <c r="FT932"/>
      <c r="FU932"/>
      <c r="FV932"/>
      <c r="FW932"/>
      <c r="FX932"/>
      <c r="FY932"/>
      <c r="FZ932"/>
      <c r="GA932"/>
      <c r="GB932"/>
      <c r="GC932"/>
      <c r="GD932"/>
      <c r="GE932"/>
      <c r="GF932"/>
      <c r="GG932"/>
      <c r="GH932"/>
      <c r="GI932"/>
      <c r="GJ932"/>
      <c r="GK932"/>
      <c r="GL932"/>
      <c r="GM932"/>
      <c r="GN932"/>
      <c r="GO932"/>
      <c r="GP932"/>
      <c r="GQ932"/>
      <c r="GR932"/>
      <c r="GS932"/>
      <c r="GT932"/>
      <c r="GU932"/>
      <c r="GV932"/>
      <c r="GW932"/>
    </row>
    <row r="933" spans="78:205" ht="13">
      <c r="BZ933"/>
      <c r="CH933"/>
      <c r="CP933"/>
      <c r="CX933"/>
      <c r="CY933"/>
      <c r="CZ933"/>
      <c r="DA933"/>
      <c r="DB933"/>
      <c r="DC933"/>
      <c r="DD933"/>
      <c r="DE933"/>
      <c r="DF933"/>
      <c r="DG933"/>
      <c r="DH933"/>
      <c r="DI933"/>
      <c r="DJ933"/>
      <c r="DK933"/>
      <c r="DL933"/>
      <c r="DM933"/>
      <c r="DN933"/>
      <c r="DO933"/>
      <c r="DP933"/>
      <c r="DQ933"/>
      <c r="DR933"/>
      <c r="DS933"/>
      <c r="DT933"/>
      <c r="DU933"/>
      <c r="DV933"/>
      <c r="DW933"/>
      <c r="DX933"/>
      <c r="DY933"/>
      <c r="DZ933"/>
      <c r="EA933"/>
      <c r="EB933"/>
      <c r="EC933"/>
      <c r="ED933"/>
      <c r="EE933"/>
      <c r="EF933"/>
      <c r="EG933"/>
      <c r="EH933"/>
      <c r="EI933"/>
      <c r="EJ933"/>
      <c r="EK933"/>
      <c r="EL933"/>
      <c r="EM933"/>
      <c r="EN933"/>
      <c r="EO933"/>
      <c r="EP933"/>
      <c r="EQ933"/>
      <c r="ER933"/>
      <c r="ES933"/>
      <c r="ET933"/>
      <c r="EU933"/>
      <c r="EV933"/>
      <c r="EW933"/>
      <c r="EX933"/>
      <c r="EY933"/>
      <c r="EZ933"/>
      <c r="FA933"/>
      <c r="FB933"/>
      <c r="FC933"/>
      <c r="FD933"/>
      <c r="FE933"/>
      <c r="FF933"/>
      <c r="FG933"/>
      <c r="FH933"/>
      <c r="FI933"/>
      <c r="FJ933"/>
      <c r="FK933"/>
      <c r="FL933"/>
      <c r="FM933"/>
      <c r="FN933"/>
      <c r="FO933"/>
      <c r="FP933"/>
      <c r="FQ933"/>
      <c r="FR933"/>
      <c r="FS933"/>
      <c r="FT933"/>
      <c r="FU933"/>
      <c r="FV933"/>
      <c r="FW933"/>
      <c r="FX933"/>
      <c r="FY933"/>
      <c r="FZ933"/>
      <c r="GA933"/>
      <c r="GB933"/>
      <c r="GC933"/>
      <c r="GD933"/>
      <c r="GE933"/>
      <c r="GF933"/>
      <c r="GG933"/>
      <c r="GH933"/>
      <c r="GI933"/>
      <c r="GJ933"/>
      <c r="GK933"/>
      <c r="GL933"/>
      <c r="GM933"/>
      <c r="GN933"/>
      <c r="GO933"/>
      <c r="GP933"/>
      <c r="GQ933"/>
      <c r="GR933"/>
      <c r="GS933"/>
      <c r="GT933"/>
      <c r="GU933"/>
      <c r="GV933"/>
      <c r="GW933"/>
    </row>
    <row r="934" spans="78:205" ht="13">
      <c r="BZ934"/>
      <c r="CH934"/>
      <c r="CP934"/>
      <c r="CX934"/>
      <c r="CY934"/>
      <c r="CZ934"/>
      <c r="DA934"/>
      <c r="DB934"/>
      <c r="DC934"/>
      <c r="DD934"/>
      <c r="DE934"/>
      <c r="DF934"/>
      <c r="DG934"/>
      <c r="DH934"/>
      <c r="DI934"/>
      <c r="DJ934"/>
      <c r="DK934"/>
      <c r="DL934"/>
      <c r="DM934"/>
      <c r="DN934"/>
      <c r="DO934"/>
      <c r="DP934"/>
      <c r="DQ934"/>
      <c r="DR934"/>
      <c r="DS934"/>
      <c r="DT934"/>
      <c r="DU934"/>
      <c r="DV934"/>
      <c r="DW934"/>
      <c r="DX934"/>
      <c r="DY934"/>
      <c r="DZ934"/>
      <c r="EA934"/>
      <c r="EB934"/>
      <c r="EC934"/>
      <c r="ED934"/>
      <c r="EE934"/>
      <c r="EF934"/>
      <c r="EG934"/>
      <c r="EH934"/>
      <c r="EI934"/>
      <c r="EJ934"/>
      <c r="EK934"/>
      <c r="EL934"/>
      <c r="EM934"/>
      <c r="EN934"/>
      <c r="EO934"/>
      <c r="EP934"/>
      <c r="EQ934"/>
      <c r="ER934"/>
      <c r="ES934"/>
      <c r="ET934"/>
      <c r="EU934"/>
      <c r="EV934"/>
      <c r="EW934"/>
      <c r="EX934"/>
      <c r="EY934"/>
      <c r="EZ934"/>
      <c r="FA934"/>
      <c r="FB934"/>
      <c r="FC934"/>
      <c r="FD934"/>
      <c r="FE934"/>
      <c r="FF934"/>
      <c r="FG934"/>
      <c r="FH934"/>
      <c r="FI934"/>
      <c r="FJ934"/>
      <c r="FK934"/>
      <c r="FL934"/>
      <c r="FM934"/>
      <c r="FN934"/>
      <c r="FO934"/>
      <c r="FP934"/>
      <c r="FQ934"/>
      <c r="FR934"/>
      <c r="FS934"/>
      <c r="FT934"/>
      <c r="FU934"/>
      <c r="FV934"/>
      <c r="FW934"/>
      <c r="FX934"/>
      <c r="FY934"/>
      <c r="FZ934"/>
      <c r="GA934"/>
      <c r="GB934"/>
      <c r="GC934"/>
      <c r="GD934"/>
      <c r="GE934"/>
      <c r="GF934"/>
      <c r="GG934"/>
      <c r="GH934"/>
      <c r="GI934"/>
      <c r="GJ934"/>
      <c r="GK934"/>
      <c r="GL934"/>
      <c r="GM934"/>
      <c r="GN934"/>
      <c r="GO934"/>
      <c r="GP934"/>
      <c r="GQ934"/>
      <c r="GR934"/>
      <c r="GS934"/>
      <c r="GT934"/>
      <c r="GU934"/>
      <c r="GV934"/>
      <c r="GW934"/>
    </row>
    <row r="935" spans="78:205" ht="13">
      <c r="BZ935"/>
      <c r="CH935"/>
      <c r="CP935"/>
      <c r="CX935"/>
      <c r="CY935"/>
      <c r="CZ935"/>
      <c r="DA935"/>
      <c r="DB935"/>
      <c r="DC935"/>
      <c r="DD935"/>
      <c r="DE935"/>
      <c r="DF935"/>
      <c r="DG935"/>
      <c r="DH935"/>
      <c r="DI935"/>
      <c r="DJ935"/>
      <c r="DK935"/>
      <c r="DL935"/>
      <c r="DM935"/>
      <c r="DN935"/>
      <c r="DO935"/>
      <c r="DP935"/>
      <c r="DQ935"/>
      <c r="DR935"/>
      <c r="DS935"/>
      <c r="DT935"/>
      <c r="DU935"/>
      <c r="DV935"/>
      <c r="DW935"/>
      <c r="DX935"/>
      <c r="DY935"/>
      <c r="DZ935"/>
      <c r="EA935"/>
      <c r="EB935"/>
      <c r="EC935"/>
      <c r="ED935"/>
      <c r="EE935"/>
      <c r="EF935"/>
      <c r="EG935"/>
      <c r="EH935"/>
      <c r="EI935"/>
      <c r="EJ935"/>
      <c r="EK935"/>
      <c r="EL935"/>
      <c r="EM935"/>
      <c r="EN935"/>
      <c r="EO935"/>
      <c r="EP935"/>
      <c r="EQ935"/>
      <c r="ER935"/>
      <c r="ES935"/>
      <c r="ET935"/>
      <c r="EU935"/>
      <c r="EV935"/>
      <c r="EW935"/>
      <c r="EX935"/>
      <c r="EY935"/>
      <c r="EZ935"/>
      <c r="FA935"/>
      <c r="FB935"/>
      <c r="FC935"/>
      <c r="FD935"/>
      <c r="FE935"/>
      <c r="FF935"/>
      <c r="FG935"/>
      <c r="FH935"/>
      <c r="FI935"/>
      <c r="FJ935"/>
      <c r="FK935"/>
      <c r="FL935"/>
      <c r="FM935"/>
      <c r="FN935"/>
      <c r="FO935"/>
      <c r="FP935"/>
      <c r="FQ935"/>
      <c r="FR935"/>
      <c r="FS935"/>
      <c r="FT935"/>
      <c r="FU935"/>
      <c r="FV935"/>
      <c r="FW935"/>
      <c r="FX935"/>
      <c r="FY935"/>
      <c r="FZ935"/>
      <c r="GA935"/>
      <c r="GB935"/>
      <c r="GC935"/>
      <c r="GD935"/>
      <c r="GE935"/>
      <c r="GF935"/>
      <c r="GG935"/>
      <c r="GH935"/>
      <c r="GI935"/>
      <c r="GJ935"/>
      <c r="GK935"/>
      <c r="GL935"/>
      <c r="GM935"/>
      <c r="GN935"/>
      <c r="GO935"/>
      <c r="GP935"/>
      <c r="GQ935"/>
      <c r="GR935"/>
      <c r="GS935"/>
      <c r="GT935"/>
      <c r="GU935"/>
      <c r="GV935"/>
      <c r="GW935"/>
    </row>
    <row r="936" spans="78:205" ht="13">
      <c r="BZ936"/>
      <c r="CH936"/>
      <c r="CP936"/>
      <c r="CX936"/>
      <c r="CY936"/>
      <c r="CZ936"/>
      <c r="DA936"/>
      <c r="DB936"/>
      <c r="DC936"/>
      <c r="DD936"/>
      <c r="DE936"/>
      <c r="DF936"/>
      <c r="DG936"/>
      <c r="DH936"/>
      <c r="DI936"/>
      <c r="DJ936"/>
      <c r="DK936"/>
      <c r="DL936"/>
      <c r="DM936"/>
      <c r="DN936"/>
      <c r="DO936"/>
      <c r="DP936"/>
      <c r="DQ936"/>
      <c r="DR936"/>
      <c r="DS936"/>
      <c r="DT936"/>
      <c r="DU936"/>
      <c r="DV936"/>
      <c r="DW936"/>
      <c r="DX936"/>
      <c r="DY936"/>
      <c r="DZ936"/>
      <c r="EA936"/>
      <c r="EB936"/>
      <c r="EC936"/>
      <c r="ED936"/>
      <c r="EE936"/>
      <c r="EF936"/>
      <c r="EG936"/>
      <c r="EH936"/>
      <c r="EI936"/>
      <c r="EJ936"/>
      <c r="EK936"/>
      <c r="EL936"/>
      <c r="EM936"/>
      <c r="EN936"/>
      <c r="EO936"/>
      <c r="EP936"/>
      <c r="EQ936"/>
      <c r="ER936"/>
      <c r="ES936"/>
      <c r="ET936"/>
      <c r="EU936"/>
      <c r="EV936"/>
      <c r="EW936"/>
      <c r="EX936"/>
      <c r="EY936"/>
      <c r="EZ936"/>
      <c r="FA936"/>
      <c r="FB936"/>
      <c r="FC936"/>
      <c r="FD936"/>
      <c r="FE936"/>
      <c r="FF936"/>
      <c r="FG936"/>
      <c r="FH936"/>
      <c r="FI936"/>
      <c r="FJ936"/>
      <c r="FK936"/>
      <c r="FL936"/>
      <c r="FM936"/>
      <c r="FN936"/>
      <c r="FO936"/>
      <c r="FP936"/>
      <c r="FQ936"/>
      <c r="FR936"/>
      <c r="FS936"/>
      <c r="FT936"/>
      <c r="FU936"/>
      <c r="FV936"/>
      <c r="FW936"/>
      <c r="FX936"/>
      <c r="FY936"/>
      <c r="FZ936"/>
      <c r="GA936"/>
      <c r="GB936"/>
      <c r="GC936"/>
      <c r="GD936"/>
      <c r="GE936"/>
      <c r="GF936"/>
      <c r="GG936"/>
      <c r="GH936"/>
      <c r="GI936"/>
      <c r="GJ936"/>
      <c r="GK936"/>
      <c r="GL936"/>
      <c r="GM936"/>
      <c r="GN936"/>
      <c r="GO936"/>
      <c r="GP936"/>
      <c r="GQ936"/>
      <c r="GR936"/>
      <c r="GS936"/>
      <c r="GT936"/>
      <c r="GU936"/>
      <c r="GV936"/>
      <c r="GW936"/>
    </row>
    <row r="937" spans="78:205" ht="13">
      <c r="BZ937"/>
      <c r="CH937"/>
      <c r="CP937"/>
      <c r="CX937"/>
      <c r="CY937"/>
      <c r="CZ937"/>
      <c r="DA937"/>
      <c r="DB937"/>
      <c r="DC937"/>
      <c r="DD937"/>
      <c r="DE937"/>
      <c r="DF937"/>
      <c r="DG937"/>
      <c r="DH937"/>
      <c r="DI937"/>
      <c r="DJ937"/>
      <c r="DK937"/>
      <c r="DL937"/>
      <c r="DM937"/>
      <c r="DN937"/>
      <c r="DO937"/>
      <c r="DP937"/>
      <c r="DQ937"/>
      <c r="DR937"/>
      <c r="DS937"/>
      <c r="DT937"/>
      <c r="DU937"/>
      <c r="DV937"/>
      <c r="DW937"/>
      <c r="DX937"/>
      <c r="DY937"/>
      <c r="DZ937"/>
      <c r="EA937"/>
      <c r="EB937"/>
      <c r="EC937"/>
      <c r="ED937"/>
      <c r="EE937"/>
      <c r="EF937"/>
      <c r="EG937"/>
      <c r="EH937"/>
      <c r="EI937"/>
      <c r="EJ937"/>
      <c r="EK937"/>
      <c r="EL937"/>
      <c r="EM937"/>
      <c r="EN937"/>
      <c r="EO937"/>
      <c r="EP937"/>
      <c r="EQ937"/>
      <c r="ER937"/>
      <c r="ES937"/>
      <c r="ET937"/>
      <c r="EU937"/>
      <c r="EV937"/>
      <c r="EW937"/>
      <c r="EX937"/>
      <c r="EY937"/>
      <c r="EZ937"/>
      <c r="FA937"/>
      <c r="FB937"/>
      <c r="FC937"/>
      <c r="FD937"/>
      <c r="FE937"/>
      <c r="FF937"/>
      <c r="FG937"/>
      <c r="FH937"/>
      <c r="FI937"/>
      <c r="FJ937"/>
      <c r="FK937"/>
      <c r="FL937"/>
      <c r="FM937"/>
      <c r="FN937"/>
      <c r="FO937"/>
      <c r="FP937"/>
      <c r="FQ937"/>
      <c r="FR937"/>
      <c r="FS937"/>
      <c r="FT937"/>
      <c r="FU937"/>
      <c r="FV937"/>
      <c r="FW937"/>
      <c r="FX937"/>
      <c r="FY937"/>
      <c r="FZ937"/>
      <c r="GA937"/>
      <c r="GB937"/>
      <c r="GC937"/>
      <c r="GD937"/>
      <c r="GE937"/>
      <c r="GF937"/>
      <c r="GG937"/>
      <c r="GH937"/>
      <c r="GI937"/>
      <c r="GJ937"/>
      <c r="GK937"/>
      <c r="GL937"/>
      <c r="GM937"/>
      <c r="GN937"/>
      <c r="GO937"/>
      <c r="GP937"/>
      <c r="GQ937"/>
      <c r="GR937"/>
      <c r="GS937"/>
      <c r="GT937"/>
      <c r="GU937"/>
      <c r="GV937"/>
      <c r="GW937"/>
    </row>
    <row r="938" spans="78:205" ht="13">
      <c r="BZ938"/>
      <c r="CH938"/>
      <c r="CP938"/>
      <c r="CX938"/>
      <c r="CY938"/>
      <c r="CZ938"/>
      <c r="DA938"/>
      <c r="DB938"/>
      <c r="DC938"/>
      <c r="DD938"/>
      <c r="DE938"/>
      <c r="DF938"/>
      <c r="DG938"/>
      <c r="DH938"/>
      <c r="DI938"/>
      <c r="DJ938"/>
      <c r="DK938"/>
      <c r="DL938"/>
      <c r="DM938"/>
      <c r="DN938"/>
      <c r="DO938"/>
      <c r="DP938"/>
      <c r="DQ938"/>
      <c r="DR938"/>
      <c r="DS938"/>
      <c r="DT938"/>
      <c r="DU938"/>
      <c r="DV938"/>
      <c r="DW938"/>
      <c r="DX938"/>
      <c r="DY938"/>
      <c r="DZ938"/>
      <c r="EA938"/>
      <c r="EB938"/>
      <c r="EC938"/>
      <c r="ED938"/>
      <c r="EE938"/>
      <c r="EF938"/>
      <c r="EG938"/>
      <c r="EH938"/>
      <c r="EI938"/>
      <c r="EJ938"/>
      <c r="EK938"/>
      <c r="EL938"/>
      <c r="EM938"/>
      <c r="EN938"/>
      <c r="EO938"/>
      <c r="EP938"/>
      <c r="EQ938"/>
      <c r="ER938"/>
      <c r="ES938"/>
      <c r="ET938"/>
      <c r="EU938"/>
      <c r="EV938"/>
      <c r="EW938"/>
      <c r="EX938"/>
      <c r="EY938"/>
      <c r="EZ938"/>
      <c r="FA938"/>
      <c r="FB938"/>
      <c r="FC938"/>
      <c r="FD938"/>
      <c r="FE938"/>
      <c r="FF938"/>
      <c r="FG938"/>
      <c r="FH938"/>
      <c r="FI938"/>
      <c r="FJ938"/>
      <c r="FK938"/>
      <c r="FL938"/>
      <c r="FM938"/>
      <c r="FN938"/>
      <c r="FO938"/>
      <c r="FP938"/>
      <c r="FQ938"/>
      <c r="FR938"/>
      <c r="FS938"/>
      <c r="FT938"/>
      <c r="FU938"/>
      <c r="FV938"/>
      <c r="FW938"/>
      <c r="FX938"/>
      <c r="FY938"/>
      <c r="FZ938"/>
      <c r="GA938"/>
      <c r="GB938"/>
      <c r="GC938"/>
      <c r="GD938"/>
      <c r="GE938"/>
      <c r="GF938"/>
      <c r="GG938"/>
      <c r="GH938"/>
      <c r="GI938"/>
      <c r="GJ938"/>
      <c r="GK938"/>
      <c r="GL938"/>
      <c r="GM938"/>
      <c r="GN938"/>
      <c r="GO938"/>
      <c r="GP938"/>
      <c r="GQ938"/>
      <c r="GR938"/>
      <c r="GS938"/>
      <c r="GT938"/>
      <c r="GU938"/>
      <c r="GV938"/>
      <c r="GW938"/>
    </row>
    <row r="939" spans="78:205" ht="13">
      <c r="BZ939"/>
      <c r="CH939"/>
      <c r="CP939"/>
      <c r="CX939"/>
      <c r="CY939"/>
      <c r="CZ939"/>
      <c r="DA939"/>
      <c r="DB939"/>
      <c r="DC939"/>
      <c r="DD939"/>
      <c r="DE939"/>
      <c r="DF939"/>
      <c r="DG939"/>
      <c r="DH939"/>
      <c r="DI939"/>
      <c r="DJ939"/>
      <c r="DK939"/>
      <c r="DL939"/>
      <c r="DM939"/>
      <c r="DN939"/>
      <c r="DO939"/>
      <c r="DP939"/>
      <c r="DQ939"/>
      <c r="DR939"/>
      <c r="DS939"/>
      <c r="DT939"/>
      <c r="DU939"/>
      <c r="DV939"/>
      <c r="DW939"/>
      <c r="DX939"/>
      <c r="DY939"/>
      <c r="DZ939"/>
      <c r="EA939"/>
      <c r="EB939"/>
      <c r="EC939"/>
      <c r="ED939"/>
      <c r="EE939"/>
      <c r="EF939"/>
      <c r="EG939"/>
      <c r="EH939"/>
      <c r="EI939"/>
      <c r="EJ939"/>
      <c r="EK939"/>
      <c r="EL939"/>
      <c r="EM939"/>
      <c r="EN939"/>
      <c r="EO939"/>
      <c r="EP939"/>
      <c r="EQ939"/>
      <c r="ER939"/>
      <c r="ES939"/>
      <c r="ET939"/>
      <c r="EU939"/>
      <c r="EV939"/>
      <c r="EW939"/>
      <c r="EX939"/>
      <c r="EY939"/>
      <c r="EZ939"/>
      <c r="FA939"/>
      <c r="FB939"/>
      <c r="FC939"/>
      <c r="FD939"/>
      <c r="FE939"/>
      <c r="FF939"/>
      <c r="FG939"/>
      <c r="FH939"/>
      <c r="FI939"/>
      <c r="FJ939"/>
      <c r="FK939"/>
      <c r="FL939"/>
      <c r="FM939"/>
      <c r="FN939"/>
      <c r="FO939"/>
      <c r="FP939"/>
      <c r="FQ939"/>
      <c r="FR939"/>
      <c r="FS939"/>
      <c r="FT939"/>
      <c r="FU939"/>
      <c r="FV939"/>
      <c r="FW939"/>
      <c r="FX939"/>
      <c r="FY939"/>
      <c r="FZ939"/>
      <c r="GA939"/>
      <c r="GB939"/>
      <c r="GC939"/>
      <c r="GD939"/>
      <c r="GE939"/>
      <c r="GF939"/>
      <c r="GG939"/>
      <c r="GH939"/>
      <c r="GI939"/>
      <c r="GJ939"/>
      <c r="GK939"/>
      <c r="GL939"/>
      <c r="GM939"/>
      <c r="GN939"/>
      <c r="GO939"/>
      <c r="GP939"/>
      <c r="GQ939"/>
      <c r="GR939"/>
      <c r="GS939"/>
      <c r="GT939"/>
      <c r="GU939"/>
      <c r="GV939"/>
      <c r="GW939"/>
    </row>
    <row r="940" spans="78:205" ht="13">
      <c r="BZ940"/>
      <c r="CH940"/>
      <c r="CP940"/>
      <c r="CX940"/>
      <c r="CY940"/>
      <c r="CZ940"/>
      <c r="DA940"/>
      <c r="DB940"/>
      <c r="DC940"/>
      <c r="DD940"/>
      <c r="DE940"/>
      <c r="DF940"/>
      <c r="DG940"/>
      <c r="DH940"/>
      <c r="DI940"/>
      <c r="DJ940"/>
      <c r="DK940"/>
      <c r="DL940"/>
      <c r="DM940"/>
      <c r="DN940"/>
      <c r="DO940"/>
      <c r="DP940"/>
      <c r="DQ940"/>
      <c r="DR940"/>
      <c r="DS940"/>
      <c r="DT940"/>
      <c r="DU940"/>
      <c r="DV940"/>
      <c r="DW940"/>
      <c r="DX940"/>
      <c r="DY940"/>
      <c r="DZ940"/>
      <c r="EA940"/>
      <c r="EB940"/>
      <c r="EC940"/>
      <c r="ED940"/>
      <c r="EE940"/>
      <c r="EF940"/>
      <c r="EG940"/>
      <c r="EH940"/>
      <c r="EI940"/>
      <c r="EJ940"/>
      <c r="EK940"/>
      <c r="EL940"/>
      <c r="EM940"/>
      <c r="EN940"/>
      <c r="EO940"/>
      <c r="EP940"/>
      <c r="EQ940"/>
      <c r="ER940"/>
      <c r="ES940"/>
      <c r="ET940"/>
      <c r="EU940"/>
      <c r="EV940"/>
      <c r="EW940"/>
      <c r="EX940"/>
      <c r="EY940"/>
      <c r="EZ940"/>
      <c r="FA940"/>
      <c r="FB940"/>
      <c r="FC940"/>
      <c r="FD940"/>
      <c r="FE940"/>
      <c r="FF940"/>
      <c r="FG940"/>
      <c r="FH940"/>
      <c r="FI940"/>
      <c r="FJ940"/>
      <c r="FK940"/>
      <c r="FL940"/>
      <c r="FM940"/>
      <c r="FN940"/>
      <c r="FO940"/>
      <c r="FP940"/>
      <c r="FQ940"/>
      <c r="FR940"/>
      <c r="FS940"/>
      <c r="FT940"/>
      <c r="FU940"/>
      <c r="FV940"/>
      <c r="FW940"/>
      <c r="FX940"/>
      <c r="FY940"/>
      <c r="FZ940"/>
      <c r="GA940"/>
      <c r="GB940"/>
      <c r="GC940"/>
      <c r="GD940"/>
      <c r="GE940"/>
      <c r="GF940"/>
      <c r="GG940"/>
      <c r="GH940"/>
      <c r="GI940"/>
      <c r="GJ940"/>
      <c r="GK940"/>
      <c r="GL940"/>
      <c r="GM940"/>
      <c r="GN940"/>
      <c r="GO940"/>
      <c r="GP940"/>
      <c r="GQ940"/>
      <c r="GR940"/>
      <c r="GS940"/>
      <c r="GT940"/>
      <c r="GU940"/>
      <c r="GV940"/>
      <c r="GW940"/>
    </row>
    <row r="941" spans="78:205" ht="13">
      <c r="BZ941"/>
      <c r="CH941"/>
      <c r="CP941"/>
      <c r="CX941"/>
      <c r="CY941"/>
      <c r="CZ941"/>
      <c r="DA941"/>
      <c r="DB941"/>
      <c r="DC941"/>
      <c r="DD941"/>
      <c r="DE941"/>
      <c r="DF941"/>
      <c r="DG941"/>
      <c r="DH941"/>
      <c r="DI941"/>
      <c r="DJ941"/>
      <c r="DK941"/>
      <c r="DL941"/>
      <c r="DM941"/>
      <c r="DN941"/>
      <c r="DO941"/>
      <c r="DP941"/>
      <c r="DQ941"/>
      <c r="DR941"/>
      <c r="DS941"/>
      <c r="DT941"/>
      <c r="DU941"/>
      <c r="DV941"/>
      <c r="DW941"/>
      <c r="DX941"/>
      <c r="DY941"/>
      <c r="DZ941"/>
      <c r="EA941"/>
      <c r="EB941"/>
      <c r="EC941"/>
      <c r="ED941"/>
      <c r="EE941"/>
      <c r="EF941"/>
      <c r="EG941"/>
      <c r="EH941"/>
      <c r="EI941"/>
      <c r="EJ941"/>
      <c r="EK941"/>
      <c r="EL941"/>
      <c r="EM941"/>
      <c r="EN941"/>
      <c r="EO941"/>
      <c r="EP941"/>
      <c r="EQ941"/>
      <c r="ER941"/>
      <c r="ES941"/>
      <c r="ET941"/>
      <c r="EU941"/>
      <c r="EV941"/>
      <c r="EW941"/>
      <c r="EX941"/>
      <c r="EY941"/>
      <c r="EZ941"/>
      <c r="FA941"/>
      <c r="FB941"/>
      <c r="FC941"/>
      <c r="FD941"/>
      <c r="FE941"/>
      <c r="FF941"/>
      <c r="FG941"/>
      <c r="FH941"/>
      <c r="FI941"/>
      <c r="FJ941"/>
      <c r="FK941"/>
      <c r="FL941"/>
      <c r="FM941"/>
      <c r="FN941"/>
      <c r="FO941"/>
      <c r="FP941"/>
      <c r="FQ941"/>
      <c r="FR941"/>
      <c r="FS941"/>
      <c r="FT941"/>
      <c r="FU941"/>
      <c r="FV941"/>
      <c r="FW941"/>
      <c r="FX941"/>
      <c r="FY941"/>
      <c r="FZ941"/>
      <c r="GA941"/>
      <c r="GB941"/>
      <c r="GC941"/>
      <c r="GD941"/>
      <c r="GE941"/>
      <c r="GF941"/>
      <c r="GG941"/>
      <c r="GH941"/>
      <c r="GI941"/>
      <c r="GJ941"/>
      <c r="GK941"/>
      <c r="GL941"/>
      <c r="GM941"/>
      <c r="GN941"/>
      <c r="GO941"/>
      <c r="GP941"/>
      <c r="GQ941"/>
      <c r="GR941"/>
      <c r="GS941"/>
      <c r="GT941"/>
      <c r="GU941"/>
      <c r="GV941"/>
      <c r="GW941"/>
    </row>
    <row r="942" spans="78:205" ht="13">
      <c r="BZ942"/>
      <c r="CH942"/>
      <c r="CP942"/>
      <c r="CX942"/>
      <c r="CY942"/>
      <c r="CZ942"/>
      <c r="DA942"/>
      <c r="DB942"/>
      <c r="DC942"/>
      <c r="DD942"/>
      <c r="DE942"/>
      <c r="DF942"/>
      <c r="DG942"/>
      <c r="DH942"/>
      <c r="DI942"/>
      <c r="DJ942"/>
      <c r="DK942"/>
      <c r="DL942"/>
      <c r="DM942"/>
      <c r="DN942"/>
      <c r="DO942"/>
      <c r="DP942"/>
      <c r="DQ942"/>
      <c r="DR942"/>
      <c r="DS942"/>
      <c r="DT942"/>
      <c r="DU942"/>
      <c r="DV942"/>
      <c r="DW942"/>
      <c r="DX942"/>
      <c r="DY942"/>
      <c r="DZ942"/>
      <c r="EA942"/>
      <c r="EB942"/>
      <c r="EC942"/>
      <c r="ED942"/>
      <c r="EE942"/>
      <c r="EF942"/>
      <c r="EG942"/>
      <c r="EH942"/>
      <c r="EI942"/>
      <c r="EJ942"/>
      <c r="EK942"/>
      <c r="EL942"/>
      <c r="EM942"/>
      <c r="EN942"/>
      <c r="EO942"/>
      <c r="EP942"/>
      <c r="EQ942"/>
      <c r="ER942"/>
      <c r="ES942"/>
      <c r="ET942"/>
      <c r="EU942"/>
      <c r="EV942"/>
      <c r="EW942"/>
      <c r="EX942"/>
      <c r="EY942"/>
      <c r="EZ942"/>
      <c r="FA942"/>
      <c r="FB942"/>
      <c r="FC942"/>
      <c r="FD942"/>
      <c r="FE942"/>
      <c r="FF942"/>
      <c r="FG942"/>
      <c r="FH942"/>
      <c r="FI942"/>
      <c r="FJ942"/>
      <c r="FK942"/>
      <c r="FL942"/>
      <c r="FM942"/>
      <c r="FN942"/>
      <c r="FO942"/>
      <c r="FP942"/>
      <c r="FQ942"/>
      <c r="FR942"/>
      <c r="FS942"/>
      <c r="FT942"/>
      <c r="FU942"/>
      <c r="FV942"/>
      <c r="FW942"/>
      <c r="FX942"/>
      <c r="FY942"/>
      <c r="FZ942"/>
      <c r="GA942"/>
      <c r="GB942"/>
      <c r="GC942"/>
      <c r="GD942"/>
      <c r="GE942"/>
      <c r="GF942"/>
      <c r="GG942"/>
      <c r="GH942"/>
      <c r="GI942"/>
      <c r="GJ942"/>
      <c r="GK942"/>
      <c r="GL942"/>
      <c r="GM942"/>
      <c r="GN942"/>
      <c r="GO942"/>
      <c r="GP942"/>
      <c r="GQ942"/>
      <c r="GR942"/>
      <c r="GS942"/>
      <c r="GT942"/>
      <c r="GU942"/>
      <c r="GV942"/>
      <c r="GW942"/>
    </row>
    <row r="943" spans="78:205" ht="13">
      <c r="BZ943"/>
      <c r="CH943"/>
      <c r="CP943"/>
      <c r="CX943"/>
      <c r="CY943"/>
      <c r="CZ943"/>
      <c r="DA943"/>
      <c r="DB943"/>
      <c r="DC943"/>
      <c r="DD943"/>
      <c r="DE943"/>
      <c r="DF943"/>
      <c r="DG943"/>
      <c r="DH943"/>
      <c r="DI943"/>
      <c r="DJ943"/>
      <c r="DK943"/>
      <c r="DL943"/>
      <c r="DM943"/>
      <c r="DN943"/>
      <c r="DO943"/>
      <c r="DP943"/>
      <c r="DQ943"/>
      <c r="DR943"/>
      <c r="DS943"/>
      <c r="DT943"/>
      <c r="DU943"/>
      <c r="DV943"/>
      <c r="DW943"/>
      <c r="DX943"/>
      <c r="DY943"/>
      <c r="DZ943"/>
      <c r="EA943"/>
      <c r="EB943"/>
      <c r="EC943"/>
      <c r="ED943"/>
      <c r="EE943"/>
      <c r="EF943"/>
      <c r="EG943"/>
      <c r="EH943"/>
      <c r="EI943"/>
      <c r="EJ943"/>
      <c r="EK943"/>
      <c r="EL943"/>
      <c r="EM943"/>
      <c r="EN943"/>
      <c r="EO943"/>
      <c r="EP943"/>
      <c r="EQ943"/>
      <c r="ER943"/>
      <c r="ES943"/>
      <c r="ET943"/>
      <c r="EU943"/>
      <c r="EV943"/>
      <c r="EW943"/>
      <c r="EX943"/>
      <c r="EY943"/>
      <c r="EZ943"/>
      <c r="FA943"/>
      <c r="FB943"/>
      <c r="FC943"/>
      <c r="FD943"/>
      <c r="FE943"/>
      <c r="FF943"/>
      <c r="FG943"/>
      <c r="FH943"/>
      <c r="FI943"/>
      <c r="FJ943"/>
      <c r="FK943"/>
      <c r="FL943"/>
      <c r="FM943"/>
      <c r="FN943"/>
      <c r="FO943"/>
      <c r="FP943"/>
      <c r="FQ943"/>
      <c r="FR943"/>
      <c r="FS943"/>
      <c r="FT943"/>
      <c r="FU943"/>
      <c r="FV943"/>
      <c r="FW943"/>
      <c r="FX943"/>
      <c r="FY943"/>
      <c r="FZ943"/>
      <c r="GA943"/>
      <c r="GB943"/>
      <c r="GC943"/>
      <c r="GD943"/>
      <c r="GE943"/>
      <c r="GF943"/>
      <c r="GG943"/>
      <c r="GH943"/>
      <c r="GI943"/>
      <c r="GJ943"/>
      <c r="GK943"/>
      <c r="GL943"/>
      <c r="GM943"/>
      <c r="GN943"/>
      <c r="GO943"/>
      <c r="GP943"/>
      <c r="GQ943"/>
      <c r="GR943"/>
      <c r="GS943"/>
      <c r="GT943"/>
      <c r="GU943"/>
      <c r="GV943"/>
      <c r="GW943"/>
    </row>
    <row r="944" spans="78:205" ht="13">
      <c r="BZ944"/>
      <c r="CH944"/>
      <c r="CP944"/>
      <c r="CX944"/>
      <c r="CY944"/>
      <c r="CZ944"/>
      <c r="DA944"/>
      <c r="DB944"/>
      <c r="DC944"/>
      <c r="DD944"/>
      <c r="DE944"/>
      <c r="DF944"/>
      <c r="DG944"/>
      <c r="DH944"/>
      <c r="DI944"/>
      <c r="DJ944"/>
      <c r="DK944"/>
      <c r="DL944"/>
      <c r="DM944"/>
      <c r="DN944"/>
      <c r="DO944"/>
      <c r="DP944"/>
      <c r="DQ944"/>
      <c r="DR944"/>
      <c r="DS944"/>
      <c r="DT944"/>
      <c r="DU944"/>
      <c r="DV944"/>
      <c r="DW944"/>
      <c r="DX944"/>
      <c r="DY944"/>
      <c r="DZ944"/>
      <c r="EA944"/>
      <c r="EB944"/>
      <c r="EC944"/>
      <c r="ED944"/>
      <c r="EE944"/>
      <c r="EF944"/>
      <c r="EG944"/>
      <c r="EH944"/>
      <c r="EI944"/>
      <c r="EJ944"/>
      <c r="EK944"/>
      <c r="EL944"/>
      <c r="EM944"/>
      <c r="EN944"/>
      <c r="EO944"/>
      <c r="EP944"/>
      <c r="EQ944"/>
      <c r="ER944"/>
      <c r="ES944"/>
      <c r="ET944"/>
      <c r="EU944"/>
      <c r="EV944"/>
      <c r="EW944"/>
      <c r="EX944"/>
      <c r="EY944"/>
      <c r="EZ944"/>
      <c r="FA944"/>
      <c r="FB944"/>
      <c r="FC944"/>
      <c r="FD944"/>
      <c r="FE944"/>
      <c r="FF944"/>
      <c r="FG944"/>
      <c r="FH944"/>
      <c r="FI944"/>
      <c r="FJ944"/>
      <c r="FK944"/>
      <c r="FL944"/>
      <c r="FM944"/>
      <c r="FN944"/>
      <c r="FO944"/>
      <c r="FP944"/>
      <c r="FQ944"/>
      <c r="FR944"/>
      <c r="FS944"/>
      <c r="FT944"/>
      <c r="FU944"/>
      <c r="FV944"/>
      <c r="FW944"/>
      <c r="FX944"/>
      <c r="FY944"/>
      <c r="FZ944"/>
      <c r="GA944"/>
      <c r="GB944"/>
      <c r="GC944"/>
      <c r="GD944"/>
      <c r="GE944"/>
      <c r="GF944"/>
      <c r="GG944"/>
      <c r="GH944"/>
      <c r="GI944"/>
      <c r="GJ944"/>
      <c r="GK944"/>
      <c r="GL944"/>
      <c r="GM944"/>
      <c r="GN944"/>
      <c r="GO944"/>
      <c r="GP944"/>
      <c r="GQ944"/>
      <c r="GR944"/>
      <c r="GS944"/>
      <c r="GT944"/>
      <c r="GU944"/>
      <c r="GV944"/>
      <c r="GW944"/>
    </row>
    <row r="945" spans="78:205" ht="13">
      <c r="BZ945"/>
      <c r="CH945"/>
      <c r="CP945"/>
      <c r="CX945"/>
      <c r="CY945"/>
      <c r="CZ945"/>
      <c r="DA945"/>
      <c r="DB945"/>
      <c r="DC945"/>
      <c r="DD945"/>
      <c r="DE945"/>
      <c r="DF945"/>
      <c r="DG945"/>
      <c r="DH945"/>
      <c r="DI945"/>
      <c r="DJ945"/>
      <c r="DK945"/>
      <c r="DL945"/>
      <c r="DM945"/>
      <c r="DN945"/>
      <c r="DO945"/>
      <c r="DP945"/>
      <c r="DQ945"/>
      <c r="DR945"/>
      <c r="DS945"/>
      <c r="DT945"/>
      <c r="DU945"/>
      <c r="DV945"/>
      <c r="DW945"/>
      <c r="DX945"/>
      <c r="DY945"/>
      <c r="DZ945"/>
      <c r="EA945"/>
      <c r="EB945"/>
      <c r="EC945"/>
      <c r="ED945"/>
      <c r="EE945"/>
      <c r="EF945"/>
      <c r="EG945"/>
      <c r="EH945"/>
      <c r="EI945"/>
      <c r="EJ945"/>
      <c r="EK945"/>
      <c r="EL945"/>
      <c r="EM945"/>
      <c r="EN945"/>
      <c r="EO945"/>
      <c r="EP945"/>
      <c r="EQ945"/>
      <c r="ER945"/>
      <c r="ES945"/>
      <c r="ET945"/>
      <c r="EU945"/>
      <c r="EV945"/>
      <c r="EW945"/>
      <c r="EX945"/>
      <c r="EY945"/>
      <c r="EZ945"/>
      <c r="FA945"/>
      <c r="FB945"/>
      <c r="FC945"/>
      <c r="FD945"/>
      <c r="FE945"/>
      <c r="FF945"/>
      <c r="FG945"/>
      <c r="FH945"/>
      <c r="FI945"/>
      <c r="FJ945"/>
      <c r="FK945"/>
      <c r="FL945"/>
      <c r="FM945"/>
      <c r="FN945"/>
      <c r="FO945"/>
      <c r="FP945"/>
      <c r="FQ945"/>
      <c r="FR945"/>
      <c r="FS945"/>
      <c r="FT945"/>
      <c r="FU945"/>
      <c r="FV945"/>
      <c r="FW945"/>
      <c r="FX945"/>
      <c r="FY945"/>
      <c r="FZ945"/>
      <c r="GA945"/>
      <c r="GB945"/>
      <c r="GC945"/>
      <c r="GD945"/>
      <c r="GE945"/>
      <c r="GF945"/>
      <c r="GG945"/>
      <c r="GH945"/>
      <c r="GI945"/>
      <c r="GJ945"/>
      <c r="GK945"/>
      <c r="GL945"/>
      <c r="GM945"/>
      <c r="GN945"/>
      <c r="GO945"/>
      <c r="GP945"/>
      <c r="GQ945"/>
      <c r="GR945"/>
      <c r="GS945"/>
      <c r="GT945"/>
      <c r="GU945"/>
      <c r="GV945"/>
      <c r="GW945"/>
    </row>
    <row r="946" spans="78:205" ht="13">
      <c r="BZ946"/>
      <c r="CH946"/>
      <c r="CP946"/>
      <c r="CX946"/>
      <c r="CY946"/>
      <c r="CZ946"/>
      <c r="DA946"/>
      <c r="DB946"/>
      <c r="DC946"/>
      <c r="DD946"/>
      <c r="DE946"/>
      <c r="DF946"/>
      <c r="DG946"/>
      <c r="DH946"/>
      <c r="DI946"/>
      <c r="DJ946"/>
      <c r="DK946"/>
      <c r="DL946"/>
      <c r="DM946"/>
      <c r="DN946"/>
      <c r="DO946"/>
      <c r="DP946"/>
      <c r="DQ946"/>
      <c r="DR946"/>
      <c r="DS946"/>
      <c r="DT946"/>
      <c r="DU946"/>
      <c r="DV946"/>
      <c r="DW946"/>
      <c r="DX946"/>
      <c r="DY946"/>
      <c r="DZ946"/>
      <c r="EA946"/>
      <c r="EB946"/>
      <c r="EC946"/>
      <c r="ED946"/>
      <c r="EE946"/>
      <c r="EF946"/>
      <c r="EG946"/>
      <c r="EH946"/>
      <c r="EI946"/>
      <c r="EJ946"/>
      <c r="EK946"/>
      <c r="EL946"/>
      <c r="EM946"/>
      <c r="EN946"/>
      <c r="EO946"/>
      <c r="EP946"/>
      <c r="EQ946"/>
      <c r="ER946"/>
      <c r="ES946"/>
      <c r="ET946"/>
      <c r="EU946"/>
      <c r="EV946"/>
      <c r="EW946"/>
      <c r="EX946"/>
      <c r="EY946"/>
      <c r="EZ946"/>
      <c r="FA946"/>
      <c r="FB946"/>
      <c r="FC946"/>
      <c r="FD946"/>
      <c r="FE946"/>
      <c r="FF946"/>
      <c r="FG946"/>
      <c r="FH946"/>
      <c r="FI946"/>
      <c r="FJ946"/>
      <c r="FK946"/>
      <c r="FL946"/>
      <c r="FM946"/>
      <c r="FN946"/>
      <c r="FO946"/>
      <c r="FP946"/>
      <c r="FQ946"/>
      <c r="FR946"/>
      <c r="FS946"/>
      <c r="FT946"/>
      <c r="FU946"/>
      <c r="FV946"/>
      <c r="FW946"/>
      <c r="FX946"/>
      <c r="FY946"/>
      <c r="FZ946"/>
      <c r="GA946"/>
      <c r="GB946"/>
      <c r="GC946"/>
      <c r="GD946"/>
      <c r="GE946"/>
      <c r="GF946"/>
      <c r="GG946"/>
      <c r="GH946"/>
      <c r="GI946"/>
      <c r="GJ946"/>
      <c r="GK946"/>
      <c r="GL946"/>
      <c r="GM946"/>
      <c r="GN946"/>
      <c r="GO946"/>
      <c r="GP946"/>
      <c r="GQ946"/>
      <c r="GR946"/>
      <c r="GS946"/>
      <c r="GT946"/>
      <c r="GU946"/>
      <c r="GV946"/>
      <c r="GW946"/>
    </row>
    <row r="947" spans="78:205" ht="13">
      <c r="BZ947"/>
      <c r="CH947"/>
      <c r="CP947"/>
      <c r="CX947"/>
      <c r="CY947"/>
      <c r="CZ947"/>
      <c r="DA947"/>
      <c r="DB947"/>
      <c r="DC947"/>
      <c r="DD947"/>
      <c r="DE947"/>
      <c r="DF947"/>
      <c r="DG947"/>
      <c r="DH947"/>
      <c r="DI947"/>
      <c r="DJ947"/>
      <c r="DK947"/>
      <c r="DL947"/>
      <c r="DM947"/>
      <c r="DN947"/>
      <c r="DO947"/>
      <c r="DP947"/>
      <c r="DQ947"/>
      <c r="DR947"/>
      <c r="DS947"/>
      <c r="DT947"/>
      <c r="DU947"/>
      <c r="DV947"/>
      <c r="DW947"/>
      <c r="DX947"/>
      <c r="DY947"/>
      <c r="DZ947"/>
      <c r="EA947"/>
      <c r="EB947"/>
      <c r="EC947"/>
      <c r="ED947"/>
      <c r="EE947"/>
      <c r="EF947"/>
      <c r="EG947"/>
      <c r="EH947"/>
      <c r="EI947"/>
      <c r="EJ947"/>
      <c r="EK947"/>
      <c r="EL947"/>
      <c r="EM947"/>
      <c r="EN947"/>
      <c r="EO947"/>
      <c r="EP947"/>
      <c r="EQ947"/>
      <c r="ER947"/>
      <c r="ES947"/>
      <c r="ET947"/>
      <c r="EU947"/>
      <c r="EV947"/>
      <c r="EW947"/>
      <c r="EX947"/>
      <c r="EY947"/>
      <c r="EZ947"/>
      <c r="FA947"/>
      <c r="FB947"/>
      <c r="FC947"/>
      <c r="FD947"/>
      <c r="FE947"/>
      <c r="FF947"/>
      <c r="FG947"/>
      <c r="FH947"/>
      <c r="FI947"/>
      <c r="FJ947"/>
      <c r="FK947"/>
      <c r="FL947"/>
      <c r="FM947"/>
      <c r="FN947"/>
      <c r="FO947"/>
      <c r="FP947"/>
      <c r="FQ947"/>
      <c r="FR947"/>
      <c r="FS947"/>
      <c r="FT947"/>
      <c r="FU947"/>
      <c r="FV947"/>
      <c r="FW947"/>
      <c r="FX947"/>
      <c r="FY947"/>
      <c r="FZ947"/>
      <c r="GA947"/>
      <c r="GB947"/>
      <c r="GC947"/>
      <c r="GD947"/>
      <c r="GE947"/>
      <c r="GF947"/>
      <c r="GG947"/>
      <c r="GH947"/>
      <c r="GI947"/>
      <c r="GJ947"/>
      <c r="GK947"/>
      <c r="GL947"/>
      <c r="GM947"/>
      <c r="GN947"/>
      <c r="GO947"/>
      <c r="GP947"/>
      <c r="GQ947"/>
      <c r="GR947"/>
      <c r="GS947"/>
      <c r="GT947"/>
      <c r="GU947"/>
      <c r="GV947"/>
      <c r="GW947"/>
    </row>
    <row r="948" spans="78:205" ht="13">
      <c r="BZ948"/>
      <c r="CH948"/>
      <c r="CP948"/>
      <c r="CX948"/>
      <c r="CY948"/>
      <c r="CZ948"/>
      <c r="DA948"/>
      <c r="DB948"/>
      <c r="DC948"/>
      <c r="DD948"/>
      <c r="DE948"/>
      <c r="DF948"/>
      <c r="DG948"/>
      <c r="DH948"/>
      <c r="DI948"/>
      <c r="DJ948"/>
      <c r="DK948"/>
      <c r="DL948"/>
      <c r="DM948"/>
      <c r="DN948"/>
      <c r="DO948"/>
      <c r="DP948"/>
      <c r="DQ948"/>
      <c r="DR948"/>
      <c r="DS948"/>
      <c r="DT948"/>
      <c r="DU948"/>
      <c r="DV948"/>
      <c r="DW948"/>
      <c r="DX948"/>
      <c r="DY948"/>
      <c r="DZ948"/>
      <c r="EA948"/>
      <c r="EB948"/>
      <c r="EC948"/>
      <c r="ED948"/>
      <c r="EE948"/>
      <c r="EF948"/>
      <c r="EG948"/>
      <c r="EH948"/>
      <c r="EI948"/>
      <c r="EJ948"/>
      <c r="EK948"/>
      <c r="EL948"/>
      <c r="EM948"/>
      <c r="EN948"/>
      <c r="EO948"/>
      <c r="EP948"/>
      <c r="EQ948"/>
      <c r="ER948"/>
      <c r="ES948"/>
      <c r="ET948"/>
      <c r="EU948"/>
      <c r="EV948"/>
      <c r="EW948"/>
      <c r="EX948"/>
      <c r="EY948"/>
      <c r="EZ948"/>
      <c r="FA948"/>
      <c r="FB948"/>
      <c r="FC948"/>
      <c r="FD948"/>
      <c r="FE948"/>
      <c r="FF948"/>
      <c r="FG948"/>
      <c r="FH948"/>
      <c r="FI948"/>
      <c r="FJ948"/>
      <c r="FK948"/>
      <c r="FL948"/>
      <c r="FM948"/>
      <c r="FN948"/>
      <c r="FO948"/>
      <c r="FP948"/>
      <c r="FQ948"/>
      <c r="FR948"/>
      <c r="FS948"/>
      <c r="FT948"/>
      <c r="FU948"/>
      <c r="FV948"/>
      <c r="FW948"/>
      <c r="FX948"/>
      <c r="FY948"/>
      <c r="FZ948"/>
      <c r="GA948"/>
      <c r="GB948"/>
      <c r="GC948"/>
      <c r="GD948"/>
      <c r="GE948"/>
      <c r="GF948"/>
      <c r="GG948"/>
      <c r="GH948"/>
      <c r="GI948"/>
      <c r="GJ948"/>
      <c r="GK948"/>
      <c r="GL948"/>
      <c r="GM948"/>
      <c r="GN948"/>
      <c r="GO948"/>
      <c r="GP948"/>
      <c r="GQ948"/>
      <c r="GR948"/>
      <c r="GS948"/>
      <c r="GT948"/>
      <c r="GU948"/>
      <c r="GV948"/>
      <c r="GW948"/>
    </row>
    <row r="949" spans="78:205" ht="13">
      <c r="BZ949"/>
      <c r="CH949"/>
      <c r="CP949"/>
      <c r="CX949"/>
      <c r="CY949"/>
      <c r="CZ949"/>
      <c r="DA949"/>
      <c r="DB949"/>
      <c r="DC949"/>
      <c r="DD949"/>
      <c r="DE949"/>
      <c r="DF949"/>
      <c r="DG949"/>
      <c r="DH949"/>
      <c r="DI949"/>
      <c r="DJ949"/>
      <c r="DK949"/>
      <c r="DL949"/>
      <c r="DM949"/>
      <c r="DN949"/>
      <c r="DO949"/>
      <c r="DP949"/>
      <c r="DQ949"/>
      <c r="DR949"/>
      <c r="DS949"/>
      <c r="DT949"/>
      <c r="DU949"/>
      <c r="DV949"/>
      <c r="DW949"/>
      <c r="DX949"/>
      <c r="DY949"/>
      <c r="DZ949"/>
      <c r="EA949"/>
      <c r="EB949"/>
      <c r="EC949"/>
      <c r="ED949"/>
      <c r="EE949"/>
      <c r="EF949"/>
      <c r="EG949"/>
      <c r="EH949"/>
      <c r="EI949"/>
      <c r="EJ949"/>
      <c r="EK949"/>
      <c r="EL949"/>
      <c r="EM949"/>
      <c r="EN949"/>
      <c r="EO949"/>
      <c r="EP949"/>
      <c r="EQ949"/>
      <c r="ER949"/>
      <c r="ES949"/>
      <c r="ET949"/>
      <c r="EU949"/>
      <c r="EV949"/>
      <c r="EW949"/>
      <c r="EX949"/>
      <c r="EY949"/>
      <c r="EZ949"/>
      <c r="FA949"/>
      <c r="FB949"/>
      <c r="FC949"/>
      <c r="FD949"/>
      <c r="FE949"/>
      <c r="FF949"/>
      <c r="FG949"/>
      <c r="FH949"/>
      <c r="FI949"/>
      <c r="FJ949"/>
      <c r="FK949"/>
      <c r="FL949"/>
      <c r="FM949"/>
      <c r="FN949"/>
      <c r="FO949"/>
      <c r="FP949"/>
      <c r="FQ949"/>
      <c r="FR949"/>
      <c r="FS949"/>
      <c r="FT949"/>
      <c r="FU949"/>
      <c r="FV949"/>
      <c r="FW949"/>
      <c r="FX949"/>
      <c r="FY949"/>
      <c r="FZ949"/>
      <c r="GA949"/>
      <c r="GB949"/>
      <c r="GC949"/>
      <c r="GD949"/>
      <c r="GE949"/>
      <c r="GF949"/>
      <c r="GG949"/>
      <c r="GH949"/>
      <c r="GI949"/>
      <c r="GJ949"/>
      <c r="GK949"/>
      <c r="GL949"/>
      <c r="GM949"/>
      <c r="GN949"/>
      <c r="GO949"/>
      <c r="GP949"/>
      <c r="GQ949"/>
      <c r="GR949"/>
      <c r="GS949"/>
      <c r="GT949"/>
      <c r="GU949"/>
      <c r="GV949"/>
      <c r="GW949"/>
    </row>
    <row r="950" spans="78:205" ht="13">
      <c r="BZ950"/>
      <c r="CH950"/>
      <c r="CP950"/>
      <c r="CX950"/>
      <c r="CY950"/>
      <c r="CZ950"/>
      <c r="DA950"/>
      <c r="DB950"/>
      <c r="DC950"/>
      <c r="DD950"/>
      <c r="DE950"/>
      <c r="DF950"/>
      <c r="DG950"/>
      <c r="DH950"/>
      <c r="DI950"/>
      <c r="DJ950"/>
      <c r="DK950"/>
      <c r="DL950"/>
      <c r="DM950"/>
      <c r="DN950"/>
      <c r="DO950"/>
      <c r="DP950"/>
      <c r="DQ950"/>
      <c r="DR950"/>
      <c r="DS950"/>
      <c r="DT950"/>
      <c r="DU950"/>
      <c r="DV950"/>
      <c r="DW950"/>
      <c r="DX950"/>
      <c r="DY950"/>
      <c r="DZ950"/>
      <c r="EA950"/>
      <c r="EB950"/>
      <c r="EC950"/>
      <c r="ED950"/>
      <c r="EE950"/>
      <c r="EF950"/>
      <c r="EG950"/>
      <c r="EH950"/>
      <c r="EI950"/>
      <c r="EJ950"/>
      <c r="EK950"/>
      <c r="EL950"/>
      <c r="EM950"/>
      <c r="EN950"/>
      <c r="EO950"/>
      <c r="EP950"/>
      <c r="EQ950"/>
      <c r="ER950"/>
      <c r="ES950"/>
      <c r="ET950"/>
      <c r="EU950"/>
      <c r="EV950"/>
      <c r="EW950"/>
      <c r="EX950"/>
      <c r="EY950"/>
      <c r="EZ950"/>
      <c r="FA950"/>
      <c r="FB950"/>
      <c r="FC950"/>
      <c r="FD950"/>
      <c r="FE950"/>
      <c r="FF950"/>
      <c r="FG950"/>
      <c r="FH950"/>
      <c r="FI950"/>
      <c r="FJ950"/>
      <c r="FK950"/>
      <c r="FL950"/>
      <c r="FM950"/>
      <c r="FN950"/>
      <c r="FO950"/>
      <c r="FP950"/>
      <c r="FQ950"/>
      <c r="FR950"/>
      <c r="FS950"/>
      <c r="FT950"/>
      <c r="FU950"/>
      <c r="FV950"/>
      <c r="FW950"/>
      <c r="FX950"/>
      <c r="FY950"/>
      <c r="FZ950"/>
      <c r="GA950"/>
      <c r="GB950"/>
      <c r="GC950"/>
      <c r="GD950"/>
      <c r="GE950"/>
      <c r="GF950"/>
      <c r="GG950"/>
      <c r="GH950"/>
      <c r="GI950"/>
      <c r="GJ950"/>
      <c r="GK950"/>
      <c r="GL950"/>
      <c r="GM950"/>
      <c r="GN950"/>
      <c r="GO950"/>
      <c r="GP950"/>
      <c r="GQ950"/>
      <c r="GR950"/>
      <c r="GS950"/>
      <c r="GT950"/>
      <c r="GU950"/>
      <c r="GV950"/>
      <c r="GW950"/>
    </row>
    <row r="951" spans="78:205" ht="13">
      <c r="BZ951"/>
      <c r="CH951"/>
      <c r="CP951"/>
      <c r="CX951"/>
      <c r="CY951"/>
      <c r="CZ951"/>
      <c r="DA951"/>
      <c r="DB951"/>
      <c r="DC951"/>
      <c r="DD951"/>
      <c r="DE951"/>
      <c r="DF951"/>
      <c r="DG951"/>
      <c r="DH951"/>
      <c r="DI951"/>
      <c r="DJ951"/>
      <c r="DK951"/>
      <c r="DL951"/>
      <c r="DM951"/>
      <c r="DN951"/>
      <c r="DO951"/>
      <c r="DP951"/>
      <c r="DQ951"/>
      <c r="DR951"/>
      <c r="DS951"/>
      <c r="DT951"/>
      <c r="DU951"/>
      <c r="DV951"/>
      <c r="DW951"/>
      <c r="DX951"/>
      <c r="DY951"/>
      <c r="DZ951"/>
      <c r="EA951"/>
      <c r="EB951"/>
      <c r="EC951"/>
      <c r="ED951"/>
      <c r="EE951"/>
      <c r="EF951"/>
      <c r="EG951"/>
      <c r="EH951"/>
      <c r="EI951"/>
      <c r="EJ951"/>
      <c r="EK951"/>
      <c r="EL951"/>
      <c r="EM951"/>
      <c r="EN951"/>
      <c r="EO951"/>
      <c r="EP951"/>
      <c r="EQ951"/>
      <c r="ER951"/>
      <c r="ES951"/>
      <c r="ET951"/>
      <c r="EU951"/>
      <c r="EV951"/>
      <c r="EW951"/>
      <c r="EX951"/>
      <c r="EY951"/>
      <c r="EZ951"/>
      <c r="FA951"/>
      <c r="FB951"/>
      <c r="FC951"/>
      <c r="FD951"/>
      <c r="FE951"/>
      <c r="FF951"/>
      <c r="FG951"/>
      <c r="FH951"/>
      <c r="FI951"/>
      <c r="FJ951"/>
      <c r="FK951"/>
      <c r="FL951"/>
      <c r="FM951"/>
      <c r="FN951"/>
      <c r="FO951"/>
      <c r="FP951"/>
      <c r="FQ951"/>
      <c r="FR951"/>
      <c r="FS951"/>
      <c r="FT951"/>
      <c r="FU951"/>
      <c r="FV951"/>
      <c r="FW951"/>
      <c r="FX951"/>
      <c r="FY951"/>
      <c r="FZ951"/>
      <c r="GA951"/>
      <c r="GB951"/>
      <c r="GC951"/>
      <c r="GD951"/>
      <c r="GE951"/>
      <c r="GF951"/>
      <c r="GG951"/>
      <c r="GH951"/>
      <c r="GI951"/>
      <c r="GJ951"/>
      <c r="GK951"/>
      <c r="GL951"/>
      <c r="GM951"/>
      <c r="GN951"/>
      <c r="GO951"/>
      <c r="GP951"/>
      <c r="GQ951"/>
      <c r="GR951"/>
      <c r="GS951"/>
      <c r="GT951"/>
      <c r="GU951"/>
      <c r="GV951"/>
      <c r="GW951"/>
    </row>
    <row r="952" spans="78:205" ht="13">
      <c r="BZ952"/>
      <c r="CH952"/>
      <c r="CP952"/>
      <c r="CX952"/>
      <c r="CY952"/>
      <c r="CZ952"/>
      <c r="DA952"/>
      <c r="DB952"/>
      <c r="DC952"/>
      <c r="DD952"/>
      <c r="DE952"/>
      <c r="DF952"/>
      <c r="DG952"/>
      <c r="DH952"/>
      <c r="DI952"/>
      <c r="DJ952"/>
      <c r="DK952"/>
      <c r="DL952"/>
      <c r="DM952"/>
      <c r="DN952"/>
      <c r="DO952"/>
      <c r="DP952"/>
      <c r="DQ952"/>
      <c r="DR952"/>
      <c r="DS952"/>
      <c r="DT952"/>
      <c r="DU952"/>
      <c r="DV952"/>
      <c r="DW952"/>
      <c r="DX952"/>
      <c r="DY952"/>
      <c r="DZ952"/>
      <c r="EA952"/>
      <c r="EB952"/>
      <c r="EC952"/>
      <c r="ED952"/>
      <c r="EE952"/>
      <c r="EF952"/>
      <c r="EG952"/>
      <c r="EH952"/>
      <c r="EI952"/>
      <c r="EJ952"/>
      <c r="EK952"/>
      <c r="EL952"/>
      <c r="EM952"/>
      <c r="EN952"/>
      <c r="EO952"/>
      <c r="EP952"/>
      <c r="EQ952"/>
      <c r="ER952"/>
      <c r="ES952"/>
      <c r="ET952"/>
      <c r="EU952"/>
      <c r="EV952"/>
      <c r="EW952"/>
      <c r="EX952"/>
      <c r="EY952"/>
      <c r="EZ952"/>
      <c r="FA952"/>
      <c r="FB952"/>
      <c r="FC952"/>
      <c r="FD952"/>
      <c r="FE952"/>
      <c r="FF952"/>
      <c r="FG952"/>
      <c r="FH952"/>
      <c r="FI952"/>
      <c r="FJ952"/>
      <c r="FK952"/>
      <c r="FL952"/>
      <c r="FM952"/>
      <c r="FN952"/>
      <c r="FO952"/>
      <c r="FP952"/>
      <c r="FQ952"/>
      <c r="FR952"/>
      <c r="FS952"/>
      <c r="FT952"/>
      <c r="FU952"/>
      <c r="FV952"/>
      <c r="FW952"/>
      <c r="FX952"/>
      <c r="FY952"/>
      <c r="FZ952"/>
      <c r="GA952"/>
      <c r="GB952"/>
      <c r="GC952"/>
      <c r="GD952"/>
      <c r="GE952"/>
      <c r="GF952"/>
      <c r="GG952"/>
      <c r="GH952"/>
      <c r="GI952"/>
      <c r="GJ952"/>
      <c r="GK952"/>
      <c r="GL952"/>
      <c r="GM952"/>
      <c r="GN952"/>
      <c r="GO952"/>
      <c r="GP952"/>
      <c r="GQ952"/>
      <c r="GR952"/>
      <c r="GS952"/>
      <c r="GT952"/>
      <c r="GU952"/>
      <c r="GV952"/>
      <c r="GW952"/>
    </row>
    <row r="953" spans="78:205" ht="13">
      <c r="BZ953"/>
      <c r="CH953"/>
      <c r="CP953"/>
      <c r="CX953"/>
      <c r="CY953"/>
      <c r="CZ953"/>
      <c r="DA953"/>
      <c r="DB953"/>
      <c r="DC953"/>
      <c r="DD953"/>
      <c r="DE953"/>
      <c r="DF953"/>
      <c r="DG953"/>
      <c r="DH953"/>
      <c r="DI953"/>
      <c r="DJ953"/>
      <c r="DK953"/>
      <c r="DL953"/>
      <c r="DM953"/>
      <c r="DN953"/>
      <c r="DO953"/>
      <c r="DP953"/>
      <c r="DQ953"/>
      <c r="DR953"/>
      <c r="DS953"/>
      <c r="DT953"/>
      <c r="DU953"/>
      <c r="DV953"/>
      <c r="DW953"/>
      <c r="DX953"/>
      <c r="DY953"/>
      <c r="DZ953"/>
      <c r="EA953"/>
      <c r="EB953"/>
      <c r="EC953"/>
      <c r="ED953"/>
      <c r="EE953"/>
      <c r="EF953"/>
      <c r="EG953"/>
      <c r="EH953"/>
      <c r="EI953"/>
      <c r="EJ953"/>
      <c r="EK953"/>
      <c r="EL953"/>
      <c r="EM953"/>
      <c r="EN953"/>
      <c r="EO953"/>
      <c r="EP953"/>
      <c r="EQ953"/>
      <c r="ER953"/>
      <c r="ES953"/>
      <c r="ET953"/>
      <c r="EU953"/>
      <c r="EV953"/>
      <c r="EW953"/>
      <c r="EX953"/>
      <c r="EY953"/>
      <c r="EZ953"/>
      <c r="FA953"/>
      <c r="FB953"/>
      <c r="FC953"/>
      <c r="FD953"/>
      <c r="FE953"/>
      <c r="FF953"/>
      <c r="FG953"/>
      <c r="FH953"/>
      <c r="FI953"/>
      <c r="FJ953"/>
      <c r="FK953"/>
      <c r="FL953"/>
      <c r="FM953"/>
      <c r="FN953"/>
      <c r="FO953"/>
      <c r="FP953"/>
      <c r="FQ953"/>
      <c r="FR953"/>
      <c r="FS953"/>
      <c r="FT953"/>
      <c r="FU953"/>
      <c r="FV953"/>
      <c r="FW953"/>
      <c r="FX953"/>
      <c r="FY953"/>
      <c r="FZ953"/>
      <c r="GA953"/>
      <c r="GB953"/>
      <c r="GC953"/>
      <c r="GD953"/>
      <c r="GE953"/>
      <c r="GF953"/>
      <c r="GG953"/>
      <c r="GH953"/>
      <c r="GI953"/>
      <c r="GJ953"/>
      <c r="GK953"/>
      <c r="GL953"/>
      <c r="GM953"/>
      <c r="GN953"/>
      <c r="GO953"/>
      <c r="GP953"/>
      <c r="GQ953"/>
      <c r="GR953"/>
      <c r="GS953"/>
      <c r="GT953"/>
      <c r="GU953"/>
      <c r="GV953"/>
      <c r="GW953"/>
    </row>
    <row r="954" spans="78:205" ht="13">
      <c r="BZ954"/>
      <c r="CH954"/>
      <c r="CP954"/>
      <c r="CX954"/>
      <c r="CY954"/>
      <c r="CZ954"/>
      <c r="DA954"/>
      <c r="DB954"/>
      <c r="DC954"/>
      <c r="DD954"/>
      <c r="DE954"/>
      <c r="DF954"/>
      <c r="DG954"/>
      <c r="DH954"/>
      <c r="DI954"/>
      <c r="DJ954"/>
      <c r="DK954"/>
      <c r="DL954"/>
      <c r="DM954"/>
      <c r="DN954"/>
      <c r="DO954"/>
      <c r="DP954"/>
      <c r="DQ954"/>
      <c r="DR954"/>
      <c r="DS954"/>
      <c r="DT954"/>
      <c r="DU954"/>
      <c r="DV954"/>
      <c r="DW954"/>
      <c r="DX954"/>
      <c r="DY954"/>
      <c r="DZ954"/>
      <c r="EA954"/>
      <c r="EB954"/>
      <c r="EC954"/>
      <c r="ED954"/>
      <c r="EE954"/>
      <c r="EF954"/>
      <c r="EG954"/>
      <c r="EH954"/>
      <c r="EI954"/>
      <c r="EJ954"/>
      <c r="EK954"/>
      <c r="EL954"/>
      <c r="EM954"/>
      <c r="EN954"/>
      <c r="EO954"/>
      <c r="EP954"/>
      <c r="EQ954"/>
      <c r="ER954"/>
      <c r="ES954"/>
      <c r="ET954"/>
      <c r="EU954"/>
      <c r="EV954"/>
      <c r="EW954"/>
      <c r="EX954"/>
      <c r="EY954"/>
      <c r="EZ954"/>
      <c r="FA954"/>
      <c r="FB954"/>
      <c r="FC954"/>
      <c r="FD954"/>
      <c r="FE954"/>
      <c r="FF954"/>
      <c r="FG954"/>
      <c r="FH954"/>
      <c r="FI954"/>
      <c r="FJ954"/>
      <c r="FK954"/>
      <c r="FL954"/>
      <c r="FM954"/>
      <c r="FN954"/>
      <c r="FO954"/>
      <c r="FP954"/>
      <c r="FQ954"/>
      <c r="FR954"/>
      <c r="FS954"/>
      <c r="FT954"/>
      <c r="FU954"/>
      <c r="FV954"/>
      <c r="FW954"/>
      <c r="FX954"/>
      <c r="FY954"/>
      <c r="FZ954"/>
      <c r="GA954"/>
      <c r="GB954"/>
      <c r="GC954"/>
      <c r="GD954"/>
      <c r="GE954"/>
      <c r="GF954"/>
      <c r="GG954"/>
      <c r="GH954"/>
      <c r="GI954"/>
      <c r="GJ954"/>
      <c r="GK954"/>
      <c r="GL954"/>
      <c r="GM954"/>
      <c r="GN954"/>
      <c r="GO954"/>
      <c r="GP954"/>
      <c r="GQ954"/>
      <c r="GR954"/>
      <c r="GS954"/>
      <c r="GT954"/>
      <c r="GU954"/>
      <c r="GV954"/>
      <c r="GW954"/>
    </row>
    <row r="955" spans="78:205" ht="13">
      <c r="BZ955"/>
      <c r="CH955"/>
      <c r="CP955"/>
      <c r="CX955"/>
      <c r="CY955"/>
      <c r="CZ955"/>
      <c r="DA955"/>
      <c r="DB955"/>
      <c r="DC955"/>
      <c r="DD955"/>
      <c r="DE955"/>
      <c r="DF955"/>
      <c r="DG955"/>
      <c r="DH955"/>
      <c r="DI955"/>
      <c r="DJ955"/>
      <c r="DK955"/>
      <c r="DL955"/>
      <c r="DM955"/>
      <c r="DN955"/>
      <c r="DO955"/>
      <c r="DP955"/>
      <c r="DQ955"/>
      <c r="DR955"/>
      <c r="DS955"/>
      <c r="DT955"/>
      <c r="DU955"/>
      <c r="DV955"/>
      <c r="DW955"/>
      <c r="DX955"/>
      <c r="DY955"/>
      <c r="DZ955"/>
      <c r="EA955"/>
      <c r="EB955"/>
      <c r="EC955"/>
      <c r="ED955"/>
      <c r="EE955"/>
      <c r="EF955"/>
      <c r="EG955"/>
      <c r="EH955"/>
      <c r="EI955"/>
      <c r="EJ955"/>
      <c r="EK955"/>
      <c r="EL955"/>
      <c r="EM955"/>
      <c r="EN955"/>
      <c r="EO955"/>
      <c r="EP955"/>
      <c r="EQ955"/>
      <c r="ER955"/>
      <c r="ES955"/>
      <c r="ET955"/>
      <c r="EU955"/>
      <c r="EV955"/>
      <c r="EW955"/>
      <c r="EX955"/>
      <c r="EY955"/>
      <c r="EZ955"/>
      <c r="FA955"/>
      <c r="FB955"/>
      <c r="FC955"/>
      <c r="FD955"/>
      <c r="FE955"/>
      <c r="FF955"/>
      <c r="FG955"/>
      <c r="FH955"/>
      <c r="FI955"/>
      <c r="FJ955"/>
      <c r="FK955"/>
      <c r="FL955"/>
      <c r="FM955"/>
      <c r="FN955"/>
      <c r="FO955"/>
      <c r="FP955"/>
      <c r="FQ955"/>
      <c r="FR955"/>
      <c r="FS955"/>
      <c r="FT955"/>
      <c r="FU955"/>
      <c r="FV955"/>
      <c r="FW955"/>
      <c r="FX955"/>
      <c r="FY955"/>
      <c r="FZ955"/>
      <c r="GA955"/>
      <c r="GB955"/>
      <c r="GC955"/>
      <c r="GD955"/>
      <c r="GE955"/>
      <c r="GF955"/>
      <c r="GG955"/>
      <c r="GH955"/>
      <c r="GI955"/>
      <c r="GJ955"/>
      <c r="GK955"/>
      <c r="GL955"/>
      <c r="GM955"/>
      <c r="GN955"/>
      <c r="GO955"/>
      <c r="GP955"/>
      <c r="GQ955"/>
      <c r="GR955"/>
      <c r="GS955"/>
      <c r="GT955"/>
      <c r="GU955"/>
      <c r="GV955"/>
      <c r="GW955"/>
    </row>
    <row r="956" spans="78:205" ht="13">
      <c r="BZ956"/>
      <c r="CH956"/>
      <c r="CP956"/>
      <c r="CX956"/>
      <c r="CY956"/>
      <c r="CZ956"/>
      <c r="DA956"/>
      <c r="DB956"/>
      <c r="DC956"/>
      <c r="DD956"/>
      <c r="DE956"/>
      <c r="DF956"/>
      <c r="DG956"/>
      <c r="DH956"/>
      <c r="DI956"/>
      <c r="DJ956"/>
      <c r="DK956"/>
      <c r="DL956"/>
      <c r="DM956"/>
      <c r="DN956"/>
      <c r="DO956"/>
      <c r="DP956"/>
      <c r="DQ956"/>
      <c r="DR956"/>
      <c r="DS956"/>
      <c r="DT956"/>
      <c r="DU956"/>
      <c r="DV956"/>
      <c r="DW956"/>
      <c r="DX956"/>
      <c r="DY956"/>
      <c r="DZ956"/>
      <c r="EA956"/>
      <c r="EB956"/>
      <c r="EC956"/>
      <c r="ED956"/>
      <c r="EE956"/>
      <c r="EF956"/>
      <c r="EG956"/>
      <c r="EH956"/>
      <c r="EI956"/>
      <c r="EJ956"/>
      <c r="EK956"/>
      <c r="EL956"/>
      <c r="EM956"/>
      <c r="EN956"/>
      <c r="EO956"/>
      <c r="EP956"/>
      <c r="EQ956"/>
      <c r="ER956"/>
      <c r="ES956"/>
      <c r="ET956"/>
      <c r="EU956"/>
      <c r="EV956"/>
      <c r="EW956"/>
      <c r="EX956"/>
      <c r="EY956"/>
      <c r="EZ956"/>
      <c r="FA956"/>
      <c r="FB956"/>
      <c r="FC956"/>
      <c r="FD956"/>
      <c r="FE956"/>
      <c r="FF956"/>
      <c r="FG956"/>
      <c r="FH956"/>
      <c r="FI956"/>
      <c r="FJ956"/>
      <c r="FK956"/>
      <c r="FL956"/>
      <c r="FM956"/>
      <c r="FN956"/>
      <c r="FO956"/>
      <c r="FP956"/>
      <c r="FQ956"/>
      <c r="FR956"/>
      <c r="FS956"/>
      <c r="FT956"/>
      <c r="FU956"/>
      <c r="FV956"/>
      <c r="FW956"/>
      <c r="FX956"/>
      <c r="FY956"/>
      <c r="FZ956"/>
      <c r="GA956"/>
      <c r="GB956"/>
      <c r="GC956"/>
      <c r="GD956"/>
      <c r="GE956"/>
      <c r="GF956"/>
      <c r="GG956"/>
      <c r="GH956"/>
      <c r="GI956"/>
      <c r="GJ956"/>
      <c r="GK956"/>
      <c r="GL956"/>
      <c r="GM956"/>
      <c r="GN956"/>
      <c r="GO956"/>
      <c r="GP956"/>
      <c r="GQ956"/>
      <c r="GR956"/>
      <c r="GS956"/>
      <c r="GT956"/>
      <c r="GU956"/>
      <c r="GV956"/>
      <c r="GW956"/>
    </row>
    <row r="957" spans="78:205" ht="13">
      <c r="BZ957"/>
      <c r="CH957"/>
      <c r="CP957"/>
      <c r="CX957"/>
      <c r="CY957"/>
      <c r="CZ957"/>
      <c r="DA957"/>
      <c r="DB957"/>
      <c r="DC957"/>
      <c r="DD957"/>
      <c r="DE957"/>
      <c r="DF957"/>
      <c r="DG957"/>
      <c r="DH957"/>
      <c r="DI957"/>
      <c r="DJ957"/>
      <c r="DK957"/>
      <c r="DL957"/>
      <c r="DM957"/>
      <c r="DN957"/>
      <c r="DO957"/>
      <c r="DP957"/>
      <c r="DQ957"/>
      <c r="DR957"/>
      <c r="DS957"/>
      <c r="DT957"/>
      <c r="DU957"/>
      <c r="DV957"/>
      <c r="DW957"/>
      <c r="DX957"/>
      <c r="DY957"/>
      <c r="DZ957"/>
      <c r="EA957"/>
      <c r="EB957"/>
      <c r="EC957"/>
      <c r="ED957"/>
      <c r="EE957"/>
      <c r="EF957"/>
      <c r="EG957"/>
      <c r="EH957"/>
      <c r="EI957"/>
      <c r="EJ957"/>
      <c r="EK957"/>
      <c r="EL957"/>
      <c r="EM957"/>
      <c r="EN957"/>
      <c r="EO957"/>
      <c r="EP957"/>
      <c r="EQ957"/>
      <c r="ER957"/>
      <c r="ES957"/>
      <c r="ET957"/>
      <c r="EU957"/>
      <c r="EV957"/>
      <c r="EW957"/>
      <c r="EX957"/>
      <c r="EY957"/>
      <c r="EZ957"/>
      <c r="FA957"/>
      <c r="FB957"/>
      <c r="FC957"/>
      <c r="FD957"/>
      <c r="FE957"/>
      <c r="FF957"/>
      <c r="FG957"/>
      <c r="FH957"/>
      <c r="FI957"/>
      <c r="FJ957"/>
      <c r="FK957"/>
      <c r="FL957"/>
      <c r="FM957"/>
      <c r="FN957"/>
      <c r="FO957"/>
      <c r="FP957"/>
      <c r="FQ957"/>
      <c r="FR957"/>
      <c r="FS957"/>
      <c r="FT957"/>
      <c r="FU957"/>
      <c r="FV957"/>
      <c r="FW957"/>
      <c r="FX957"/>
      <c r="FY957"/>
      <c r="FZ957"/>
      <c r="GA957"/>
      <c r="GB957"/>
      <c r="GC957"/>
      <c r="GD957"/>
      <c r="GE957"/>
      <c r="GF957"/>
      <c r="GG957"/>
      <c r="GH957"/>
      <c r="GI957"/>
      <c r="GJ957"/>
      <c r="GK957"/>
      <c r="GL957"/>
      <c r="GM957"/>
      <c r="GN957"/>
      <c r="GO957"/>
      <c r="GP957"/>
      <c r="GQ957"/>
      <c r="GR957"/>
      <c r="GS957"/>
      <c r="GT957"/>
      <c r="GU957"/>
      <c r="GV957"/>
      <c r="GW957"/>
    </row>
    <row r="958" spans="78:205" ht="13">
      <c r="BZ958"/>
      <c r="CH958"/>
      <c r="CP958"/>
      <c r="CX958"/>
      <c r="CY958"/>
      <c r="CZ958"/>
      <c r="DA958"/>
      <c r="DB958"/>
      <c r="DC958"/>
      <c r="DD958"/>
      <c r="DE958"/>
      <c r="DF958"/>
      <c r="DG958"/>
      <c r="DH958"/>
      <c r="DI958"/>
      <c r="DJ958"/>
      <c r="DK958"/>
      <c r="DL958"/>
      <c r="DM958"/>
      <c r="DN958"/>
      <c r="DO958"/>
      <c r="DP958"/>
      <c r="DQ958"/>
      <c r="DR958"/>
      <c r="DS958"/>
      <c r="DT958"/>
      <c r="DU958"/>
      <c r="DV958"/>
      <c r="DW958"/>
      <c r="DX958"/>
      <c r="DY958"/>
      <c r="DZ958"/>
      <c r="EA958"/>
      <c r="EB958"/>
      <c r="EC958"/>
      <c r="ED958"/>
      <c r="EE958"/>
      <c r="EF958"/>
      <c r="EG958"/>
      <c r="EH958"/>
      <c r="EI958"/>
      <c r="EJ958"/>
      <c r="EK958"/>
      <c r="EL958"/>
      <c r="EM958"/>
      <c r="EN958"/>
      <c r="EO958"/>
      <c r="EP958"/>
      <c r="EQ958"/>
      <c r="ER958"/>
      <c r="ES958"/>
      <c r="ET958"/>
      <c r="EU958"/>
      <c r="EV958"/>
      <c r="EW958"/>
      <c r="EX958"/>
      <c r="EY958"/>
      <c r="EZ958"/>
      <c r="FA958"/>
      <c r="FB958"/>
      <c r="FC958"/>
      <c r="FD958"/>
      <c r="FE958"/>
      <c r="FF958"/>
      <c r="FG958"/>
      <c r="FH958"/>
      <c r="FI958"/>
      <c r="FJ958"/>
      <c r="FK958"/>
      <c r="FL958"/>
      <c r="FM958"/>
      <c r="FN958"/>
      <c r="FO958"/>
      <c r="FP958"/>
      <c r="FQ958"/>
      <c r="FR958"/>
      <c r="FS958"/>
      <c r="FT958"/>
      <c r="FU958"/>
      <c r="FV958"/>
      <c r="FW958"/>
      <c r="FX958"/>
      <c r="FY958"/>
      <c r="FZ958"/>
      <c r="GA958"/>
      <c r="GB958"/>
      <c r="GC958"/>
      <c r="GD958"/>
      <c r="GE958"/>
      <c r="GF958"/>
      <c r="GG958"/>
      <c r="GH958"/>
      <c r="GI958"/>
      <c r="GJ958"/>
      <c r="GK958"/>
      <c r="GL958"/>
      <c r="GM958"/>
      <c r="GN958"/>
      <c r="GO958"/>
      <c r="GP958"/>
      <c r="GQ958"/>
      <c r="GR958"/>
      <c r="GS958"/>
      <c r="GT958"/>
      <c r="GU958"/>
      <c r="GV958"/>
      <c r="GW958"/>
    </row>
    <row r="959" spans="78:205" ht="13">
      <c r="BZ959"/>
      <c r="CH959"/>
      <c r="CP959"/>
      <c r="CX959"/>
      <c r="CY959"/>
      <c r="CZ959"/>
      <c r="DA959"/>
      <c r="DB959"/>
      <c r="DC959"/>
      <c r="DD959"/>
      <c r="DE959"/>
      <c r="DF959"/>
      <c r="DG959"/>
      <c r="DH959"/>
      <c r="DI959"/>
      <c r="DJ959"/>
      <c r="DK959"/>
      <c r="DL959"/>
      <c r="DM959"/>
      <c r="DN959"/>
      <c r="DO959"/>
      <c r="DP959"/>
      <c r="DQ959"/>
      <c r="DR959"/>
      <c r="DS959"/>
      <c r="DT959"/>
      <c r="DU959"/>
      <c r="DV959"/>
      <c r="DW959"/>
      <c r="DX959"/>
      <c r="DY959"/>
      <c r="DZ959"/>
      <c r="EA959"/>
      <c r="EB959"/>
      <c r="EC959"/>
      <c r="ED959"/>
      <c r="EE959"/>
      <c r="EF959"/>
      <c r="EG959"/>
      <c r="EH959"/>
      <c r="EI959"/>
      <c r="EJ959"/>
      <c r="EK959"/>
      <c r="EL959"/>
      <c r="EM959"/>
      <c r="EN959"/>
      <c r="EO959"/>
      <c r="EP959"/>
      <c r="EQ959"/>
      <c r="ER959"/>
      <c r="ES959"/>
      <c r="ET959"/>
      <c r="EU959"/>
      <c r="EV959"/>
      <c r="EW959"/>
      <c r="EX959"/>
      <c r="EY959"/>
      <c r="EZ959"/>
      <c r="FA959"/>
      <c r="FB959"/>
      <c r="FC959"/>
      <c r="FD959"/>
      <c r="FE959"/>
      <c r="FF959"/>
      <c r="FG959"/>
      <c r="FH959"/>
      <c r="FI959"/>
      <c r="FJ959"/>
      <c r="FK959"/>
      <c r="FL959"/>
      <c r="FM959"/>
      <c r="FN959"/>
      <c r="FO959"/>
      <c r="FP959"/>
      <c r="FQ959"/>
      <c r="FR959"/>
      <c r="FS959"/>
      <c r="FT959"/>
      <c r="FU959"/>
      <c r="FV959"/>
      <c r="FW959"/>
      <c r="FX959"/>
      <c r="FY959"/>
      <c r="FZ959"/>
      <c r="GA959"/>
      <c r="GB959"/>
      <c r="GC959"/>
      <c r="GD959"/>
      <c r="GE959"/>
      <c r="GF959"/>
      <c r="GG959"/>
      <c r="GH959"/>
      <c r="GI959"/>
      <c r="GJ959"/>
      <c r="GK959"/>
      <c r="GL959"/>
      <c r="GM959"/>
      <c r="GN959"/>
      <c r="GO959"/>
      <c r="GP959"/>
      <c r="GQ959"/>
      <c r="GR959"/>
      <c r="GS959"/>
      <c r="GT959"/>
      <c r="GU959"/>
      <c r="GV959"/>
      <c r="GW959"/>
    </row>
    <row r="960" spans="78:205" ht="13">
      <c r="BZ960"/>
      <c r="CH960"/>
      <c r="CP960"/>
      <c r="CX960"/>
      <c r="CY960"/>
      <c r="CZ960"/>
      <c r="DA960"/>
      <c r="DB960"/>
      <c r="DC960"/>
      <c r="DD960"/>
      <c r="DE960"/>
      <c r="DF960"/>
      <c r="DG960"/>
      <c r="DH960"/>
      <c r="DI960"/>
      <c r="DJ960"/>
      <c r="DK960"/>
      <c r="DL960"/>
      <c r="DM960"/>
      <c r="DN960"/>
      <c r="DO960"/>
      <c r="DP960"/>
      <c r="DQ960"/>
      <c r="DR960"/>
      <c r="DS960"/>
      <c r="DT960"/>
      <c r="DU960"/>
      <c r="DV960"/>
      <c r="DW960"/>
      <c r="DX960"/>
      <c r="DY960"/>
      <c r="DZ960"/>
      <c r="EA960"/>
      <c r="EB960"/>
      <c r="EC960"/>
      <c r="ED960"/>
      <c r="EE960"/>
      <c r="EF960"/>
      <c r="EG960"/>
      <c r="EH960"/>
      <c r="EI960"/>
      <c r="EJ960"/>
      <c r="EK960"/>
      <c r="EL960"/>
      <c r="EM960"/>
      <c r="EN960"/>
      <c r="EO960"/>
      <c r="EP960"/>
      <c r="EQ960"/>
      <c r="ER960"/>
      <c r="ES960"/>
      <c r="ET960"/>
      <c r="EU960"/>
      <c r="EV960"/>
      <c r="EW960"/>
      <c r="EX960"/>
      <c r="EY960"/>
      <c r="EZ960"/>
      <c r="FA960"/>
      <c r="FB960"/>
      <c r="FC960"/>
      <c r="FD960"/>
      <c r="FE960"/>
      <c r="FF960"/>
      <c r="FG960"/>
      <c r="FH960"/>
      <c r="FI960"/>
      <c r="FJ960"/>
      <c r="FK960"/>
      <c r="FL960"/>
      <c r="FM960"/>
      <c r="FN960"/>
      <c r="FO960"/>
      <c r="FP960"/>
      <c r="FQ960"/>
      <c r="FR960"/>
      <c r="FS960"/>
      <c r="FT960"/>
      <c r="FU960"/>
      <c r="FV960"/>
      <c r="FW960"/>
      <c r="FX960"/>
      <c r="FY960"/>
      <c r="FZ960"/>
      <c r="GA960"/>
      <c r="GB960"/>
      <c r="GC960"/>
      <c r="GD960"/>
      <c r="GE960"/>
      <c r="GF960"/>
      <c r="GG960"/>
      <c r="GH960"/>
      <c r="GI960"/>
      <c r="GJ960"/>
      <c r="GK960"/>
      <c r="GL960"/>
      <c r="GM960"/>
      <c r="GN960"/>
      <c r="GO960"/>
      <c r="GP960"/>
      <c r="GQ960"/>
      <c r="GR960"/>
      <c r="GS960"/>
      <c r="GT960"/>
      <c r="GU960"/>
      <c r="GV960"/>
      <c r="GW960"/>
    </row>
    <row r="961" spans="78:205" ht="13">
      <c r="BZ961"/>
      <c r="CH961"/>
      <c r="CP961"/>
      <c r="CX961"/>
      <c r="CY961"/>
      <c r="CZ961"/>
      <c r="DA961"/>
      <c r="DB961"/>
      <c r="DC961"/>
      <c r="DD961"/>
      <c r="DE961"/>
      <c r="DF961"/>
      <c r="DG961"/>
      <c r="DH961"/>
      <c r="DI961"/>
      <c r="DJ961"/>
      <c r="DK961"/>
      <c r="DL961"/>
      <c r="DM961"/>
      <c r="DN961"/>
      <c r="DO961"/>
      <c r="DP961"/>
      <c r="DQ961"/>
      <c r="DR961"/>
      <c r="DS961"/>
      <c r="DT961"/>
      <c r="DU961"/>
      <c r="DV961"/>
      <c r="DW961"/>
      <c r="DX961"/>
      <c r="DY961"/>
      <c r="DZ961"/>
      <c r="EA961"/>
      <c r="EB961"/>
      <c r="EC961"/>
      <c r="ED961"/>
      <c r="EE961"/>
      <c r="EF961"/>
      <c r="EG961"/>
      <c r="EH961"/>
      <c r="EI961"/>
      <c r="EJ961"/>
      <c r="EK961"/>
      <c r="EL961"/>
      <c r="EM961"/>
      <c r="EN961"/>
      <c r="EO961"/>
      <c r="EP961"/>
      <c r="EQ961"/>
      <c r="ER961"/>
      <c r="ES961"/>
      <c r="ET961"/>
      <c r="EU961"/>
      <c r="EV961"/>
      <c r="EW961"/>
      <c r="EX961"/>
      <c r="EY961"/>
      <c r="EZ961"/>
      <c r="FA961"/>
      <c r="FB961"/>
      <c r="FC961"/>
      <c r="FD961"/>
      <c r="FE961"/>
      <c r="FF961"/>
      <c r="FG961"/>
      <c r="FH961"/>
      <c r="FI961"/>
      <c r="FJ961"/>
      <c r="FK961"/>
      <c r="FL961"/>
      <c r="FM961"/>
      <c r="FN961"/>
      <c r="FO961"/>
      <c r="FP961"/>
      <c r="FQ961"/>
      <c r="FR961"/>
      <c r="FS961"/>
      <c r="FT961"/>
      <c r="FU961"/>
      <c r="FV961"/>
      <c r="FW961"/>
      <c r="FX961"/>
      <c r="FY961"/>
      <c r="FZ961"/>
      <c r="GA961"/>
      <c r="GB961"/>
      <c r="GC961"/>
      <c r="GD961"/>
      <c r="GE961"/>
      <c r="GF961"/>
      <c r="GG961"/>
      <c r="GH961"/>
      <c r="GI961"/>
      <c r="GJ961"/>
      <c r="GK961"/>
      <c r="GL961"/>
      <c r="GM961"/>
      <c r="GN961"/>
      <c r="GO961"/>
      <c r="GP961"/>
      <c r="GQ961"/>
      <c r="GR961"/>
      <c r="GS961"/>
      <c r="GT961"/>
      <c r="GU961"/>
      <c r="GV961"/>
      <c r="GW961"/>
    </row>
    <row r="962" spans="78:205" ht="13">
      <c r="BZ962"/>
      <c r="CH962"/>
      <c r="CP962"/>
      <c r="CX962"/>
      <c r="CY962"/>
      <c r="CZ962"/>
      <c r="DA962"/>
      <c r="DB962"/>
      <c r="DC962"/>
      <c r="DD962"/>
      <c r="DE962"/>
      <c r="DF962"/>
      <c r="DG962"/>
      <c r="DH962"/>
      <c r="DI962"/>
      <c r="DJ962"/>
      <c r="DK962"/>
      <c r="DL962"/>
      <c r="DM962"/>
      <c r="DN962"/>
      <c r="DO962"/>
      <c r="DP962"/>
      <c r="DQ962"/>
      <c r="DR962"/>
      <c r="DS962"/>
      <c r="DT962"/>
      <c r="DU962"/>
      <c r="DV962"/>
      <c r="DW962"/>
      <c r="DX962"/>
      <c r="DY962"/>
      <c r="DZ962"/>
      <c r="EA962"/>
      <c r="EB962"/>
      <c r="EC962"/>
      <c r="ED962"/>
      <c r="EE962"/>
      <c r="EF962"/>
      <c r="EG962"/>
      <c r="EH962"/>
      <c r="EI962"/>
      <c r="EJ962"/>
      <c r="EK962"/>
      <c r="EL962"/>
      <c r="EM962"/>
      <c r="EN962"/>
      <c r="EO962"/>
      <c r="EP962"/>
      <c r="EQ962"/>
      <c r="ER962"/>
      <c r="ES962"/>
      <c r="ET962"/>
      <c r="EU962"/>
      <c r="EV962"/>
      <c r="EW962"/>
      <c r="EX962"/>
      <c r="EY962"/>
      <c r="EZ962"/>
      <c r="FA962"/>
      <c r="FB962"/>
      <c r="FC962"/>
      <c r="FD962"/>
      <c r="FE962"/>
      <c r="FF962"/>
      <c r="FG962"/>
      <c r="FH962"/>
      <c r="FI962"/>
      <c r="FJ962"/>
      <c r="FK962"/>
      <c r="FL962"/>
      <c r="FM962"/>
      <c r="FN962"/>
      <c r="FO962"/>
      <c r="FP962"/>
      <c r="FQ962"/>
      <c r="FR962"/>
      <c r="FS962"/>
      <c r="FT962"/>
      <c r="FU962"/>
      <c r="FV962"/>
      <c r="FW962"/>
      <c r="FX962"/>
      <c r="FY962"/>
      <c r="FZ962"/>
      <c r="GA962"/>
      <c r="GB962"/>
      <c r="GC962"/>
      <c r="GD962"/>
      <c r="GE962"/>
      <c r="GF962"/>
      <c r="GG962"/>
      <c r="GH962"/>
      <c r="GI962"/>
      <c r="GJ962"/>
      <c r="GK962"/>
      <c r="GL962"/>
      <c r="GM962"/>
      <c r="GN962"/>
      <c r="GO962"/>
      <c r="GP962"/>
      <c r="GQ962"/>
      <c r="GR962"/>
      <c r="GS962"/>
      <c r="GT962"/>
      <c r="GU962"/>
      <c r="GV962"/>
      <c r="GW962"/>
    </row>
    <row r="963" spans="78:205" ht="13">
      <c r="BZ963"/>
      <c r="CH963"/>
      <c r="CP963"/>
      <c r="CX963"/>
      <c r="CY963"/>
      <c r="CZ963"/>
      <c r="DA963"/>
      <c r="DB963"/>
      <c r="DC963"/>
      <c r="DD963"/>
      <c r="DE963"/>
      <c r="DF963"/>
      <c r="DG963"/>
      <c r="DH963"/>
      <c r="DI963"/>
      <c r="DJ963"/>
      <c r="DK963"/>
      <c r="DL963"/>
      <c r="DM963"/>
      <c r="DN963"/>
      <c r="DO963"/>
      <c r="DP963"/>
      <c r="DQ963"/>
      <c r="DR963"/>
      <c r="DS963"/>
      <c r="DT963"/>
      <c r="DU963"/>
      <c r="DV963"/>
      <c r="DW963"/>
      <c r="DX963"/>
      <c r="DY963"/>
      <c r="DZ963"/>
      <c r="EA963"/>
      <c r="EB963"/>
      <c r="EC963"/>
      <c r="ED963"/>
      <c r="EE963"/>
      <c r="EF963"/>
      <c r="EG963"/>
      <c r="EH963"/>
      <c r="EI963"/>
      <c r="EJ963"/>
      <c r="EK963"/>
      <c r="EL963"/>
      <c r="EM963"/>
      <c r="EN963"/>
      <c r="EO963"/>
      <c r="EP963"/>
      <c r="EQ963"/>
      <c r="ER963"/>
      <c r="ES963"/>
      <c r="ET963"/>
      <c r="EU963"/>
      <c r="EV963"/>
      <c r="EW963"/>
      <c r="EX963"/>
      <c r="EY963"/>
      <c r="EZ963"/>
      <c r="FA963"/>
      <c r="FB963"/>
      <c r="FC963"/>
      <c r="FD963"/>
      <c r="FE963"/>
      <c r="FF963"/>
      <c r="FG963"/>
      <c r="FH963"/>
      <c r="FI963"/>
      <c r="FJ963"/>
      <c r="FK963"/>
      <c r="FL963"/>
      <c r="FM963"/>
      <c r="FN963"/>
      <c r="FO963"/>
      <c r="FP963"/>
      <c r="FQ963"/>
      <c r="FR963"/>
      <c r="FS963"/>
      <c r="FT963"/>
      <c r="FU963"/>
      <c r="FV963"/>
      <c r="FW963"/>
      <c r="FX963"/>
      <c r="FY963"/>
      <c r="FZ963"/>
      <c r="GA963"/>
      <c r="GB963"/>
      <c r="GC963"/>
      <c r="GD963"/>
      <c r="GE963"/>
      <c r="GF963"/>
      <c r="GG963"/>
      <c r="GH963"/>
      <c r="GI963"/>
      <c r="GJ963"/>
      <c r="GK963"/>
      <c r="GL963"/>
      <c r="GM963"/>
      <c r="GN963"/>
      <c r="GO963"/>
      <c r="GP963"/>
      <c r="GQ963"/>
      <c r="GR963"/>
      <c r="GS963"/>
      <c r="GT963"/>
      <c r="GU963"/>
      <c r="GV963"/>
      <c r="GW963"/>
    </row>
    <row r="964" spans="78:205" ht="13">
      <c r="BZ964"/>
      <c r="CH964"/>
      <c r="CP964"/>
      <c r="CX964"/>
      <c r="CY964"/>
      <c r="CZ964"/>
      <c r="DA964"/>
      <c r="DB964"/>
      <c r="DC964"/>
      <c r="DD964"/>
      <c r="DE964"/>
      <c r="DF964"/>
      <c r="DG964"/>
      <c r="DH964"/>
      <c r="DI964"/>
      <c r="DJ964"/>
      <c r="DK964"/>
      <c r="DL964"/>
      <c r="DM964"/>
      <c r="DN964"/>
      <c r="DO964"/>
      <c r="DP964"/>
      <c r="DQ964"/>
      <c r="DR964"/>
      <c r="DS964"/>
      <c r="DT964"/>
      <c r="DU964"/>
      <c r="DV964"/>
      <c r="DW964"/>
      <c r="DX964"/>
      <c r="DY964"/>
      <c r="DZ964"/>
      <c r="EA964"/>
      <c r="EB964"/>
      <c r="EC964"/>
      <c r="ED964"/>
      <c r="EE964"/>
      <c r="EF964"/>
      <c r="EG964"/>
      <c r="EH964"/>
      <c r="EI964"/>
      <c r="EJ964"/>
      <c r="EK964"/>
      <c r="EL964"/>
      <c r="EM964"/>
      <c r="EN964"/>
      <c r="EO964"/>
      <c r="EP964"/>
      <c r="EQ964"/>
      <c r="ER964"/>
      <c r="ES964"/>
      <c r="ET964"/>
      <c r="EU964"/>
      <c r="EV964"/>
      <c r="EW964"/>
      <c r="EX964"/>
      <c r="EY964"/>
      <c r="EZ964"/>
      <c r="FA964"/>
      <c r="FB964"/>
      <c r="FC964"/>
      <c r="FD964"/>
      <c r="FE964"/>
      <c r="FF964"/>
      <c r="FG964"/>
      <c r="FH964"/>
      <c r="FI964"/>
      <c r="FJ964"/>
      <c r="FK964"/>
      <c r="FL964"/>
      <c r="FM964"/>
      <c r="FN964"/>
      <c r="FO964"/>
      <c r="FP964"/>
      <c r="FQ964"/>
      <c r="FR964"/>
      <c r="FS964"/>
      <c r="FT964"/>
      <c r="FU964"/>
      <c r="FV964"/>
      <c r="FW964"/>
      <c r="FX964"/>
      <c r="FY964"/>
      <c r="FZ964"/>
      <c r="GA964"/>
      <c r="GB964"/>
      <c r="GC964"/>
      <c r="GD964"/>
      <c r="GE964"/>
      <c r="GF964"/>
      <c r="GG964"/>
      <c r="GH964"/>
      <c r="GI964"/>
      <c r="GJ964"/>
      <c r="GK964"/>
      <c r="GL964"/>
      <c r="GM964"/>
      <c r="GN964"/>
      <c r="GO964"/>
      <c r="GP964"/>
      <c r="GQ964"/>
      <c r="GR964"/>
      <c r="GS964"/>
      <c r="GT964"/>
      <c r="GU964"/>
      <c r="GV964"/>
      <c r="GW964"/>
    </row>
    <row r="965" spans="78:205" ht="13">
      <c r="BZ965"/>
      <c r="CH965"/>
      <c r="CP965"/>
      <c r="CX965"/>
      <c r="CY965"/>
      <c r="CZ965"/>
      <c r="DA965"/>
      <c r="DB965"/>
      <c r="DC965"/>
      <c r="DD965"/>
      <c r="DE965"/>
      <c r="DF965"/>
      <c r="DG965"/>
      <c r="DH965"/>
      <c r="DI965"/>
      <c r="DJ965"/>
      <c r="DK965"/>
      <c r="DL965"/>
      <c r="DM965"/>
      <c r="DN965"/>
      <c r="DO965"/>
      <c r="DP965"/>
      <c r="DQ965"/>
      <c r="DR965"/>
      <c r="DS965"/>
      <c r="DT965"/>
      <c r="DU965"/>
      <c r="DV965"/>
      <c r="DW965"/>
      <c r="DX965"/>
      <c r="DY965"/>
      <c r="DZ965"/>
      <c r="EA965"/>
      <c r="EB965"/>
      <c r="EC965"/>
      <c r="ED965"/>
      <c r="EE965"/>
      <c r="EF965"/>
      <c r="EG965"/>
      <c r="EH965"/>
      <c r="EI965"/>
      <c r="EJ965"/>
      <c r="EK965"/>
      <c r="EL965"/>
      <c r="EM965"/>
      <c r="EN965"/>
      <c r="EO965"/>
      <c r="EP965"/>
      <c r="EQ965"/>
      <c r="ER965"/>
      <c r="ES965"/>
      <c r="ET965"/>
      <c r="EU965"/>
      <c r="EV965"/>
      <c r="EW965"/>
      <c r="EX965"/>
      <c r="EY965"/>
      <c r="EZ965"/>
      <c r="FA965"/>
      <c r="FB965"/>
      <c r="FC965"/>
      <c r="FD965"/>
      <c r="FE965"/>
      <c r="FF965"/>
      <c r="FG965"/>
      <c r="FH965"/>
      <c r="FI965"/>
      <c r="FJ965"/>
      <c r="FK965"/>
      <c r="FL965"/>
      <c r="FM965"/>
      <c r="FN965"/>
      <c r="FO965"/>
      <c r="FP965"/>
      <c r="FQ965"/>
      <c r="FR965"/>
      <c r="FS965"/>
      <c r="FT965"/>
      <c r="FU965"/>
      <c r="FV965"/>
      <c r="FW965"/>
      <c r="FX965"/>
      <c r="FY965"/>
      <c r="FZ965"/>
      <c r="GA965"/>
      <c r="GB965"/>
      <c r="GC965"/>
      <c r="GD965"/>
      <c r="GE965"/>
      <c r="GF965"/>
      <c r="GG965"/>
      <c r="GH965"/>
      <c r="GI965"/>
      <c r="GJ965"/>
      <c r="GK965"/>
      <c r="GL965"/>
      <c r="GM965"/>
      <c r="GN965"/>
      <c r="GO965"/>
      <c r="GP965"/>
      <c r="GQ965"/>
      <c r="GR965"/>
      <c r="GS965"/>
      <c r="GT965"/>
      <c r="GU965"/>
      <c r="GV965"/>
      <c r="GW965"/>
    </row>
    <row r="966" spans="78:205" ht="13">
      <c r="BZ966"/>
      <c r="CH966"/>
      <c r="CP966"/>
      <c r="CX966"/>
      <c r="CY966"/>
      <c r="CZ966"/>
      <c r="DA966"/>
      <c r="DB966"/>
      <c r="DC966"/>
      <c r="DD966"/>
      <c r="DE966"/>
      <c r="DF966"/>
      <c r="DG966"/>
      <c r="DH966"/>
      <c r="DI966"/>
      <c r="DJ966"/>
      <c r="DK966"/>
      <c r="DL966"/>
      <c r="DM966"/>
      <c r="DN966"/>
      <c r="DO966"/>
      <c r="DP966"/>
      <c r="DQ966"/>
      <c r="DR966"/>
      <c r="DS966"/>
      <c r="DT966"/>
      <c r="DU966"/>
      <c r="DV966"/>
      <c r="DW966"/>
      <c r="DX966"/>
      <c r="DY966"/>
      <c r="DZ966"/>
      <c r="EA966"/>
      <c r="EB966"/>
      <c r="EC966"/>
      <c r="ED966"/>
      <c r="EE966"/>
      <c r="EF966"/>
      <c r="EG966"/>
      <c r="EH966"/>
      <c r="EI966"/>
      <c r="EJ966"/>
      <c r="EK966"/>
      <c r="EL966"/>
      <c r="EM966"/>
      <c r="EN966"/>
      <c r="EO966"/>
      <c r="EP966"/>
      <c r="EQ966"/>
      <c r="ER966"/>
      <c r="ES966"/>
      <c r="ET966"/>
      <c r="EU966"/>
      <c r="EV966"/>
      <c r="EW966"/>
      <c r="EX966"/>
      <c r="EY966"/>
      <c r="EZ966"/>
      <c r="FA966"/>
      <c r="FB966"/>
      <c r="FC966"/>
      <c r="FD966"/>
      <c r="FE966"/>
      <c r="FF966"/>
      <c r="FG966"/>
      <c r="FH966"/>
      <c r="FI966"/>
      <c r="FJ966"/>
      <c r="FK966"/>
      <c r="FL966"/>
      <c r="FM966"/>
      <c r="FN966"/>
      <c r="FO966"/>
      <c r="FP966"/>
      <c r="FQ966"/>
      <c r="FR966"/>
      <c r="FS966"/>
      <c r="FT966"/>
      <c r="FU966"/>
      <c r="FV966"/>
      <c r="FW966"/>
      <c r="FX966"/>
      <c r="FY966"/>
      <c r="FZ966"/>
      <c r="GA966"/>
      <c r="GB966"/>
      <c r="GC966"/>
      <c r="GD966"/>
      <c r="GE966"/>
      <c r="GF966"/>
      <c r="GG966"/>
      <c r="GH966"/>
      <c r="GI966"/>
      <c r="GJ966"/>
      <c r="GK966"/>
      <c r="GL966"/>
      <c r="GM966"/>
      <c r="GN966"/>
      <c r="GO966"/>
      <c r="GP966"/>
      <c r="GQ966"/>
      <c r="GR966"/>
      <c r="GS966"/>
      <c r="GT966"/>
      <c r="GU966"/>
      <c r="GV966"/>
      <c r="GW966"/>
    </row>
    <row r="967" spans="78:205" ht="13">
      <c r="BZ967"/>
      <c r="CH967"/>
      <c r="CP967"/>
      <c r="CX967"/>
      <c r="CY967"/>
      <c r="CZ967"/>
      <c r="DA967"/>
      <c r="DB967"/>
      <c r="DC967"/>
      <c r="DD967"/>
      <c r="DE967"/>
      <c r="DF967"/>
      <c r="DG967"/>
      <c r="DH967"/>
      <c r="DI967"/>
      <c r="DJ967"/>
      <c r="DK967"/>
      <c r="DL967"/>
      <c r="DM967"/>
      <c r="DN967"/>
      <c r="DO967"/>
      <c r="DP967"/>
      <c r="DQ967"/>
      <c r="DR967"/>
      <c r="DS967"/>
      <c r="DT967"/>
      <c r="DU967"/>
      <c r="DV967"/>
      <c r="DW967"/>
      <c r="DX967"/>
      <c r="DY967"/>
      <c r="DZ967"/>
      <c r="EA967"/>
      <c r="EB967"/>
      <c r="EC967"/>
      <c r="ED967"/>
      <c r="EE967"/>
      <c r="EF967"/>
      <c r="EG967"/>
      <c r="EH967"/>
      <c r="EI967"/>
      <c r="EJ967"/>
      <c r="EK967"/>
      <c r="EL967"/>
      <c r="EM967"/>
      <c r="EN967"/>
      <c r="EO967"/>
      <c r="EP967"/>
      <c r="EQ967"/>
      <c r="ER967"/>
      <c r="ES967"/>
      <c r="ET967"/>
      <c r="EU967"/>
      <c r="EV967"/>
      <c r="EW967"/>
      <c r="EX967"/>
      <c r="EY967"/>
      <c r="EZ967"/>
      <c r="FA967"/>
      <c r="FB967"/>
      <c r="FC967"/>
      <c r="FD967"/>
      <c r="FE967"/>
      <c r="FF967"/>
      <c r="FG967"/>
      <c r="FH967"/>
      <c r="FI967"/>
      <c r="FJ967"/>
      <c r="FK967"/>
      <c r="FL967"/>
      <c r="FM967"/>
      <c r="FN967"/>
      <c r="FO967"/>
      <c r="FP967"/>
      <c r="FQ967"/>
      <c r="FR967"/>
      <c r="FS967"/>
      <c r="FT967"/>
      <c r="FU967"/>
      <c r="FV967"/>
      <c r="FW967"/>
      <c r="FX967"/>
      <c r="FY967"/>
      <c r="FZ967"/>
      <c r="GA967"/>
      <c r="GB967"/>
      <c r="GC967"/>
      <c r="GD967"/>
      <c r="GE967"/>
      <c r="GF967"/>
      <c r="GG967"/>
      <c r="GH967"/>
      <c r="GI967"/>
      <c r="GJ967"/>
      <c r="GK967"/>
      <c r="GL967"/>
      <c r="GM967"/>
      <c r="GN967"/>
      <c r="GO967"/>
      <c r="GP967"/>
      <c r="GQ967"/>
      <c r="GR967"/>
      <c r="GS967"/>
      <c r="GT967"/>
      <c r="GU967"/>
      <c r="GV967"/>
      <c r="GW967"/>
    </row>
    <row r="968" spans="78:205" ht="13">
      <c r="BZ968"/>
      <c r="CH968"/>
      <c r="CP968"/>
      <c r="CX968"/>
      <c r="CY968"/>
      <c r="CZ968"/>
      <c r="DA968"/>
      <c r="DB968"/>
      <c r="DC968"/>
      <c r="DD968"/>
      <c r="DE968"/>
      <c r="DF968"/>
      <c r="DG968"/>
      <c r="DH968"/>
      <c r="DI968"/>
      <c r="DJ968"/>
      <c r="DK968"/>
      <c r="DL968"/>
      <c r="DM968"/>
      <c r="DN968"/>
      <c r="DO968"/>
      <c r="DP968"/>
      <c r="DQ968"/>
      <c r="DR968"/>
      <c r="DS968"/>
      <c r="DT968"/>
      <c r="DU968"/>
      <c r="DV968"/>
      <c r="DW968"/>
      <c r="DX968"/>
      <c r="DY968"/>
      <c r="DZ968"/>
      <c r="EA968"/>
      <c r="EB968"/>
      <c r="EC968"/>
      <c r="ED968"/>
      <c r="EE968"/>
      <c r="EF968"/>
      <c r="EG968"/>
      <c r="EH968"/>
      <c r="EI968"/>
      <c r="EJ968"/>
      <c r="EK968"/>
      <c r="EL968"/>
      <c r="EM968"/>
      <c r="EN968"/>
      <c r="EO968"/>
      <c r="EP968"/>
      <c r="EQ968"/>
      <c r="ER968"/>
      <c r="ES968"/>
      <c r="ET968"/>
      <c r="EU968"/>
      <c r="EV968"/>
      <c r="EW968"/>
      <c r="EX968"/>
      <c r="EY968"/>
      <c r="EZ968"/>
      <c r="FA968"/>
      <c r="FB968"/>
      <c r="FC968"/>
      <c r="FD968"/>
      <c r="FE968"/>
      <c r="FF968"/>
      <c r="FG968"/>
      <c r="FH968"/>
      <c r="FI968"/>
      <c r="FJ968"/>
      <c r="FK968"/>
      <c r="FL968"/>
      <c r="FM968"/>
      <c r="FN968"/>
      <c r="FO968"/>
      <c r="FP968"/>
      <c r="FQ968"/>
      <c r="FR968"/>
      <c r="FS968"/>
      <c r="FT968"/>
      <c r="FU968"/>
      <c r="FV968"/>
      <c r="FW968"/>
      <c r="FX968"/>
      <c r="FY968"/>
      <c r="FZ968"/>
      <c r="GA968"/>
      <c r="GB968"/>
      <c r="GC968"/>
      <c r="GD968"/>
      <c r="GE968"/>
      <c r="GF968"/>
      <c r="GG968"/>
      <c r="GH968"/>
      <c r="GI968"/>
      <c r="GJ968"/>
      <c r="GK968"/>
      <c r="GL968"/>
      <c r="GM968"/>
      <c r="GN968"/>
      <c r="GO968"/>
      <c r="GP968"/>
      <c r="GQ968"/>
      <c r="GR968"/>
      <c r="GS968"/>
      <c r="GT968"/>
      <c r="GU968"/>
      <c r="GV968"/>
      <c r="GW968"/>
    </row>
    <row r="969" spans="78:205" ht="13">
      <c r="BZ969"/>
      <c r="CH969"/>
      <c r="CP969"/>
      <c r="CX969"/>
      <c r="CY969"/>
      <c r="CZ969"/>
      <c r="DA969"/>
      <c r="DB969"/>
      <c r="DC969"/>
      <c r="DD969"/>
      <c r="DE969"/>
      <c r="DF969"/>
      <c r="DG969"/>
      <c r="DH969"/>
      <c r="DI969"/>
      <c r="DJ969"/>
      <c r="DK969"/>
      <c r="DL969"/>
      <c r="DM969"/>
      <c r="DN969"/>
      <c r="DO969"/>
      <c r="DP969"/>
      <c r="DQ969"/>
      <c r="DR969"/>
      <c r="DS969"/>
      <c r="DT969"/>
      <c r="DU969"/>
      <c r="DV969"/>
      <c r="DW969"/>
      <c r="DX969"/>
      <c r="DY969"/>
      <c r="DZ969"/>
      <c r="EA969"/>
      <c r="EB969"/>
      <c r="EC969"/>
      <c r="ED969"/>
      <c r="EE969"/>
      <c r="EF969"/>
      <c r="EG969"/>
      <c r="EH969"/>
      <c r="EI969"/>
      <c r="EJ969"/>
      <c r="EK969"/>
      <c r="EL969"/>
      <c r="EM969"/>
      <c r="EN969"/>
      <c r="EO969"/>
      <c r="EP969"/>
      <c r="EQ969"/>
      <c r="ER969"/>
      <c r="ES969"/>
      <c r="ET969"/>
      <c r="EU969"/>
      <c r="EV969"/>
      <c r="EW969"/>
      <c r="EX969"/>
      <c r="EY969"/>
      <c r="EZ969"/>
      <c r="FA969"/>
      <c r="FB969"/>
      <c r="FC969"/>
      <c r="FD969"/>
      <c r="FE969"/>
      <c r="FF969"/>
      <c r="FG969"/>
      <c r="FH969"/>
      <c r="FI969"/>
      <c r="FJ969"/>
      <c r="FK969"/>
      <c r="FL969"/>
      <c r="FM969"/>
      <c r="FN969"/>
      <c r="FO969"/>
      <c r="FP969"/>
      <c r="FQ969"/>
      <c r="FR969"/>
      <c r="FS969"/>
      <c r="FT969"/>
      <c r="FU969"/>
      <c r="FV969"/>
      <c r="FW969"/>
      <c r="FX969"/>
      <c r="FY969"/>
      <c r="FZ969"/>
      <c r="GA969"/>
      <c r="GB969"/>
      <c r="GC969"/>
      <c r="GD969"/>
      <c r="GE969"/>
      <c r="GF969"/>
      <c r="GG969"/>
      <c r="GH969"/>
      <c r="GI969"/>
      <c r="GJ969"/>
      <c r="GK969"/>
      <c r="GL969"/>
      <c r="GM969"/>
      <c r="GN969"/>
      <c r="GO969"/>
      <c r="GP969"/>
      <c r="GQ969"/>
      <c r="GR969"/>
      <c r="GS969"/>
      <c r="GT969"/>
      <c r="GU969"/>
      <c r="GV969"/>
      <c r="GW969"/>
    </row>
    <row r="970" spans="78:205" ht="13">
      <c r="BZ970"/>
      <c r="CH970"/>
      <c r="CP970"/>
      <c r="CX970"/>
      <c r="CY970"/>
      <c r="CZ970"/>
      <c r="DA970"/>
      <c r="DB970"/>
      <c r="DC970"/>
      <c r="DD970"/>
      <c r="DE970"/>
      <c r="DF970"/>
      <c r="DG970"/>
      <c r="DH970"/>
      <c r="DI970"/>
      <c r="DJ970"/>
      <c r="DK970"/>
      <c r="DL970"/>
      <c r="DM970"/>
      <c r="DN970"/>
      <c r="DO970"/>
      <c r="DP970"/>
      <c r="DQ970"/>
      <c r="DR970"/>
      <c r="DS970"/>
      <c r="DT970"/>
      <c r="DU970"/>
      <c r="DV970"/>
      <c r="DW970"/>
      <c r="DX970"/>
      <c r="DY970"/>
      <c r="DZ970"/>
      <c r="EA970"/>
      <c r="EB970"/>
      <c r="EC970"/>
      <c r="ED970"/>
      <c r="EE970"/>
      <c r="EF970"/>
      <c r="EG970"/>
      <c r="EH970"/>
      <c r="EI970"/>
      <c r="EJ970"/>
      <c r="EK970"/>
      <c r="EL970"/>
      <c r="EM970"/>
      <c r="EN970"/>
      <c r="EO970"/>
      <c r="EP970"/>
      <c r="EQ970"/>
      <c r="ER970"/>
      <c r="ES970"/>
      <c r="ET970"/>
      <c r="EU970"/>
      <c r="EV970"/>
      <c r="EW970"/>
      <c r="EX970"/>
      <c r="EY970"/>
      <c r="EZ970"/>
      <c r="FA970"/>
      <c r="FB970"/>
      <c r="FC970"/>
      <c r="FD970"/>
      <c r="FE970"/>
      <c r="FF970"/>
      <c r="FG970"/>
      <c r="FH970"/>
      <c r="FI970"/>
      <c r="FJ970"/>
      <c r="FK970"/>
      <c r="FL970"/>
      <c r="FM970"/>
      <c r="FN970"/>
      <c r="FO970"/>
      <c r="FP970"/>
      <c r="FQ970"/>
      <c r="FR970"/>
      <c r="FS970"/>
      <c r="FT970"/>
      <c r="FU970"/>
      <c r="FV970"/>
      <c r="FW970"/>
      <c r="FX970"/>
      <c r="FY970"/>
      <c r="FZ970"/>
      <c r="GA970"/>
      <c r="GB970"/>
      <c r="GC970"/>
      <c r="GD970"/>
      <c r="GE970"/>
      <c r="GF970"/>
      <c r="GG970"/>
      <c r="GH970"/>
      <c r="GI970"/>
      <c r="GJ970"/>
      <c r="GK970"/>
      <c r="GL970"/>
      <c r="GM970"/>
      <c r="GN970"/>
      <c r="GO970"/>
      <c r="GP970"/>
      <c r="GQ970"/>
      <c r="GR970"/>
      <c r="GS970"/>
      <c r="GT970"/>
      <c r="GU970"/>
      <c r="GV970"/>
      <c r="GW970"/>
    </row>
    <row r="971" spans="78:205" ht="13">
      <c r="BZ971"/>
      <c r="CH971"/>
      <c r="CP971"/>
      <c r="CX971"/>
      <c r="CY971"/>
      <c r="CZ971"/>
      <c r="DA971"/>
      <c r="DB971"/>
      <c r="DC971"/>
      <c r="DD971"/>
      <c r="DE971"/>
      <c r="DF971"/>
      <c r="DG971"/>
      <c r="DH971"/>
      <c r="DI971"/>
      <c r="DJ971"/>
      <c r="DK971"/>
      <c r="DL971"/>
      <c r="DM971"/>
      <c r="DN971"/>
      <c r="DO971"/>
      <c r="DP971"/>
      <c r="DQ971"/>
      <c r="DR971"/>
      <c r="DS971"/>
      <c r="DT971"/>
      <c r="DU971"/>
      <c r="DV971"/>
      <c r="DW971"/>
      <c r="DX971"/>
      <c r="DY971"/>
      <c r="DZ971"/>
      <c r="EA971"/>
      <c r="EB971"/>
      <c r="EC971"/>
      <c r="ED971"/>
      <c r="EE971"/>
      <c r="EF971"/>
      <c r="EG971"/>
      <c r="EH971"/>
      <c r="EI971"/>
      <c r="EJ971"/>
      <c r="EK971"/>
      <c r="EL971"/>
      <c r="EM971"/>
      <c r="EN971"/>
      <c r="EO971"/>
      <c r="EP971"/>
      <c r="EQ971"/>
      <c r="ER971"/>
      <c r="ES971"/>
      <c r="ET971"/>
      <c r="EU971"/>
      <c r="EV971"/>
      <c r="EW971"/>
      <c r="EX971"/>
      <c r="EY971"/>
      <c r="EZ971"/>
      <c r="FA971"/>
      <c r="FB971"/>
      <c r="FC971"/>
      <c r="FD971"/>
      <c r="FE971"/>
      <c r="FF971"/>
      <c r="FG971"/>
      <c r="FH971"/>
      <c r="FI971"/>
      <c r="FJ971"/>
      <c r="FK971"/>
      <c r="FL971"/>
      <c r="FM971"/>
      <c r="FN971"/>
      <c r="FO971"/>
      <c r="FP971"/>
      <c r="FQ971"/>
      <c r="FR971"/>
      <c r="FS971"/>
      <c r="FT971"/>
      <c r="FU971"/>
      <c r="FV971"/>
      <c r="FW971"/>
      <c r="FX971"/>
      <c r="FY971"/>
      <c r="FZ971"/>
      <c r="GA971"/>
      <c r="GB971"/>
      <c r="GC971"/>
      <c r="GD971"/>
      <c r="GE971"/>
      <c r="GF971"/>
      <c r="GG971"/>
      <c r="GH971"/>
      <c r="GI971"/>
      <c r="GJ971"/>
      <c r="GK971"/>
      <c r="GL971"/>
      <c r="GM971"/>
      <c r="GN971"/>
      <c r="GO971"/>
      <c r="GP971"/>
      <c r="GQ971"/>
      <c r="GR971"/>
      <c r="GS971"/>
      <c r="GT971"/>
      <c r="GU971"/>
      <c r="GV971"/>
      <c r="GW971"/>
    </row>
    <row r="972" spans="78:205" ht="13">
      <c r="BZ972"/>
      <c r="CH972"/>
      <c r="CP972"/>
      <c r="CX972"/>
      <c r="CY972"/>
      <c r="CZ972"/>
      <c r="DA972"/>
      <c r="DB972"/>
      <c r="DC972"/>
      <c r="DD972"/>
      <c r="DE972"/>
      <c r="DF972"/>
      <c r="DG972"/>
      <c r="DH972"/>
      <c r="DI972"/>
      <c r="DJ972"/>
      <c r="DK972"/>
      <c r="DL972"/>
      <c r="DM972"/>
      <c r="DN972"/>
      <c r="DO972"/>
      <c r="DP972"/>
      <c r="DQ972"/>
      <c r="DR972"/>
      <c r="DS972"/>
      <c r="DT972"/>
      <c r="DU972"/>
      <c r="DV972"/>
      <c r="DW972"/>
      <c r="DX972"/>
      <c r="DY972"/>
      <c r="DZ972"/>
      <c r="EA972"/>
      <c r="EB972"/>
      <c r="EC972"/>
      <c r="ED972"/>
      <c r="EE972"/>
      <c r="EF972"/>
      <c r="EG972"/>
      <c r="EH972"/>
      <c r="EI972"/>
      <c r="EJ972"/>
      <c r="EK972"/>
      <c r="EL972"/>
      <c r="EM972"/>
      <c r="EN972"/>
      <c r="EO972"/>
      <c r="EP972"/>
      <c r="EQ972"/>
      <c r="ER972"/>
      <c r="ES972"/>
      <c r="ET972"/>
      <c r="EU972"/>
      <c r="EV972"/>
      <c r="EW972"/>
      <c r="EX972"/>
      <c r="EY972"/>
      <c r="EZ972"/>
      <c r="FA972"/>
      <c r="FB972"/>
      <c r="FC972"/>
      <c r="FD972"/>
      <c r="FE972"/>
      <c r="FF972"/>
      <c r="FG972"/>
      <c r="FH972"/>
      <c r="FI972"/>
      <c r="FJ972"/>
      <c r="FK972"/>
      <c r="FL972"/>
      <c r="FM972"/>
      <c r="FN972"/>
      <c r="FO972"/>
      <c r="FP972"/>
      <c r="FQ972"/>
      <c r="FR972"/>
      <c r="FS972"/>
      <c r="FT972"/>
      <c r="FU972"/>
      <c r="FV972"/>
      <c r="FW972"/>
      <c r="FX972"/>
      <c r="FY972"/>
      <c r="FZ972"/>
      <c r="GA972"/>
      <c r="GB972"/>
      <c r="GC972"/>
      <c r="GD972"/>
      <c r="GE972"/>
      <c r="GF972"/>
      <c r="GG972"/>
      <c r="GH972"/>
      <c r="GI972"/>
      <c r="GJ972"/>
      <c r="GK972"/>
      <c r="GL972"/>
      <c r="GM972"/>
      <c r="GN972"/>
      <c r="GO972"/>
      <c r="GP972"/>
      <c r="GQ972"/>
      <c r="GR972"/>
      <c r="GS972"/>
      <c r="GT972"/>
      <c r="GU972"/>
      <c r="GV972"/>
      <c r="GW972"/>
    </row>
    <row r="973" spans="78:205" ht="13">
      <c r="BZ973"/>
      <c r="CH973"/>
      <c r="CP973"/>
      <c r="CX973"/>
      <c r="CY973"/>
      <c r="CZ973"/>
      <c r="DA973"/>
      <c r="DB973"/>
      <c r="DC973"/>
      <c r="DD973"/>
      <c r="DE973"/>
      <c r="DF973"/>
      <c r="DG973"/>
      <c r="DH973"/>
      <c r="DI973"/>
      <c r="DJ973"/>
      <c r="DK973"/>
      <c r="DL973"/>
      <c r="DM973"/>
      <c r="DN973"/>
      <c r="DO973"/>
      <c r="DP973"/>
      <c r="DQ973"/>
      <c r="DR973"/>
      <c r="DS973"/>
      <c r="DT973"/>
      <c r="DU973"/>
      <c r="DV973"/>
      <c r="DW973"/>
      <c r="DX973"/>
      <c r="DY973"/>
      <c r="DZ973"/>
      <c r="EA973"/>
      <c r="EB973"/>
      <c r="EC973"/>
      <c r="ED973"/>
      <c r="EE973"/>
      <c r="EF973"/>
      <c r="EG973"/>
      <c r="EH973"/>
      <c r="EI973"/>
      <c r="EJ973"/>
      <c r="EK973"/>
      <c r="EL973"/>
      <c r="EM973"/>
      <c r="EN973"/>
      <c r="EO973"/>
      <c r="EP973"/>
      <c r="EQ973"/>
      <c r="ER973"/>
      <c r="ES973"/>
      <c r="ET973"/>
      <c r="EU973"/>
      <c r="EV973"/>
      <c r="EW973"/>
      <c r="EX973"/>
      <c r="EY973"/>
      <c r="EZ973"/>
      <c r="FA973"/>
      <c r="FB973"/>
      <c r="FC973"/>
      <c r="FD973"/>
      <c r="FE973"/>
      <c r="FF973"/>
      <c r="FG973"/>
      <c r="FH973"/>
      <c r="FI973"/>
      <c r="FJ973"/>
      <c r="FK973"/>
      <c r="FL973"/>
      <c r="FM973"/>
      <c r="FN973"/>
      <c r="FO973"/>
      <c r="FP973"/>
      <c r="FQ973"/>
      <c r="FR973"/>
      <c r="FS973"/>
      <c r="FT973"/>
      <c r="FU973"/>
      <c r="FV973"/>
      <c r="FW973"/>
      <c r="FX973"/>
      <c r="FY973"/>
      <c r="FZ973"/>
      <c r="GA973"/>
      <c r="GB973"/>
      <c r="GC973"/>
      <c r="GD973"/>
      <c r="GE973"/>
      <c r="GF973"/>
      <c r="GG973"/>
      <c r="GH973"/>
      <c r="GI973"/>
      <c r="GJ973"/>
      <c r="GK973"/>
      <c r="GL973"/>
      <c r="GM973"/>
      <c r="GN973"/>
      <c r="GO973"/>
      <c r="GP973"/>
      <c r="GQ973"/>
      <c r="GR973"/>
      <c r="GS973"/>
      <c r="GT973"/>
      <c r="GU973"/>
      <c r="GV973"/>
      <c r="GW973"/>
    </row>
    <row r="974" spans="78:205" ht="13">
      <c r="BZ974"/>
      <c r="CH974"/>
      <c r="CP974"/>
      <c r="CX974"/>
      <c r="CY974"/>
      <c r="CZ974"/>
      <c r="DA974"/>
      <c r="DB974"/>
      <c r="DC974"/>
      <c r="DD974"/>
      <c r="DE974"/>
      <c r="DF974"/>
      <c r="DG974"/>
      <c r="DH974"/>
      <c r="DI974"/>
      <c r="DJ974"/>
      <c r="DK974"/>
      <c r="DL974"/>
      <c r="DM974"/>
      <c r="DN974"/>
      <c r="DO974"/>
      <c r="DP974"/>
      <c r="DQ974"/>
      <c r="DR974"/>
      <c r="DS974"/>
      <c r="DT974"/>
      <c r="DU974"/>
      <c r="DV974"/>
      <c r="DW974"/>
      <c r="DX974"/>
      <c r="DY974"/>
      <c r="DZ974"/>
      <c r="EA974"/>
      <c r="EB974"/>
      <c r="EC974"/>
      <c r="ED974"/>
      <c r="EE974"/>
      <c r="EF974"/>
      <c r="EG974"/>
      <c r="EH974"/>
      <c r="EI974"/>
      <c r="EJ974"/>
      <c r="EK974"/>
      <c r="EL974"/>
      <c r="EM974"/>
      <c r="EN974"/>
      <c r="EO974"/>
      <c r="EP974"/>
      <c r="EQ974"/>
      <c r="ER974"/>
      <c r="ES974"/>
      <c r="ET974"/>
      <c r="EU974"/>
      <c r="EV974"/>
      <c r="EW974"/>
      <c r="EX974"/>
      <c r="EY974"/>
      <c r="EZ974"/>
      <c r="FA974"/>
      <c r="FB974"/>
      <c r="FC974"/>
      <c r="FD974"/>
      <c r="FE974"/>
      <c r="FF974"/>
      <c r="FG974"/>
      <c r="FH974"/>
      <c r="FI974"/>
      <c r="FJ974"/>
      <c r="FK974"/>
      <c r="FL974"/>
      <c r="FM974"/>
      <c r="FN974"/>
      <c r="FO974"/>
      <c r="FP974"/>
      <c r="FQ974"/>
      <c r="FR974"/>
      <c r="FS974"/>
      <c r="FT974"/>
      <c r="FU974"/>
      <c r="FV974"/>
      <c r="FW974"/>
      <c r="FX974"/>
      <c r="FY974"/>
      <c r="FZ974"/>
      <c r="GA974"/>
      <c r="GB974"/>
      <c r="GC974"/>
      <c r="GD974"/>
      <c r="GE974"/>
      <c r="GF974"/>
      <c r="GG974"/>
      <c r="GH974"/>
      <c r="GI974"/>
      <c r="GJ974"/>
      <c r="GK974"/>
      <c r="GL974"/>
      <c r="GM974"/>
      <c r="GN974"/>
      <c r="GO974"/>
      <c r="GP974"/>
      <c r="GQ974"/>
      <c r="GR974"/>
      <c r="GS974"/>
      <c r="GT974"/>
      <c r="GU974"/>
      <c r="GV974"/>
      <c r="GW974"/>
    </row>
    <row r="975" spans="78:205" ht="13">
      <c r="BZ975"/>
      <c r="CH975"/>
      <c r="CP975"/>
      <c r="CX975"/>
      <c r="CY975"/>
      <c r="CZ975"/>
      <c r="DA975"/>
      <c r="DB975"/>
      <c r="DC975"/>
      <c r="DD975"/>
      <c r="DE975"/>
      <c r="DF975"/>
      <c r="DG975"/>
      <c r="DH975"/>
      <c r="DI975"/>
      <c r="DJ975"/>
      <c r="DK975"/>
      <c r="DL975"/>
      <c r="DM975"/>
      <c r="DN975"/>
      <c r="DO975"/>
      <c r="DP975"/>
      <c r="DQ975"/>
      <c r="DR975"/>
      <c r="DS975"/>
      <c r="DT975"/>
      <c r="DU975"/>
      <c r="DV975"/>
      <c r="DW975"/>
      <c r="DX975"/>
      <c r="DY975"/>
      <c r="DZ975"/>
      <c r="EA975"/>
      <c r="EB975"/>
      <c r="EC975"/>
      <c r="ED975"/>
      <c r="EE975"/>
      <c r="EF975"/>
      <c r="EG975"/>
      <c r="EH975"/>
      <c r="EI975"/>
      <c r="EJ975"/>
      <c r="EK975"/>
      <c r="EL975"/>
      <c r="EM975"/>
      <c r="EN975"/>
      <c r="EO975"/>
      <c r="EP975"/>
      <c r="EQ975"/>
      <c r="ER975"/>
      <c r="ES975"/>
      <c r="ET975"/>
      <c r="EU975"/>
      <c r="EV975"/>
      <c r="EW975"/>
      <c r="EX975"/>
      <c r="EY975"/>
      <c r="EZ975"/>
      <c r="FA975"/>
      <c r="FB975"/>
      <c r="FC975"/>
      <c r="FD975"/>
      <c r="FE975"/>
      <c r="FF975"/>
      <c r="FG975"/>
      <c r="FH975"/>
      <c r="FI975"/>
      <c r="FJ975"/>
      <c r="FK975"/>
      <c r="FL975"/>
      <c r="FM975"/>
      <c r="FN975"/>
      <c r="FO975"/>
      <c r="FP975"/>
      <c r="FQ975"/>
      <c r="FR975"/>
      <c r="FS975"/>
      <c r="FT975"/>
      <c r="FU975"/>
      <c r="FV975"/>
      <c r="FW975"/>
      <c r="FX975"/>
      <c r="FY975"/>
      <c r="FZ975"/>
      <c r="GA975"/>
      <c r="GB975"/>
      <c r="GC975"/>
      <c r="GD975"/>
      <c r="GE975"/>
      <c r="GF975"/>
      <c r="GG975"/>
      <c r="GH975"/>
      <c r="GI975"/>
      <c r="GJ975"/>
      <c r="GK975"/>
      <c r="GL975"/>
      <c r="GM975"/>
      <c r="GN975"/>
      <c r="GO975"/>
      <c r="GP975"/>
      <c r="GQ975"/>
      <c r="GR975"/>
      <c r="GS975"/>
      <c r="GT975"/>
      <c r="GU975"/>
      <c r="GV975"/>
      <c r="GW975"/>
    </row>
    <row r="976" spans="78:205" ht="13">
      <c r="BZ976"/>
      <c r="CH976"/>
      <c r="CP976"/>
      <c r="CX976"/>
      <c r="CY976"/>
      <c r="CZ976"/>
      <c r="DA976"/>
      <c r="DB976"/>
      <c r="DC976"/>
      <c r="DD976"/>
      <c r="DE976"/>
      <c r="DF976"/>
      <c r="DG976"/>
      <c r="DH976"/>
      <c r="DI976"/>
      <c r="DJ976"/>
      <c r="DK976"/>
      <c r="DL976"/>
      <c r="DM976"/>
      <c r="DN976"/>
      <c r="DO976"/>
      <c r="DP976"/>
      <c r="DQ976"/>
      <c r="DR976"/>
      <c r="DS976"/>
      <c r="DT976"/>
      <c r="DU976"/>
      <c r="DV976"/>
      <c r="DW976"/>
      <c r="DX976"/>
      <c r="DY976"/>
      <c r="DZ976"/>
      <c r="EA976"/>
      <c r="EB976"/>
      <c r="EC976"/>
      <c r="ED976"/>
      <c r="EE976"/>
      <c r="EF976"/>
      <c r="EG976"/>
      <c r="EH976"/>
      <c r="EI976"/>
      <c r="EJ976"/>
      <c r="EK976"/>
      <c r="EL976"/>
      <c r="EM976"/>
      <c r="EN976"/>
      <c r="EO976"/>
      <c r="EP976"/>
      <c r="EQ976"/>
      <c r="ER976"/>
      <c r="ES976"/>
      <c r="ET976"/>
      <c r="EU976"/>
      <c r="EV976"/>
      <c r="EW976"/>
      <c r="EX976"/>
      <c r="EY976"/>
      <c r="EZ976"/>
      <c r="FA976"/>
      <c r="FB976"/>
      <c r="FC976"/>
      <c r="FD976"/>
      <c r="FE976"/>
      <c r="FF976"/>
      <c r="FG976"/>
      <c r="FH976"/>
      <c r="FI976"/>
      <c r="FJ976"/>
      <c r="FK976"/>
      <c r="FL976"/>
      <c r="FM976"/>
      <c r="FN976"/>
      <c r="FO976"/>
      <c r="FP976"/>
      <c r="FQ976"/>
      <c r="FR976"/>
      <c r="FS976"/>
      <c r="FT976"/>
      <c r="FU976"/>
      <c r="FV976"/>
      <c r="FW976"/>
      <c r="FX976"/>
      <c r="FY976"/>
      <c r="FZ976"/>
      <c r="GA976"/>
      <c r="GB976"/>
      <c r="GC976"/>
      <c r="GD976"/>
      <c r="GE976"/>
      <c r="GF976"/>
      <c r="GG976"/>
      <c r="GH976"/>
      <c r="GI976"/>
      <c r="GJ976"/>
      <c r="GK976"/>
      <c r="GL976"/>
      <c r="GM976"/>
      <c r="GN976"/>
      <c r="GO976"/>
      <c r="GP976"/>
      <c r="GQ976"/>
      <c r="GR976"/>
      <c r="GS976"/>
      <c r="GT976"/>
      <c r="GU976"/>
      <c r="GV976"/>
      <c r="GW976"/>
    </row>
    <row r="977" spans="78:205" ht="13">
      <c r="BZ977"/>
      <c r="CH977"/>
      <c r="CP977"/>
      <c r="CX977"/>
      <c r="CY977"/>
      <c r="CZ977"/>
      <c r="DA977"/>
      <c r="DB977"/>
      <c r="DC977"/>
      <c r="DD977"/>
      <c r="DE977"/>
      <c r="DF977"/>
      <c r="DG977"/>
      <c r="DH977"/>
      <c r="DI977"/>
      <c r="DJ977"/>
      <c r="DK977"/>
      <c r="DL977"/>
      <c r="DM977"/>
      <c r="DN977"/>
      <c r="DO977"/>
      <c r="DP977"/>
      <c r="DQ977"/>
      <c r="DR977"/>
      <c r="DS977"/>
      <c r="DT977"/>
      <c r="DU977"/>
      <c r="DV977"/>
      <c r="DW977"/>
      <c r="DX977"/>
      <c r="DY977"/>
      <c r="DZ977"/>
      <c r="EA977"/>
      <c r="EB977"/>
      <c r="EC977"/>
      <c r="ED977"/>
      <c r="EE977"/>
      <c r="EF977"/>
      <c r="EG977"/>
      <c r="EH977"/>
      <c r="EI977"/>
      <c r="EJ977"/>
      <c r="EK977"/>
      <c r="EL977"/>
      <c r="EM977"/>
      <c r="EN977"/>
      <c r="EO977"/>
      <c r="EP977"/>
      <c r="EQ977"/>
      <c r="ER977"/>
      <c r="ES977"/>
      <c r="ET977"/>
      <c r="EU977"/>
      <c r="EV977"/>
      <c r="EW977"/>
      <c r="EX977"/>
      <c r="EY977"/>
      <c r="EZ977"/>
      <c r="FA977"/>
      <c r="FB977"/>
      <c r="FC977"/>
      <c r="FD977"/>
      <c r="FE977"/>
      <c r="FF977"/>
      <c r="FG977"/>
      <c r="FH977"/>
      <c r="FI977"/>
      <c r="FJ977"/>
      <c r="FK977"/>
      <c r="FL977"/>
      <c r="FM977"/>
      <c r="FN977"/>
      <c r="FO977"/>
      <c r="FP977"/>
      <c r="FQ977"/>
      <c r="FR977"/>
      <c r="FS977"/>
      <c r="FT977"/>
      <c r="FU977"/>
      <c r="FV977"/>
      <c r="FW977"/>
      <c r="FX977"/>
      <c r="FY977"/>
      <c r="FZ977"/>
      <c r="GA977"/>
      <c r="GB977"/>
      <c r="GC977"/>
      <c r="GD977"/>
      <c r="GE977"/>
      <c r="GF977"/>
      <c r="GG977"/>
      <c r="GH977"/>
      <c r="GI977"/>
      <c r="GJ977"/>
      <c r="GK977"/>
      <c r="GL977"/>
      <c r="GM977"/>
      <c r="GN977"/>
      <c r="GO977"/>
      <c r="GP977"/>
      <c r="GQ977"/>
      <c r="GR977"/>
      <c r="GS977"/>
      <c r="GT977"/>
      <c r="GU977"/>
      <c r="GV977"/>
      <c r="GW977"/>
    </row>
    <row r="978" spans="78:205" ht="13">
      <c r="BZ978"/>
      <c r="CH978"/>
      <c r="CP978"/>
      <c r="CX978"/>
      <c r="CY978"/>
      <c r="CZ978"/>
      <c r="DA978"/>
      <c r="DB978"/>
      <c r="DC978"/>
      <c r="DD978"/>
      <c r="DE978"/>
      <c r="DF978"/>
      <c r="DG978"/>
      <c r="DH978"/>
      <c r="DI978"/>
      <c r="DJ978"/>
      <c r="DK978"/>
      <c r="DL978"/>
      <c r="DM978"/>
      <c r="DN978"/>
      <c r="DO978"/>
      <c r="DP978"/>
      <c r="DQ978"/>
      <c r="DR978"/>
      <c r="DS978"/>
      <c r="DT978"/>
      <c r="DU978"/>
      <c r="DV978"/>
      <c r="DW978"/>
      <c r="DX978"/>
      <c r="DY978"/>
      <c r="DZ978"/>
      <c r="EA978"/>
      <c r="EB978"/>
      <c r="EC978"/>
      <c r="ED978"/>
      <c r="EE978"/>
      <c r="EF978"/>
      <c r="EG978"/>
      <c r="EH978"/>
      <c r="EI978"/>
      <c r="EJ978"/>
      <c r="EK978"/>
      <c r="EL978"/>
      <c r="EM978"/>
      <c r="EN978"/>
      <c r="EO978"/>
      <c r="EP978"/>
      <c r="EQ978"/>
      <c r="ER978"/>
      <c r="ES978"/>
      <c r="ET978"/>
      <c r="EU978"/>
      <c r="EV978"/>
      <c r="EW978"/>
      <c r="EX978"/>
      <c r="EY978"/>
      <c r="EZ978"/>
      <c r="FA978"/>
      <c r="FB978"/>
      <c r="FC978"/>
      <c r="FD978"/>
      <c r="FE978"/>
      <c r="FF978"/>
      <c r="FG978"/>
      <c r="FH978"/>
      <c r="FI978"/>
      <c r="FJ978"/>
      <c r="FK978"/>
      <c r="FL978"/>
      <c r="FM978"/>
      <c r="FN978"/>
      <c r="FO978"/>
      <c r="FP978"/>
      <c r="FQ978"/>
      <c r="FR978"/>
      <c r="FS978"/>
      <c r="FT978"/>
      <c r="FU978"/>
      <c r="FV978"/>
      <c r="FW978"/>
      <c r="FX978"/>
      <c r="FY978"/>
      <c r="FZ978"/>
      <c r="GA978"/>
      <c r="GB978"/>
      <c r="GC978"/>
      <c r="GD978"/>
      <c r="GE978"/>
      <c r="GF978"/>
      <c r="GG978"/>
      <c r="GH978"/>
      <c r="GI978"/>
      <c r="GJ978"/>
      <c r="GK978"/>
      <c r="GL978"/>
      <c r="GM978"/>
      <c r="GN978"/>
      <c r="GO978"/>
      <c r="GP978"/>
      <c r="GQ978"/>
      <c r="GR978"/>
      <c r="GS978"/>
      <c r="GT978"/>
      <c r="GU978"/>
      <c r="GV978"/>
      <c r="GW978"/>
    </row>
    <row r="979" spans="78:205" ht="13">
      <c r="BZ979"/>
      <c r="CH979"/>
      <c r="CP979"/>
      <c r="CX979"/>
      <c r="CY979"/>
      <c r="CZ979"/>
      <c r="DA979"/>
      <c r="DB979"/>
      <c r="DC979"/>
      <c r="DD979"/>
      <c r="DE979"/>
      <c r="DF979"/>
      <c r="DG979"/>
      <c r="DH979"/>
      <c r="DI979"/>
      <c r="DJ979"/>
      <c r="DK979"/>
      <c r="DL979"/>
      <c r="DM979"/>
      <c r="DN979"/>
      <c r="DO979"/>
      <c r="DP979"/>
      <c r="DQ979"/>
      <c r="DR979"/>
      <c r="DS979"/>
      <c r="DT979"/>
      <c r="DU979"/>
      <c r="DV979"/>
      <c r="DW979"/>
      <c r="DX979"/>
      <c r="DY979"/>
      <c r="DZ979"/>
      <c r="EA979"/>
      <c r="EB979"/>
      <c r="EC979"/>
      <c r="ED979"/>
      <c r="EE979"/>
      <c r="EF979"/>
      <c r="EG979"/>
      <c r="EH979"/>
      <c r="EI979"/>
      <c r="EJ979"/>
      <c r="EK979"/>
      <c r="EL979"/>
      <c r="EM979"/>
      <c r="EN979"/>
      <c r="EO979"/>
      <c r="EP979"/>
      <c r="EQ979"/>
      <c r="ER979"/>
      <c r="ES979"/>
      <c r="ET979"/>
      <c r="EU979"/>
      <c r="EV979"/>
      <c r="EW979"/>
      <c r="EX979"/>
      <c r="EY979"/>
      <c r="EZ979"/>
      <c r="FA979"/>
      <c r="FB979"/>
      <c r="FC979"/>
      <c r="FD979"/>
      <c r="FE979"/>
      <c r="FF979"/>
      <c r="FG979"/>
      <c r="FH979"/>
      <c r="FI979"/>
      <c r="FJ979"/>
      <c r="FK979"/>
      <c r="FL979"/>
      <c r="FM979"/>
      <c r="FN979"/>
      <c r="FO979"/>
      <c r="FP979"/>
      <c r="FQ979"/>
      <c r="FR979"/>
      <c r="FS979"/>
      <c r="FT979"/>
      <c r="FU979"/>
      <c r="FV979"/>
      <c r="FW979"/>
      <c r="FX979"/>
      <c r="FY979"/>
      <c r="FZ979"/>
      <c r="GA979"/>
      <c r="GB979"/>
      <c r="GC979"/>
      <c r="GD979"/>
      <c r="GE979"/>
      <c r="GF979"/>
      <c r="GG979"/>
      <c r="GH979"/>
      <c r="GI979"/>
      <c r="GJ979"/>
      <c r="GK979"/>
      <c r="GL979"/>
      <c r="GM979"/>
      <c r="GN979"/>
      <c r="GO979"/>
      <c r="GP979"/>
      <c r="GQ979"/>
      <c r="GR979"/>
      <c r="GS979"/>
      <c r="GT979"/>
      <c r="GU979"/>
      <c r="GV979"/>
      <c r="GW979"/>
    </row>
    <row r="980" spans="78:205" ht="13">
      <c r="BZ980"/>
      <c r="CH980"/>
      <c r="CP980"/>
      <c r="CX980"/>
      <c r="CY980"/>
      <c r="CZ980"/>
      <c r="DA980"/>
      <c r="DB980"/>
      <c r="DC980"/>
      <c r="DD980"/>
      <c r="DE980"/>
      <c r="DF980"/>
      <c r="DG980"/>
      <c r="DH980"/>
      <c r="DI980"/>
      <c r="DJ980"/>
      <c r="DK980"/>
      <c r="DL980"/>
      <c r="DM980"/>
      <c r="DN980"/>
      <c r="DO980"/>
      <c r="DP980"/>
      <c r="DQ980"/>
      <c r="DR980"/>
      <c r="DS980"/>
      <c r="DT980"/>
      <c r="DU980"/>
      <c r="DV980"/>
      <c r="DW980"/>
      <c r="DX980"/>
      <c r="DY980"/>
      <c r="DZ980"/>
      <c r="EA980"/>
      <c r="EB980"/>
      <c r="EC980"/>
      <c r="ED980"/>
      <c r="EE980"/>
      <c r="EF980"/>
      <c r="EG980"/>
      <c r="EH980"/>
      <c r="EI980"/>
      <c r="EJ980"/>
      <c r="EK980"/>
      <c r="EL980"/>
      <c r="EM980"/>
      <c r="EN980"/>
      <c r="EO980"/>
      <c r="EP980"/>
      <c r="EQ980"/>
      <c r="ER980"/>
      <c r="ES980"/>
      <c r="ET980"/>
      <c r="EU980"/>
      <c r="EV980"/>
      <c r="EW980"/>
      <c r="EX980"/>
      <c r="EY980"/>
      <c r="EZ980"/>
      <c r="FA980"/>
      <c r="FB980"/>
      <c r="FC980"/>
      <c r="FD980"/>
      <c r="FE980"/>
      <c r="FF980"/>
      <c r="FG980"/>
      <c r="FH980"/>
      <c r="FI980"/>
      <c r="FJ980"/>
      <c r="FK980"/>
      <c r="FL980"/>
      <c r="FM980"/>
      <c r="FN980"/>
      <c r="FO980"/>
      <c r="FP980"/>
      <c r="FQ980"/>
      <c r="FR980"/>
      <c r="FS980"/>
      <c r="FT980"/>
      <c r="FU980"/>
      <c r="FV980"/>
      <c r="FW980"/>
      <c r="FX980"/>
      <c r="FY980"/>
      <c r="FZ980"/>
      <c r="GA980"/>
      <c r="GB980"/>
      <c r="GC980"/>
      <c r="GD980"/>
      <c r="GE980"/>
      <c r="GF980"/>
      <c r="GG980"/>
      <c r="GH980"/>
      <c r="GI980"/>
      <c r="GJ980"/>
      <c r="GK980"/>
      <c r="GL980"/>
      <c r="GM980"/>
      <c r="GN980"/>
      <c r="GO980"/>
      <c r="GP980"/>
      <c r="GQ980"/>
      <c r="GR980"/>
      <c r="GS980"/>
      <c r="GT980"/>
      <c r="GU980"/>
      <c r="GV980"/>
      <c r="GW980"/>
    </row>
    <row r="981" spans="78:205" ht="13">
      <c r="BZ981"/>
      <c r="CH981"/>
      <c r="CP981"/>
      <c r="CX981"/>
      <c r="CY981"/>
      <c r="CZ981"/>
      <c r="DA981"/>
      <c r="DB981"/>
      <c r="DC981"/>
      <c r="DD981"/>
      <c r="DE981"/>
      <c r="DF981"/>
      <c r="DG981"/>
      <c r="DH981"/>
      <c r="DI981"/>
      <c r="DJ981"/>
      <c r="DK981"/>
      <c r="DL981"/>
      <c r="DM981"/>
      <c r="DN981"/>
      <c r="DO981"/>
      <c r="DP981"/>
      <c r="DQ981"/>
      <c r="DR981"/>
      <c r="DS981"/>
      <c r="DT981"/>
      <c r="DU981"/>
      <c r="DV981"/>
      <c r="DW981"/>
      <c r="DX981"/>
      <c r="DY981"/>
      <c r="DZ981"/>
      <c r="EA981"/>
      <c r="EB981"/>
      <c r="EC981"/>
      <c r="ED981"/>
      <c r="EE981"/>
      <c r="EF981"/>
      <c r="EG981"/>
      <c r="EH981"/>
      <c r="EI981"/>
      <c r="EJ981"/>
      <c r="EK981"/>
      <c r="EL981"/>
      <c r="EM981"/>
      <c r="EN981"/>
      <c r="EO981"/>
      <c r="EP981"/>
      <c r="EQ981"/>
      <c r="ER981"/>
      <c r="ES981"/>
      <c r="ET981"/>
      <c r="EU981"/>
      <c r="EV981"/>
      <c r="EW981"/>
      <c r="EX981"/>
      <c r="EY981"/>
      <c r="EZ981"/>
      <c r="FA981"/>
      <c r="FB981"/>
      <c r="FC981"/>
      <c r="FD981"/>
      <c r="FE981"/>
      <c r="FF981"/>
      <c r="FG981"/>
      <c r="FH981"/>
      <c r="FI981"/>
      <c r="FJ981"/>
      <c r="FK981"/>
      <c r="FL981"/>
      <c r="FM981"/>
      <c r="FN981"/>
      <c r="FO981"/>
      <c r="FP981"/>
      <c r="FQ981"/>
      <c r="FR981"/>
      <c r="FS981"/>
      <c r="FT981"/>
      <c r="FU981"/>
      <c r="FV981"/>
      <c r="FW981"/>
      <c r="FX981"/>
      <c r="FY981"/>
      <c r="FZ981"/>
      <c r="GA981"/>
      <c r="GB981"/>
      <c r="GC981"/>
      <c r="GD981"/>
      <c r="GE981"/>
      <c r="GF981"/>
      <c r="GG981"/>
      <c r="GH981"/>
      <c r="GI981"/>
      <c r="GJ981"/>
      <c r="GK981"/>
      <c r="GL981"/>
      <c r="GM981"/>
      <c r="GN981"/>
      <c r="GO981"/>
      <c r="GP981"/>
      <c r="GQ981"/>
      <c r="GR981"/>
      <c r="GS981"/>
      <c r="GT981"/>
      <c r="GU981"/>
      <c r="GV981"/>
      <c r="GW981"/>
    </row>
    <row r="982" spans="78:205" ht="13">
      <c r="BZ982"/>
      <c r="CH982"/>
      <c r="CP982"/>
      <c r="CX982"/>
      <c r="CY982"/>
      <c r="CZ982"/>
      <c r="DA982"/>
      <c r="DB982"/>
      <c r="DC982"/>
      <c r="DD982"/>
      <c r="DE982"/>
      <c r="DF982"/>
      <c r="DG982"/>
      <c r="DH982"/>
      <c r="DI982"/>
      <c r="DJ982"/>
      <c r="DK982"/>
      <c r="DL982"/>
      <c r="DM982"/>
      <c r="DN982"/>
      <c r="DO982"/>
      <c r="DP982"/>
      <c r="DQ982"/>
      <c r="DR982"/>
      <c r="DS982"/>
      <c r="DT982"/>
      <c r="DU982"/>
      <c r="DV982"/>
      <c r="DW982"/>
      <c r="DX982"/>
      <c r="DY982"/>
      <c r="DZ982"/>
      <c r="EA982"/>
      <c r="EB982"/>
      <c r="EC982"/>
      <c r="ED982"/>
      <c r="EE982"/>
      <c r="EF982"/>
      <c r="EG982"/>
      <c r="EH982"/>
      <c r="EI982"/>
      <c r="EJ982"/>
      <c r="EK982"/>
      <c r="EL982"/>
      <c r="EM982"/>
      <c r="EN982"/>
      <c r="EO982"/>
      <c r="EP982"/>
      <c r="EQ982"/>
      <c r="ER982"/>
      <c r="ES982"/>
      <c r="ET982"/>
      <c r="EU982"/>
      <c r="EV982"/>
      <c r="EW982"/>
      <c r="EX982"/>
      <c r="EY982"/>
      <c r="EZ982"/>
      <c r="FA982"/>
      <c r="FB982"/>
      <c r="FC982"/>
      <c r="FD982"/>
      <c r="FE982"/>
      <c r="FF982"/>
      <c r="FG982"/>
      <c r="FH982"/>
      <c r="FI982"/>
      <c r="FJ982"/>
      <c r="FK982"/>
      <c r="FL982"/>
      <c r="FM982"/>
      <c r="FN982"/>
      <c r="FO982"/>
      <c r="FP982"/>
      <c r="FQ982"/>
      <c r="FR982"/>
      <c r="FS982"/>
      <c r="FT982"/>
      <c r="FU982"/>
      <c r="FV982"/>
      <c r="FW982"/>
      <c r="FX982"/>
      <c r="FY982"/>
      <c r="FZ982"/>
      <c r="GA982"/>
      <c r="GB982"/>
      <c r="GC982"/>
      <c r="GD982"/>
      <c r="GE982"/>
      <c r="GF982"/>
      <c r="GG982"/>
      <c r="GH982"/>
      <c r="GI982"/>
      <c r="GJ982"/>
      <c r="GK982"/>
      <c r="GL982"/>
      <c r="GM982"/>
      <c r="GN982"/>
      <c r="GO982"/>
      <c r="GP982"/>
      <c r="GQ982"/>
      <c r="GR982"/>
      <c r="GS982"/>
      <c r="GT982"/>
      <c r="GU982"/>
      <c r="GV982"/>
      <c r="GW982"/>
    </row>
    <row r="983" spans="78:205" ht="13">
      <c r="BZ983"/>
      <c r="CH983"/>
      <c r="CP983"/>
      <c r="CX983"/>
      <c r="CY983"/>
      <c r="CZ983"/>
      <c r="DA983"/>
      <c r="DB983"/>
      <c r="DC983"/>
      <c r="DD983"/>
      <c r="DE983"/>
      <c r="DF983"/>
      <c r="DG983"/>
      <c r="DH983"/>
      <c r="DI983"/>
      <c r="DJ983"/>
      <c r="DK983"/>
      <c r="DL983"/>
      <c r="DM983"/>
      <c r="DN983"/>
      <c r="DO983"/>
      <c r="DP983"/>
      <c r="DQ983"/>
      <c r="DR983"/>
      <c r="DS983"/>
      <c r="DT983"/>
      <c r="DU983"/>
      <c r="DV983"/>
      <c r="DW983"/>
      <c r="DX983"/>
      <c r="DY983"/>
      <c r="DZ983"/>
      <c r="EA983"/>
      <c r="EB983"/>
      <c r="EC983"/>
      <c r="ED983"/>
      <c r="EE983"/>
      <c r="EF983"/>
      <c r="EG983"/>
      <c r="EH983"/>
      <c r="EI983"/>
      <c r="EJ983"/>
      <c r="EK983"/>
      <c r="EL983"/>
      <c r="EM983"/>
      <c r="EN983"/>
      <c r="EO983"/>
      <c r="EP983"/>
      <c r="EQ983"/>
      <c r="ER983"/>
      <c r="ES983"/>
      <c r="ET983"/>
      <c r="EU983"/>
      <c r="EV983"/>
      <c r="EW983"/>
      <c r="EX983"/>
      <c r="EY983"/>
      <c r="EZ983"/>
      <c r="FA983"/>
      <c r="FB983"/>
      <c r="FC983"/>
      <c r="FD983"/>
      <c r="FE983"/>
      <c r="FF983"/>
      <c r="FG983"/>
      <c r="FH983"/>
      <c r="FI983"/>
      <c r="FJ983"/>
      <c r="FK983"/>
      <c r="FL983"/>
      <c r="FM983"/>
      <c r="FN983"/>
      <c r="FO983"/>
      <c r="FP983"/>
      <c r="FQ983"/>
      <c r="FR983"/>
      <c r="FS983"/>
      <c r="FT983"/>
      <c r="FU983"/>
      <c r="FV983"/>
      <c r="FW983"/>
      <c r="FX983"/>
      <c r="FY983"/>
      <c r="FZ983"/>
      <c r="GA983"/>
      <c r="GB983"/>
      <c r="GC983"/>
      <c r="GD983"/>
      <c r="GE983"/>
      <c r="GF983"/>
      <c r="GG983"/>
      <c r="GH983"/>
      <c r="GI983"/>
      <c r="GJ983"/>
      <c r="GK983"/>
      <c r="GL983"/>
      <c r="GM983"/>
      <c r="GN983"/>
      <c r="GO983"/>
      <c r="GP983"/>
      <c r="GQ983"/>
      <c r="GR983"/>
      <c r="GS983"/>
      <c r="GT983"/>
      <c r="GU983"/>
      <c r="GV983"/>
      <c r="GW983"/>
    </row>
    <row r="984" spans="78:205" ht="13">
      <c r="BZ984"/>
      <c r="CH984"/>
      <c r="CP984"/>
      <c r="CX984"/>
      <c r="CY984"/>
      <c r="CZ984"/>
      <c r="DA984"/>
      <c r="DB984"/>
      <c r="DC984"/>
      <c r="DD984"/>
      <c r="DE984"/>
      <c r="DF984"/>
      <c r="DG984"/>
      <c r="DH984"/>
      <c r="DI984"/>
      <c r="DJ984"/>
      <c r="DK984"/>
      <c r="DL984"/>
      <c r="DM984"/>
      <c r="DN984"/>
      <c r="DO984"/>
      <c r="DP984"/>
      <c r="DQ984"/>
      <c r="DR984"/>
      <c r="DS984"/>
      <c r="DT984"/>
      <c r="DU984"/>
      <c r="DV984"/>
      <c r="DW984"/>
      <c r="DX984"/>
      <c r="DY984"/>
      <c r="DZ984"/>
      <c r="EA984"/>
      <c r="EB984"/>
      <c r="EC984"/>
      <c r="ED984"/>
      <c r="EE984"/>
      <c r="EF984"/>
      <c r="EG984"/>
      <c r="EH984"/>
      <c r="EI984"/>
      <c r="EJ984"/>
      <c r="EK984"/>
      <c r="EL984"/>
      <c r="EM984"/>
      <c r="EN984"/>
      <c r="EO984"/>
      <c r="EP984"/>
      <c r="EQ984"/>
      <c r="ER984"/>
      <c r="ES984"/>
      <c r="ET984"/>
      <c r="EU984"/>
      <c r="EV984"/>
      <c r="EW984"/>
      <c r="EX984"/>
      <c r="EY984"/>
      <c r="EZ984"/>
      <c r="FA984"/>
      <c r="FB984"/>
      <c r="FC984"/>
      <c r="FD984"/>
      <c r="FE984"/>
      <c r="FF984"/>
      <c r="FG984"/>
      <c r="FH984"/>
      <c r="FI984"/>
      <c r="FJ984"/>
      <c r="FK984"/>
      <c r="FL984"/>
      <c r="FM984"/>
      <c r="FN984"/>
      <c r="FO984"/>
      <c r="FP984"/>
      <c r="FQ984"/>
      <c r="FR984"/>
      <c r="FS984"/>
      <c r="FT984"/>
      <c r="FU984"/>
      <c r="FV984"/>
      <c r="FW984"/>
      <c r="FX984"/>
      <c r="FY984"/>
      <c r="FZ984"/>
      <c r="GA984"/>
      <c r="GB984"/>
      <c r="GC984"/>
      <c r="GD984"/>
      <c r="GE984"/>
      <c r="GF984"/>
      <c r="GG984"/>
      <c r="GH984"/>
      <c r="GI984"/>
      <c r="GJ984"/>
      <c r="GK984"/>
      <c r="GL984"/>
      <c r="GM984"/>
      <c r="GN984"/>
      <c r="GO984"/>
      <c r="GP984"/>
      <c r="GQ984"/>
      <c r="GR984"/>
      <c r="GS984"/>
      <c r="GT984"/>
      <c r="GU984"/>
      <c r="GV984"/>
      <c r="GW984"/>
    </row>
    <row r="985" spans="78:205" ht="13">
      <c r="BZ985"/>
      <c r="CH985"/>
      <c r="CP985"/>
      <c r="CX985"/>
      <c r="CY985"/>
      <c r="CZ985"/>
      <c r="DA985"/>
      <c r="DB985"/>
      <c r="DC985"/>
      <c r="DD985"/>
      <c r="DE985"/>
      <c r="DF985"/>
      <c r="DG985"/>
      <c r="DH985"/>
      <c r="DI985"/>
      <c r="DJ985"/>
      <c r="DK985"/>
      <c r="DL985"/>
      <c r="DM985"/>
      <c r="DN985"/>
      <c r="DO985"/>
      <c r="DP985"/>
      <c r="DQ985"/>
      <c r="DR985"/>
      <c r="DS985"/>
      <c r="DT985"/>
      <c r="DU985"/>
      <c r="DV985"/>
      <c r="DW985"/>
      <c r="DX985"/>
      <c r="DY985"/>
      <c r="DZ985"/>
      <c r="EA985"/>
      <c r="EB985"/>
      <c r="EC985"/>
      <c r="ED985"/>
      <c r="EE985"/>
      <c r="EF985"/>
      <c r="EG985"/>
      <c r="EH985"/>
      <c r="EI985"/>
      <c r="EJ985"/>
      <c r="EK985"/>
      <c r="EL985"/>
      <c r="EM985"/>
      <c r="EN985"/>
      <c r="EO985"/>
      <c r="EP985"/>
      <c r="EQ985"/>
      <c r="ER985"/>
      <c r="ES985"/>
      <c r="ET985"/>
      <c r="EU985"/>
      <c r="EV985"/>
      <c r="EW985"/>
      <c r="EX985"/>
      <c r="EY985"/>
      <c r="EZ985"/>
      <c r="FA985"/>
      <c r="FB985"/>
      <c r="FC985"/>
      <c r="FD985"/>
      <c r="FE985"/>
      <c r="FF985"/>
      <c r="FG985"/>
      <c r="FH985"/>
      <c r="FI985"/>
      <c r="FJ985"/>
      <c r="FK985"/>
      <c r="FL985"/>
      <c r="FM985"/>
      <c r="FN985"/>
      <c r="FO985"/>
      <c r="FP985"/>
      <c r="FQ985"/>
      <c r="FR985"/>
      <c r="FS985"/>
      <c r="FT985"/>
      <c r="FU985"/>
      <c r="FV985"/>
      <c r="FW985"/>
      <c r="FX985"/>
      <c r="FY985"/>
      <c r="FZ985"/>
      <c r="GA985"/>
      <c r="GB985"/>
      <c r="GC985"/>
      <c r="GD985"/>
      <c r="GE985"/>
      <c r="GF985"/>
      <c r="GG985"/>
      <c r="GH985"/>
      <c r="GI985"/>
      <c r="GJ985"/>
      <c r="GK985"/>
      <c r="GL985"/>
      <c r="GM985"/>
      <c r="GN985"/>
      <c r="GO985"/>
      <c r="GP985"/>
      <c r="GQ985"/>
      <c r="GR985"/>
      <c r="GS985"/>
      <c r="GT985"/>
      <c r="GU985"/>
      <c r="GV985"/>
      <c r="GW985"/>
    </row>
    <row r="986" spans="78:205" ht="13">
      <c r="BZ986"/>
      <c r="CH986"/>
      <c r="CP986"/>
      <c r="CX986"/>
      <c r="CY986"/>
      <c r="CZ986"/>
      <c r="DA986"/>
      <c r="DB986"/>
      <c r="DC986"/>
      <c r="DD986"/>
      <c r="DE986"/>
      <c r="DF986"/>
      <c r="DG986"/>
      <c r="DH986"/>
      <c r="DI986"/>
      <c r="DJ986"/>
      <c r="DK986"/>
      <c r="DL986"/>
      <c r="DM986"/>
      <c r="DN986"/>
      <c r="DO986"/>
      <c r="DP986"/>
      <c r="DQ986"/>
      <c r="DR986"/>
      <c r="DS986"/>
      <c r="DT986"/>
      <c r="DU986"/>
      <c r="DV986"/>
      <c r="DW986"/>
      <c r="DX986"/>
      <c r="DY986"/>
      <c r="DZ986"/>
      <c r="EA986"/>
      <c r="EB986"/>
      <c r="EC986"/>
      <c r="ED986"/>
      <c r="EE986"/>
      <c r="EF986"/>
      <c r="EG986"/>
      <c r="EH986"/>
      <c r="EI986"/>
      <c r="EJ986"/>
      <c r="EK986"/>
      <c r="EL986"/>
      <c r="EM986"/>
      <c r="EN986"/>
      <c r="EO986"/>
      <c r="EP986"/>
      <c r="EQ986"/>
      <c r="ER986"/>
      <c r="ES986"/>
      <c r="ET986"/>
      <c r="EU986"/>
      <c r="EV986"/>
      <c r="EW986"/>
      <c r="EX986"/>
      <c r="EY986"/>
      <c r="EZ986"/>
      <c r="FA986"/>
      <c r="FB986"/>
      <c r="FC986"/>
      <c r="FD986"/>
      <c r="FE986"/>
      <c r="FF986"/>
      <c r="FG986"/>
      <c r="FH986"/>
      <c r="FI986"/>
      <c r="FJ986"/>
      <c r="FK986"/>
      <c r="FL986"/>
      <c r="FM986"/>
      <c r="FN986"/>
      <c r="FO986"/>
      <c r="FP986"/>
      <c r="FQ986"/>
      <c r="FR986"/>
      <c r="FS986"/>
      <c r="FT986"/>
      <c r="FU986"/>
      <c r="FV986"/>
      <c r="FW986"/>
      <c r="FX986"/>
      <c r="FY986"/>
      <c r="FZ986"/>
      <c r="GA986"/>
      <c r="GB986"/>
      <c r="GC986"/>
      <c r="GD986"/>
      <c r="GE986"/>
      <c r="GF986"/>
      <c r="GG986"/>
      <c r="GH986"/>
      <c r="GI986"/>
      <c r="GJ986"/>
      <c r="GK986"/>
      <c r="GL986"/>
      <c r="GM986"/>
      <c r="GN986"/>
      <c r="GO986"/>
      <c r="GP986"/>
      <c r="GQ986"/>
      <c r="GR986"/>
      <c r="GS986"/>
      <c r="GT986"/>
      <c r="GU986"/>
      <c r="GV986"/>
      <c r="GW986"/>
    </row>
    <row r="987" spans="78:205" ht="13">
      <c r="BZ987"/>
      <c r="CH987"/>
      <c r="CP987"/>
      <c r="CX987"/>
      <c r="CY987"/>
      <c r="CZ987"/>
      <c r="DA987"/>
      <c r="DB987"/>
      <c r="DC987"/>
      <c r="DD987"/>
      <c r="DE987"/>
      <c r="DF987"/>
      <c r="DG987"/>
      <c r="DH987"/>
      <c r="DI987"/>
      <c r="DJ987"/>
      <c r="DK987"/>
      <c r="DL987"/>
      <c r="DM987"/>
      <c r="DN987"/>
      <c r="DO987"/>
      <c r="DP987"/>
      <c r="DQ987"/>
      <c r="DR987"/>
      <c r="DS987"/>
      <c r="DT987"/>
      <c r="DU987"/>
      <c r="DV987"/>
      <c r="DW987"/>
      <c r="DX987"/>
      <c r="DY987"/>
      <c r="DZ987"/>
      <c r="EA987"/>
      <c r="EB987"/>
      <c r="EC987"/>
      <c r="ED987"/>
      <c r="EE987"/>
      <c r="EF987"/>
      <c r="EG987"/>
      <c r="EH987"/>
      <c r="EI987"/>
      <c r="EJ987"/>
      <c r="EK987"/>
      <c r="EL987"/>
      <c r="EM987"/>
      <c r="EN987"/>
      <c r="EO987"/>
      <c r="EP987"/>
      <c r="EQ987"/>
      <c r="ER987"/>
      <c r="ES987"/>
      <c r="ET987"/>
      <c r="EU987"/>
      <c r="EV987"/>
      <c r="EW987"/>
      <c r="EX987"/>
      <c r="EY987"/>
      <c r="EZ987"/>
      <c r="FA987"/>
      <c r="FB987"/>
      <c r="FC987"/>
      <c r="FD987"/>
      <c r="FE987"/>
      <c r="FF987"/>
      <c r="FG987"/>
      <c r="FH987"/>
      <c r="FI987"/>
      <c r="FJ987"/>
      <c r="FK987"/>
      <c r="FL987"/>
      <c r="FM987"/>
      <c r="FN987"/>
      <c r="FO987"/>
      <c r="FP987"/>
      <c r="FQ987"/>
      <c r="FR987"/>
      <c r="FS987"/>
      <c r="FT987"/>
      <c r="FU987"/>
      <c r="FV987"/>
      <c r="FW987"/>
      <c r="FX987"/>
      <c r="FY987"/>
      <c r="FZ987"/>
      <c r="GA987"/>
      <c r="GB987"/>
      <c r="GC987"/>
      <c r="GD987"/>
      <c r="GE987"/>
      <c r="GF987"/>
      <c r="GG987"/>
      <c r="GH987"/>
      <c r="GI987"/>
      <c r="GJ987"/>
      <c r="GK987"/>
      <c r="GL987"/>
      <c r="GM987"/>
      <c r="GN987"/>
      <c r="GO987"/>
      <c r="GP987"/>
      <c r="GQ987"/>
      <c r="GR987"/>
      <c r="GS987"/>
      <c r="GT987"/>
      <c r="GU987"/>
      <c r="GV987"/>
      <c r="GW987"/>
    </row>
    <row r="988" spans="78:205" ht="13">
      <c r="BZ988"/>
      <c r="CH988"/>
      <c r="CP988"/>
      <c r="CX988"/>
      <c r="CY988"/>
      <c r="CZ988"/>
      <c r="DA988"/>
      <c r="DB988"/>
      <c r="DC988"/>
      <c r="DD988"/>
      <c r="DE988"/>
      <c r="DF988"/>
      <c r="DG988"/>
      <c r="DH988"/>
      <c r="DI988"/>
      <c r="DJ988"/>
      <c r="DK988"/>
      <c r="DL988"/>
      <c r="DM988"/>
      <c r="DN988"/>
      <c r="DO988"/>
      <c r="DP988"/>
      <c r="DQ988"/>
      <c r="DR988"/>
      <c r="DS988"/>
      <c r="DT988"/>
      <c r="DU988"/>
      <c r="DV988"/>
      <c r="DW988"/>
      <c r="DX988"/>
      <c r="DY988"/>
      <c r="DZ988"/>
      <c r="EA988"/>
      <c r="EB988"/>
      <c r="EC988"/>
      <c r="ED988"/>
      <c r="EE988"/>
      <c r="EF988"/>
      <c r="EG988"/>
      <c r="EH988"/>
      <c r="EI988"/>
      <c r="EJ988"/>
      <c r="EK988"/>
      <c r="EL988"/>
      <c r="EM988"/>
      <c r="EN988"/>
      <c r="EO988"/>
      <c r="EP988"/>
      <c r="EQ988"/>
      <c r="ER988"/>
      <c r="ES988"/>
      <c r="ET988"/>
      <c r="EU988"/>
      <c r="EV988"/>
      <c r="EW988"/>
      <c r="EX988"/>
      <c r="EY988"/>
      <c r="EZ988"/>
      <c r="FA988"/>
      <c r="FB988"/>
      <c r="FC988"/>
      <c r="FD988"/>
      <c r="FE988"/>
      <c r="FF988"/>
      <c r="FG988"/>
      <c r="FH988"/>
      <c r="FI988"/>
      <c r="FJ988"/>
      <c r="FK988"/>
      <c r="FL988"/>
      <c r="FM988"/>
      <c r="FN988"/>
      <c r="FO988"/>
      <c r="FP988"/>
      <c r="FQ988"/>
      <c r="FR988"/>
      <c r="FS988"/>
      <c r="FT988"/>
      <c r="FU988"/>
      <c r="FV988"/>
      <c r="FW988"/>
      <c r="FX988"/>
      <c r="FY988"/>
      <c r="FZ988"/>
      <c r="GA988"/>
      <c r="GB988"/>
      <c r="GC988"/>
      <c r="GD988"/>
      <c r="GE988"/>
      <c r="GF988"/>
      <c r="GG988"/>
      <c r="GH988"/>
      <c r="GI988"/>
      <c r="GJ988"/>
      <c r="GK988"/>
      <c r="GL988"/>
      <c r="GM988"/>
      <c r="GN988"/>
      <c r="GO988"/>
      <c r="GP988"/>
      <c r="GQ988"/>
      <c r="GR988"/>
      <c r="GS988"/>
      <c r="GT988"/>
      <c r="GU988"/>
      <c r="GV988"/>
      <c r="GW988"/>
    </row>
    <row r="989" spans="78:205" ht="13">
      <c r="BZ989"/>
      <c r="CH989"/>
      <c r="CP989"/>
      <c r="CX989"/>
      <c r="CY989"/>
      <c r="CZ989"/>
      <c r="DA989"/>
      <c r="DB989"/>
      <c r="DC989"/>
      <c r="DD989"/>
      <c r="DE989"/>
      <c r="DF989"/>
      <c r="DG989"/>
      <c r="DH989"/>
      <c r="DI989"/>
      <c r="DJ989"/>
      <c r="DK989"/>
      <c r="DL989"/>
      <c r="DM989"/>
      <c r="DN989"/>
      <c r="DO989"/>
      <c r="DP989"/>
      <c r="DQ989"/>
      <c r="DR989"/>
      <c r="DS989"/>
      <c r="DT989"/>
      <c r="DU989"/>
      <c r="DV989"/>
      <c r="DW989"/>
      <c r="DX989"/>
      <c r="DY989"/>
      <c r="DZ989"/>
      <c r="EA989"/>
      <c r="EB989"/>
      <c r="EC989"/>
      <c r="ED989"/>
      <c r="EE989"/>
      <c r="EF989"/>
      <c r="EG989"/>
      <c r="EH989"/>
      <c r="EI989"/>
      <c r="EJ989"/>
      <c r="EK989"/>
      <c r="EL989"/>
      <c r="EM989"/>
      <c r="EN989"/>
      <c r="EO989"/>
      <c r="EP989"/>
      <c r="EQ989"/>
      <c r="ER989"/>
      <c r="ES989"/>
      <c r="ET989"/>
      <c r="EU989"/>
      <c r="EV989"/>
      <c r="EW989"/>
      <c r="EX989"/>
      <c r="EY989"/>
      <c r="EZ989"/>
      <c r="FA989"/>
      <c r="FB989"/>
      <c r="FC989"/>
      <c r="FD989"/>
      <c r="FE989"/>
      <c r="FF989"/>
      <c r="FG989"/>
      <c r="FH989"/>
      <c r="FI989"/>
      <c r="FJ989"/>
      <c r="FK989"/>
      <c r="FL989"/>
      <c r="FM989"/>
      <c r="FN989"/>
      <c r="FO989"/>
      <c r="FP989"/>
      <c r="FQ989"/>
      <c r="FR989"/>
      <c r="FS989"/>
      <c r="FT989"/>
      <c r="FU989"/>
      <c r="FV989"/>
      <c r="FW989"/>
      <c r="FX989"/>
      <c r="FY989"/>
      <c r="FZ989"/>
      <c r="GA989"/>
      <c r="GB989"/>
      <c r="GC989"/>
      <c r="GD989"/>
      <c r="GE989"/>
      <c r="GF989"/>
      <c r="GG989"/>
      <c r="GH989"/>
      <c r="GI989"/>
      <c r="GJ989"/>
      <c r="GK989"/>
      <c r="GL989"/>
      <c r="GM989"/>
      <c r="GN989"/>
      <c r="GO989"/>
      <c r="GP989"/>
      <c r="GQ989"/>
      <c r="GR989"/>
      <c r="GS989"/>
      <c r="GT989"/>
      <c r="GU989"/>
      <c r="GV989"/>
      <c r="GW989"/>
    </row>
    <row r="990" spans="78:205" ht="13">
      <c r="BZ990"/>
      <c r="CH990"/>
      <c r="CP990"/>
      <c r="CX990"/>
      <c r="CY990"/>
      <c r="CZ990"/>
      <c r="DA990"/>
      <c r="DB990"/>
      <c r="DC990"/>
      <c r="DD990"/>
      <c r="DE990"/>
      <c r="DF990"/>
      <c r="DG990"/>
      <c r="DH990"/>
      <c r="DI990"/>
      <c r="DJ990"/>
      <c r="DK990"/>
      <c r="DL990"/>
      <c r="DM990"/>
      <c r="DN990"/>
      <c r="DO990"/>
      <c r="DP990"/>
      <c r="DQ990"/>
      <c r="DR990"/>
      <c r="DS990"/>
      <c r="DT990"/>
      <c r="DU990"/>
      <c r="DV990"/>
      <c r="DW990"/>
      <c r="DX990"/>
      <c r="DY990"/>
      <c r="DZ990"/>
      <c r="EA990"/>
      <c r="EB990"/>
      <c r="EC990"/>
      <c r="ED990"/>
      <c r="EE990"/>
      <c r="EF990"/>
      <c r="EG990"/>
      <c r="EH990"/>
      <c r="EI990"/>
      <c r="EJ990"/>
      <c r="EK990"/>
      <c r="EL990"/>
      <c r="EM990"/>
      <c r="EN990"/>
      <c r="EO990"/>
      <c r="EP990"/>
      <c r="EQ990"/>
      <c r="ER990"/>
      <c r="ES990"/>
      <c r="ET990"/>
      <c r="EU990"/>
      <c r="EV990"/>
      <c r="EW990"/>
      <c r="EX990"/>
      <c r="EY990"/>
      <c r="EZ990"/>
      <c r="FA990"/>
      <c r="FB990"/>
      <c r="FC990"/>
      <c r="FD990"/>
      <c r="FE990"/>
      <c r="FF990"/>
      <c r="FG990"/>
      <c r="FH990"/>
      <c r="FI990"/>
      <c r="FJ990"/>
      <c r="FK990"/>
      <c r="FL990"/>
      <c r="FM990"/>
      <c r="FN990"/>
      <c r="FO990"/>
      <c r="FP990"/>
      <c r="FQ990"/>
      <c r="FR990"/>
      <c r="FS990"/>
      <c r="FT990"/>
      <c r="FU990"/>
      <c r="FV990"/>
      <c r="FW990"/>
      <c r="FX990"/>
      <c r="FY990"/>
      <c r="FZ990"/>
      <c r="GA990"/>
      <c r="GB990"/>
      <c r="GC990"/>
      <c r="GD990"/>
      <c r="GE990"/>
      <c r="GF990"/>
      <c r="GG990"/>
      <c r="GH990"/>
      <c r="GI990"/>
      <c r="GJ990"/>
      <c r="GK990"/>
      <c r="GL990"/>
      <c r="GM990"/>
      <c r="GN990"/>
      <c r="GO990"/>
      <c r="GP990"/>
      <c r="GQ990"/>
      <c r="GR990"/>
      <c r="GS990"/>
      <c r="GT990"/>
      <c r="GU990"/>
      <c r="GV990"/>
      <c r="GW990"/>
    </row>
    <row r="991" spans="78:205" ht="13">
      <c r="BZ991"/>
      <c r="CH991"/>
      <c r="CP991"/>
      <c r="CX991"/>
      <c r="CY991"/>
      <c r="CZ991"/>
      <c r="DA991"/>
      <c r="DB991"/>
      <c r="DC991"/>
      <c r="DD991"/>
      <c r="DE991"/>
      <c r="DF991"/>
      <c r="DG991"/>
      <c r="DH991"/>
      <c r="DI991"/>
      <c r="DJ991"/>
      <c r="DK991"/>
      <c r="DL991"/>
      <c r="DM991"/>
      <c r="DN991"/>
      <c r="DO991"/>
      <c r="DP991"/>
      <c r="DQ991"/>
      <c r="DR991"/>
      <c r="DS991"/>
      <c r="DT991"/>
      <c r="DU991"/>
      <c r="DV991"/>
      <c r="DW991"/>
      <c r="DX991"/>
      <c r="DY991"/>
      <c r="DZ991"/>
      <c r="EA991"/>
      <c r="EB991"/>
      <c r="EC991"/>
      <c r="ED991"/>
      <c r="EE991"/>
      <c r="EF991"/>
      <c r="EG991"/>
      <c r="EH991"/>
      <c r="EI991"/>
      <c r="EJ991"/>
      <c r="EK991"/>
      <c r="EL991"/>
      <c r="EM991"/>
      <c r="EN991"/>
      <c r="EO991"/>
      <c r="EP991"/>
      <c r="EQ991"/>
      <c r="ER991"/>
      <c r="ES991"/>
      <c r="ET991"/>
      <c r="EU991"/>
      <c r="EV991"/>
      <c r="EW991"/>
      <c r="EX991"/>
      <c r="EY991"/>
      <c r="EZ991"/>
      <c r="FA991"/>
      <c r="FB991"/>
      <c r="FC991"/>
      <c r="FD991"/>
      <c r="FE991"/>
      <c r="FF991"/>
      <c r="FG991"/>
      <c r="FH991"/>
      <c r="FI991"/>
      <c r="FJ991"/>
      <c r="FK991"/>
      <c r="FL991"/>
      <c r="FM991"/>
      <c r="FN991"/>
      <c r="FO991"/>
      <c r="FP991"/>
      <c r="FQ991"/>
      <c r="FR991"/>
      <c r="FS991"/>
      <c r="FT991"/>
      <c r="FU991"/>
      <c r="FV991"/>
      <c r="FW991"/>
      <c r="FX991"/>
      <c r="FY991"/>
      <c r="FZ991"/>
      <c r="GA991"/>
      <c r="GB991"/>
      <c r="GC991"/>
      <c r="GD991"/>
      <c r="GE991"/>
      <c r="GF991"/>
      <c r="GG991"/>
      <c r="GH991"/>
      <c r="GI991"/>
      <c r="GJ991"/>
      <c r="GK991"/>
      <c r="GL991"/>
      <c r="GM991"/>
      <c r="GN991"/>
      <c r="GO991"/>
      <c r="GP991"/>
      <c r="GQ991"/>
      <c r="GR991"/>
      <c r="GS991"/>
      <c r="GT991"/>
      <c r="GU991"/>
      <c r="GV991"/>
      <c r="GW991"/>
    </row>
    <row r="992" spans="78:205" ht="13">
      <c r="BZ992"/>
      <c r="CH992"/>
      <c r="CP992"/>
      <c r="CX992"/>
      <c r="CY992"/>
      <c r="CZ992"/>
      <c r="DA992"/>
      <c r="DB992"/>
      <c r="DC992"/>
      <c r="DD992"/>
      <c r="DE992"/>
      <c r="DF992"/>
      <c r="DG992"/>
      <c r="DH992"/>
      <c r="DI992"/>
      <c r="DJ992"/>
      <c r="DK992"/>
      <c r="DL992"/>
      <c r="DM992"/>
      <c r="DN992"/>
      <c r="DO992"/>
      <c r="DP992"/>
      <c r="DQ992"/>
      <c r="DR992"/>
      <c r="DS992"/>
      <c r="DT992"/>
      <c r="DU992"/>
      <c r="DV992"/>
      <c r="DW992"/>
      <c r="DX992"/>
      <c r="DY992"/>
      <c r="DZ992"/>
      <c r="EA992"/>
      <c r="EB992"/>
      <c r="EC992"/>
      <c r="ED992"/>
      <c r="EE992"/>
      <c r="EF992"/>
      <c r="EG992"/>
      <c r="EH992"/>
      <c r="EI992"/>
      <c r="EJ992"/>
      <c r="EK992"/>
      <c r="EL992"/>
      <c r="EM992"/>
      <c r="EN992"/>
      <c r="EO992"/>
      <c r="EP992"/>
      <c r="EQ992"/>
      <c r="ER992"/>
      <c r="ES992"/>
      <c r="ET992"/>
      <c r="EU992"/>
      <c r="EV992"/>
      <c r="EW992"/>
      <c r="EX992"/>
      <c r="EY992"/>
      <c r="EZ992"/>
      <c r="FA992"/>
      <c r="FB992"/>
      <c r="FC992"/>
      <c r="FD992"/>
      <c r="FE992"/>
      <c r="FF992"/>
      <c r="FG992"/>
      <c r="FH992"/>
      <c r="FI992"/>
      <c r="FJ992"/>
      <c r="FK992"/>
      <c r="FL992"/>
      <c r="FM992"/>
      <c r="FN992"/>
      <c r="FO992"/>
      <c r="FP992"/>
      <c r="FQ992"/>
      <c r="FR992"/>
      <c r="FS992"/>
      <c r="FT992"/>
      <c r="FU992"/>
      <c r="FV992"/>
      <c r="FW992"/>
      <c r="FX992"/>
      <c r="FY992"/>
      <c r="FZ992"/>
      <c r="GA992"/>
      <c r="GB992"/>
      <c r="GC992"/>
      <c r="GD992"/>
      <c r="GE992"/>
      <c r="GF992"/>
      <c r="GG992"/>
      <c r="GH992"/>
      <c r="GI992"/>
      <c r="GJ992"/>
      <c r="GK992"/>
      <c r="GL992"/>
      <c r="GM992"/>
      <c r="GN992"/>
      <c r="GO992"/>
      <c r="GP992"/>
      <c r="GQ992"/>
      <c r="GR992"/>
      <c r="GS992"/>
      <c r="GT992"/>
      <c r="GU992"/>
      <c r="GV992"/>
      <c r="GW992"/>
    </row>
    <row r="993" spans="78:205" ht="13">
      <c r="BZ993"/>
      <c r="CH993"/>
      <c r="CP993"/>
      <c r="CX993"/>
      <c r="CY993"/>
      <c r="CZ993"/>
      <c r="DA993"/>
      <c r="DB993"/>
      <c r="DC993"/>
      <c r="DD993"/>
      <c r="DE993"/>
      <c r="DF993"/>
      <c r="DG993"/>
      <c r="DH993"/>
      <c r="DI993"/>
      <c r="DJ993"/>
      <c r="DK993"/>
      <c r="DL993"/>
      <c r="DM993"/>
      <c r="DN993"/>
      <c r="DO993"/>
      <c r="DP993"/>
      <c r="DQ993"/>
      <c r="DR993"/>
      <c r="DS993"/>
      <c r="DT993"/>
      <c r="DU993"/>
      <c r="DV993"/>
      <c r="DW993"/>
      <c r="DX993"/>
      <c r="DY993"/>
      <c r="DZ993"/>
      <c r="EA993"/>
      <c r="EB993"/>
      <c r="EC993"/>
      <c r="ED993"/>
      <c r="EE993"/>
      <c r="EF993"/>
      <c r="EG993"/>
      <c r="EH993"/>
      <c r="EI993"/>
      <c r="EJ993"/>
      <c r="EK993"/>
      <c r="EL993"/>
      <c r="EM993"/>
      <c r="EN993"/>
      <c r="EO993"/>
      <c r="EP993"/>
      <c r="EQ993"/>
      <c r="ER993"/>
      <c r="ES993"/>
      <c r="ET993"/>
      <c r="EU993"/>
      <c r="EV993"/>
      <c r="EW993"/>
      <c r="EX993"/>
      <c r="EY993"/>
      <c r="EZ993"/>
      <c r="FA993"/>
      <c r="FB993"/>
      <c r="FC993"/>
      <c r="FD993"/>
      <c r="FE993"/>
      <c r="FF993"/>
      <c r="FG993"/>
      <c r="FH993"/>
      <c r="FI993"/>
      <c r="FJ993"/>
      <c r="FK993"/>
      <c r="FL993"/>
      <c r="FM993"/>
      <c r="FN993"/>
      <c r="FO993"/>
      <c r="FP993"/>
      <c r="FQ993"/>
      <c r="FR993"/>
      <c r="FS993"/>
      <c r="FT993"/>
      <c r="FU993"/>
      <c r="FV993"/>
      <c r="FW993"/>
      <c r="FX993"/>
      <c r="FY993"/>
      <c r="FZ993"/>
      <c r="GA993"/>
      <c r="GB993"/>
      <c r="GC993"/>
      <c r="GD993"/>
      <c r="GE993"/>
      <c r="GF993"/>
      <c r="GG993"/>
      <c r="GH993"/>
      <c r="GI993"/>
      <c r="GJ993"/>
      <c r="GK993"/>
      <c r="GL993"/>
      <c r="GM993"/>
      <c r="GN993"/>
      <c r="GO993"/>
      <c r="GP993"/>
      <c r="GQ993"/>
      <c r="GR993"/>
      <c r="GS993"/>
      <c r="GT993"/>
      <c r="GU993"/>
      <c r="GV993"/>
      <c r="GW993"/>
    </row>
    <row r="994" spans="78:205" ht="13">
      <c r="BZ994"/>
      <c r="CH994"/>
      <c r="CP994"/>
      <c r="CX994"/>
      <c r="CY994"/>
      <c r="CZ994"/>
      <c r="DA994"/>
      <c r="DB994"/>
      <c r="DC994"/>
      <c r="DD994"/>
      <c r="DE994"/>
      <c r="DF994"/>
      <c r="DG994"/>
      <c r="DH994"/>
      <c r="DI994"/>
      <c r="DJ994"/>
      <c r="DK994"/>
      <c r="DL994"/>
      <c r="DM994"/>
      <c r="DN994"/>
      <c r="DO994"/>
      <c r="DP994"/>
      <c r="DQ994"/>
      <c r="DR994"/>
      <c r="DS994"/>
      <c r="DT994"/>
      <c r="DU994"/>
      <c r="DV994"/>
      <c r="DW994"/>
      <c r="DX994"/>
      <c r="DY994"/>
      <c r="DZ994"/>
      <c r="EA994"/>
      <c r="EB994"/>
      <c r="EC994"/>
      <c r="ED994"/>
      <c r="EE994"/>
      <c r="EF994"/>
      <c r="EG994"/>
      <c r="EH994"/>
      <c r="EI994"/>
      <c r="EJ994"/>
      <c r="EK994"/>
      <c r="EL994"/>
      <c r="EM994"/>
      <c r="EN994"/>
      <c r="EO994"/>
      <c r="EP994"/>
      <c r="EQ994"/>
      <c r="ER994"/>
      <c r="ES994"/>
      <c r="ET994"/>
      <c r="EU994"/>
      <c r="EV994"/>
      <c r="EW994"/>
      <c r="EX994"/>
      <c r="EY994"/>
      <c r="EZ994"/>
      <c r="FA994"/>
      <c r="FB994"/>
      <c r="FC994"/>
      <c r="FD994"/>
      <c r="FE994"/>
      <c r="FF994"/>
      <c r="FG994"/>
      <c r="FH994"/>
      <c r="FI994"/>
      <c r="FJ994"/>
      <c r="FK994"/>
      <c r="FL994"/>
      <c r="FM994"/>
      <c r="FN994"/>
      <c r="FO994"/>
      <c r="FP994"/>
      <c r="FQ994"/>
      <c r="FR994"/>
      <c r="FS994"/>
      <c r="FT994"/>
      <c r="FU994"/>
      <c r="FV994"/>
      <c r="FW994"/>
      <c r="FX994"/>
      <c r="FY994"/>
      <c r="FZ994"/>
      <c r="GA994"/>
      <c r="GB994"/>
      <c r="GC994"/>
      <c r="GD994"/>
      <c r="GE994"/>
      <c r="GF994"/>
      <c r="GG994"/>
      <c r="GH994"/>
      <c r="GI994"/>
      <c r="GJ994"/>
      <c r="GK994"/>
      <c r="GL994"/>
      <c r="GM994"/>
      <c r="GN994"/>
      <c r="GO994"/>
      <c r="GP994"/>
      <c r="GQ994"/>
      <c r="GR994"/>
      <c r="GS994"/>
      <c r="GT994"/>
      <c r="GU994"/>
      <c r="GV994"/>
      <c r="GW994"/>
    </row>
    <row r="995" spans="78:205" ht="13">
      <c r="BZ995"/>
      <c r="CH995"/>
      <c r="CP995"/>
      <c r="CX995"/>
      <c r="CY995"/>
      <c r="CZ995"/>
      <c r="DA995"/>
      <c r="DB995"/>
      <c r="DC995"/>
      <c r="DD995"/>
      <c r="DE995"/>
      <c r="DF995"/>
      <c r="DG995"/>
      <c r="DH995"/>
      <c r="DI995"/>
      <c r="DJ995"/>
      <c r="DK995"/>
      <c r="DL995"/>
      <c r="DM995"/>
      <c r="DN995"/>
      <c r="DO995"/>
      <c r="DP995"/>
      <c r="DQ995"/>
      <c r="DR995"/>
      <c r="DS995"/>
      <c r="DT995"/>
      <c r="DU995"/>
      <c r="DV995"/>
      <c r="DW995"/>
      <c r="DX995"/>
      <c r="DY995"/>
      <c r="DZ995"/>
      <c r="EA995"/>
      <c r="EB995"/>
      <c r="EC995"/>
      <c r="ED995"/>
      <c r="EE995"/>
      <c r="EF995"/>
      <c r="EG995"/>
      <c r="EH995"/>
      <c r="EI995"/>
      <c r="EJ995"/>
      <c r="EK995"/>
      <c r="EL995"/>
      <c r="EM995"/>
      <c r="EN995"/>
      <c r="EO995"/>
      <c r="EP995"/>
      <c r="EQ995"/>
      <c r="ER995"/>
      <c r="ES995"/>
      <c r="ET995"/>
      <c r="EU995"/>
      <c r="EV995"/>
      <c r="EW995"/>
      <c r="EX995"/>
      <c r="EY995"/>
      <c r="EZ995"/>
      <c r="FA995"/>
      <c r="FB995"/>
      <c r="FC995"/>
      <c r="FD995"/>
      <c r="FE995"/>
      <c r="FF995"/>
      <c r="FG995"/>
      <c r="FH995"/>
      <c r="FI995"/>
      <c r="FJ995"/>
      <c r="FK995"/>
      <c r="FL995"/>
      <c r="FM995"/>
      <c r="FN995"/>
      <c r="FO995"/>
      <c r="FP995"/>
      <c r="FQ995"/>
      <c r="FR995"/>
      <c r="FS995"/>
      <c r="FT995"/>
      <c r="FU995"/>
      <c r="FV995"/>
      <c r="FW995"/>
      <c r="FX995"/>
      <c r="FY995"/>
      <c r="FZ995"/>
      <c r="GA995"/>
      <c r="GB995"/>
      <c r="GC995"/>
      <c r="GD995"/>
      <c r="GE995"/>
      <c r="GF995"/>
      <c r="GG995"/>
      <c r="GH995"/>
      <c r="GI995"/>
      <c r="GJ995"/>
      <c r="GK995"/>
      <c r="GL995"/>
      <c r="GM995"/>
      <c r="GN995"/>
      <c r="GO995"/>
      <c r="GP995"/>
      <c r="GQ995"/>
      <c r="GR995"/>
      <c r="GS995"/>
      <c r="GT995"/>
      <c r="GU995"/>
      <c r="GV995"/>
      <c r="GW995"/>
    </row>
    <row r="996" spans="78:205" ht="13">
      <c r="BZ996"/>
      <c r="CH996"/>
      <c r="CP996"/>
      <c r="CX996"/>
      <c r="CY996"/>
      <c r="CZ996"/>
      <c r="DA996"/>
      <c r="DB996"/>
      <c r="DC996"/>
      <c r="DD996"/>
      <c r="DE996"/>
      <c r="DF996"/>
      <c r="DG996"/>
      <c r="DH996"/>
      <c r="DI996"/>
      <c r="DJ996"/>
      <c r="DK996"/>
      <c r="DL996"/>
      <c r="DM996"/>
      <c r="DN996"/>
      <c r="DO996"/>
      <c r="DP996"/>
      <c r="DQ996"/>
      <c r="DR996"/>
      <c r="DS996"/>
      <c r="DT996"/>
      <c r="DU996"/>
      <c r="DV996"/>
      <c r="DW996"/>
      <c r="DX996"/>
      <c r="DY996"/>
      <c r="DZ996"/>
      <c r="EA996"/>
      <c r="EB996"/>
      <c r="EC996"/>
      <c r="ED996"/>
      <c r="EE996"/>
      <c r="EF996"/>
      <c r="EG996"/>
      <c r="EH996"/>
      <c r="EI996"/>
      <c r="EJ996"/>
      <c r="EK996"/>
      <c r="EL996"/>
      <c r="EM996"/>
      <c r="EN996"/>
      <c r="EO996"/>
      <c r="EP996"/>
      <c r="EQ996"/>
      <c r="ER996"/>
      <c r="ES996"/>
      <c r="ET996"/>
      <c r="EU996"/>
      <c r="EV996"/>
      <c r="EW996"/>
      <c r="EX996"/>
      <c r="EY996"/>
      <c r="EZ996"/>
      <c r="FA996"/>
      <c r="FB996"/>
      <c r="FC996"/>
      <c r="FD996"/>
      <c r="FE996"/>
      <c r="FF996"/>
      <c r="FG996"/>
      <c r="FH996"/>
      <c r="FI996"/>
      <c r="FJ996"/>
      <c r="FK996"/>
      <c r="FL996"/>
      <c r="FM996"/>
      <c r="FN996"/>
      <c r="FO996"/>
      <c r="FP996"/>
      <c r="FQ996"/>
      <c r="FR996"/>
      <c r="FS996"/>
      <c r="FT996"/>
      <c r="FU996"/>
      <c r="FV996"/>
      <c r="FW996"/>
      <c r="FX996"/>
      <c r="FY996"/>
      <c r="FZ996"/>
      <c r="GA996"/>
      <c r="GB996"/>
      <c r="GC996"/>
      <c r="GD996"/>
      <c r="GE996"/>
      <c r="GF996"/>
      <c r="GG996"/>
      <c r="GH996"/>
      <c r="GI996"/>
      <c r="GJ996"/>
      <c r="GK996"/>
      <c r="GL996"/>
      <c r="GM996"/>
      <c r="GN996"/>
      <c r="GO996"/>
      <c r="GP996"/>
      <c r="GQ996"/>
      <c r="GR996"/>
      <c r="GS996"/>
      <c r="GT996"/>
      <c r="GU996"/>
      <c r="GV996"/>
      <c r="GW996"/>
    </row>
    <row r="997" spans="78:205" ht="13">
      <c r="BZ997"/>
      <c r="CH997"/>
      <c r="CP997"/>
      <c r="CX997"/>
      <c r="CY997"/>
      <c r="CZ997"/>
      <c r="DA997"/>
      <c r="DB997"/>
      <c r="DC997"/>
      <c r="DD997"/>
      <c r="DE997"/>
      <c r="DF997"/>
      <c r="DG997"/>
      <c r="DH997"/>
      <c r="DI997"/>
      <c r="DJ997"/>
      <c r="DK997"/>
      <c r="DL997"/>
      <c r="DM997"/>
      <c r="DN997"/>
      <c r="DO997"/>
      <c r="DP997"/>
      <c r="DQ997"/>
      <c r="DR997"/>
      <c r="DS997"/>
      <c r="DT997"/>
      <c r="DU997"/>
      <c r="DV997"/>
      <c r="DW997"/>
      <c r="DX997"/>
      <c r="DY997"/>
      <c r="DZ997"/>
      <c r="EA997"/>
      <c r="EB997"/>
      <c r="EC997"/>
      <c r="ED997"/>
      <c r="EE997"/>
      <c r="EF997"/>
      <c r="EG997"/>
      <c r="EH997"/>
      <c r="EI997"/>
      <c r="EJ997"/>
      <c r="EK997"/>
      <c r="EL997"/>
      <c r="EM997"/>
      <c r="EN997"/>
      <c r="EO997"/>
      <c r="EP997"/>
      <c r="EQ997"/>
      <c r="ER997"/>
      <c r="ES997"/>
      <c r="ET997"/>
      <c r="EU997"/>
      <c r="EV997"/>
      <c r="EW997"/>
      <c r="EX997"/>
      <c r="EY997"/>
      <c r="EZ997"/>
      <c r="FA997"/>
      <c r="FB997"/>
      <c r="FC997"/>
      <c r="FD997"/>
      <c r="FE997"/>
      <c r="FF997"/>
      <c r="FG997"/>
      <c r="FH997"/>
      <c r="FI997"/>
      <c r="FJ997"/>
      <c r="FK997"/>
      <c r="FL997"/>
      <c r="FM997"/>
      <c r="FN997"/>
      <c r="FO997"/>
      <c r="FP997"/>
      <c r="FQ997"/>
      <c r="FR997"/>
      <c r="FS997"/>
      <c r="FT997"/>
      <c r="FU997"/>
      <c r="FV997"/>
      <c r="FW997"/>
      <c r="FX997"/>
      <c r="FY997"/>
      <c r="FZ997"/>
      <c r="GA997"/>
      <c r="GB997"/>
      <c r="GC997"/>
      <c r="GD997"/>
      <c r="GE997"/>
      <c r="GF997"/>
      <c r="GG997"/>
      <c r="GH997"/>
      <c r="GI997"/>
      <c r="GJ997"/>
      <c r="GK997"/>
      <c r="GL997"/>
      <c r="GM997"/>
      <c r="GN997"/>
      <c r="GO997"/>
      <c r="GP997"/>
      <c r="GQ997"/>
      <c r="GR997"/>
      <c r="GS997"/>
      <c r="GT997"/>
      <c r="GU997"/>
      <c r="GV997"/>
      <c r="GW997"/>
    </row>
    <row r="998" spans="78:205" ht="13">
      <c r="BZ998"/>
      <c r="CH998"/>
      <c r="CP998"/>
      <c r="CX998"/>
      <c r="CY998"/>
      <c r="CZ998"/>
      <c r="DA998"/>
      <c r="DB998"/>
      <c r="DC998"/>
      <c r="DD998"/>
      <c r="DE998"/>
      <c r="DF998"/>
      <c r="DG998"/>
      <c r="DH998"/>
      <c r="DI998"/>
      <c r="DJ998"/>
      <c r="DK998"/>
      <c r="DL998"/>
      <c r="DM998"/>
      <c r="DN998"/>
      <c r="DO998"/>
      <c r="DP998"/>
      <c r="DQ998"/>
      <c r="DR998"/>
      <c r="DS998"/>
      <c r="DT998"/>
      <c r="DU998"/>
      <c r="DV998"/>
      <c r="DW998"/>
      <c r="DX998"/>
      <c r="DY998"/>
      <c r="DZ998"/>
      <c r="EA998"/>
      <c r="EB998"/>
      <c r="EC998"/>
      <c r="ED998"/>
      <c r="EE998"/>
      <c r="EF998"/>
      <c r="EG998"/>
      <c r="EH998"/>
      <c r="EI998"/>
      <c r="EJ998"/>
      <c r="EK998"/>
      <c r="EL998"/>
      <c r="EM998"/>
      <c r="EN998"/>
      <c r="EO998"/>
      <c r="EP998"/>
      <c r="EQ998"/>
      <c r="ER998"/>
      <c r="ES998"/>
      <c r="ET998"/>
      <c r="EU998"/>
      <c r="EV998"/>
      <c r="EW998"/>
      <c r="EX998"/>
      <c r="EY998"/>
      <c r="EZ998"/>
      <c r="FA998"/>
      <c r="FB998"/>
      <c r="FC998"/>
      <c r="FD998"/>
      <c r="FE998"/>
      <c r="FF998"/>
      <c r="FG998"/>
      <c r="FH998"/>
      <c r="FI998"/>
      <c r="FJ998"/>
      <c r="FK998"/>
      <c r="FL998"/>
      <c r="FM998"/>
      <c r="FN998"/>
      <c r="FO998"/>
      <c r="FP998"/>
      <c r="FQ998"/>
      <c r="FR998"/>
      <c r="FS998"/>
      <c r="FT998"/>
      <c r="FU998"/>
      <c r="FV998"/>
      <c r="FW998"/>
      <c r="FX998"/>
      <c r="FY998"/>
      <c r="FZ998"/>
      <c r="GA998"/>
      <c r="GB998"/>
      <c r="GC998"/>
      <c r="GD998"/>
      <c r="GE998"/>
      <c r="GF998"/>
      <c r="GG998"/>
      <c r="GH998"/>
      <c r="GI998"/>
      <c r="GJ998"/>
      <c r="GK998"/>
      <c r="GL998"/>
      <c r="GM998"/>
      <c r="GN998"/>
      <c r="GO998"/>
      <c r="GP998"/>
      <c r="GQ998"/>
      <c r="GR998"/>
      <c r="GS998"/>
      <c r="GT998"/>
      <c r="GU998"/>
      <c r="GV998"/>
      <c r="GW998"/>
    </row>
    <row r="999" spans="78:205" ht="13">
      <c r="BZ999"/>
      <c r="CH999"/>
      <c r="CP999"/>
      <c r="CX999"/>
      <c r="CY999"/>
      <c r="CZ999"/>
      <c r="DA999"/>
      <c r="DB999"/>
      <c r="DC999"/>
      <c r="DD999"/>
      <c r="DE999"/>
      <c r="DF999"/>
      <c r="DG999"/>
      <c r="DH999"/>
      <c r="DI999"/>
      <c r="DJ999"/>
      <c r="DK999"/>
      <c r="DL999"/>
      <c r="DM999"/>
      <c r="DN999"/>
      <c r="DO999"/>
      <c r="DP999"/>
      <c r="DQ999"/>
      <c r="DR999"/>
      <c r="DS999"/>
      <c r="DT999"/>
      <c r="DU999"/>
      <c r="DV999"/>
      <c r="DW999"/>
      <c r="DX999"/>
      <c r="DY999"/>
      <c r="DZ999"/>
      <c r="EA999"/>
      <c r="EB999"/>
      <c r="EC999"/>
      <c r="ED999"/>
      <c r="EE999"/>
      <c r="EF999"/>
      <c r="EG999"/>
      <c r="EH999"/>
      <c r="EI999"/>
      <c r="EJ999"/>
      <c r="EK999"/>
      <c r="EL999"/>
      <c r="EM999"/>
      <c r="EN999"/>
      <c r="EO999"/>
      <c r="EP999"/>
      <c r="EQ999"/>
      <c r="ER999"/>
      <c r="ES999"/>
      <c r="ET999"/>
      <c r="EU999"/>
      <c r="EV999"/>
      <c r="EW999"/>
      <c r="EX999"/>
      <c r="EY999"/>
      <c r="EZ999"/>
      <c r="FA999"/>
      <c r="FB999"/>
      <c r="FC999"/>
      <c r="FD999"/>
      <c r="FE999"/>
      <c r="FF999"/>
      <c r="FG999"/>
      <c r="FH999"/>
      <c r="FI999"/>
      <c r="FJ999"/>
      <c r="FK999"/>
      <c r="FL999"/>
      <c r="FM999"/>
      <c r="FN999"/>
      <c r="FO999"/>
      <c r="FP999"/>
      <c r="FQ999"/>
      <c r="FR999"/>
      <c r="FS999"/>
      <c r="FT999"/>
      <c r="FU999"/>
      <c r="FV999"/>
      <c r="FW999"/>
      <c r="FX999"/>
      <c r="FY999"/>
      <c r="FZ999"/>
      <c r="GA999"/>
      <c r="GB999"/>
      <c r="GC999"/>
      <c r="GD999"/>
      <c r="GE999"/>
      <c r="GF999"/>
      <c r="GG999"/>
      <c r="GH999"/>
      <c r="GI999"/>
      <c r="GJ999"/>
      <c r="GK999"/>
      <c r="GL999"/>
      <c r="GM999"/>
      <c r="GN999"/>
      <c r="GO999"/>
      <c r="GP999"/>
      <c r="GQ999"/>
      <c r="GR999"/>
      <c r="GS999"/>
      <c r="GT999"/>
      <c r="GU999"/>
      <c r="GV999"/>
      <c r="GW999"/>
    </row>
    <row r="1000" spans="78:205" ht="13">
      <c r="BZ1000"/>
      <c r="CH1000"/>
      <c r="CP1000"/>
      <c r="CX1000"/>
      <c r="CY1000"/>
      <c r="CZ1000"/>
      <c r="DA1000"/>
      <c r="DB1000"/>
      <c r="DC1000"/>
      <c r="DD1000"/>
      <c r="DE1000"/>
      <c r="DF1000"/>
      <c r="DG1000"/>
      <c r="DH1000"/>
      <c r="DI1000"/>
      <c r="DJ1000"/>
      <c r="DK1000"/>
      <c r="DL1000"/>
      <c r="DM1000"/>
      <c r="DN1000"/>
      <c r="DO1000"/>
      <c r="DP1000"/>
      <c r="DQ1000"/>
      <c r="DR1000"/>
      <c r="DS1000"/>
      <c r="DT1000"/>
      <c r="DU1000"/>
      <c r="DV1000"/>
      <c r="DW1000"/>
      <c r="DX1000"/>
      <c r="DY1000"/>
      <c r="DZ1000"/>
      <c r="EA1000"/>
      <c r="EB1000"/>
      <c r="EC1000"/>
      <c r="ED1000"/>
      <c r="EE1000"/>
      <c r="EF1000"/>
      <c r="EG1000"/>
      <c r="EH1000"/>
      <c r="EI1000"/>
      <c r="EJ1000"/>
      <c r="EK1000"/>
      <c r="EL1000"/>
      <c r="EM1000"/>
      <c r="EN1000"/>
      <c r="EO1000"/>
      <c r="EP1000"/>
      <c r="EQ1000"/>
      <c r="ER1000"/>
      <c r="ES1000"/>
      <c r="ET1000"/>
      <c r="EU1000"/>
      <c r="EV1000"/>
      <c r="EW1000"/>
      <c r="EX1000"/>
      <c r="EY1000"/>
      <c r="EZ1000"/>
      <c r="FA1000"/>
      <c r="FB1000"/>
      <c r="FC1000"/>
      <c r="FD1000"/>
      <c r="FE1000"/>
      <c r="FF1000"/>
      <c r="FG1000"/>
      <c r="FH1000"/>
      <c r="FI1000"/>
      <c r="FJ1000"/>
      <c r="FK1000"/>
      <c r="FL1000"/>
      <c r="FM1000"/>
      <c r="FN1000"/>
      <c r="FO1000"/>
      <c r="FP1000"/>
      <c r="FQ1000"/>
      <c r="FR1000"/>
      <c r="FS1000"/>
      <c r="FT1000"/>
      <c r="FU1000"/>
      <c r="FV1000"/>
      <c r="FW1000"/>
      <c r="FX1000"/>
      <c r="FY1000"/>
      <c r="FZ1000"/>
      <c r="GA1000"/>
      <c r="GB1000"/>
      <c r="GC1000"/>
      <c r="GD1000"/>
      <c r="GE1000"/>
      <c r="GF1000"/>
      <c r="GG1000"/>
      <c r="GH1000"/>
      <c r="GI1000"/>
      <c r="GJ1000"/>
      <c r="GK1000"/>
      <c r="GL1000"/>
      <c r="GM1000"/>
      <c r="GN1000"/>
      <c r="GO1000"/>
      <c r="GP1000"/>
      <c r="GQ1000"/>
      <c r="GR1000"/>
      <c r="GS1000"/>
      <c r="GT1000"/>
      <c r="GU1000"/>
      <c r="GV1000"/>
      <c r="GW1000"/>
    </row>
    <row r="1001" spans="78:205" ht="13">
      <c r="BZ1001"/>
      <c r="CH1001"/>
      <c r="CP1001"/>
      <c r="CX1001"/>
      <c r="CY1001"/>
      <c r="CZ1001"/>
      <c r="DA1001"/>
      <c r="DB1001"/>
      <c r="DC1001"/>
      <c r="DD1001"/>
      <c r="DE1001"/>
      <c r="DF1001"/>
      <c r="DG1001"/>
      <c r="DH1001"/>
      <c r="DI1001"/>
      <c r="DJ1001"/>
      <c r="DK1001"/>
      <c r="DL1001"/>
      <c r="DM1001"/>
      <c r="DN1001"/>
      <c r="DO1001"/>
      <c r="DP1001"/>
      <c r="DQ1001"/>
      <c r="DR1001"/>
      <c r="DS1001"/>
      <c r="DT1001"/>
      <c r="DU1001"/>
      <c r="DV1001"/>
      <c r="DW1001"/>
      <c r="DX1001"/>
      <c r="DY1001"/>
      <c r="DZ1001"/>
      <c r="EA1001"/>
      <c r="EB1001"/>
      <c r="EC1001"/>
      <c r="ED1001"/>
      <c r="EE1001"/>
      <c r="EF1001"/>
      <c r="EG1001"/>
      <c r="EH1001"/>
      <c r="EI1001"/>
      <c r="EJ1001"/>
      <c r="EK1001"/>
      <c r="EL1001"/>
      <c r="EM1001"/>
      <c r="EN1001"/>
      <c r="EO1001"/>
      <c r="EP1001"/>
      <c r="EQ1001"/>
      <c r="ER1001"/>
      <c r="ES1001"/>
      <c r="ET1001"/>
      <c r="EU1001"/>
      <c r="EV1001"/>
      <c r="EW1001"/>
      <c r="EX1001"/>
      <c r="EY1001"/>
      <c r="EZ1001"/>
      <c r="FA1001"/>
      <c r="FB1001"/>
      <c r="FC1001"/>
      <c r="FD1001"/>
      <c r="FE1001"/>
      <c r="FF1001"/>
      <c r="FG1001"/>
      <c r="FH1001"/>
      <c r="FI1001"/>
      <c r="FJ1001"/>
      <c r="FK1001"/>
      <c r="FL1001"/>
      <c r="FM1001"/>
      <c r="FN1001"/>
      <c r="FO1001"/>
      <c r="FP1001"/>
      <c r="FQ1001"/>
      <c r="FR1001"/>
      <c r="FS1001"/>
      <c r="FT1001"/>
      <c r="FU1001"/>
      <c r="FV1001"/>
      <c r="FW1001"/>
      <c r="FX1001"/>
      <c r="FY1001"/>
      <c r="FZ1001"/>
      <c r="GA1001"/>
      <c r="GB1001"/>
      <c r="GC1001"/>
      <c r="GD1001"/>
      <c r="GE1001"/>
      <c r="GF1001"/>
      <c r="GG1001"/>
      <c r="GH1001"/>
      <c r="GI1001"/>
      <c r="GJ1001"/>
      <c r="GK1001"/>
      <c r="GL1001"/>
      <c r="GM1001"/>
      <c r="GN1001"/>
      <c r="GO1001"/>
      <c r="GP1001"/>
      <c r="GQ1001"/>
      <c r="GR1001"/>
      <c r="GS1001"/>
      <c r="GT1001"/>
      <c r="GU1001"/>
      <c r="GV1001"/>
      <c r="GW1001"/>
    </row>
    <row r="1002" spans="78:205" ht="13">
      <c r="BZ1002"/>
      <c r="CH1002"/>
      <c r="CP1002"/>
      <c r="CX1002"/>
      <c r="CY1002"/>
      <c r="CZ1002"/>
      <c r="DA1002"/>
      <c r="DB1002"/>
      <c r="DC1002"/>
      <c r="DD1002"/>
      <c r="DE1002"/>
      <c r="DF1002"/>
      <c r="DG1002"/>
      <c r="DH1002"/>
      <c r="DI1002"/>
      <c r="DJ1002"/>
      <c r="DK1002"/>
      <c r="DL1002"/>
      <c r="DM1002"/>
      <c r="DN1002"/>
      <c r="DO1002"/>
      <c r="DP1002"/>
      <c r="DQ1002"/>
      <c r="DR1002"/>
      <c r="DS1002"/>
      <c r="DT1002"/>
      <c r="DU1002"/>
      <c r="DV1002"/>
      <c r="DW1002"/>
      <c r="DX1002"/>
      <c r="DY1002"/>
      <c r="DZ1002"/>
      <c r="EA1002"/>
      <c r="EB1002"/>
      <c r="EC1002"/>
      <c r="ED1002"/>
      <c r="EE1002"/>
      <c r="EF1002"/>
      <c r="EG1002"/>
      <c r="EH1002"/>
      <c r="EI1002"/>
      <c r="EJ1002"/>
      <c r="EK1002"/>
      <c r="EL1002"/>
      <c r="EM1002"/>
      <c r="EN1002"/>
      <c r="EO1002"/>
      <c r="EP1002"/>
      <c r="EQ1002"/>
      <c r="ER1002"/>
      <c r="ES1002"/>
      <c r="ET1002"/>
      <c r="EU1002"/>
      <c r="EV1002"/>
      <c r="EW1002"/>
      <c r="EX1002"/>
      <c r="EY1002"/>
      <c r="EZ1002"/>
      <c r="FA1002"/>
      <c r="FB1002"/>
      <c r="FC1002"/>
      <c r="FD1002"/>
      <c r="FE1002"/>
      <c r="FF1002"/>
      <c r="FG1002"/>
      <c r="FH1002"/>
      <c r="FI1002"/>
      <c r="FJ1002"/>
      <c r="FK1002"/>
      <c r="FL1002"/>
      <c r="FM1002"/>
      <c r="FN1002"/>
      <c r="FO1002"/>
      <c r="FP1002"/>
      <c r="FQ1002"/>
      <c r="FR1002"/>
      <c r="FS1002"/>
      <c r="FT1002"/>
      <c r="FU1002"/>
      <c r="FV1002"/>
      <c r="FW1002"/>
      <c r="FX1002"/>
      <c r="FY1002"/>
      <c r="FZ1002"/>
      <c r="GA1002"/>
      <c r="GB1002"/>
      <c r="GC1002"/>
      <c r="GD1002"/>
      <c r="GE1002"/>
      <c r="GF1002"/>
      <c r="GG1002"/>
      <c r="GH1002"/>
      <c r="GI1002"/>
      <c r="GJ1002"/>
      <c r="GK1002"/>
      <c r="GL1002"/>
      <c r="GM1002"/>
      <c r="GN1002"/>
      <c r="GO1002"/>
      <c r="GP1002"/>
      <c r="GQ1002"/>
      <c r="GR1002"/>
      <c r="GS1002"/>
      <c r="GT1002"/>
      <c r="GU1002"/>
      <c r="GV1002"/>
      <c r="GW1002"/>
    </row>
    <row r="1003" spans="78:205" ht="13">
      <c r="BZ1003"/>
      <c r="CH1003"/>
      <c r="CP1003"/>
      <c r="CX1003"/>
      <c r="CY1003"/>
      <c r="CZ1003"/>
      <c r="DA1003"/>
      <c r="DB1003"/>
      <c r="DC1003"/>
      <c r="DD1003"/>
      <c r="DE1003"/>
      <c r="DF1003"/>
      <c r="DG1003"/>
      <c r="DH1003"/>
      <c r="DI1003"/>
      <c r="DJ1003"/>
      <c r="DK1003"/>
      <c r="DL1003"/>
      <c r="DM1003"/>
      <c r="DN1003"/>
      <c r="DO1003"/>
      <c r="DP1003"/>
      <c r="DQ1003"/>
      <c r="DR1003"/>
      <c r="DS1003"/>
      <c r="DT1003"/>
      <c r="DU1003"/>
      <c r="DV1003"/>
      <c r="DW1003"/>
      <c r="DX1003"/>
      <c r="DY1003"/>
      <c r="DZ1003"/>
      <c r="EA1003"/>
      <c r="EB1003"/>
      <c r="EC1003"/>
      <c r="ED1003"/>
      <c r="EE1003"/>
      <c r="EF1003"/>
      <c r="EG1003"/>
      <c r="EH1003"/>
      <c r="EI1003"/>
      <c r="EJ1003"/>
      <c r="EK1003"/>
      <c r="EL1003"/>
      <c r="EM1003"/>
      <c r="EN1003"/>
      <c r="EO1003"/>
      <c r="EP1003"/>
      <c r="EQ1003"/>
      <c r="ER1003"/>
      <c r="ES1003"/>
      <c r="ET1003"/>
      <c r="EU1003"/>
      <c r="EV1003"/>
      <c r="EW1003"/>
      <c r="EX1003"/>
      <c r="EY1003"/>
      <c r="EZ1003"/>
      <c r="FA1003"/>
      <c r="FB1003"/>
      <c r="FC1003"/>
      <c r="FD1003"/>
      <c r="FE1003"/>
      <c r="FF1003"/>
      <c r="FG1003"/>
      <c r="FH1003"/>
      <c r="FI1003"/>
      <c r="FJ1003"/>
      <c r="FK1003"/>
      <c r="FL1003"/>
      <c r="FM1003"/>
      <c r="FN1003"/>
      <c r="FO1003"/>
      <c r="FP1003"/>
      <c r="FQ1003"/>
      <c r="FR1003"/>
      <c r="FS1003"/>
      <c r="FT1003"/>
      <c r="FU1003"/>
      <c r="FV1003"/>
      <c r="FW1003"/>
      <c r="FX1003"/>
      <c r="FY1003"/>
      <c r="FZ1003"/>
      <c r="GA1003"/>
      <c r="GB1003"/>
      <c r="GC1003"/>
      <c r="GD1003"/>
      <c r="GE1003"/>
      <c r="GF1003"/>
      <c r="GG1003"/>
      <c r="GH1003"/>
      <c r="GI1003"/>
      <c r="GJ1003"/>
      <c r="GK1003"/>
      <c r="GL1003"/>
      <c r="GM1003"/>
      <c r="GN1003"/>
      <c r="GO1003"/>
      <c r="GP1003"/>
      <c r="GQ1003"/>
      <c r="GR1003"/>
      <c r="GS1003"/>
      <c r="GT1003"/>
      <c r="GU1003"/>
      <c r="GV1003"/>
      <c r="GW1003"/>
    </row>
    <row r="1004" spans="78:205" ht="13">
      <c r="BZ1004"/>
      <c r="CH1004"/>
      <c r="CP1004"/>
      <c r="CX1004"/>
      <c r="CY1004"/>
      <c r="CZ1004"/>
      <c r="DA1004"/>
      <c r="DB1004"/>
      <c r="DC1004"/>
      <c r="DD1004"/>
      <c r="DE1004"/>
      <c r="DF1004"/>
      <c r="DG1004"/>
      <c r="DH1004"/>
      <c r="DI1004"/>
      <c r="DJ1004"/>
      <c r="DK1004"/>
      <c r="DL1004"/>
      <c r="DM1004"/>
      <c r="DN1004"/>
      <c r="DO1004"/>
      <c r="DP1004"/>
      <c r="DQ1004"/>
      <c r="DR1004"/>
      <c r="DS1004"/>
      <c r="DT1004"/>
      <c r="DU1004"/>
      <c r="DV1004"/>
      <c r="DW1004"/>
      <c r="DX1004"/>
      <c r="DY1004"/>
      <c r="DZ1004"/>
      <c r="EA1004"/>
      <c r="EB1004"/>
      <c r="EC1004"/>
      <c r="ED1004"/>
      <c r="EE1004"/>
      <c r="EF1004"/>
      <c r="EG1004"/>
      <c r="EH1004"/>
      <c r="EI1004"/>
      <c r="EJ1004"/>
      <c r="EK1004"/>
      <c r="EL1004"/>
      <c r="EM1004"/>
      <c r="EN1004"/>
      <c r="EO1004"/>
      <c r="EP1004"/>
      <c r="EQ1004"/>
      <c r="ER1004"/>
      <c r="ES1004"/>
      <c r="ET1004"/>
      <c r="EU1004"/>
      <c r="EV1004"/>
      <c r="EW1004"/>
      <c r="EX1004"/>
      <c r="EY1004"/>
      <c r="EZ1004"/>
      <c r="FA1004"/>
      <c r="FB1004"/>
      <c r="FC1004"/>
      <c r="FD1004"/>
      <c r="FE1004"/>
      <c r="FF1004"/>
      <c r="FG1004"/>
      <c r="FH1004"/>
      <c r="FI1004"/>
      <c r="FJ1004"/>
      <c r="FK1004"/>
      <c r="FL1004"/>
      <c r="FM1004"/>
      <c r="FN1004"/>
      <c r="FO1004"/>
      <c r="FP1004"/>
      <c r="FQ1004"/>
      <c r="FR1004"/>
      <c r="FS1004"/>
      <c r="FT1004"/>
      <c r="FU1004"/>
      <c r="FV1004"/>
      <c r="FW1004"/>
      <c r="FX1004"/>
      <c r="FY1004"/>
      <c r="FZ1004"/>
      <c r="GA1004"/>
      <c r="GB1004"/>
      <c r="GC1004"/>
      <c r="GD1004"/>
      <c r="GE1004"/>
      <c r="GF1004"/>
      <c r="GG1004"/>
      <c r="GH1004"/>
      <c r="GI1004"/>
      <c r="GJ1004"/>
      <c r="GK1004"/>
      <c r="GL1004"/>
      <c r="GM1004"/>
      <c r="GN1004"/>
      <c r="GO1004"/>
      <c r="GP1004"/>
      <c r="GQ1004"/>
      <c r="GR1004"/>
      <c r="GS1004"/>
      <c r="GT1004"/>
      <c r="GU1004"/>
      <c r="GV1004"/>
      <c r="GW1004"/>
    </row>
    <row r="1005" spans="78:205" ht="13">
      <c r="BZ1005"/>
      <c r="CH1005"/>
      <c r="CP1005"/>
      <c r="CX1005"/>
      <c r="CY1005"/>
      <c r="CZ1005"/>
      <c r="DA1005"/>
      <c r="DB1005"/>
      <c r="DC1005"/>
      <c r="DD1005"/>
      <c r="DE1005"/>
      <c r="DF1005"/>
      <c r="DG1005"/>
      <c r="DH1005"/>
      <c r="DI1005"/>
      <c r="DJ1005"/>
      <c r="DK1005"/>
      <c r="DL1005"/>
      <c r="DM1005"/>
      <c r="DN1005"/>
      <c r="DO1005"/>
      <c r="DP1005"/>
      <c r="DQ1005"/>
      <c r="DR1005"/>
      <c r="DS1005"/>
      <c r="DT1005"/>
      <c r="DU1005"/>
      <c r="DV1005"/>
      <c r="DW1005"/>
      <c r="DX1005"/>
      <c r="DY1005"/>
      <c r="DZ1005"/>
      <c r="EA1005"/>
      <c r="EB1005"/>
      <c r="EC1005"/>
      <c r="ED1005"/>
      <c r="EE1005"/>
      <c r="EF1005"/>
      <c r="EG1005"/>
      <c r="EH1005"/>
      <c r="EI1005"/>
      <c r="EJ1005"/>
      <c r="EK1005"/>
      <c r="EL1005"/>
      <c r="EM1005"/>
      <c r="EN1005"/>
      <c r="EO1005"/>
      <c r="EP1005"/>
      <c r="EQ1005"/>
      <c r="ER1005"/>
      <c r="ES1005"/>
      <c r="ET1005"/>
      <c r="EU1005"/>
      <c r="EV1005"/>
      <c r="EW1005"/>
      <c r="EX1005"/>
      <c r="EY1005"/>
      <c r="EZ1005"/>
      <c r="FA1005"/>
      <c r="FB1005"/>
      <c r="FC1005"/>
      <c r="FD1005"/>
      <c r="FE1005"/>
      <c r="FF1005"/>
      <c r="FG1005"/>
      <c r="FH1005"/>
      <c r="FI1005"/>
      <c r="FJ1005"/>
      <c r="FK1005"/>
      <c r="FL1005"/>
      <c r="FM1005"/>
      <c r="FN1005"/>
      <c r="FO1005"/>
      <c r="FP1005"/>
      <c r="FQ1005"/>
      <c r="FR1005"/>
      <c r="FS1005"/>
      <c r="FT1005"/>
      <c r="FU1005"/>
      <c r="FV1005"/>
      <c r="FW1005"/>
      <c r="FX1005"/>
      <c r="FY1005"/>
      <c r="FZ1005"/>
      <c r="GA1005"/>
      <c r="GB1005"/>
      <c r="GC1005"/>
      <c r="GD1005"/>
      <c r="GE1005"/>
      <c r="GF1005"/>
      <c r="GG1005"/>
      <c r="GH1005"/>
      <c r="GI1005"/>
      <c r="GJ1005"/>
      <c r="GK1005"/>
      <c r="GL1005"/>
      <c r="GM1005"/>
      <c r="GN1005"/>
      <c r="GO1005"/>
      <c r="GP1005"/>
      <c r="GQ1005"/>
      <c r="GR1005"/>
      <c r="GS1005"/>
      <c r="GT1005"/>
      <c r="GU1005"/>
      <c r="GV1005"/>
      <c r="GW1005"/>
    </row>
    <row r="1006" spans="78:205" ht="13">
      <c r="BZ1006"/>
      <c r="CH1006"/>
      <c r="CP1006"/>
      <c r="CX1006"/>
      <c r="CY1006"/>
      <c r="CZ1006"/>
      <c r="DA1006"/>
      <c r="DB1006"/>
      <c r="DC1006"/>
      <c r="DD1006"/>
      <c r="DE1006"/>
      <c r="DF1006"/>
      <c r="DG1006"/>
      <c r="DH1006"/>
      <c r="DI1006"/>
      <c r="DJ1006"/>
      <c r="DK1006"/>
      <c r="DL1006"/>
      <c r="DM1006"/>
      <c r="DN1006"/>
      <c r="DO1006"/>
      <c r="DP1006"/>
      <c r="DQ1006"/>
      <c r="DR1006"/>
      <c r="DS1006"/>
      <c r="DT1006"/>
      <c r="DU1006"/>
      <c r="DV1006"/>
      <c r="DW1006"/>
      <c r="DX1006"/>
      <c r="DY1006"/>
      <c r="DZ1006"/>
      <c r="EA1006"/>
      <c r="EB1006"/>
      <c r="EC1006"/>
      <c r="ED1006"/>
      <c r="EE1006"/>
      <c r="EF1006"/>
      <c r="EG1006"/>
      <c r="EH1006"/>
      <c r="EI1006"/>
      <c r="EJ1006"/>
      <c r="EK1006"/>
      <c r="EL1006"/>
      <c r="EM1006"/>
      <c r="EN1006"/>
      <c r="EO1006"/>
      <c r="EP1006"/>
      <c r="EQ1006"/>
      <c r="ER1006"/>
      <c r="ES1006"/>
      <c r="ET1006"/>
      <c r="EU1006"/>
      <c r="EV1006"/>
      <c r="EW1006"/>
      <c r="EX1006"/>
      <c r="EY1006"/>
      <c r="EZ1006"/>
      <c r="FA1006"/>
      <c r="FB1006"/>
      <c r="FC1006"/>
      <c r="FD1006"/>
      <c r="FE1006"/>
      <c r="FF1006"/>
      <c r="FG1006"/>
      <c r="FH1006"/>
      <c r="FI1006"/>
      <c r="FJ1006"/>
      <c r="FK1006"/>
      <c r="FL1006"/>
      <c r="FM1006"/>
      <c r="FN1006"/>
      <c r="FO1006"/>
      <c r="FP1006"/>
      <c r="FQ1006"/>
      <c r="FR1006"/>
      <c r="FS1006"/>
      <c r="FT1006"/>
      <c r="FU1006"/>
      <c r="FV1006"/>
      <c r="FW1006"/>
      <c r="FX1006"/>
      <c r="FY1006"/>
      <c r="FZ1006"/>
      <c r="GA1006"/>
      <c r="GB1006"/>
      <c r="GC1006"/>
      <c r="GD1006"/>
      <c r="GE1006"/>
      <c r="GF1006"/>
      <c r="GG1006"/>
      <c r="GH1006"/>
      <c r="GI1006"/>
      <c r="GJ1006"/>
      <c r="GK1006"/>
      <c r="GL1006"/>
      <c r="GM1006"/>
      <c r="GN1006"/>
      <c r="GO1006"/>
      <c r="GP1006"/>
      <c r="GQ1006"/>
      <c r="GR1006"/>
      <c r="GS1006"/>
      <c r="GT1006"/>
      <c r="GU1006"/>
      <c r="GV1006"/>
      <c r="GW1006"/>
    </row>
    <row r="1007" spans="78:205" ht="13">
      <c r="BZ1007"/>
      <c r="CH1007"/>
      <c r="CP1007"/>
      <c r="CX1007"/>
      <c r="CY1007"/>
      <c r="CZ1007"/>
      <c r="DA1007"/>
      <c r="DB1007"/>
      <c r="DC1007"/>
      <c r="DD1007"/>
      <c r="DE1007"/>
      <c r="DF1007"/>
      <c r="DG1007"/>
      <c r="DH1007"/>
      <c r="DI1007"/>
      <c r="DJ1007"/>
      <c r="DK1007"/>
      <c r="DL1007"/>
      <c r="DM1007"/>
      <c r="DN1007"/>
      <c r="DO1007"/>
      <c r="DP1007"/>
      <c r="DQ1007"/>
      <c r="DR1007"/>
      <c r="DS1007"/>
      <c r="DT1007"/>
      <c r="DU1007"/>
      <c r="DV1007"/>
      <c r="DW1007"/>
      <c r="DX1007"/>
      <c r="DY1007"/>
      <c r="DZ1007"/>
      <c r="EA1007"/>
      <c r="EB1007"/>
      <c r="EC1007"/>
      <c r="ED1007"/>
      <c r="EE1007"/>
      <c r="EF1007"/>
      <c r="EG1007"/>
      <c r="EH1007"/>
      <c r="EI1007"/>
      <c r="EJ1007"/>
      <c r="EK1007"/>
      <c r="EL1007"/>
      <c r="EM1007"/>
      <c r="EN1007"/>
      <c r="EO1007"/>
      <c r="EP1007"/>
      <c r="EQ1007"/>
      <c r="ER1007"/>
      <c r="ES1007"/>
      <c r="ET1007"/>
      <c r="EU1007"/>
      <c r="EV1007"/>
      <c r="EW1007"/>
      <c r="EX1007"/>
      <c r="EY1007"/>
      <c r="EZ1007"/>
      <c r="FA1007"/>
      <c r="FB1007"/>
      <c r="FC1007"/>
      <c r="FD1007"/>
      <c r="FE1007"/>
      <c r="FF1007"/>
      <c r="FG1007"/>
      <c r="FH1007"/>
      <c r="FI1007"/>
      <c r="FJ1007"/>
      <c r="FK1007"/>
      <c r="FL1007"/>
      <c r="FM1007"/>
      <c r="FN1007"/>
      <c r="FO1007"/>
      <c r="FP1007"/>
      <c r="FQ1007"/>
      <c r="FR1007"/>
      <c r="FS1007"/>
      <c r="FT1007"/>
      <c r="FU1007"/>
      <c r="FV1007"/>
      <c r="FW1007"/>
      <c r="FX1007"/>
      <c r="FY1007"/>
      <c r="FZ1007"/>
      <c r="GA1007"/>
      <c r="GB1007"/>
      <c r="GC1007"/>
      <c r="GD1007"/>
      <c r="GE1007"/>
      <c r="GF1007"/>
      <c r="GG1007"/>
      <c r="GH1007"/>
      <c r="GI1007"/>
      <c r="GJ1007"/>
      <c r="GK1007"/>
      <c r="GL1007"/>
      <c r="GM1007"/>
      <c r="GN1007"/>
      <c r="GO1007"/>
      <c r="GP1007"/>
      <c r="GQ1007"/>
      <c r="GR1007"/>
      <c r="GS1007"/>
      <c r="GT1007"/>
      <c r="GU1007"/>
      <c r="GV1007"/>
      <c r="GW1007"/>
    </row>
    <row r="1008" spans="78:205" ht="13">
      <c r="BZ1008"/>
      <c r="CH1008"/>
      <c r="CP1008"/>
      <c r="CX1008"/>
      <c r="CY1008"/>
      <c r="CZ1008"/>
      <c r="DA1008"/>
      <c r="DB1008"/>
      <c r="DC1008"/>
      <c r="DD1008"/>
      <c r="DE1008"/>
      <c r="DF1008"/>
      <c r="DG1008"/>
      <c r="DH1008"/>
      <c r="DI1008"/>
      <c r="DJ1008"/>
      <c r="DK1008"/>
      <c r="DL1008"/>
      <c r="DM1008"/>
      <c r="DN1008"/>
      <c r="DO1008"/>
      <c r="DP1008"/>
      <c r="DQ1008"/>
      <c r="DR1008"/>
      <c r="DS1008"/>
      <c r="DT1008"/>
      <c r="DU1008"/>
      <c r="DV1008"/>
      <c r="DW1008"/>
      <c r="DX1008"/>
      <c r="DY1008"/>
      <c r="DZ1008"/>
      <c r="EA1008"/>
      <c r="EB1008"/>
      <c r="EC1008"/>
      <c r="ED1008"/>
      <c r="EE1008"/>
      <c r="EF1008"/>
      <c r="EG1008"/>
      <c r="EH1008"/>
      <c r="EI1008"/>
      <c r="EJ1008"/>
      <c r="EK1008"/>
      <c r="EL1008"/>
      <c r="EM1008"/>
      <c r="EN1008"/>
      <c r="EO1008"/>
      <c r="EP1008"/>
      <c r="EQ1008"/>
      <c r="ER1008"/>
      <c r="ES1008"/>
      <c r="ET1008"/>
      <c r="EU1008"/>
      <c r="EV1008"/>
      <c r="EW1008"/>
      <c r="EX1008"/>
      <c r="EY1008"/>
      <c r="EZ1008"/>
      <c r="FA1008"/>
      <c r="FB1008"/>
      <c r="FC1008"/>
      <c r="FD1008"/>
      <c r="FE1008"/>
      <c r="FF1008"/>
      <c r="FG1008"/>
      <c r="FH1008"/>
      <c r="FI1008"/>
      <c r="FJ1008"/>
      <c r="FK1008"/>
      <c r="FL1008"/>
      <c r="FM1008"/>
      <c r="FN1008"/>
      <c r="FO1008"/>
      <c r="FP1008"/>
      <c r="FQ1008"/>
      <c r="FR1008"/>
      <c r="FS1008"/>
      <c r="FT1008"/>
      <c r="FU1008"/>
      <c r="FV1008"/>
      <c r="FW1008"/>
      <c r="FX1008"/>
      <c r="FY1008"/>
      <c r="FZ1008"/>
      <c r="GA1008"/>
      <c r="GB1008"/>
      <c r="GC1008"/>
      <c r="GD1008"/>
      <c r="GE1008"/>
      <c r="GF1008"/>
      <c r="GG1008"/>
      <c r="GH1008"/>
      <c r="GI1008"/>
      <c r="GJ1008"/>
      <c r="GK1008"/>
      <c r="GL1008"/>
      <c r="GM1008"/>
      <c r="GN1008"/>
      <c r="GO1008"/>
      <c r="GP1008"/>
      <c r="GQ1008"/>
      <c r="GR1008"/>
      <c r="GS1008"/>
      <c r="GT1008"/>
      <c r="GU1008"/>
      <c r="GV1008"/>
      <c r="GW1008"/>
    </row>
    <row r="1009" spans="78:205" ht="13">
      <c r="BZ1009"/>
      <c r="CH1009"/>
      <c r="CP1009"/>
      <c r="CX1009"/>
      <c r="CY1009"/>
      <c r="CZ1009"/>
      <c r="DA1009"/>
      <c r="DB1009"/>
      <c r="DC1009"/>
      <c r="DD1009"/>
      <c r="DE1009"/>
      <c r="DF1009"/>
      <c r="DG1009"/>
      <c r="DH1009"/>
      <c r="DI1009"/>
      <c r="DJ1009"/>
      <c r="DK1009"/>
      <c r="DL1009"/>
      <c r="DM1009"/>
      <c r="DN1009"/>
      <c r="DO1009"/>
      <c r="DP1009"/>
      <c r="DQ1009"/>
      <c r="DR1009"/>
      <c r="DS1009"/>
      <c r="DT1009"/>
      <c r="DU1009"/>
      <c r="DV1009"/>
      <c r="DW1009"/>
      <c r="DX1009"/>
      <c r="DY1009"/>
      <c r="DZ1009"/>
      <c r="EA1009"/>
      <c r="EB1009"/>
      <c r="EC1009"/>
      <c r="ED1009"/>
      <c r="EE1009"/>
      <c r="EF1009"/>
      <c r="EG1009"/>
      <c r="EH1009"/>
      <c r="EI1009"/>
      <c r="EJ1009"/>
      <c r="EK1009"/>
      <c r="EL1009"/>
      <c r="EM1009"/>
      <c r="EN1009"/>
      <c r="EO1009"/>
      <c r="EP1009"/>
      <c r="EQ1009"/>
      <c r="ER1009"/>
      <c r="ES1009"/>
      <c r="ET1009"/>
      <c r="EU1009"/>
      <c r="EV1009"/>
      <c r="EW1009"/>
      <c r="EX1009"/>
      <c r="EY1009"/>
      <c r="EZ1009"/>
      <c r="FA1009"/>
      <c r="FB1009"/>
      <c r="FC1009"/>
      <c r="FD1009"/>
      <c r="FE1009"/>
      <c r="FF1009"/>
      <c r="FG1009"/>
      <c r="FH1009"/>
      <c r="FI1009"/>
      <c r="FJ1009"/>
      <c r="FK1009"/>
      <c r="FL1009"/>
      <c r="FM1009"/>
      <c r="FN1009"/>
      <c r="FO1009"/>
      <c r="FP1009"/>
      <c r="FQ1009"/>
      <c r="FR1009"/>
      <c r="FS1009"/>
      <c r="FT1009"/>
      <c r="FU1009"/>
      <c r="FV1009"/>
      <c r="FW1009"/>
      <c r="FX1009"/>
      <c r="FY1009"/>
      <c r="FZ1009"/>
      <c r="GA1009"/>
      <c r="GB1009"/>
      <c r="GC1009"/>
      <c r="GD1009"/>
      <c r="GE1009"/>
      <c r="GF1009"/>
      <c r="GG1009"/>
      <c r="GH1009"/>
      <c r="GI1009"/>
      <c r="GJ1009"/>
      <c r="GK1009"/>
      <c r="GL1009"/>
      <c r="GM1009"/>
      <c r="GN1009"/>
      <c r="GO1009"/>
      <c r="GP1009"/>
      <c r="GQ1009"/>
      <c r="GR1009"/>
      <c r="GS1009"/>
      <c r="GT1009"/>
      <c r="GU1009"/>
      <c r="GV1009"/>
      <c r="GW1009"/>
    </row>
    <row r="1010" spans="78:205" ht="13">
      <c r="BZ1010"/>
      <c r="CH1010"/>
      <c r="CP1010"/>
      <c r="CX1010"/>
      <c r="CY1010"/>
      <c r="CZ1010"/>
      <c r="DA1010"/>
      <c r="DB1010"/>
      <c r="DC1010"/>
      <c r="DD1010"/>
      <c r="DE1010"/>
      <c r="DF1010"/>
      <c r="DG1010"/>
      <c r="DH1010"/>
      <c r="DI1010"/>
      <c r="DJ1010"/>
      <c r="DK1010"/>
      <c r="DL1010"/>
      <c r="DM1010"/>
      <c r="DN1010"/>
      <c r="DO1010"/>
      <c r="DP1010"/>
      <c r="DQ1010"/>
      <c r="DR1010"/>
      <c r="DS1010"/>
      <c r="DT1010"/>
      <c r="DU1010"/>
      <c r="DV1010"/>
      <c r="DW1010"/>
      <c r="DX1010"/>
      <c r="DY1010"/>
      <c r="DZ1010"/>
      <c r="EA1010"/>
      <c r="EB1010"/>
      <c r="EC1010"/>
      <c r="ED1010"/>
      <c r="EE1010"/>
      <c r="EF1010"/>
      <c r="EG1010"/>
      <c r="EH1010"/>
      <c r="EI1010"/>
      <c r="EJ1010"/>
      <c r="EK1010"/>
      <c r="EL1010"/>
      <c r="EM1010"/>
      <c r="EN1010"/>
      <c r="EO1010"/>
      <c r="EP1010"/>
      <c r="EQ1010"/>
      <c r="ER1010"/>
      <c r="ES1010"/>
      <c r="ET1010"/>
      <c r="EU1010"/>
      <c r="EV1010"/>
      <c r="EW1010"/>
      <c r="EX1010"/>
      <c r="EY1010"/>
      <c r="EZ1010"/>
      <c r="FA1010"/>
      <c r="FB1010"/>
      <c r="FC1010"/>
      <c r="FD1010"/>
      <c r="FE1010"/>
      <c r="FF1010"/>
      <c r="FG1010"/>
      <c r="FH1010"/>
      <c r="FI1010"/>
      <c r="FJ1010"/>
      <c r="FK1010"/>
      <c r="FL1010"/>
      <c r="FM1010"/>
      <c r="FN1010"/>
      <c r="FO1010"/>
      <c r="FP1010"/>
      <c r="FQ1010"/>
      <c r="FR1010"/>
      <c r="FS1010"/>
      <c r="FT1010"/>
      <c r="FU1010"/>
      <c r="FV1010"/>
      <c r="FW1010"/>
      <c r="FX1010"/>
      <c r="FY1010"/>
      <c r="FZ1010"/>
      <c r="GA1010"/>
      <c r="GB1010"/>
      <c r="GC1010"/>
      <c r="GD1010"/>
      <c r="GE1010"/>
      <c r="GF1010"/>
      <c r="GG1010"/>
      <c r="GH1010"/>
      <c r="GI1010"/>
      <c r="GJ1010"/>
      <c r="GK1010"/>
      <c r="GL1010"/>
      <c r="GM1010"/>
      <c r="GN1010"/>
      <c r="GO1010"/>
      <c r="GP1010"/>
      <c r="GQ1010"/>
      <c r="GR1010"/>
      <c r="GS1010"/>
      <c r="GT1010"/>
      <c r="GU1010"/>
      <c r="GV1010"/>
      <c r="GW1010"/>
    </row>
    <row r="1011" spans="78:205" ht="13">
      <c r="BZ1011"/>
      <c r="CH1011"/>
      <c r="CP1011"/>
      <c r="CX1011"/>
      <c r="CY1011"/>
      <c r="CZ1011"/>
      <c r="DA1011"/>
      <c r="DB1011"/>
      <c r="DC1011"/>
      <c r="DD1011"/>
      <c r="DE1011"/>
      <c r="DF1011"/>
      <c r="DG1011"/>
      <c r="DH1011"/>
      <c r="DI1011"/>
      <c r="DJ1011"/>
      <c r="DK1011"/>
      <c r="DL1011"/>
      <c r="DM1011"/>
      <c r="DN1011"/>
      <c r="DO1011"/>
      <c r="DP1011"/>
      <c r="DQ1011"/>
      <c r="DR1011"/>
      <c r="DS1011"/>
      <c r="DT1011"/>
      <c r="DU1011"/>
      <c r="DV1011"/>
      <c r="DW1011"/>
      <c r="DX1011"/>
      <c r="DY1011"/>
      <c r="DZ1011"/>
      <c r="EA1011"/>
      <c r="EB1011"/>
      <c r="EC1011"/>
      <c r="ED1011"/>
      <c r="EE1011"/>
      <c r="EF1011"/>
      <c r="EG1011"/>
      <c r="EH1011"/>
      <c r="EI1011"/>
      <c r="EJ1011"/>
      <c r="EK1011"/>
      <c r="EL1011"/>
      <c r="EM1011"/>
      <c r="EN1011"/>
      <c r="EO1011"/>
      <c r="EP1011"/>
      <c r="EQ1011"/>
      <c r="ER1011"/>
      <c r="ES1011"/>
      <c r="ET1011"/>
      <c r="EU1011"/>
      <c r="EV1011"/>
      <c r="EW1011"/>
      <c r="EX1011"/>
      <c r="EY1011"/>
      <c r="EZ1011"/>
      <c r="FA1011"/>
      <c r="FB1011"/>
      <c r="FC1011"/>
      <c r="FD1011"/>
      <c r="FE1011"/>
      <c r="FF1011"/>
      <c r="FG1011"/>
      <c r="FH1011"/>
      <c r="FI1011"/>
      <c r="FJ1011"/>
      <c r="FK1011"/>
      <c r="FL1011"/>
      <c r="FM1011"/>
      <c r="FN1011"/>
      <c r="FO1011"/>
      <c r="FP1011"/>
      <c r="FQ1011"/>
      <c r="FR1011"/>
      <c r="FS1011"/>
      <c r="FT1011"/>
      <c r="FU1011"/>
      <c r="FV1011"/>
      <c r="FW1011"/>
      <c r="FX1011"/>
      <c r="FY1011"/>
      <c r="FZ1011"/>
      <c r="GA1011"/>
      <c r="GB1011"/>
      <c r="GC1011"/>
      <c r="GD1011"/>
      <c r="GE1011"/>
      <c r="GF1011"/>
      <c r="GG1011"/>
      <c r="GH1011"/>
      <c r="GI1011"/>
      <c r="GJ1011"/>
      <c r="GK1011"/>
      <c r="GL1011"/>
      <c r="GM1011"/>
      <c r="GN1011"/>
      <c r="GO1011"/>
      <c r="GP1011"/>
      <c r="GQ1011"/>
      <c r="GR1011"/>
      <c r="GS1011"/>
      <c r="GT1011"/>
      <c r="GU1011"/>
      <c r="GV1011"/>
      <c r="GW1011"/>
    </row>
    <row r="1012" spans="78:205" ht="13">
      <c r="BZ1012"/>
      <c r="CH1012"/>
      <c r="CP1012"/>
      <c r="CX1012"/>
      <c r="CY1012"/>
      <c r="CZ1012"/>
      <c r="DA1012"/>
      <c r="DB1012"/>
      <c r="DC1012"/>
      <c r="DD1012"/>
      <c r="DE1012"/>
      <c r="DF1012"/>
      <c r="DG1012"/>
      <c r="DH1012"/>
      <c r="DI1012"/>
      <c r="DJ1012"/>
      <c r="DK1012"/>
      <c r="DL1012"/>
      <c r="DM1012"/>
      <c r="DN1012"/>
      <c r="DO1012"/>
      <c r="DP1012"/>
      <c r="DQ1012"/>
      <c r="DR1012"/>
      <c r="DS1012"/>
      <c r="DT1012"/>
      <c r="DU1012"/>
      <c r="DV1012"/>
      <c r="DW1012"/>
      <c r="DX1012"/>
      <c r="DY1012"/>
      <c r="DZ1012"/>
      <c r="EA1012"/>
      <c r="EB1012"/>
      <c r="EC1012"/>
      <c r="ED1012"/>
      <c r="EE1012"/>
      <c r="EF1012"/>
      <c r="EG1012"/>
      <c r="EH1012"/>
      <c r="EI1012"/>
      <c r="EJ1012"/>
      <c r="EK1012"/>
      <c r="EL1012"/>
      <c r="EM1012"/>
      <c r="EN1012"/>
      <c r="EO1012"/>
      <c r="EP1012"/>
      <c r="EQ1012"/>
      <c r="ER1012"/>
      <c r="ES1012"/>
      <c r="ET1012"/>
      <c r="EU1012"/>
      <c r="EV1012"/>
      <c r="EW1012"/>
      <c r="EX1012"/>
      <c r="EY1012"/>
      <c r="EZ1012"/>
      <c r="FA1012"/>
      <c r="FB1012"/>
      <c r="FC1012"/>
      <c r="FD1012"/>
      <c r="FE1012"/>
      <c r="FF1012"/>
      <c r="FG1012"/>
      <c r="FH1012"/>
      <c r="FI1012"/>
      <c r="FJ1012"/>
      <c r="FK1012"/>
      <c r="FL1012"/>
      <c r="FM1012"/>
      <c r="FN1012"/>
      <c r="FO1012"/>
      <c r="FP1012"/>
      <c r="FQ1012"/>
      <c r="FR1012"/>
      <c r="FS1012"/>
      <c r="FT1012"/>
      <c r="FU1012"/>
      <c r="FV1012"/>
      <c r="FW1012"/>
      <c r="FX1012"/>
      <c r="FY1012"/>
      <c r="FZ1012"/>
      <c r="GA1012"/>
      <c r="GB1012"/>
      <c r="GC1012"/>
      <c r="GD1012"/>
      <c r="GE1012"/>
      <c r="GF1012"/>
      <c r="GG1012"/>
      <c r="GH1012"/>
      <c r="GI1012"/>
      <c r="GJ1012"/>
      <c r="GK1012"/>
      <c r="GL1012"/>
      <c r="GM1012"/>
      <c r="GN1012"/>
      <c r="GO1012"/>
      <c r="GP1012"/>
      <c r="GQ1012"/>
      <c r="GR1012"/>
      <c r="GS1012"/>
      <c r="GT1012"/>
      <c r="GU1012"/>
      <c r="GV1012"/>
      <c r="GW1012"/>
    </row>
    <row r="1013" spans="78:205" ht="13">
      <c r="BZ1013"/>
      <c r="CH1013"/>
      <c r="CP1013"/>
      <c r="CX1013"/>
      <c r="CY1013"/>
      <c r="CZ1013"/>
      <c r="DA1013"/>
      <c r="DB1013"/>
      <c r="DC1013"/>
      <c r="DD1013"/>
      <c r="DE1013"/>
      <c r="DF1013"/>
      <c r="DG1013"/>
      <c r="DH1013"/>
      <c r="DI1013"/>
      <c r="DJ1013"/>
      <c r="DK1013"/>
      <c r="DL1013"/>
      <c r="DM1013"/>
      <c r="DN1013"/>
      <c r="DO1013"/>
      <c r="DP1013"/>
      <c r="DQ1013"/>
      <c r="DR1013"/>
      <c r="DS1013"/>
      <c r="DT1013"/>
      <c r="DU1013"/>
      <c r="DV1013"/>
      <c r="DW1013"/>
      <c r="DX1013"/>
      <c r="DY1013"/>
      <c r="DZ1013"/>
      <c r="EA1013"/>
      <c r="EB1013"/>
      <c r="EC1013"/>
      <c r="ED1013"/>
      <c r="EE1013"/>
      <c r="EF1013"/>
      <c r="EG1013"/>
      <c r="EH1013"/>
      <c r="EI1013"/>
      <c r="EJ1013"/>
      <c r="EK1013"/>
      <c r="EL1013"/>
      <c r="EM1013"/>
      <c r="EN1013"/>
      <c r="EO1013"/>
      <c r="EP1013"/>
      <c r="EQ1013"/>
      <c r="ER1013"/>
      <c r="ES1013"/>
      <c r="ET1013"/>
      <c r="EU1013"/>
      <c r="EV1013"/>
      <c r="EW1013"/>
      <c r="EX1013"/>
      <c r="EY1013"/>
      <c r="EZ1013"/>
      <c r="FA1013"/>
      <c r="FB1013"/>
      <c r="FC1013"/>
      <c r="FD1013"/>
      <c r="FE1013"/>
      <c r="FF1013"/>
      <c r="FG1013"/>
      <c r="FH1013"/>
      <c r="FI1013"/>
      <c r="FJ1013"/>
      <c r="FK1013"/>
      <c r="FL1013"/>
      <c r="FM1013"/>
      <c r="FN1013"/>
      <c r="FO1013"/>
      <c r="FP1013"/>
      <c r="FQ1013"/>
      <c r="FR1013"/>
      <c r="FS1013"/>
      <c r="FT1013"/>
      <c r="FU1013"/>
      <c r="FV1013"/>
      <c r="FW1013"/>
      <c r="FX1013"/>
      <c r="FY1013"/>
      <c r="FZ1013"/>
      <c r="GA1013"/>
      <c r="GB1013"/>
      <c r="GC1013"/>
      <c r="GD1013"/>
      <c r="GE1013"/>
      <c r="GF1013"/>
      <c r="GG1013"/>
      <c r="GH1013"/>
      <c r="GI1013"/>
      <c r="GJ1013"/>
      <c r="GK1013"/>
      <c r="GL1013"/>
      <c r="GM1013"/>
      <c r="GN1013"/>
      <c r="GO1013"/>
      <c r="GP1013"/>
      <c r="GQ1013"/>
      <c r="GR1013"/>
      <c r="GS1013"/>
      <c r="GT1013"/>
      <c r="GU1013"/>
      <c r="GV1013"/>
      <c r="GW1013"/>
    </row>
    <row r="1014" spans="78:205" ht="13">
      <c r="BZ1014"/>
      <c r="CH1014"/>
      <c r="CP1014"/>
      <c r="CX1014"/>
      <c r="CY1014"/>
      <c r="CZ1014"/>
      <c r="DA1014"/>
      <c r="DB1014"/>
      <c r="DC1014"/>
      <c r="DD1014"/>
      <c r="DE1014"/>
      <c r="DF1014"/>
      <c r="DG1014"/>
      <c r="DH1014"/>
      <c r="DI1014"/>
      <c r="DJ1014"/>
      <c r="DK1014"/>
      <c r="DL1014"/>
      <c r="DM1014"/>
      <c r="DN1014"/>
      <c r="DO1014"/>
      <c r="DP1014"/>
      <c r="DQ1014"/>
      <c r="DR1014"/>
      <c r="DS1014"/>
      <c r="DT1014"/>
      <c r="DU1014"/>
      <c r="DV1014"/>
      <c r="DW1014"/>
      <c r="DX1014"/>
      <c r="DY1014"/>
      <c r="DZ1014"/>
      <c r="EA1014"/>
      <c r="EB1014"/>
      <c r="EC1014"/>
      <c r="ED1014"/>
      <c r="EE1014"/>
      <c r="EF1014"/>
      <c r="EG1014"/>
      <c r="EH1014"/>
      <c r="EI1014"/>
      <c r="EJ1014"/>
      <c r="EK1014"/>
      <c r="EL1014"/>
      <c r="EM1014"/>
      <c r="EN1014"/>
      <c r="EO1014"/>
      <c r="EP1014"/>
      <c r="EQ1014"/>
      <c r="ER1014"/>
      <c r="ES1014"/>
      <c r="ET1014"/>
      <c r="EU1014"/>
      <c r="EV1014"/>
      <c r="EW1014"/>
      <c r="EX1014"/>
      <c r="EY1014"/>
      <c r="EZ1014"/>
      <c r="FA1014"/>
      <c r="FB1014"/>
      <c r="FC1014"/>
      <c r="FD1014"/>
      <c r="FE1014"/>
      <c r="FF1014"/>
      <c r="FG1014"/>
      <c r="FH1014"/>
      <c r="FI1014"/>
      <c r="FJ1014"/>
      <c r="FK1014"/>
      <c r="FL1014"/>
      <c r="FM1014"/>
      <c r="FN1014"/>
      <c r="FO1014"/>
      <c r="FP1014"/>
      <c r="FQ1014"/>
      <c r="FR1014"/>
      <c r="FS1014"/>
      <c r="FT1014"/>
      <c r="FU1014"/>
      <c r="FV1014"/>
      <c r="FW1014"/>
      <c r="FX1014"/>
      <c r="FY1014"/>
      <c r="FZ1014"/>
      <c r="GA1014"/>
      <c r="GB1014"/>
      <c r="GC1014"/>
      <c r="GD1014"/>
      <c r="GE1014"/>
      <c r="GF1014"/>
      <c r="GG1014"/>
      <c r="GH1014"/>
      <c r="GI1014"/>
      <c r="GJ1014"/>
      <c r="GK1014"/>
      <c r="GL1014"/>
      <c r="GM1014"/>
      <c r="GN1014"/>
      <c r="GO1014"/>
      <c r="GP1014"/>
      <c r="GQ1014"/>
      <c r="GR1014"/>
      <c r="GS1014"/>
      <c r="GT1014"/>
      <c r="GU1014"/>
      <c r="GV1014"/>
      <c r="GW1014"/>
    </row>
    <row r="1015" spans="78:205" ht="13">
      <c r="BZ1015"/>
      <c r="CH1015"/>
      <c r="CP1015"/>
      <c r="CX1015"/>
      <c r="CY1015"/>
      <c r="CZ1015"/>
      <c r="DA1015"/>
      <c r="DB1015"/>
      <c r="DC1015"/>
      <c r="DD1015"/>
      <c r="DE1015"/>
      <c r="DF1015"/>
      <c r="DG1015"/>
      <c r="DH1015"/>
      <c r="DI1015"/>
      <c r="DJ1015"/>
      <c r="DK1015"/>
      <c r="DL1015"/>
      <c r="DM1015"/>
      <c r="DN1015"/>
      <c r="DO1015"/>
      <c r="DP1015"/>
      <c r="DQ1015"/>
      <c r="DR1015"/>
      <c r="DS1015"/>
      <c r="DT1015"/>
      <c r="DU1015"/>
      <c r="DV1015"/>
      <c r="DW1015"/>
      <c r="DX1015"/>
      <c r="DY1015"/>
      <c r="DZ1015"/>
      <c r="EA1015"/>
      <c r="EB1015"/>
      <c r="EC1015"/>
      <c r="ED1015"/>
      <c r="EE1015"/>
      <c r="EF1015"/>
      <c r="EG1015"/>
      <c r="EH1015"/>
      <c r="EI1015"/>
      <c r="EJ1015"/>
      <c r="EK1015"/>
      <c r="EL1015"/>
      <c r="EM1015"/>
      <c r="EN1015"/>
      <c r="EO1015"/>
      <c r="EP1015"/>
      <c r="EQ1015"/>
      <c r="ER1015"/>
      <c r="ES1015"/>
      <c r="ET1015"/>
      <c r="EU1015"/>
      <c r="EV1015"/>
      <c r="EW1015"/>
      <c r="EX1015"/>
      <c r="EY1015"/>
      <c r="EZ1015"/>
      <c r="FA1015"/>
      <c r="FB1015"/>
      <c r="FC1015"/>
      <c r="FD1015"/>
      <c r="FE1015"/>
      <c r="FF1015"/>
      <c r="FG1015"/>
      <c r="FH1015"/>
      <c r="FI1015"/>
      <c r="FJ1015"/>
      <c r="FK1015"/>
      <c r="FL1015"/>
      <c r="FM1015"/>
      <c r="FN1015"/>
      <c r="FO1015"/>
      <c r="FP1015"/>
      <c r="FQ1015"/>
      <c r="FR1015"/>
      <c r="FS1015"/>
      <c r="FT1015"/>
      <c r="FU1015"/>
      <c r="FV1015"/>
      <c r="FW1015"/>
      <c r="FX1015"/>
      <c r="FY1015"/>
      <c r="FZ1015"/>
      <c r="GA1015"/>
      <c r="GB1015"/>
      <c r="GC1015"/>
      <c r="GD1015"/>
      <c r="GE1015"/>
      <c r="GF1015"/>
      <c r="GG1015"/>
      <c r="GH1015"/>
      <c r="GI1015"/>
      <c r="GJ1015"/>
      <c r="GK1015"/>
      <c r="GL1015"/>
      <c r="GM1015"/>
      <c r="GN1015"/>
      <c r="GO1015"/>
      <c r="GP1015"/>
      <c r="GQ1015"/>
      <c r="GR1015"/>
      <c r="GS1015"/>
      <c r="GT1015"/>
      <c r="GU1015"/>
      <c r="GV1015"/>
      <c r="GW1015"/>
    </row>
    <row r="1016" spans="78:205" ht="13">
      <c r="BZ1016"/>
      <c r="CH1016"/>
      <c r="CP1016"/>
      <c r="CX1016"/>
      <c r="CY1016"/>
      <c r="CZ1016"/>
      <c r="DA1016"/>
      <c r="DB1016"/>
      <c r="DC1016"/>
      <c r="DD1016"/>
      <c r="DE1016"/>
      <c r="DF1016"/>
      <c r="DG1016"/>
      <c r="DH1016"/>
      <c r="DI1016"/>
      <c r="DJ1016"/>
      <c r="DK1016"/>
      <c r="DL1016"/>
      <c r="DM1016"/>
      <c r="DN1016"/>
      <c r="DO1016"/>
      <c r="DP1016"/>
      <c r="DQ1016"/>
      <c r="DR1016"/>
      <c r="DS1016"/>
      <c r="DT1016"/>
      <c r="DU1016"/>
      <c r="DV1016"/>
      <c r="DW1016"/>
      <c r="DX1016"/>
      <c r="DY1016"/>
      <c r="DZ1016"/>
      <c r="EA1016"/>
      <c r="EB1016"/>
      <c r="EC1016"/>
      <c r="ED1016"/>
      <c r="EE1016"/>
      <c r="EF1016"/>
      <c r="EG1016"/>
      <c r="EH1016"/>
      <c r="EI1016"/>
      <c r="EJ1016"/>
      <c r="EK1016"/>
      <c r="EL1016"/>
      <c r="EM1016"/>
      <c r="EN1016"/>
      <c r="EO1016"/>
      <c r="EP1016"/>
      <c r="EQ1016"/>
      <c r="ER1016"/>
      <c r="ES1016"/>
      <c r="ET1016"/>
      <c r="EU1016"/>
      <c r="EV1016"/>
      <c r="EW1016"/>
      <c r="EX1016"/>
      <c r="EY1016"/>
      <c r="EZ1016"/>
      <c r="FA1016"/>
      <c r="FB1016"/>
      <c r="FC1016"/>
      <c r="FD1016"/>
      <c r="FE1016"/>
      <c r="FF1016"/>
      <c r="FG1016"/>
      <c r="FH1016"/>
      <c r="FI1016"/>
      <c r="FJ1016"/>
      <c r="FK1016"/>
      <c r="FL1016"/>
      <c r="FM1016"/>
      <c r="FN1016"/>
      <c r="FO1016"/>
      <c r="FP1016"/>
      <c r="FQ1016"/>
      <c r="FR1016"/>
      <c r="FS1016"/>
      <c r="FT1016"/>
      <c r="FU1016"/>
      <c r="FV1016"/>
      <c r="FW1016"/>
      <c r="FX1016"/>
      <c r="FY1016"/>
      <c r="FZ1016"/>
      <c r="GA1016"/>
      <c r="GB1016"/>
      <c r="GC1016"/>
      <c r="GD1016"/>
      <c r="GE1016"/>
      <c r="GF1016"/>
      <c r="GG1016"/>
      <c r="GH1016"/>
      <c r="GI1016"/>
      <c r="GJ1016"/>
      <c r="GK1016"/>
      <c r="GL1016"/>
      <c r="GM1016"/>
      <c r="GN1016"/>
      <c r="GO1016"/>
      <c r="GP1016"/>
      <c r="GQ1016"/>
      <c r="GR1016"/>
      <c r="GS1016"/>
      <c r="GT1016"/>
      <c r="GU1016"/>
      <c r="GV1016"/>
      <c r="GW1016"/>
    </row>
    <row r="1017" spans="78:205" ht="13">
      <c r="BZ1017"/>
      <c r="CH1017"/>
      <c r="CP1017"/>
      <c r="CX1017"/>
      <c r="CY1017"/>
      <c r="CZ1017"/>
      <c r="DA1017"/>
      <c r="DB1017"/>
      <c r="DC1017"/>
      <c r="DD1017"/>
      <c r="DE1017"/>
      <c r="DF1017"/>
      <c r="DG1017"/>
      <c r="DH1017"/>
      <c r="DI1017"/>
      <c r="DJ1017"/>
      <c r="DK1017"/>
      <c r="DL1017"/>
      <c r="DM1017"/>
      <c r="DN1017"/>
      <c r="DO1017"/>
      <c r="DP1017"/>
      <c r="DQ1017"/>
      <c r="DR1017"/>
      <c r="DS1017"/>
      <c r="DT1017"/>
      <c r="DU1017"/>
      <c r="DV1017"/>
      <c r="DW1017"/>
      <c r="DX1017"/>
      <c r="DY1017"/>
      <c r="DZ1017"/>
      <c r="EA1017"/>
      <c r="EB1017"/>
      <c r="EC1017"/>
      <c r="ED1017"/>
      <c r="EE1017"/>
      <c r="EF1017"/>
      <c r="EG1017"/>
      <c r="EH1017"/>
      <c r="EI1017"/>
      <c r="EJ1017"/>
      <c r="EK1017"/>
      <c r="EL1017"/>
      <c r="EM1017"/>
      <c r="EN1017"/>
      <c r="EO1017"/>
      <c r="EP1017"/>
      <c r="EQ1017"/>
      <c r="ER1017"/>
      <c r="ES1017"/>
      <c r="ET1017"/>
      <c r="EU1017"/>
      <c r="EV1017"/>
      <c r="EW1017"/>
      <c r="EX1017"/>
      <c r="EY1017"/>
      <c r="EZ1017"/>
      <c r="FA1017"/>
      <c r="FB1017"/>
      <c r="FC1017"/>
      <c r="FD1017"/>
      <c r="FE1017"/>
      <c r="FF1017"/>
      <c r="FG1017"/>
      <c r="FH1017"/>
      <c r="FI1017"/>
      <c r="FJ1017"/>
      <c r="FK1017"/>
      <c r="FL1017"/>
      <c r="FM1017"/>
      <c r="FN1017"/>
      <c r="FO1017"/>
      <c r="FP1017"/>
      <c r="FQ1017"/>
      <c r="FR1017"/>
      <c r="FS1017"/>
      <c r="FT1017"/>
      <c r="FU1017"/>
      <c r="FV1017"/>
      <c r="FW1017"/>
      <c r="FX1017"/>
      <c r="FY1017"/>
      <c r="FZ1017"/>
      <c r="GA1017"/>
      <c r="GB1017"/>
      <c r="GC1017"/>
      <c r="GD1017"/>
      <c r="GE1017"/>
      <c r="GF1017"/>
      <c r="GG1017"/>
      <c r="GH1017"/>
      <c r="GI1017"/>
      <c r="GJ1017"/>
      <c r="GK1017"/>
      <c r="GL1017"/>
      <c r="GM1017"/>
      <c r="GN1017"/>
      <c r="GO1017"/>
      <c r="GP1017"/>
      <c r="GQ1017"/>
      <c r="GR1017"/>
      <c r="GS1017"/>
      <c r="GT1017"/>
      <c r="GU1017"/>
      <c r="GV1017"/>
      <c r="GW1017"/>
    </row>
  </sheetData>
  <mergeCells count="12">
    <mergeCell ref="AO10:AS10"/>
    <mergeCell ref="AU10:BA10"/>
    <mergeCell ref="BC10:BI10"/>
    <mergeCell ref="H10:O10"/>
    <mergeCell ref="Y10:AE10"/>
    <mergeCell ref="AG10:AM10"/>
    <mergeCell ref="Q10:W10"/>
    <mergeCell ref="CQ10:CW10"/>
    <mergeCell ref="CI10:CO10"/>
    <mergeCell ref="BK10:BQ10"/>
    <mergeCell ref="BS10:BY10"/>
    <mergeCell ref="CA10:CG10"/>
  </mergeCells>
  <conditionalFormatting sqref="G64:G70">
    <cfRule type="colorScale" priority="19">
      <colorScale>
        <cfvo type="min"/>
        <cfvo type="percentile" val="50"/>
        <cfvo type="max"/>
        <color rgb="FFF8696B"/>
        <color rgb="FFFCFCFF"/>
        <color rgb="FF63BE7B"/>
      </colorScale>
    </cfRule>
  </conditionalFormatting>
  <conditionalFormatting sqref="I1">
    <cfRule type="cellIs" dxfId="56" priority="15" operator="equal">
      <formula>"Check"</formula>
    </cfRule>
    <cfRule type="cellIs" dxfId="55" priority="16" operator="equal">
      <formula>"Ok"</formula>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7" id="{5E2B59B8-A561-4ACF-8B34-E621E4F47B5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I11:O11</xm:sqref>
        </x14:conditionalFormatting>
        <x14:conditionalFormatting xmlns:xm="http://schemas.microsoft.com/office/excel/2006/main">
          <x14:cfRule type="iconSet" priority="11" id="{CC238EB3-64AE-4155-A944-25D605C8FA2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P18:P72 X18:X72</xm:sqref>
        </x14:conditionalFormatting>
        <x14:conditionalFormatting xmlns:xm="http://schemas.microsoft.com/office/excel/2006/main">
          <x14:cfRule type="iconSet" priority="10" id="{108231D7-B739-4C84-9CF0-D1BEBFD3C23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P63:P72 X63:X72</xm:sqref>
        </x14:conditionalFormatting>
        <x14:conditionalFormatting xmlns:xm="http://schemas.microsoft.com/office/excel/2006/main">
          <x14:cfRule type="iconSet" priority="6" id="{FABF10C4-ED4E-45F4-8B15-91039AAC950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Q11:W11</xm:sqref>
        </x14:conditionalFormatting>
        <x14:conditionalFormatting xmlns:xm="http://schemas.microsoft.com/office/excel/2006/main">
          <x14:cfRule type="iconSet" priority="8" id="{C84920F5-5813-4CC9-B3FA-0F5F33DF65E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Y11:AE11</xm:sqref>
        </x14:conditionalFormatting>
        <x14:conditionalFormatting xmlns:xm="http://schemas.microsoft.com/office/excel/2006/main">
          <x14:cfRule type="iconSet" priority="7" id="{A8829D83-B2A7-45D9-9B38-E9B1D0E83F1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AG11:AM11</xm:sqref>
        </x14:conditionalFormatting>
        <x14:conditionalFormatting xmlns:xm="http://schemas.microsoft.com/office/excel/2006/main">
          <x14:cfRule type="iconSet" priority="5" id="{0F841C1F-0CA9-4BB9-B46F-FCE642AB1A5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AQ13:AQ72</xm:sqref>
        </x14:conditionalFormatting>
        <x14:conditionalFormatting xmlns:xm="http://schemas.microsoft.com/office/excel/2006/main">
          <x14:cfRule type="iconSet" priority="4" id="{D3FE4FCB-0D61-4BAF-B78E-968193B68B2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BJ13:BJ72 BR13:BR72</xm:sqref>
        </x14:conditionalFormatting>
        <x14:conditionalFormatting xmlns:xm="http://schemas.microsoft.com/office/excel/2006/main">
          <x14:cfRule type="iconSet" priority="3" id="{617DDDB5-A02C-4A03-8E2D-44751814A62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BJ74 BR74</xm:sqref>
        </x14:conditionalFormatting>
      </x14:conditionalFormattings>
    </ext>
    <ext xmlns:x14="http://schemas.microsoft.com/office/spreadsheetml/2009/9/main" uri="{CCE6A557-97BC-4b89-ADB6-D9C93CAAB3DF}">
      <x14:dataValidations xmlns:xm="http://schemas.microsoft.com/office/excel/2006/main" disablePrompts="1" count="2">
        <x14:dataValidation type="list" allowBlank="1" showInputMessage="1" showErrorMessage="1" xr:uid="{DAE11DE6-B1A5-44F4-987E-DAF7B7C10388}">
          <x14:formula1>
            <xm:f>'Input|Labour Rates'!$B$87:$B$136</xm:f>
          </x14:formula1>
          <xm:sqref>B13:B72</xm:sqref>
        </x14:dataValidation>
        <x14:dataValidation type="list" allowBlank="1" showInputMessage="1" showErrorMessage="1" xr:uid="{196A95A2-8BEA-4033-9E1C-BB3D568C93BE}">
          <x14:formula1>
            <xm:f>'Input|Setup'!$B$25:$B$27</xm:f>
          </x14:formula1>
          <xm:sqref>D13:D72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48F87-A0ED-4787-BA8B-29E9D90D864B}">
  <sheetPr codeName="Sheet39">
    <tabColor theme="8" tint="0.79998168889431442"/>
  </sheetPr>
  <dimension ref="A1:AQ99"/>
  <sheetViews>
    <sheetView showGridLines="0" zoomScale="80" zoomScaleNormal="80" workbookViewId="0">
      <selection activeCell="G11" sqref="G11"/>
    </sheetView>
  </sheetViews>
  <sheetFormatPr defaultColWidth="8.7265625" defaultRowHeight="13" outlineLevelCol="1"/>
  <cols>
    <col min="1" max="1" width="5.54296875" style="16" customWidth="1"/>
    <col min="2" max="2" width="43.81640625" style="8" customWidth="1"/>
    <col min="3" max="3" width="14.54296875" style="17" customWidth="1"/>
    <col min="4" max="4" width="15.54296875" style="17" customWidth="1"/>
    <col min="5" max="5" width="14.7265625" style="17" customWidth="1"/>
    <col min="6" max="6" width="14.1796875" style="17" customWidth="1"/>
    <col min="7" max="7" width="10.54296875" customWidth="1"/>
    <col min="8" max="13" width="10.54296875" style="2" customWidth="1"/>
    <col min="14" max="16" width="10.54296875" style="2" customWidth="1" outlineLevel="1"/>
    <col min="17" max="17" width="10.54296875" style="2" customWidth="1"/>
    <col min="18" max="20" width="10.54296875" style="2" customWidth="1" outlineLevel="1"/>
    <col min="21" max="31" width="10.54296875" style="2" customWidth="1"/>
    <col min="32" max="34" width="15.7265625" style="2" customWidth="1"/>
    <col min="35" max="35" width="15.7265625" style="19" customWidth="1"/>
    <col min="36" max="36" width="2.54296875" style="19" customWidth="1"/>
    <col min="37" max="39" width="2.54296875" style="19" customWidth="1" outlineLevel="1"/>
    <col min="40" max="40" width="85.26953125" style="19" customWidth="1"/>
    <col min="41" max="41" width="2.54296875" style="19" customWidth="1"/>
    <col min="42" max="42" width="7.1796875" style="19" customWidth="1"/>
    <col min="43" max="209" width="8.7265625" customWidth="1"/>
  </cols>
  <sheetData>
    <row r="1" spans="1:42" s="27" customFormat="1" ht="25" customHeight="1">
      <c r="B1" s="35" t="str">
        <f>IFERROR(Index!B1,"")</f>
        <v>Jemena Electricity Networks – Alternative Control Services Forecast model</v>
      </c>
      <c r="C1" s="28"/>
      <c r="D1" s="28" t="s">
        <v>65</v>
      </c>
      <c r="E1" s="384" t="s">
        <v>66</v>
      </c>
      <c r="F1" s="391"/>
      <c r="G1" s="28"/>
      <c r="H1" s="28"/>
      <c r="I1" s="219" t="s">
        <v>67</v>
      </c>
      <c r="J1" s="122">
        <f>'Model Validation'!C11</f>
        <v>0</v>
      </c>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row>
    <row r="2" spans="1:42" s="38" customFormat="1" ht="25" customHeight="1">
      <c r="B2" s="35" t="str">
        <f ca="1">IFERROR(MID(CELL("filename",A1),FIND("]",CELL("filename",A1))+1,255),"")</f>
        <v>Input|Tax Recovery</v>
      </c>
      <c r="C2" s="28"/>
      <c r="D2" s="28"/>
      <c r="E2" s="385" t="s">
        <v>68</v>
      </c>
      <c r="F2" s="392"/>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row>
    <row r="3" spans="1:42">
      <c r="A3" s="9"/>
      <c r="B3" s="6"/>
      <c r="C3" s="10"/>
      <c r="D3" s="10"/>
      <c r="E3" s="378"/>
      <c r="F3" s="378"/>
      <c r="G3" s="5"/>
      <c r="H3" s="5"/>
      <c r="I3" s="5"/>
      <c r="J3" s="5"/>
      <c r="K3" s="5"/>
      <c r="L3" s="5"/>
      <c r="M3" s="5"/>
      <c r="N3" s="5"/>
      <c r="O3" s="5"/>
      <c r="P3" s="5"/>
      <c r="Q3" s="5"/>
      <c r="R3" s="5"/>
      <c r="S3" s="5"/>
      <c r="T3" s="5"/>
      <c r="U3" s="5"/>
      <c r="V3" s="5"/>
      <c r="W3" s="5"/>
      <c r="X3" s="5"/>
      <c r="Y3" s="5"/>
      <c r="Z3" s="5"/>
      <c r="AA3" s="5"/>
      <c r="AB3" s="5"/>
      <c r="AC3" s="5"/>
      <c r="AD3" s="5"/>
      <c r="AE3" s="5"/>
      <c r="AF3" s="10"/>
      <c r="AG3" s="10"/>
      <c r="AH3" s="10"/>
      <c r="AI3" s="10"/>
      <c r="AJ3" s="10"/>
      <c r="AK3" s="10"/>
      <c r="AL3" s="10"/>
      <c r="AM3" s="10"/>
      <c r="AN3"/>
      <c r="AO3"/>
      <c r="AP3"/>
    </row>
    <row r="4" spans="1:42" ht="14">
      <c r="A4" s="134"/>
      <c r="B4" s="22" t="s">
        <v>498</v>
      </c>
      <c r="C4" s="21"/>
      <c r="D4" s="21"/>
      <c r="E4" s="386"/>
      <c r="F4" s="386"/>
      <c r="G4" s="21"/>
      <c r="H4" s="21"/>
      <c r="I4" s="21"/>
      <c r="J4" s="21"/>
      <c r="K4" s="21"/>
      <c r="L4" s="21"/>
      <c r="M4" s="21"/>
      <c r="N4" s="21"/>
      <c r="O4" s="21"/>
      <c r="P4" s="21"/>
      <c r="Q4" s="21"/>
      <c r="R4" s="21"/>
      <c r="S4" s="21"/>
      <c r="T4" s="21"/>
      <c r="U4" s="21"/>
      <c r="V4" s="21"/>
      <c r="W4" s="21"/>
      <c r="X4" s="21"/>
      <c r="Y4" s="21"/>
      <c r="Z4" s="21"/>
      <c r="AA4" s="21"/>
      <c r="AB4" s="21"/>
      <c r="AC4" s="21"/>
      <c r="AD4" s="21"/>
      <c r="AE4" s="21"/>
      <c r="AF4"/>
      <c r="AG4"/>
      <c r="AH4"/>
      <c r="AI4"/>
      <c r="AJ4"/>
      <c r="AK4"/>
      <c r="AL4"/>
      <c r="AM4"/>
      <c r="AN4"/>
      <c r="AO4"/>
      <c r="AP4"/>
    </row>
    <row r="5" spans="1:42" ht="12.5">
      <c r="A5" s="5"/>
      <c r="B5" s="5"/>
      <c r="C5" s="5"/>
      <c r="D5" s="5"/>
      <c r="E5" s="387"/>
      <c r="F5" s="387"/>
      <c r="G5" s="5"/>
      <c r="H5" s="5"/>
      <c r="I5" s="5"/>
      <c r="J5" s="5"/>
      <c r="K5" s="5"/>
      <c r="L5" s="5"/>
      <c r="M5" s="5"/>
      <c r="N5" s="5"/>
      <c r="O5" s="5"/>
      <c r="P5" s="5"/>
      <c r="Q5" s="5"/>
      <c r="R5" s="5"/>
      <c r="S5" s="5"/>
      <c r="T5" s="5"/>
      <c r="U5" s="5"/>
      <c r="V5" s="5"/>
      <c r="W5" s="5"/>
      <c r="X5" s="5"/>
      <c r="Y5" s="5"/>
      <c r="Z5" s="5"/>
      <c r="AA5" s="5"/>
      <c r="AB5" s="5"/>
      <c r="AC5" s="5"/>
      <c r="AD5" s="5"/>
      <c r="AE5" s="5"/>
      <c r="AF5"/>
      <c r="AG5"/>
      <c r="AH5"/>
      <c r="AI5"/>
      <c r="AJ5"/>
      <c r="AK5"/>
      <c r="AL5"/>
      <c r="AM5"/>
      <c r="AN5"/>
      <c r="AO5"/>
      <c r="AP5"/>
    </row>
    <row r="6" spans="1:42" ht="12.5">
      <c r="A6" s="5"/>
      <c r="B6" s="33" t="s">
        <v>499</v>
      </c>
      <c r="C6" s="34" t="s">
        <v>500</v>
      </c>
      <c r="D6" s="34" t="s">
        <v>252</v>
      </c>
      <c r="E6" s="388" t="s">
        <v>501</v>
      </c>
      <c r="F6" s="388" t="s">
        <v>502</v>
      </c>
      <c r="G6" s="34" t="s">
        <v>66</v>
      </c>
      <c r="H6" s="5"/>
      <c r="I6" s="34" t="s">
        <v>503</v>
      </c>
      <c r="J6" s="5"/>
      <c r="K6" s="5"/>
      <c r="L6" s="5"/>
      <c r="M6" s="5"/>
      <c r="N6" s="5"/>
      <c r="O6" s="5"/>
      <c r="P6" s="5"/>
      <c r="Q6" s="5"/>
      <c r="R6" s="5"/>
      <c r="S6" s="5"/>
      <c r="T6" s="5"/>
      <c r="U6" s="5"/>
      <c r="V6" s="5"/>
      <c r="W6" s="5"/>
      <c r="X6" s="5"/>
      <c r="Y6" s="5"/>
      <c r="Z6" s="5"/>
      <c r="AA6" s="5"/>
      <c r="AB6" s="5"/>
      <c r="AC6" s="5"/>
      <c r="AD6" s="5"/>
      <c r="AE6" s="5"/>
      <c r="AF6"/>
      <c r="AG6"/>
      <c r="AH6"/>
      <c r="AI6"/>
      <c r="AJ6"/>
      <c r="AK6"/>
      <c r="AL6"/>
      <c r="AM6"/>
      <c r="AN6"/>
      <c r="AO6"/>
      <c r="AP6"/>
    </row>
    <row r="7" spans="1:42" s="215" customFormat="1" ht="10">
      <c r="A7" s="412"/>
      <c r="B7" s="213" t="s">
        <v>504</v>
      </c>
      <c r="C7" s="389" t="s">
        <v>505</v>
      </c>
      <c r="D7" s="214" t="s">
        <v>506</v>
      </c>
      <c r="E7" s="389" t="s">
        <v>507</v>
      </c>
      <c r="F7" s="389" t="s">
        <v>508</v>
      </c>
      <c r="G7" s="431">
        <v>6.0186811151440985E-2</v>
      </c>
      <c r="H7" s="412"/>
      <c r="I7" s="518"/>
      <c r="J7" s="519"/>
      <c r="K7" s="519"/>
      <c r="L7" s="519"/>
      <c r="M7" s="520"/>
      <c r="N7" s="412"/>
      <c r="O7" s="412"/>
      <c r="P7" s="412"/>
      <c r="Q7" s="412"/>
      <c r="R7" s="412"/>
      <c r="S7" s="412"/>
      <c r="T7" s="412"/>
      <c r="U7" s="412"/>
      <c r="V7" s="412"/>
      <c r="W7" s="412"/>
      <c r="X7" s="412"/>
      <c r="Y7" s="412"/>
      <c r="Z7" s="412"/>
      <c r="AA7" s="412"/>
      <c r="AB7" s="412"/>
      <c r="AC7" s="412"/>
      <c r="AD7" s="412"/>
      <c r="AE7" s="412"/>
      <c r="AF7" s="418"/>
      <c r="AG7" s="418"/>
      <c r="AH7" s="418"/>
      <c r="AI7" s="418"/>
      <c r="AJ7" s="418"/>
      <c r="AK7" s="418"/>
      <c r="AL7" s="418"/>
      <c r="AM7" s="418"/>
      <c r="AN7" s="418"/>
      <c r="AO7" s="418"/>
      <c r="AP7" s="418"/>
    </row>
    <row r="8" spans="1:42" s="215" customFormat="1" ht="10">
      <c r="A8" s="412"/>
      <c r="B8" s="213" t="s">
        <v>509</v>
      </c>
      <c r="C8" s="214" t="s">
        <v>510</v>
      </c>
      <c r="D8" s="214" t="s">
        <v>173</v>
      </c>
      <c r="E8" s="389" t="s">
        <v>507</v>
      </c>
      <c r="F8" s="389" t="s">
        <v>508</v>
      </c>
      <c r="G8" s="214">
        <v>15</v>
      </c>
      <c r="H8" s="412"/>
      <c r="I8" s="521"/>
      <c r="J8" s="522"/>
      <c r="K8" s="522"/>
      <c r="L8" s="522"/>
      <c r="M8" s="523"/>
      <c r="N8" s="412"/>
      <c r="O8" s="412"/>
      <c r="P8" s="412"/>
      <c r="Q8" s="412"/>
      <c r="R8" s="412"/>
      <c r="S8" s="412"/>
      <c r="T8" s="412"/>
      <c r="U8" s="412"/>
      <c r="V8" s="412"/>
      <c r="W8" s="412"/>
      <c r="X8" s="412"/>
      <c r="Y8" s="412"/>
      <c r="Z8" s="412"/>
      <c r="AA8" s="412"/>
      <c r="AB8" s="412"/>
      <c r="AC8" s="412"/>
      <c r="AD8" s="412"/>
      <c r="AE8" s="412"/>
      <c r="AF8" s="418"/>
      <c r="AG8" s="418"/>
      <c r="AH8" s="418"/>
      <c r="AI8" s="418"/>
      <c r="AJ8" s="418"/>
      <c r="AK8" s="418"/>
      <c r="AL8" s="418"/>
      <c r="AM8" s="418"/>
      <c r="AN8" s="418"/>
      <c r="AO8" s="418"/>
      <c r="AP8" s="418"/>
    </row>
    <row r="9" spans="1:42" s="215" customFormat="1" ht="10">
      <c r="A9" s="412"/>
      <c r="B9" s="213" t="s">
        <v>511</v>
      </c>
      <c r="C9" s="214" t="s">
        <v>512</v>
      </c>
      <c r="D9" s="214" t="s">
        <v>513</v>
      </c>
      <c r="E9" s="389" t="s">
        <v>507</v>
      </c>
      <c r="F9" s="389" t="s">
        <v>514</v>
      </c>
      <c r="G9" s="216">
        <v>100</v>
      </c>
      <c r="H9" s="412"/>
      <c r="I9" s="521"/>
      <c r="J9" s="522"/>
      <c r="K9" s="522"/>
      <c r="L9" s="522"/>
      <c r="M9" s="523"/>
      <c r="N9" s="412"/>
      <c r="O9" s="412"/>
      <c r="P9" s="412"/>
      <c r="Q9" s="412"/>
      <c r="R9" s="412"/>
      <c r="S9" s="412"/>
      <c r="T9" s="412"/>
      <c r="U9" s="412"/>
      <c r="V9" s="412"/>
      <c r="W9" s="412"/>
      <c r="X9" s="412"/>
      <c r="Y9" s="412"/>
      <c r="Z9" s="412"/>
      <c r="AA9" s="412"/>
      <c r="AB9" s="412"/>
      <c r="AC9" s="412"/>
      <c r="AD9" s="412"/>
      <c r="AE9" s="412"/>
      <c r="AF9" s="418"/>
      <c r="AG9" s="418"/>
      <c r="AH9" s="418"/>
      <c r="AI9" s="418"/>
      <c r="AJ9" s="418"/>
      <c r="AK9" s="418"/>
      <c r="AL9" s="418"/>
      <c r="AM9" s="418"/>
      <c r="AN9" s="418"/>
      <c r="AO9" s="418"/>
      <c r="AP9" s="418"/>
    </row>
    <row r="10" spans="1:42" s="215" customFormat="1" ht="10">
      <c r="A10" s="412"/>
      <c r="B10" s="213" t="s">
        <v>515</v>
      </c>
      <c r="C10" s="214" t="s">
        <v>505</v>
      </c>
      <c r="D10" s="214" t="s">
        <v>506</v>
      </c>
      <c r="E10" s="389" t="s">
        <v>507</v>
      </c>
      <c r="F10" s="389" t="s">
        <v>508</v>
      </c>
      <c r="G10" s="416">
        <v>0.3</v>
      </c>
      <c r="H10" s="412"/>
      <c r="I10" s="521"/>
      <c r="J10" s="522"/>
      <c r="K10" s="522"/>
      <c r="L10" s="522"/>
      <c r="M10" s="523"/>
      <c r="N10" s="418"/>
      <c r="O10" s="412"/>
      <c r="P10" s="412"/>
      <c r="Q10" s="412"/>
      <c r="R10" s="412"/>
      <c r="S10" s="412"/>
      <c r="T10" s="412"/>
      <c r="U10" s="412"/>
      <c r="V10" s="412"/>
      <c r="W10" s="412"/>
      <c r="X10" s="412"/>
      <c r="Y10" s="412"/>
      <c r="Z10" s="412"/>
      <c r="AA10" s="412"/>
      <c r="AB10" s="412"/>
      <c r="AC10" s="412"/>
      <c r="AD10" s="412"/>
      <c r="AE10" s="412"/>
      <c r="AF10" s="418"/>
      <c r="AG10" s="418"/>
      <c r="AH10" s="418"/>
      <c r="AI10" s="418"/>
      <c r="AJ10" s="418"/>
      <c r="AK10" s="418"/>
      <c r="AL10" s="418"/>
      <c r="AM10" s="418"/>
      <c r="AN10" s="418"/>
      <c r="AO10" s="418"/>
      <c r="AP10" s="418"/>
    </row>
    <row r="11" spans="1:42" s="215" customFormat="1" ht="10">
      <c r="A11" s="412"/>
      <c r="B11" s="213" t="s">
        <v>516</v>
      </c>
      <c r="C11" s="214" t="s">
        <v>510</v>
      </c>
      <c r="D11" s="214" t="s">
        <v>506</v>
      </c>
      <c r="E11" s="389" t="s">
        <v>507</v>
      </c>
      <c r="F11" s="389" t="s">
        <v>508</v>
      </c>
      <c r="G11" s="431">
        <f>200%/G8</f>
        <v>0.13333333333333333</v>
      </c>
      <c r="H11" s="412"/>
      <c r="I11" s="521"/>
      <c r="J11" s="522"/>
      <c r="K11" s="522"/>
      <c r="L11" s="522"/>
      <c r="M11" s="523"/>
      <c r="N11" s="418"/>
      <c r="O11" s="412"/>
      <c r="P11" s="412"/>
      <c r="Q11" s="412"/>
      <c r="R11" s="412"/>
      <c r="S11" s="412"/>
      <c r="T11" s="412"/>
      <c r="U11" s="412"/>
      <c r="V11" s="412"/>
      <c r="W11" s="412"/>
      <c r="X11" s="412"/>
      <c r="Y11" s="412"/>
      <c r="Z11" s="412"/>
      <c r="AA11" s="412"/>
      <c r="AB11" s="412"/>
      <c r="AC11" s="412"/>
      <c r="AD11" s="412"/>
      <c r="AE11" s="412"/>
      <c r="AF11" s="418"/>
      <c r="AG11" s="418"/>
      <c r="AH11" s="418"/>
      <c r="AI11" s="418"/>
      <c r="AJ11" s="418"/>
      <c r="AK11" s="418"/>
      <c r="AL11" s="418"/>
      <c r="AM11" s="418"/>
      <c r="AN11" s="418"/>
      <c r="AO11" s="418"/>
      <c r="AP11" s="418"/>
    </row>
    <row r="12" spans="1:42" s="215" customFormat="1" ht="10">
      <c r="A12" s="412"/>
      <c r="B12" s="213" t="s">
        <v>517</v>
      </c>
      <c r="C12" s="214" t="s">
        <v>505</v>
      </c>
      <c r="D12" s="214" t="s">
        <v>506</v>
      </c>
      <c r="E12" s="389" t="s">
        <v>507</v>
      </c>
      <c r="F12" s="389" t="s">
        <v>508</v>
      </c>
      <c r="G12" s="416">
        <v>0.56999999999999995</v>
      </c>
      <c r="H12" s="412"/>
      <c r="I12" s="524"/>
      <c r="J12" s="525"/>
      <c r="K12" s="525"/>
      <c r="L12" s="525"/>
      <c r="M12" s="526"/>
      <c r="N12" s="418"/>
      <c r="O12" s="412"/>
      <c r="P12" s="412"/>
      <c r="Q12" s="412"/>
      <c r="R12" s="412"/>
      <c r="S12" s="412"/>
      <c r="T12" s="412"/>
      <c r="U12" s="412"/>
      <c r="V12" s="412"/>
      <c r="W12" s="412"/>
      <c r="X12" s="412"/>
      <c r="Y12" s="412"/>
      <c r="Z12" s="412"/>
      <c r="AA12" s="412"/>
      <c r="AB12" s="412"/>
      <c r="AC12" s="412"/>
      <c r="AD12" s="412"/>
      <c r="AE12" s="412"/>
      <c r="AF12" s="418"/>
      <c r="AG12" s="418"/>
      <c r="AH12" s="418"/>
      <c r="AI12" s="418"/>
      <c r="AJ12" s="418"/>
      <c r="AK12" s="418"/>
      <c r="AL12" s="418"/>
      <c r="AM12" s="418"/>
      <c r="AN12" s="418"/>
      <c r="AO12" s="418"/>
      <c r="AP12" s="418"/>
    </row>
    <row r="13" spans="1:42" ht="12.5">
      <c r="A13" s="5"/>
      <c r="B13" s="5"/>
      <c r="C13" s="5"/>
      <c r="D13" s="5"/>
      <c r="E13" s="387"/>
      <c r="F13" s="387"/>
      <c r="G13" s="5"/>
      <c r="H13" s="5"/>
      <c r="I13" s="5"/>
      <c r="J13" s="5"/>
      <c r="K13" s="5"/>
      <c r="L13"/>
      <c r="M13"/>
      <c r="N13"/>
      <c r="O13"/>
      <c r="P13"/>
      <c r="Q13"/>
      <c r="R13"/>
      <c r="S13"/>
      <c r="T13"/>
      <c r="U13"/>
      <c r="V13"/>
      <c r="W13"/>
      <c r="X13"/>
      <c r="Y13"/>
      <c r="Z13"/>
      <c r="AA13"/>
      <c r="AB13"/>
      <c r="AC13"/>
      <c r="AD13"/>
      <c r="AE13"/>
      <c r="AF13"/>
      <c r="AG13"/>
      <c r="AH13"/>
      <c r="AI13"/>
      <c r="AJ13"/>
      <c r="AK13"/>
      <c r="AL13"/>
      <c r="AM13"/>
      <c r="AN13"/>
      <c r="AO13"/>
      <c r="AP13"/>
    </row>
    <row r="14" spans="1:42" ht="14">
      <c r="A14" s="134"/>
      <c r="B14" s="22" t="s">
        <v>518</v>
      </c>
      <c r="C14" s="22"/>
      <c r="D14" s="22"/>
      <c r="E14" s="390"/>
      <c r="F14" s="390"/>
      <c r="G14" s="22"/>
      <c r="H14" s="22"/>
      <c r="I14" s="22"/>
      <c r="J14" s="21"/>
      <c r="K14" s="21"/>
      <c r="L14" s="21"/>
      <c r="M14" s="21"/>
      <c r="N14" s="21"/>
      <c r="O14" s="21"/>
      <c r="P14" s="21"/>
      <c r="Q14" s="21"/>
      <c r="R14" s="21"/>
      <c r="S14" s="21"/>
      <c r="T14" s="21"/>
      <c r="U14" s="21"/>
      <c r="V14" s="21"/>
      <c r="W14" s="21"/>
      <c r="X14" s="21"/>
      <c r="Y14" s="21"/>
      <c r="Z14" s="21"/>
      <c r="AA14" s="21"/>
      <c r="AB14" s="21"/>
      <c r="AC14" s="21"/>
      <c r="AD14" s="21"/>
      <c r="AE14" s="21"/>
      <c r="AF14"/>
      <c r="AG14"/>
      <c r="AH14"/>
      <c r="AI14"/>
      <c r="AJ14"/>
      <c r="AK14"/>
      <c r="AL14"/>
      <c r="AM14"/>
      <c r="AN14"/>
      <c r="AO14"/>
      <c r="AP14"/>
    </row>
    <row r="15" spans="1:42" ht="12.5">
      <c r="A15" s="5"/>
      <c r="B15" s="5"/>
      <c r="C15" s="5"/>
      <c r="D15" s="5"/>
      <c r="E15" s="387"/>
      <c r="F15" s="387"/>
      <c r="G15" s="5"/>
      <c r="H15" s="5"/>
      <c r="I15" s="5"/>
      <c r="J15" s="5"/>
      <c r="K15" s="5"/>
      <c r="L15" s="5"/>
      <c r="M15" s="5"/>
      <c r="N15" s="5"/>
      <c r="O15" s="5"/>
      <c r="P15" s="5"/>
      <c r="Q15" s="5"/>
      <c r="R15" s="5"/>
      <c r="S15" s="5"/>
      <c r="T15" s="5"/>
      <c r="U15" s="5"/>
      <c r="V15" s="5"/>
      <c r="W15" s="5"/>
      <c r="X15" s="5"/>
      <c r="Y15" s="5"/>
      <c r="Z15" s="5"/>
      <c r="AA15" s="5"/>
      <c r="AB15" s="5"/>
      <c r="AC15" s="5"/>
      <c r="AD15" s="5"/>
      <c r="AE15" s="5"/>
      <c r="AF15"/>
      <c r="AG15"/>
      <c r="AH15"/>
      <c r="AI15"/>
      <c r="AJ15"/>
      <c r="AK15"/>
      <c r="AL15"/>
      <c r="AM15"/>
      <c r="AN15"/>
      <c r="AO15"/>
      <c r="AP15"/>
    </row>
    <row r="16" spans="1:42" ht="12.5">
      <c r="A16" s="5"/>
      <c r="B16" s="83" t="s">
        <v>519</v>
      </c>
      <c r="C16" s="34" t="s">
        <v>500</v>
      </c>
      <c r="D16" s="34" t="s">
        <v>252</v>
      </c>
      <c r="E16" s="388" t="s">
        <v>501</v>
      </c>
      <c r="F16" s="388" t="s">
        <v>502</v>
      </c>
      <c r="G16" s="34">
        <v>1</v>
      </c>
      <c r="H16" s="34">
        <f>G16+1</f>
        <v>2</v>
      </c>
      <c r="I16" s="34">
        <f t="shared" ref="I16:AE16" si="0">H16+1</f>
        <v>3</v>
      </c>
      <c r="J16" s="34">
        <f t="shared" si="0"/>
        <v>4</v>
      </c>
      <c r="K16" s="34">
        <f t="shared" si="0"/>
        <v>5</v>
      </c>
      <c r="L16" s="34">
        <f t="shared" si="0"/>
        <v>6</v>
      </c>
      <c r="M16" s="34">
        <f t="shared" si="0"/>
        <v>7</v>
      </c>
      <c r="N16" s="34">
        <f t="shared" si="0"/>
        <v>8</v>
      </c>
      <c r="O16" s="34">
        <f t="shared" si="0"/>
        <v>9</v>
      </c>
      <c r="P16" s="34">
        <f t="shared" si="0"/>
        <v>10</v>
      </c>
      <c r="Q16" s="34">
        <f t="shared" si="0"/>
        <v>11</v>
      </c>
      <c r="R16" s="34">
        <f t="shared" si="0"/>
        <v>12</v>
      </c>
      <c r="S16" s="34">
        <f t="shared" si="0"/>
        <v>13</v>
      </c>
      <c r="T16" s="34">
        <f t="shared" si="0"/>
        <v>14</v>
      </c>
      <c r="U16" s="34">
        <f t="shared" si="0"/>
        <v>15</v>
      </c>
      <c r="V16" s="34">
        <f t="shared" si="0"/>
        <v>16</v>
      </c>
      <c r="W16" s="34">
        <f t="shared" si="0"/>
        <v>17</v>
      </c>
      <c r="X16" s="34">
        <f t="shared" si="0"/>
        <v>18</v>
      </c>
      <c r="Y16" s="34">
        <f t="shared" si="0"/>
        <v>19</v>
      </c>
      <c r="Z16" s="34">
        <f t="shared" si="0"/>
        <v>20</v>
      </c>
      <c r="AA16" s="34">
        <f t="shared" si="0"/>
        <v>21</v>
      </c>
      <c r="AB16" s="34">
        <f t="shared" si="0"/>
        <v>22</v>
      </c>
      <c r="AC16" s="34">
        <f t="shared" si="0"/>
        <v>23</v>
      </c>
      <c r="AD16" s="34">
        <f t="shared" si="0"/>
        <v>24</v>
      </c>
      <c r="AE16" s="34">
        <f t="shared" si="0"/>
        <v>25</v>
      </c>
      <c r="AF16"/>
      <c r="AG16"/>
      <c r="AH16"/>
      <c r="AI16"/>
      <c r="AJ16"/>
      <c r="AK16"/>
      <c r="AL16"/>
      <c r="AM16"/>
      <c r="AN16"/>
      <c r="AO16"/>
      <c r="AP16"/>
    </row>
    <row r="17" spans="1:42" s="215" customFormat="1" ht="10">
      <c r="A17" s="412"/>
      <c r="B17" s="213" t="s">
        <v>520</v>
      </c>
      <c r="C17" s="214" t="s">
        <v>521</v>
      </c>
      <c r="D17" s="214" t="s">
        <v>522</v>
      </c>
      <c r="E17" s="389" t="s">
        <v>523</v>
      </c>
      <c r="F17" s="389" t="s">
        <v>514</v>
      </c>
      <c r="G17" s="217">
        <f t="shared" ref="G17:AE17" si="1">IF(G$42=1,$G$9,0)</f>
        <v>100</v>
      </c>
      <c r="H17" s="217">
        <f t="shared" si="1"/>
        <v>0</v>
      </c>
      <c r="I17" s="217">
        <f t="shared" si="1"/>
        <v>0</v>
      </c>
      <c r="J17" s="217">
        <f t="shared" si="1"/>
        <v>0</v>
      </c>
      <c r="K17" s="217">
        <f t="shared" si="1"/>
        <v>0</v>
      </c>
      <c r="L17" s="217">
        <f t="shared" si="1"/>
        <v>0</v>
      </c>
      <c r="M17" s="217">
        <f t="shared" si="1"/>
        <v>0</v>
      </c>
      <c r="N17" s="217">
        <f t="shared" si="1"/>
        <v>0</v>
      </c>
      <c r="O17" s="217">
        <f t="shared" si="1"/>
        <v>0</v>
      </c>
      <c r="P17" s="217">
        <f t="shared" si="1"/>
        <v>0</v>
      </c>
      <c r="Q17" s="217">
        <f t="shared" si="1"/>
        <v>0</v>
      </c>
      <c r="R17" s="217">
        <f t="shared" si="1"/>
        <v>0</v>
      </c>
      <c r="S17" s="217">
        <f t="shared" si="1"/>
        <v>0</v>
      </c>
      <c r="T17" s="217">
        <f t="shared" si="1"/>
        <v>0</v>
      </c>
      <c r="U17" s="217">
        <f t="shared" si="1"/>
        <v>0</v>
      </c>
      <c r="V17" s="217">
        <f t="shared" si="1"/>
        <v>0</v>
      </c>
      <c r="W17" s="217">
        <f t="shared" si="1"/>
        <v>0</v>
      </c>
      <c r="X17" s="217">
        <f t="shared" si="1"/>
        <v>0</v>
      </c>
      <c r="Y17" s="217">
        <f t="shared" si="1"/>
        <v>0</v>
      </c>
      <c r="Z17" s="217">
        <f t="shared" si="1"/>
        <v>0</v>
      </c>
      <c r="AA17" s="217">
        <f t="shared" si="1"/>
        <v>0</v>
      </c>
      <c r="AB17" s="217">
        <f t="shared" si="1"/>
        <v>0</v>
      </c>
      <c r="AC17" s="217">
        <f t="shared" si="1"/>
        <v>0</v>
      </c>
      <c r="AD17" s="217">
        <f t="shared" si="1"/>
        <v>0</v>
      </c>
      <c r="AE17" s="217">
        <f t="shared" si="1"/>
        <v>0</v>
      </c>
      <c r="AF17" s="418"/>
      <c r="AG17" s="418"/>
      <c r="AH17" s="418"/>
      <c r="AI17" s="418"/>
      <c r="AJ17" s="418"/>
      <c r="AK17" s="418"/>
      <c r="AL17" s="418"/>
      <c r="AM17" s="418"/>
      <c r="AN17" s="418"/>
      <c r="AO17" s="418"/>
      <c r="AP17" s="418"/>
    </row>
    <row r="18" spans="1:42" s="215" customFormat="1" ht="10">
      <c r="A18" s="412"/>
      <c r="B18" s="213" t="s">
        <v>524</v>
      </c>
      <c r="C18" s="214" t="s">
        <v>525</v>
      </c>
      <c r="D18" s="214" t="s">
        <v>522</v>
      </c>
      <c r="E18" s="389" t="s">
        <v>523</v>
      </c>
      <c r="F18" s="389" t="s">
        <v>514</v>
      </c>
      <c r="G18" s="217">
        <f>G9*G11/2</f>
        <v>6.666666666666667</v>
      </c>
      <c r="H18" s="217">
        <f>(H16&lt;=$G$8)*IF(H16=$G$8,$G$9-SUM($G$18:G18),$G$11*($G$9-SUM($G$18:G18)))</f>
        <v>12.444444444444443</v>
      </c>
      <c r="I18" s="217">
        <f>(I16&lt;=$G$8)*IF(I16=$G$8,$G$9-SUM($G$18:H18),$G$11*($G$9-SUM($G$18:H18)))</f>
        <v>10.785185185185185</v>
      </c>
      <c r="J18" s="217">
        <f>(J16&lt;=$G$8)*IF(J16=$G$8,$G$9-SUM($G$18:I18),$G$11*($G$9-SUM($G$18:I18)))</f>
        <v>9.3471604938271593</v>
      </c>
      <c r="K18" s="217">
        <f>(K16&lt;=$G$8)*IF(K16=$G$8,$G$9-SUM($G$18:J18),$G$11*($G$9-SUM($G$18:J18)))</f>
        <v>8.1008724279835391</v>
      </c>
      <c r="L18" s="217">
        <f>(L16&lt;=$G$8)*IF(L16=$G$8,$G$9-SUM($G$18:K18),$G$11*($G$9-SUM($G$18:K18)))</f>
        <v>7.0207561042524009</v>
      </c>
      <c r="M18" s="217">
        <f>(M16&lt;=$G$8)*IF(M16=$G$8,$G$9-SUM($G$18:L18),$G$11*($G$9-SUM($G$18:L18)))</f>
        <v>6.0846552903520807</v>
      </c>
      <c r="N18" s="217">
        <f>(N16&lt;=$G$8)*IF(N16=$G$8,$G$9-SUM($G$18:M18),$G$11*($G$9-SUM($G$18:M18)))</f>
        <v>5.2733679183051372</v>
      </c>
      <c r="O18" s="217">
        <f>(O16&lt;=$G$8)*IF(O16=$G$8,$G$9-SUM($G$18:N18),$G$11*($G$9-SUM($G$18:N18)))</f>
        <v>4.5702521958644526</v>
      </c>
      <c r="P18" s="217">
        <f>(P16&lt;=$G$8)*IF(P16=$G$8,$G$9-SUM($G$18:O18),$G$11*($G$9-SUM($G$18:O18)))</f>
        <v>3.9608852364158582</v>
      </c>
      <c r="Q18" s="217">
        <f>(Q16&lt;=$G$8)*IF(Q16=$G$8,$G$9-SUM($G$18:P18),$G$11*($G$9-SUM($G$18:P18)))</f>
        <v>3.4327672048937434</v>
      </c>
      <c r="R18" s="217">
        <f>(R16&lt;=$G$8)*IF(R16=$G$8,$G$9-SUM($G$18:Q18),$G$11*($G$9-SUM($G$18:Q18)))</f>
        <v>2.9750649109079101</v>
      </c>
      <c r="S18" s="217">
        <f>(S16&lt;=$G$8)*IF(S16=$G$8,$G$9-SUM($G$18:R18),$G$11*($G$9-SUM($G$18:R18)))</f>
        <v>2.5783895894535229</v>
      </c>
      <c r="T18" s="217">
        <f>(T16&lt;=$G$8)*IF(T16=$G$8,$G$9-SUM($G$18:S18),$G$11*($G$9-SUM($G$18:S18)))</f>
        <v>2.2346043108597202</v>
      </c>
      <c r="U18" s="217">
        <f>(U16&lt;=$G$8)*IF(U16=$G$8,$G$9-SUM($G$18:T18),$G$11*($G$9-SUM($G$18:T18)))</f>
        <v>14.524928020588177</v>
      </c>
      <c r="V18" s="217">
        <f>(V16&lt;=$G$8)*IF(V16=$G$8,$G$9-SUM($G$18:U18),$G$11*($G$9-SUM($G$18:U18)))</f>
        <v>0</v>
      </c>
      <c r="W18" s="217">
        <f>(W16&lt;=$G$8)*IF(W16=$G$8,$G$9-SUM($G$18:V18),$G$11*($G$9-SUM($G$18:V18)))</f>
        <v>0</v>
      </c>
      <c r="X18" s="217">
        <f>(X16&lt;=$G$8)*IF(X16=$G$8,$G$9-SUM($G$18:W18),$G$11*($G$9-SUM($G$18:W18)))</f>
        <v>0</v>
      </c>
      <c r="Y18" s="217">
        <f>(Y16&lt;=$G$8)*IF(Y16=$G$8,$G$9-SUM($G$18:X18),$G$11*($G$9-SUM($G$18:X18)))</f>
        <v>0</v>
      </c>
      <c r="Z18" s="217">
        <f>(Z16&lt;=$G$8)*IF(Z16=$G$8,$G$9-SUM($G$18:Y18),$G$11*($G$9-SUM($G$18:Y18)))</f>
        <v>0</v>
      </c>
      <c r="AA18" s="217">
        <f>(AA16&lt;=$G$8)*IF(AA16=$G$8,$G$9-SUM($G$18:Z18),$G$11*($G$9-SUM($G$18:Z18)))</f>
        <v>0</v>
      </c>
      <c r="AB18" s="217">
        <f>(AB16&lt;=$G$8)*IF(AB16=$G$8,$G$9-SUM($G$18:AA18),$G$11*($G$9-SUM($G$18:AA18)))</f>
        <v>0</v>
      </c>
      <c r="AC18" s="217">
        <f>(AC16&lt;=$G$8)*IF(AC16=$G$8,$G$9-SUM($G$18:AB18),$G$11*($G$9-SUM($G$18:AB18)))</f>
        <v>0</v>
      </c>
      <c r="AD18" s="217">
        <f>(AD16&lt;=$G$8)*IF(AD16=$G$8,$G$9-SUM($G$18:AC18),$G$11*($G$9-SUM($G$18:AC18)))</f>
        <v>0</v>
      </c>
      <c r="AE18" s="217">
        <f>(AE16&lt;=$G$8)*IF(AE16=$G$8,$G$9-SUM($G$18:AD18),$G$11*($G$9-SUM($G$18:AD18)))</f>
        <v>0</v>
      </c>
      <c r="AF18" s="418"/>
      <c r="AG18" s="418"/>
      <c r="AH18" s="418"/>
      <c r="AI18" s="418"/>
      <c r="AJ18" s="418"/>
      <c r="AK18" s="418"/>
      <c r="AL18" s="418"/>
      <c r="AM18" s="418"/>
      <c r="AN18" s="418"/>
      <c r="AO18" s="418"/>
      <c r="AP18" s="418"/>
    </row>
    <row r="19" spans="1:42" s="215" customFormat="1" ht="10">
      <c r="A19" s="412"/>
      <c r="B19" s="213" t="s">
        <v>520</v>
      </c>
      <c r="C19" s="214" t="s">
        <v>525</v>
      </c>
      <c r="D19" s="214" t="s">
        <v>522</v>
      </c>
      <c r="E19" s="389" t="s">
        <v>523</v>
      </c>
      <c r="F19" s="389" t="s">
        <v>514</v>
      </c>
      <c r="G19" s="217">
        <f>G17-G18</f>
        <v>93.333333333333329</v>
      </c>
      <c r="H19" s="217">
        <f>H17-H18</f>
        <v>-12.444444444444443</v>
      </c>
      <c r="I19" s="217">
        <f t="shared" ref="I19:AE19" si="2">I17-I18</f>
        <v>-10.785185185185185</v>
      </c>
      <c r="J19" s="217">
        <f t="shared" si="2"/>
        <v>-9.3471604938271593</v>
      </c>
      <c r="K19" s="217">
        <f t="shared" si="2"/>
        <v>-8.1008724279835391</v>
      </c>
      <c r="L19" s="217">
        <f t="shared" si="2"/>
        <v>-7.0207561042524009</v>
      </c>
      <c r="M19" s="217">
        <f t="shared" si="2"/>
        <v>-6.0846552903520807</v>
      </c>
      <c r="N19" s="217">
        <f t="shared" si="2"/>
        <v>-5.2733679183051372</v>
      </c>
      <c r="O19" s="217">
        <f t="shared" si="2"/>
        <v>-4.5702521958644526</v>
      </c>
      <c r="P19" s="217">
        <f t="shared" si="2"/>
        <v>-3.9608852364158582</v>
      </c>
      <c r="Q19" s="217">
        <f t="shared" si="2"/>
        <v>-3.4327672048937434</v>
      </c>
      <c r="R19" s="217">
        <f t="shared" si="2"/>
        <v>-2.9750649109079101</v>
      </c>
      <c r="S19" s="217">
        <f t="shared" si="2"/>
        <v>-2.5783895894535229</v>
      </c>
      <c r="T19" s="217">
        <f t="shared" si="2"/>
        <v>-2.2346043108597202</v>
      </c>
      <c r="U19" s="217">
        <f t="shared" si="2"/>
        <v>-14.524928020588177</v>
      </c>
      <c r="V19" s="217">
        <f t="shared" si="2"/>
        <v>0</v>
      </c>
      <c r="W19" s="217">
        <f t="shared" si="2"/>
        <v>0</v>
      </c>
      <c r="X19" s="217">
        <f t="shared" si="2"/>
        <v>0</v>
      </c>
      <c r="Y19" s="217">
        <f t="shared" si="2"/>
        <v>0</v>
      </c>
      <c r="Z19" s="217">
        <f t="shared" si="2"/>
        <v>0</v>
      </c>
      <c r="AA19" s="217">
        <f t="shared" si="2"/>
        <v>0</v>
      </c>
      <c r="AB19" s="217">
        <f t="shared" si="2"/>
        <v>0</v>
      </c>
      <c r="AC19" s="217">
        <f t="shared" si="2"/>
        <v>0</v>
      </c>
      <c r="AD19" s="217">
        <f t="shared" si="2"/>
        <v>0</v>
      </c>
      <c r="AE19" s="217">
        <f t="shared" si="2"/>
        <v>0</v>
      </c>
      <c r="AF19" s="418"/>
      <c r="AG19" s="418"/>
      <c r="AH19" s="418"/>
      <c r="AI19" s="418"/>
      <c r="AJ19" s="418"/>
      <c r="AK19" s="418"/>
      <c r="AL19" s="418"/>
      <c r="AM19" s="418"/>
      <c r="AN19" s="418"/>
      <c r="AO19" s="418"/>
      <c r="AP19" s="418"/>
    </row>
    <row r="20" spans="1:42" s="215" customFormat="1" ht="10">
      <c r="A20" s="418"/>
      <c r="B20" s="213" t="s">
        <v>526</v>
      </c>
      <c r="C20" s="214" t="s">
        <v>525</v>
      </c>
      <c r="D20" s="214" t="s">
        <v>522</v>
      </c>
      <c r="E20" s="389" t="s">
        <v>523</v>
      </c>
      <c r="F20" s="389" t="s">
        <v>514</v>
      </c>
      <c r="G20" s="217">
        <f>G19*$G$10</f>
        <v>27.999999999999996</v>
      </c>
      <c r="H20" s="217">
        <f>H19*$G$10</f>
        <v>-3.7333333333333325</v>
      </c>
      <c r="I20" s="217">
        <f t="shared" ref="I20:AE20" si="3">I19*$G$10</f>
        <v>-3.2355555555555555</v>
      </c>
      <c r="J20" s="217">
        <f t="shared" si="3"/>
        <v>-2.8041481481481476</v>
      </c>
      <c r="K20" s="217">
        <f t="shared" si="3"/>
        <v>-2.4302617283950618</v>
      </c>
      <c r="L20" s="217">
        <f t="shared" si="3"/>
        <v>-2.1062268312757202</v>
      </c>
      <c r="M20" s="217">
        <f t="shared" si="3"/>
        <v>-1.8253965871056241</v>
      </c>
      <c r="N20" s="217">
        <f t="shared" si="3"/>
        <v>-1.5820103754915411</v>
      </c>
      <c r="O20" s="217">
        <f t="shared" si="3"/>
        <v>-1.3710756587593358</v>
      </c>
      <c r="P20" s="217">
        <f t="shared" si="3"/>
        <v>-1.1882655709247574</v>
      </c>
      <c r="Q20" s="217">
        <f t="shared" si="3"/>
        <v>-1.0298301614681229</v>
      </c>
      <c r="R20" s="217">
        <f t="shared" si="3"/>
        <v>-0.89251947327237302</v>
      </c>
      <c r="S20" s="217">
        <f t="shared" si="3"/>
        <v>-0.77351687683605685</v>
      </c>
      <c r="T20" s="217">
        <f t="shared" si="3"/>
        <v>-0.67038129325791607</v>
      </c>
      <c r="U20" s="217">
        <f t="shared" si="3"/>
        <v>-4.3574784061764529</v>
      </c>
      <c r="V20" s="217">
        <f t="shared" si="3"/>
        <v>0</v>
      </c>
      <c r="W20" s="217">
        <f t="shared" si="3"/>
        <v>0</v>
      </c>
      <c r="X20" s="217">
        <f t="shared" si="3"/>
        <v>0</v>
      </c>
      <c r="Y20" s="217">
        <f t="shared" si="3"/>
        <v>0</v>
      </c>
      <c r="Z20" s="217">
        <f t="shared" si="3"/>
        <v>0</v>
      </c>
      <c r="AA20" s="217">
        <f t="shared" si="3"/>
        <v>0</v>
      </c>
      <c r="AB20" s="217">
        <f t="shared" si="3"/>
        <v>0</v>
      </c>
      <c r="AC20" s="217">
        <f t="shared" si="3"/>
        <v>0</v>
      </c>
      <c r="AD20" s="217">
        <f t="shared" si="3"/>
        <v>0</v>
      </c>
      <c r="AE20" s="217">
        <f t="shared" si="3"/>
        <v>0</v>
      </c>
      <c r="AF20" s="418"/>
      <c r="AG20" s="418"/>
      <c r="AH20" s="418"/>
      <c r="AI20" s="418"/>
      <c r="AJ20" s="418"/>
      <c r="AK20" s="418"/>
      <c r="AL20" s="418"/>
      <c r="AM20" s="418"/>
      <c r="AN20" s="418"/>
      <c r="AO20" s="418"/>
      <c r="AP20" s="418"/>
    </row>
    <row r="21" spans="1:42" s="215" customFormat="1" ht="10">
      <c r="A21" s="418"/>
      <c r="B21" s="213" t="s">
        <v>527</v>
      </c>
      <c r="C21" s="214" t="s">
        <v>525</v>
      </c>
      <c r="D21" s="214" t="s">
        <v>528</v>
      </c>
      <c r="E21" s="389" t="s">
        <v>507</v>
      </c>
      <c r="F21" s="389" t="s">
        <v>514</v>
      </c>
      <c r="G21" s="218">
        <f>1/((1+$G$7)^(G16-0.5))</f>
        <v>0.97120028544660575</v>
      </c>
      <c r="H21" s="218">
        <f>1/((1+$G$7)^(H16-0.5))</f>
        <v>0.91606523985316402</v>
      </c>
      <c r="I21" s="218">
        <f t="shared" ref="I21:AE21" si="4">1/((1+$G$7)^(I16-0.5))</f>
        <v>0.8640602111039748</v>
      </c>
      <c r="J21" s="218">
        <f t="shared" si="4"/>
        <v>0.81500750812542344</v>
      </c>
      <c r="K21" s="218">
        <f t="shared" si="4"/>
        <v>0.76873952736713003</v>
      </c>
      <c r="L21" s="218">
        <f t="shared" si="4"/>
        <v>0.7250981801331996</v>
      </c>
      <c r="M21" s="218">
        <f t="shared" si="4"/>
        <v>0.68393435242388045</v>
      </c>
      <c r="N21" s="218">
        <f t="shared" si="4"/>
        <v>0.64510739544201401</v>
      </c>
      <c r="O21" s="218">
        <f t="shared" si="4"/>
        <v>0.6084846450234368</v>
      </c>
      <c r="P21" s="218">
        <f t="shared" si="4"/>
        <v>0.57394096834932096</v>
      </c>
      <c r="Q21" s="218">
        <f t="shared" si="4"/>
        <v>0.54135833639165809</v>
      </c>
      <c r="R21" s="218">
        <f t="shared" si="4"/>
        <v>0.51062542063101402</v>
      </c>
      <c r="S21" s="218">
        <f t="shared" si="4"/>
        <v>0.48163721266862136</v>
      </c>
      <c r="T21" s="218">
        <f t="shared" si="4"/>
        <v>0.45429466543309271</v>
      </c>
      <c r="U21" s="218">
        <f t="shared" si="4"/>
        <v>0.42850435475583332</v>
      </c>
      <c r="V21" s="218">
        <f t="shared" si="4"/>
        <v>0.40417816015881769</v>
      </c>
      <c r="W21" s="218">
        <f t="shared" si="4"/>
        <v>0.38123296376404692</v>
      </c>
      <c r="X21" s="218">
        <f t="shared" si="4"/>
        <v>0.35959036629591701</v>
      </c>
      <c r="Y21" s="218">
        <f t="shared" si="4"/>
        <v>0.33917641920613539</v>
      </c>
      <c r="Z21" s="218">
        <f t="shared" si="4"/>
        <v>0.31992137200590598</v>
      </c>
      <c r="AA21" s="218">
        <f t="shared" si="4"/>
        <v>0.301759433942069</v>
      </c>
      <c r="AB21" s="218">
        <f t="shared" si="4"/>
        <v>0.28462854920288622</v>
      </c>
      <c r="AC21" s="218">
        <f t="shared" si="4"/>
        <v>0.26847018488539648</v>
      </c>
      <c r="AD21" s="218">
        <f t="shared" si="4"/>
        <v>0.2532291309998641</v>
      </c>
      <c r="AE21" s="218">
        <f t="shared" si="4"/>
        <v>0.23885331182797739</v>
      </c>
      <c r="AF21" s="418"/>
      <c r="AG21" s="418"/>
      <c r="AH21" s="418"/>
      <c r="AI21" s="418"/>
      <c r="AJ21" s="418"/>
      <c r="AK21" s="418"/>
      <c r="AL21" s="418"/>
      <c r="AM21" s="418"/>
      <c r="AN21" s="418"/>
      <c r="AO21" s="418"/>
      <c r="AP21" s="418"/>
    </row>
    <row r="22" spans="1:42" ht="12.5">
      <c r="A22"/>
      <c r="B22"/>
      <c r="C22"/>
      <c r="D22"/>
      <c r="E22"/>
      <c r="F22"/>
      <c r="H22"/>
      <c r="I22"/>
      <c r="J22"/>
      <c r="K22"/>
      <c r="L22"/>
      <c r="M22"/>
      <c r="N22"/>
      <c r="O22"/>
      <c r="P22"/>
      <c r="Q22"/>
      <c r="R22"/>
      <c r="S22"/>
      <c r="T22"/>
      <c r="U22"/>
      <c r="V22"/>
      <c r="W22"/>
      <c r="X22"/>
      <c r="Y22"/>
      <c r="Z22"/>
      <c r="AA22"/>
      <c r="AB22"/>
      <c r="AC22"/>
      <c r="AD22"/>
      <c r="AE22"/>
      <c r="AF22"/>
      <c r="AG22"/>
      <c r="AH22"/>
      <c r="AI22"/>
      <c r="AJ22"/>
      <c r="AK22"/>
      <c r="AL22"/>
      <c r="AM22"/>
      <c r="AN22"/>
      <c r="AO22"/>
      <c r="AP22"/>
    </row>
    <row r="23" spans="1:42" ht="12.5">
      <c r="A23"/>
      <c r="B23" s="83" t="s">
        <v>529</v>
      </c>
      <c r="C23" s="34" t="s">
        <v>500</v>
      </c>
      <c r="D23" s="34" t="s">
        <v>252</v>
      </c>
      <c r="E23" s="388" t="s">
        <v>501</v>
      </c>
      <c r="F23" s="388" t="s">
        <v>502</v>
      </c>
      <c r="G23" s="34" t="s">
        <v>530</v>
      </c>
      <c r="H23"/>
      <c r="I23"/>
      <c r="J23"/>
      <c r="K23"/>
      <c r="L23"/>
      <c r="M23"/>
      <c r="N23"/>
      <c r="O23"/>
      <c r="P23"/>
      <c r="Q23"/>
      <c r="R23"/>
      <c r="S23"/>
      <c r="T23"/>
      <c r="U23"/>
      <c r="V23"/>
      <c r="W23"/>
      <c r="X23"/>
      <c r="Y23"/>
      <c r="Z23"/>
      <c r="AA23"/>
      <c r="AB23"/>
      <c r="AC23"/>
      <c r="AD23"/>
      <c r="AE23"/>
      <c r="AF23"/>
      <c r="AG23"/>
      <c r="AH23"/>
      <c r="AI23"/>
      <c r="AJ23"/>
      <c r="AK23"/>
      <c r="AL23"/>
      <c r="AM23"/>
      <c r="AN23"/>
      <c r="AO23"/>
      <c r="AP23"/>
    </row>
    <row r="24" spans="1:42" s="215" customFormat="1" ht="10">
      <c r="A24" s="418"/>
      <c r="B24" s="213" t="s">
        <v>531</v>
      </c>
      <c r="C24" s="214" t="s">
        <v>525</v>
      </c>
      <c r="D24" s="214" t="s">
        <v>522</v>
      </c>
      <c r="E24" s="389" t="s">
        <v>523</v>
      </c>
      <c r="F24" s="389" t="s">
        <v>514</v>
      </c>
      <c r="G24" s="217">
        <f>SUMPRODUCT(G20:AE20,G21:AE21)*(1-G12)</f>
        <v>3.4203104215270512</v>
      </c>
      <c r="H24" s="418"/>
      <c r="I24" s="418"/>
      <c r="J24" s="418"/>
      <c r="K24" s="418"/>
      <c r="L24" s="418"/>
      <c r="M24" s="418"/>
      <c r="N24" s="418"/>
      <c r="O24" s="418"/>
      <c r="P24" s="418"/>
      <c r="Q24" s="418"/>
      <c r="R24" s="418"/>
      <c r="S24" s="418"/>
      <c r="T24" s="418"/>
      <c r="U24" s="418"/>
      <c r="V24" s="418"/>
      <c r="W24" s="418"/>
      <c r="X24" s="418"/>
      <c r="Y24" s="418"/>
      <c r="Z24" s="418"/>
      <c r="AA24" s="418"/>
      <c r="AB24" s="418"/>
      <c r="AC24" s="418"/>
      <c r="AD24" s="418"/>
      <c r="AE24" s="418"/>
      <c r="AF24" s="418"/>
      <c r="AG24" s="418"/>
      <c r="AH24" s="418"/>
      <c r="AI24" s="418"/>
      <c r="AJ24" s="418"/>
      <c r="AK24" s="418"/>
      <c r="AL24" s="418"/>
      <c r="AM24" s="418"/>
      <c r="AN24" s="418"/>
      <c r="AO24" s="418"/>
      <c r="AP24" s="418"/>
    </row>
    <row r="25" spans="1:42" s="215" customFormat="1" ht="10">
      <c r="A25" s="418"/>
      <c r="B25" s="213" t="s">
        <v>532</v>
      </c>
      <c r="C25" s="214" t="s">
        <v>525</v>
      </c>
      <c r="D25" s="214" t="s">
        <v>522</v>
      </c>
      <c r="E25" s="389" t="s">
        <v>523</v>
      </c>
      <c r="F25" s="389" t="s">
        <v>514</v>
      </c>
      <c r="G25" s="217">
        <f>G24*G10/(1-G10*(1-G12))</f>
        <v>1.1780632909966879</v>
      </c>
      <c r="H25" s="418"/>
      <c r="I25" s="418"/>
      <c r="J25" s="418"/>
      <c r="K25" s="418"/>
      <c r="L25" s="418"/>
      <c r="M25" s="418"/>
      <c r="N25" s="418"/>
      <c r="O25" s="418"/>
      <c r="P25" s="418"/>
      <c r="Q25" s="418"/>
      <c r="R25" s="418"/>
      <c r="S25" s="418"/>
      <c r="T25" s="418"/>
      <c r="U25" s="418"/>
      <c r="V25" s="418"/>
      <c r="W25" s="418"/>
      <c r="X25" s="418"/>
      <c r="Y25" s="418"/>
      <c r="Z25" s="418"/>
      <c r="AA25" s="418"/>
      <c r="AB25" s="418"/>
      <c r="AC25" s="418"/>
      <c r="AD25" s="418"/>
      <c r="AE25" s="418"/>
      <c r="AF25" s="418"/>
      <c r="AG25" s="418"/>
      <c r="AH25" s="418"/>
      <c r="AI25" s="418"/>
      <c r="AJ25" s="418"/>
      <c r="AK25" s="418"/>
      <c r="AL25" s="418"/>
      <c r="AM25" s="418"/>
      <c r="AN25" s="418"/>
      <c r="AO25" s="418"/>
      <c r="AP25" s="418"/>
    </row>
    <row r="26" spans="1:42" s="215" customFormat="1" ht="10">
      <c r="A26" s="418"/>
      <c r="B26" s="213" t="s">
        <v>533</v>
      </c>
      <c r="C26" s="214" t="s">
        <v>525</v>
      </c>
      <c r="D26" s="214" t="s">
        <v>522</v>
      </c>
      <c r="E26" s="389" t="s">
        <v>523</v>
      </c>
      <c r="F26" s="389" t="s">
        <v>514</v>
      </c>
      <c r="G26" s="217">
        <f>G25/(1+$G$7)^0.5</f>
        <v>1.1441354044901511</v>
      </c>
      <c r="H26" s="418"/>
      <c r="I26" s="418"/>
      <c r="J26" s="418"/>
      <c r="K26" s="418"/>
      <c r="L26" s="418"/>
      <c r="M26" s="418"/>
      <c r="N26" s="418"/>
      <c r="O26" s="418"/>
      <c r="P26" s="418"/>
      <c r="Q26" s="418"/>
      <c r="R26" s="418"/>
      <c r="S26" s="418"/>
      <c r="T26" s="418"/>
      <c r="U26" s="418"/>
      <c r="V26" s="418"/>
      <c r="W26" s="418"/>
      <c r="X26" s="418"/>
      <c r="Y26" s="418"/>
      <c r="Z26" s="418"/>
      <c r="AA26" s="418"/>
      <c r="AB26" s="418"/>
      <c r="AC26" s="418"/>
      <c r="AD26" s="418"/>
      <c r="AE26" s="418"/>
      <c r="AF26" s="418"/>
      <c r="AG26" s="418"/>
      <c r="AH26" s="418"/>
      <c r="AI26" s="418"/>
      <c r="AJ26" s="418"/>
      <c r="AK26" s="418"/>
      <c r="AL26" s="418"/>
      <c r="AM26" s="418"/>
      <c r="AN26" s="418"/>
      <c r="AO26" s="418"/>
      <c r="AP26" s="418"/>
    </row>
    <row r="27" spans="1:42" s="215" customFormat="1" ht="10">
      <c r="A27" s="418"/>
      <c r="B27" s="213" t="s">
        <v>534</v>
      </c>
      <c r="C27" s="214" t="s">
        <v>525</v>
      </c>
      <c r="D27" s="214" t="s">
        <v>522</v>
      </c>
      <c r="E27" s="389" t="s">
        <v>523</v>
      </c>
      <c r="F27" s="389" t="s">
        <v>514</v>
      </c>
      <c r="G27" s="217">
        <f>G24+G26</f>
        <v>4.5644458260172023</v>
      </c>
      <c r="H27" s="418"/>
      <c r="I27" s="418"/>
      <c r="J27" s="418"/>
      <c r="K27" s="418"/>
      <c r="L27" s="418"/>
      <c r="M27" s="418"/>
      <c r="N27" s="418"/>
      <c r="O27" s="418"/>
      <c r="P27" s="418"/>
      <c r="Q27" s="418"/>
      <c r="R27" s="418"/>
      <c r="S27" s="418"/>
      <c r="T27" s="418"/>
      <c r="U27" s="418"/>
      <c r="V27" s="418"/>
      <c r="W27" s="418"/>
      <c r="X27" s="418"/>
      <c r="Y27" s="418"/>
      <c r="Z27" s="418"/>
      <c r="AA27" s="418"/>
      <c r="AB27" s="418"/>
      <c r="AC27" s="418"/>
      <c r="AD27" s="418"/>
      <c r="AE27" s="418"/>
      <c r="AF27" s="418"/>
      <c r="AG27" s="418"/>
      <c r="AH27" s="418"/>
      <c r="AI27" s="418"/>
      <c r="AJ27" s="418"/>
      <c r="AK27" s="418"/>
      <c r="AL27" s="418"/>
      <c r="AM27" s="418"/>
      <c r="AN27" s="418"/>
      <c r="AO27" s="418"/>
      <c r="AP27" s="418"/>
    </row>
    <row r="28" spans="1:42" s="215" customFormat="1" ht="10">
      <c r="A28" s="418"/>
      <c r="B28" s="213" t="s">
        <v>280</v>
      </c>
      <c r="C28" s="214" t="s">
        <v>525</v>
      </c>
      <c r="D28" s="214" t="s">
        <v>260</v>
      </c>
      <c r="E28" s="389" t="s">
        <v>508</v>
      </c>
      <c r="F28" s="389" t="s">
        <v>508</v>
      </c>
      <c r="G28" s="426">
        <f>G27/$G$9</f>
        <v>4.5644458260172022E-2</v>
      </c>
      <c r="H28" s="418"/>
      <c r="I28" s="418"/>
      <c r="J28" s="418"/>
      <c r="K28" s="418"/>
      <c r="L28" s="418"/>
      <c r="M28" s="418"/>
      <c r="N28" s="418"/>
      <c r="O28" s="418"/>
      <c r="P28" s="418"/>
      <c r="Q28" s="418"/>
      <c r="R28" s="418"/>
      <c r="S28" s="418"/>
      <c r="T28" s="418"/>
      <c r="U28" s="418"/>
      <c r="V28" s="418"/>
      <c r="W28" s="418"/>
      <c r="X28" s="418"/>
      <c r="Y28" s="418"/>
      <c r="Z28" s="418"/>
      <c r="AA28" s="418"/>
      <c r="AB28" s="418"/>
      <c r="AC28" s="418"/>
      <c r="AD28" s="418"/>
      <c r="AE28" s="418"/>
      <c r="AF28" s="418"/>
      <c r="AG28" s="418"/>
      <c r="AH28" s="418"/>
      <c r="AI28" s="418"/>
      <c r="AJ28" s="418"/>
      <c r="AK28" s="418"/>
      <c r="AL28" s="418"/>
      <c r="AM28" s="418"/>
      <c r="AN28" s="418"/>
      <c r="AO28" s="418"/>
      <c r="AP28" s="418"/>
    </row>
    <row r="29" spans="1:42" ht="12.5">
      <c r="A29"/>
      <c r="B29"/>
      <c r="C29"/>
      <c r="D29"/>
      <c r="E29"/>
      <c r="F29"/>
      <c r="H29"/>
      <c r="I29"/>
      <c r="J29"/>
      <c r="K29"/>
      <c r="L29"/>
      <c r="M29"/>
      <c r="N29"/>
      <c r="O29"/>
      <c r="P29"/>
      <c r="Q29"/>
      <c r="R29"/>
      <c r="S29"/>
      <c r="T29"/>
      <c r="U29"/>
      <c r="V29"/>
      <c r="W29"/>
      <c r="X29"/>
      <c r="Y29"/>
      <c r="Z29"/>
      <c r="AA29"/>
      <c r="AB29"/>
      <c r="AC29"/>
      <c r="AD29"/>
      <c r="AE29"/>
      <c r="AF29"/>
      <c r="AG29"/>
      <c r="AH29"/>
      <c r="AI29"/>
      <c r="AJ29"/>
      <c r="AK29"/>
      <c r="AL29"/>
      <c r="AM29"/>
      <c r="AN29"/>
      <c r="AO29"/>
      <c r="AP29"/>
    </row>
    <row r="30" spans="1:42" ht="14">
      <c r="A30" s="134"/>
      <c r="B30" s="22" t="s">
        <v>535</v>
      </c>
      <c r="C30" s="21"/>
      <c r="D30" s="21"/>
      <c r="E30" s="386"/>
      <c r="F30" s="386"/>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c r="AG30"/>
      <c r="AH30"/>
      <c r="AI30"/>
      <c r="AJ30"/>
      <c r="AK30"/>
      <c r="AL30"/>
      <c r="AM30"/>
      <c r="AN30"/>
      <c r="AO30"/>
      <c r="AP30"/>
    </row>
    <row r="31" spans="1:42" ht="12.5">
      <c r="A31" s="5"/>
      <c r="B31" s="5"/>
      <c r="C31" s="5"/>
      <c r="D31" s="5"/>
      <c r="E31" s="387"/>
      <c r="F31" s="387"/>
      <c r="G31" s="5"/>
      <c r="H31" s="5"/>
      <c r="I31" s="5"/>
      <c r="J31" s="5"/>
      <c r="K31" s="5"/>
      <c r="L31" s="5"/>
      <c r="M31" s="5"/>
      <c r="N31" s="5"/>
      <c r="O31" s="5"/>
      <c r="P31" s="5"/>
      <c r="Q31" s="5"/>
      <c r="R31" s="5"/>
      <c r="S31" s="5"/>
      <c r="T31" s="5"/>
      <c r="U31" s="5"/>
      <c r="V31" s="5"/>
      <c r="W31" s="5"/>
      <c r="X31" s="5"/>
      <c r="Y31" s="5"/>
      <c r="Z31" s="5"/>
      <c r="AA31" s="5"/>
      <c r="AB31" s="5"/>
      <c r="AC31" s="5"/>
      <c r="AD31" s="5"/>
      <c r="AE31" s="5"/>
      <c r="AF31"/>
      <c r="AG31"/>
      <c r="AH31"/>
      <c r="AI31"/>
      <c r="AJ31"/>
      <c r="AK31"/>
      <c r="AL31"/>
      <c r="AM31"/>
      <c r="AN31"/>
      <c r="AO31"/>
      <c r="AP31"/>
    </row>
    <row r="32" spans="1:42" ht="12.5">
      <c r="A32" s="5"/>
      <c r="B32" s="33" t="s">
        <v>499</v>
      </c>
      <c r="C32" s="34" t="s">
        <v>500</v>
      </c>
      <c r="D32" s="34" t="s">
        <v>252</v>
      </c>
      <c r="E32" s="388" t="s">
        <v>501</v>
      </c>
      <c r="F32" s="388" t="s">
        <v>502</v>
      </c>
      <c r="G32" s="34" t="s">
        <v>66</v>
      </c>
      <c r="H32" s="5"/>
      <c r="I32" s="34" t="s">
        <v>503</v>
      </c>
      <c r="J32" s="5"/>
      <c r="K32" s="5"/>
      <c r="L32" s="5"/>
      <c r="M32" s="5"/>
      <c r="N32" s="5"/>
      <c r="O32" s="5"/>
      <c r="P32" s="5"/>
      <c r="Q32" s="5"/>
      <c r="R32" s="5"/>
      <c r="S32" s="5"/>
      <c r="T32" s="5"/>
      <c r="U32" s="5"/>
      <c r="V32" s="5"/>
      <c r="W32" s="5"/>
      <c r="X32" s="5"/>
      <c r="Y32" s="5"/>
      <c r="Z32" s="5"/>
      <c r="AA32" s="5"/>
      <c r="AB32" s="5"/>
      <c r="AC32" s="5"/>
      <c r="AD32" s="5"/>
      <c r="AE32" s="5"/>
      <c r="AF32"/>
      <c r="AG32"/>
      <c r="AH32"/>
      <c r="AI32"/>
      <c r="AJ32"/>
      <c r="AK32"/>
      <c r="AL32"/>
      <c r="AM32"/>
      <c r="AN32"/>
      <c r="AO32"/>
      <c r="AP32"/>
    </row>
    <row r="33" spans="1:42" s="215" customFormat="1" ht="10">
      <c r="A33" s="412"/>
      <c r="B33" s="213" t="s">
        <v>504</v>
      </c>
      <c r="C33" s="389" t="s">
        <v>505</v>
      </c>
      <c r="D33" s="214" t="s">
        <v>506</v>
      </c>
      <c r="E33" s="389" t="s">
        <v>507</v>
      </c>
      <c r="F33" s="389" t="s">
        <v>508</v>
      </c>
      <c r="G33" s="400">
        <v>5.1299999999999998E-2</v>
      </c>
      <c r="H33" s="412"/>
      <c r="I33" s="518"/>
      <c r="J33" s="519"/>
      <c r="K33" s="519"/>
      <c r="L33" s="519"/>
      <c r="M33" s="520"/>
      <c r="N33" s="412"/>
      <c r="O33" s="412"/>
      <c r="P33" s="412"/>
      <c r="Q33" s="412"/>
      <c r="R33" s="412"/>
      <c r="S33" s="412"/>
      <c r="T33" s="412"/>
      <c r="U33" s="412"/>
      <c r="V33" s="412"/>
      <c r="W33" s="412"/>
      <c r="X33" s="412"/>
      <c r="Y33" s="412"/>
      <c r="Z33" s="412"/>
      <c r="AA33" s="412"/>
      <c r="AB33" s="412"/>
      <c r="AC33" s="412"/>
      <c r="AD33" s="412"/>
      <c r="AE33" s="412"/>
      <c r="AF33" s="418"/>
      <c r="AG33" s="418"/>
      <c r="AH33" s="418"/>
      <c r="AI33" s="418"/>
      <c r="AJ33" s="418"/>
      <c r="AK33" s="418"/>
      <c r="AL33" s="418"/>
      <c r="AM33" s="418"/>
      <c r="AN33" s="418"/>
      <c r="AO33" s="418"/>
      <c r="AP33" s="418"/>
    </row>
    <row r="34" spans="1:42" s="215" customFormat="1" ht="10">
      <c r="A34" s="412"/>
      <c r="B34" s="213" t="s">
        <v>509</v>
      </c>
      <c r="C34" s="389" t="s">
        <v>510</v>
      </c>
      <c r="D34" s="214" t="s">
        <v>173</v>
      </c>
      <c r="E34" s="389" t="s">
        <v>507</v>
      </c>
      <c r="F34" s="389" t="s">
        <v>508</v>
      </c>
      <c r="G34" s="389">
        <v>15</v>
      </c>
      <c r="H34" s="412"/>
      <c r="I34" s="521"/>
      <c r="J34" s="522"/>
      <c r="K34" s="522"/>
      <c r="L34" s="522"/>
      <c r="M34" s="523"/>
      <c r="N34" s="412"/>
      <c r="O34" s="412"/>
      <c r="P34" s="412"/>
      <c r="Q34" s="412"/>
      <c r="R34" s="412"/>
      <c r="S34" s="412"/>
      <c r="T34" s="412"/>
      <c r="U34" s="412"/>
      <c r="V34" s="412"/>
      <c r="W34" s="412"/>
      <c r="X34" s="412"/>
      <c r="Y34" s="412"/>
      <c r="Z34" s="412"/>
      <c r="AA34" s="412"/>
      <c r="AB34" s="412"/>
      <c r="AC34" s="412"/>
      <c r="AD34" s="412"/>
      <c r="AE34" s="412"/>
      <c r="AF34" s="418"/>
      <c r="AG34" s="418"/>
      <c r="AH34" s="418"/>
      <c r="AI34" s="418"/>
      <c r="AJ34" s="418"/>
      <c r="AK34" s="418"/>
      <c r="AL34" s="418"/>
      <c r="AM34" s="418"/>
      <c r="AN34" s="418"/>
      <c r="AO34" s="418"/>
      <c r="AP34" s="418"/>
    </row>
    <row r="35" spans="1:42" s="215" customFormat="1" ht="10">
      <c r="A35" s="412"/>
      <c r="B35" s="213" t="s">
        <v>511</v>
      </c>
      <c r="C35" s="389" t="s">
        <v>512</v>
      </c>
      <c r="D35" s="214" t="s">
        <v>513</v>
      </c>
      <c r="E35" s="389" t="s">
        <v>507</v>
      </c>
      <c r="F35" s="389" t="s">
        <v>514</v>
      </c>
      <c r="G35" s="401">
        <v>100</v>
      </c>
      <c r="H35" s="412"/>
      <c r="I35" s="521"/>
      <c r="J35" s="522"/>
      <c r="K35" s="522"/>
      <c r="L35" s="522"/>
      <c r="M35" s="523"/>
      <c r="N35" s="412"/>
      <c r="O35" s="412"/>
      <c r="P35" s="412"/>
      <c r="Q35" s="412"/>
      <c r="R35" s="412"/>
      <c r="S35" s="412"/>
      <c r="T35" s="412"/>
      <c r="U35" s="412"/>
      <c r="V35" s="412"/>
      <c r="W35" s="412"/>
      <c r="X35" s="412"/>
      <c r="Y35" s="412"/>
      <c r="Z35" s="412"/>
      <c r="AA35" s="412"/>
      <c r="AB35" s="412"/>
      <c r="AC35" s="412"/>
      <c r="AD35" s="412"/>
      <c r="AE35" s="412"/>
      <c r="AF35" s="418"/>
      <c r="AG35" s="418"/>
      <c r="AH35" s="418"/>
      <c r="AI35" s="418"/>
      <c r="AJ35" s="418"/>
      <c r="AK35" s="418"/>
      <c r="AL35" s="418"/>
      <c r="AM35" s="418"/>
      <c r="AN35" s="418"/>
      <c r="AO35" s="418"/>
      <c r="AP35" s="418"/>
    </row>
    <row r="36" spans="1:42" s="215" customFormat="1" ht="10">
      <c r="A36" s="412"/>
      <c r="B36" s="213" t="s">
        <v>515</v>
      </c>
      <c r="C36" s="389" t="s">
        <v>505</v>
      </c>
      <c r="D36" s="214" t="s">
        <v>506</v>
      </c>
      <c r="E36" s="389" t="s">
        <v>507</v>
      </c>
      <c r="F36" s="389" t="s">
        <v>508</v>
      </c>
      <c r="G36" s="400">
        <v>0.3</v>
      </c>
      <c r="H36" s="412"/>
      <c r="I36" s="521"/>
      <c r="J36" s="522"/>
      <c r="K36" s="522"/>
      <c r="L36" s="522"/>
      <c r="M36" s="523"/>
      <c r="N36" s="412"/>
      <c r="O36" s="412"/>
      <c r="P36" s="412"/>
      <c r="Q36" s="412"/>
      <c r="R36" s="412"/>
      <c r="S36" s="412"/>
      <c r="T36" s="412"/>
      <c r="U36" s="412"/>
      <c r="V36" s="412"/>
      <c r="W36" s="412"/>
      <c r="X36" s="412"/>
      <c r="Y36" s="412"/>
      <c r="Z36" s="412"/>
      <c r="AA36" s="412"/>
      <c r="AB36" s="412"/>
      <c r="AC36" s="412"/>
      <c r="AD36" s="412"/>
      <c r="AE36" s="412"/>
      <c r="AF36" s="418"/>
      <c r="AG36" s="418"/>
      <c r="AH36" s="418"/>
      <c r="AI36" s="418"/>
      <c r="AJ36" s="418"/>
      <c r="AK36" s="418"/>
      <c r="AL36" s="418"/>
      <c r="AM36" s="418"/>
      <c r="AN36" s="418"/>
      <c r="AO36" s="418"/>
      <c r="AP36" s="418"/>
    </row>
    <row r="37" spans="1:42" s="215" customFormat="1" ht="10">
      <c r="A37" s="412"/>
      <c r="B37" s="213" t="s">
        <v>516</v>
      </c>
      <c r="C37" s="389" t="s">
        <v>510</v>
      </c>
      <c r="D37" s="214" t="s">
        <v>506</v>
      </c>
      <c r="E37" s="389" t="s">
        <v>507</v>
      </c>
      <c r="F37" s="389" t="s">
        <v>508</v>
      </c>
      <c r="G37" s="400">
        <v>0.375</v>
      </c>
      <c r="H37" s="412"/>
      <c r="I37" s="521"/>
      <c r="J37" s="522"/>
      <c r="K37" s="522"/>
      <c r="L37" s="522"/>
      <c r="M37" s="523"/>
      <c r="N37" s="412"/>
      <c r="O37" s="412"/>
      <c r="P37" s="412"/>
      <c r="Q37" s="412"/>
      <c r="R37" s="412"/>
      <c r="S37" s="412"/>
      <c r="T37" s="412"/>
      <c r="U37" s="412"/>
      <c r="V37" s="412"/>
      <c r="W37" s="412"/>
      <c r="X37" s="412"/>
      <c r="Y37" s="412"/>
      <c r="Z37" s="412"/>
      <c r="AA37" s="412"/>
      <c r="AB37" s="412"/>
      <c r="AC37" s="412"/>
      <c r="AD37" s="412"/>
      <c r="AE37" s="412"/>
      <c r="AF37" s="418"/>
      <c r="AG37" s="418"/>
      <c r="AH37" s="418"/>
      <c r="AI37" s="418"/>
      <c r="AJ37" s="418"/>
      <c r="AK37" s="418"/>
      <c r="AL37" s="418"/>
      <c r="AM37" s="418"/>
      <c r="AN37" s="418"/>
      <c r="AO37" s="418"/>
      <c r="AP37" s="418"/>
    </row>
    <row r="38" spans="1:42" s="215" customFormat="1" ht="10">
      <c r="A38" s="412"/>
      <c r="B38" s="213" t="s">
        <v>517</v>
      </c>
      <c r="C38" s="389" t="s">
        <v>505</v>
      </c>
      <c r="D38" s="214" t="s">
        <v>506</v>
      </c>
      <c r="E38" s="389" t="s">
        <v>507</v>
      </c>
      <c r="F38" s="389" t="s">
        <v>508</v>
      </c>
      <c r="G38" s="400">
        <v>0.56999999999999995</v>
      </c>
      <c r="H38" s="412"/>
      <c r="I38" s="524"/>
      <c r="J38" s="525"/>
      <c r="K38" s="525"/>
      <c r="L38" s="525"/>
      <c r="M38" s="526"/>
      <c r="N38" s="412"/>
      <c r="O38" s="412"/>
      <c r="P38" s="412"/>
      <c r="Q38" s="412"/>
      <c r="R38" s="412"/>
      <c r="S38" s="412"/>
      <c r="T38" s="412"/>
      <c r="U38" s="412"/>
      <c r="V38" s="412"/>
      <c r="W38" s="412"/>
      <c r="X38" s="412"/>
      <c r="Y38" s="412"/>
      <c r="Z38" s="412"/>
      <c r="AA38" s="412"/>
      <c r="AB38" s="412"/>
      <c r="AC38" s="412"/>
      <c r="AD38" s="412"/>
      <c r="AE38" s="412"/>
      <c r="AF38" s="418"/>
      <c r="AG38" s="418"/>
      <c r="AH38" s="418"/>
      <c r="AI38" s="418"/>
      <c r="AJ38" s="418"/>
      <c r="AK38" s="418"/>
      <c r="AL38" s="418"/>
      <c r="AM38" s="418"/>
      <c r="AN38" s="418"/>
      <c r="AO38" s="418"/>
      <c r="AP38" s="418"/>
    </row>
    <row r="39" spans="1:42" ht="12.5">
      <c r="A39" s="5"/>
      <c r="B39" s="5"/>
      <c r="C39" s="5"/>
      <c r="D39" s="5"/>
      <c r="E39" s="387"/>
      <c r="F39" s="387"/>
      <c r="G39" s="5"/>
      <c r="H39" s="5"/>
      <c r="I39" s="5"/>
      <c r="J39" s="5"/>
      <c r="K39" s="5"/>
      <c r="L39"/>
      <c r="M39"/>
      <c r="N39"/>
      <c r="O39"/>
      <c r="P39"/>
      <c r="Q39"/>
      <c r="R39"/>
      <c r="S39"/>
      <c r="T39"/>
      <c r="U39"/>
      <c r="V39"/>
      <c r="W39"/>
      <c r="X39"/>
      <c r="Y39"/>
      <c r="Z39"/>
      <c r="AA39"/>
      <c r="AB39"/>
      <c r="AC39"/>
      <c r="AD39"/>
      <c r="AE39"/>
      <c r="AF39"/>
      <c r="AG39"/>
      <c r="AH39"/>
      <c r="AI39"/>
      <c r="AJ39"/>
      <c r="AK39"/>
      <c r="AL39"/>
      <c r="AM39"/>
      <c r="AN39"/>
      <c r="AO39"/>
      <c r="AP39"/>
    </row>
    <row r="40" spans="1:42" ht="14">
      <c r="A40" s="134"/>
      <c r="B40" s="22" t="s">
        <v>536</v>
      </c>
      <c r="C40" s="22"/>
      <c r="D40" s="22"/>
      <c r="E40" s="390"/>
      <c r="F40" s="390"/>
      <c r="G40" s="22"/>
      <c r="H40" s="22"/>
      <c r="I40" s="22"/>
      <c r="J40" s="21"/>
      <c r="K40" s="21"/>
      <c r="L40" s="21"/>
      <c r="M40" s="21"/>
      <c r="N40" s="21"/>
      <c r="O40" s="21"/>
      <c r="P40" s="21"/>
      <c r="Q40" s="21"/>
      <c r="R40" s="21"/>
      <c r="S40" s="21"/>
      <c r="T40" s="21"/>
      <c r="U40" s="21"/>
      <c r="V40" s="21"/>
      <c r="W40" s="21"/>
      <c r="X40" s="21"/>
      <c r="Y40" s="21"/>
      <c r="Z40" s="21"/>
      <c r="AA40" s="21"/>
      <c r="AB40" s="21"/>
      <c r="AC40" s="21"/>
      <c r="AD40" s="21"/>
      <c r="AE40" s="21"/>
      <c r="AF40"/>
      <c r="AG40"/>
      <c r="AH40"/>
      <c r="AI40"/>
      <c r="AJ40"/>
      <c r="AK40"/>
      <c r="AL40"/>
      <c r="AM40"/>
      <c r="AN40"/>
      <c r="AO40"/>
      <c r="AP40"/>
    </row>
    <row r="41" spans="1:42" ht="12.5">
      <c r="A41" s="5"/>
      <c r="B41" s="5"/>
      <c r="C41" s="5"/>
      <c r="D41" s="5"/>
      <c r="E41" s="387"/>
      <c r="F41" s="387"/>
      <c r="G41" s="5"/>
      <c r="H41" s="5"/>
      <c r="I41" s="5"/>
      <c r="J41" s="5"/>
      <c r="K41" s="5"/>
      <c r="L41" s="5"/>
      <c r="M41" s="5"/>
      <c r="N41" s="5"/>
      <c r="O41" s="5"/>
      <c r="P41" s="5"/>
      <c r="Q41" s="5"/>
      <c r="R41" s="5"/>
      <c r="S41" s="5"/>
      <c r="T41" s="5"/>
      <c r="U41" s="5"/>
      <c r="V41" s="5"/>
      <c r="W41" s="5"/>
      <c r="X41" s="5"/>
      <c r="Y41" s="5"/>
      <c r="Z41" s="5"/>
      <c r="AA41" s="5"/>
      <c r="AB41" s="5"/>
      <c r="AC41" s="5"/>
      <c r="AD41" s="5"/>
      <c r="AE41" s="5"/>
      <c r="AF41"/>
      <c r="AG41"/>
      <c r="AH41"/>
      <c r="AI41"/>
      <c r="AJ41"/>
      <c r="AK41"/>
      <c r="AL41"/>
      <c r="AM41"/>
      <c r="AN41"/>
      <c r="AO41"/>
      <c r="AP41"/>
    </row>
    <row r="42" spans="1:42" ht="12.5">
      <c r="A42" s="5"/>
      <c r="B42" s="83" t="s">
        <v>519</v>
      </c>
      <c r="C42" s="34" t="s">
        <v>500</v>
      </c>
      <c r="D42" s="34" t="s">
        <v>252</v>
      </c>
      <c r="E42" s="388" t="s">
        <v>501</v>
      </c>
      <c r="F42" s="388" t="s">
        <v>502</v>
      </c>
      <c r="G42" s="34">
        <v>1</v>
      </c>
      <c r="H42" s="34">
        <f>G42+1</f>
        <v>2</v>
      </c>
      <c r="I42" s="34">
        <f t="shared" ref="I42:AE42" si="5">H42+1</f>
        <v>3</v>
      </c>
      <c r="J42" s="34">
        <f t="shared" si="5"/>
        <v>4</v>
      </c>
      <c r="K42" s="34">
        <f t="shared" si="5"/>
        <v>5</v>
      </c>
      <c r="L42" s="34">
        <f t="shared" si="5"/>
        <v>6</v>
      </c>
      <c r="M42" s="34">
        <f t="shared" si="5"/>
        <v>7</v>
      </c>
      <c r="N42" s="34">
        <f t="shared" si="5"/>
        <v>8</v>
      </c>
      <c r="O42" s="34">
        <f t="shared" si="5"/>
        <v>9</v>
      </c>
      <c r="P42" s="34">
        <f t="shared" si="5"/>
        <v>10</v>
      </c>
      <c r="Q42" s="34">
        <f t="shared" si="5"/>
        <v>11</v>
      </c>
      <c r="R42" s="34">
        <f t="shared" si="5"/>
        <v>12</v>
      </c>
      <c r="S42" s="34">
        <f t="shared" si="5"/>
        <v>13</v>
      </c>
      <c r="T42" s="34">
        <f t="shared" si="5"/>
        <v>14</v>
      </c>
      <c r="U42" s="34">
        <f t="shared" si="5"/>
        <v>15</v>
      </c>
      <c r="V42" s="34">
        <f t="shared" si="5"/>
        <v>16</v>
      </c>
      <c r="W42" s="34">
        <f t="shared" si="5"/>
        <v>17</v>
      </c>
      <c r="X42" s="34">
        <f t="shared" si="5"/>
        <v>18</v>
      </c>
      <c r="Y42" s="34">
        <f t="shared" si="5"/>
        <v>19</v>
      </c>
      <c r="Z42" s="34">
        <f t="shared" si="5"/>
        <v>20</v>
      </c>
      <c r="AA42" s="34">
        <f t="shared" si="5"/>
        <v>21</v>
      </c>
      <c r="AB42" s="34">
        <f t="shared" si="5"/>
        <v>22</v>
      </c>
      <c r="AC42" s="34">
        <f t="shared" si="5"/>
        <v>23</v>
      </c>
      <c r="AD42" s="34">
        <f t="shared" si="5"/>
        <v>24</v>
      </c>
      <c r="AE42" s="34">
        <f t="shared" si="5"/>
        <v>25</v>
      </c>
      <c r="AF42"/>
      <c r="AG42"/>
      <c r="AH42"/>
      <c r="AI42"/>
      <c r="AJ42"/>
      <c r="AK42"/>
      <c r="AL42"/>
      <c r="AM42"/>
      <c r="AN42"/>
      <c r="AO42"/>
      <c r="AP42"/>
    </row>
    <row r="43" spans="1:42" s="215" customFormat="1" ht="10">
      <c r="A43" s="412"/>
      <c r="B43" s="213" t="s">
        <v>520</v>
      </c>
      <c r="C43" s="214" t="s">
        <v>521</v>
      </c>
      <c r="D43" s="214" t="s">
        <v>522</v>
      </c>
      <c r="E43" s="389" t="s">
        <v>523</v>
      </c>
      <c r="F43" s="389" t="s">
        <v>514</v>
      </c>
      <c r="G43" s="217">
        <f>IF(G$42=1,$G$35,0)</f>
        <v>100</v>
      </c>
      <c r="H43" s="217">
        <f>IF(H$42=1,$G$35,0)</f>
        <v>0</v>
      </c>
      <c r="I43" s="217">
        <f t="shared" ref="I43:AE43" si="6">IF(I$42=1,$G$35,0)</f>
        <v>0</v>
      </c>
      <c r="J43" s="217">
        <f t="shared" si="6"/>
        <v>0</v>
      </c>
      <c r="K43" s="217">
        <f t="shared" si="6"/>
        <v>0</v>
      </c>
      <c r="L43" s="217">
        <f t="shared" si="6"/>
        <v>0</v>
      </c>
      <c r="M43" s="217">
        <f t="shared" si="6"/>
        <v>0</v>
      </c>
      <c r="N43" s="217">
        <f t="shared" si="6"/>
        <v>0</v>
      </c>
      <c r="O43" s="217">
        <f t="shared" si="6"/>
        <v>0</v>
      </c>
      <c r="P43" s="217">
        <f t="shared" si="6"/>
        <v>0</v>
      </c>
      <c r="Q43" s="217">
        <f t="shared" si="6"/>
        <v>0</v>
      </c>
      <c r="R43" s="217">
        <f t="shared" si="6"/>
        <v>0</v>
      </c>
      <c r="S43" s="217">
        <f t="shared" si="6"/>
        <v>0</v>
      </c>
      <c r="T43" s="217">
        <f t="shared" si="6"/>
        <v>0</v>
      </c>
      <c r="U43" s="217">
        <f t="shared" si="6"/>
        <v>0</v>
      </c>
      <c r="V43" s="217">
        <f t="shared" si="6"/>
        <v>0</v>
      </c>
      <c r="W43" s="217">
        <f t="shared" si="6"/>
        <v>0</v>
      </c>
      <c r="X43" s="217">
        <f t="shared" si="6"/>
        <v>0</v>
      </c>
      <c r="Y43" s="217">
        <f t="shared" si="6"/>
        <v>0</v>
      </c>
      <c r="Z43" s="217">
        <f t="shared" si="6"/>
        <v>0</v>
      </c>
      <c r="AA43" s="217">
        <f t="shared" si="6"/>
        <v>0</v>
      </c>
      <c r="AB43" s="217">
        <f t="shared" si="6"/>
        <v>0</v>
      </c>
      <c r="AC43" s="217">
        <f t="shared" si="6"/>
        <v>0</v>
      </c>
      <c r="AD43" s="217">
        <f t="shared" si="6"/>
        <v>0</v>
      </c>
      <c r="AE43" s="217">
        <f t="shared" si="6"/>
        <v>0</v>
      </c>
      <c r="AF43" s="418"/>
      <c r="AG43" s="418"/>
      <c r="AH43" s="418"/>
      <c r="AI43" s="418"/>
      <c r="AJ43" s="418"/>
      <c r="AK43" s="418"/>
      <c r="AL43" s="418"/>
      <c r="AM43" s="418"/>
      <c r="AN43" s="418"/>
      <c r="AO43" s="418"/>
      <c r="AP43" s="418"/>
    </row>
    <row r="44" spans="1:42" s="215" customFormat="1" ht="10">
      <c r="A44" s="412"/>
      <c r="B44" s="213" t="s">
        <v>524</v>
      </c>
      <c r="C44" s="214" t="s">
        <v>525</v>
      </c>
      <c r="D44" s="214" t="s">
        <v>522</v>
      </c>
      <c r="E44" s="389" t="s">
        <v>523</v>
      </c>
      <c r="F44" s="389" t="s">
        <v>514</v>
      </c>
      <c r="G44" s="217">
        <f>G35*G37/2</f>
        <v>18.75</v>
      </c>
      <c r="H44" s="217">
        <f>(H42&lt;=$G$34)*IF(H42=$G$34,$G$35-SUM($G$44:G44),$G$37*($G$35-SUM($G$44:G44)))</f>
        <v>30.46875</v>
      </c>
      <c r="I44" s="217">
        <f>(I42&lt;=$G$34)*IF(I42=$G$34,$G$35-SUM($G$44:H44),$G$37*($G$35-SUM($G$44:H44)))</f>
        <v>19.04296875</v>
      </c>
      <c r="J44" s="217">
        <f>(J42&lt;=$G$34)*IF(J42=$G$34,$G$35-SUM($G$44:I44),$G$37*($G$35-SUM($G$44:I44)))</f>
        <v>11.90185546875</v>
      </c>
      <c r="K44" s="217">
        <f>(K42&lt;=$G$34)*IF(K42=$G$34,$G$35-SUM($G$44:J44),$G$37*($G$35-SUM($G$44:J44)))</f>
        <v>7.43865966796875</v>
      </c>
      <c r="L44" s="217">
        <f>(L42&lt;=$G$34)*IF(L42=$G$34,$G$35-SUM($G$44:K44),$G$37*($G$35-SUM($G$44:K44)))</f>
        <v>4.6491622924804688</v>
      </c>
      <c r="M44" s="217">
        <f>(M42&lt;=$G$34)*IF(M42=$G$34,$G$35-SUM($G$44:L44),$G$37*($G$35-SUM($G$44:L44)))</f>
        <v>2.905726432800293</v>
      </c>
      <c r="N44" s="217">
        <f>(N42&lt;=$G$34)*IF(N42=$G$34,$G$35-SUM($G$44:M44),$G$37*($G$35-SUM($G$44:M44)))</f>
        <v>1.8160790205001831</v>
      </c>
      <c r="O44" s="217">
        <f>(O42&lt;=$G$34)*IF(O42=$G$34,$G$35-SUM($G$44:N44),$G$37*($G$35-SUM($G$44:N44)))</f>
        <v>1.1350493878126144</v>
      </c>
      <c r="P44" s="217">
        <f>(P42&lt;=$G$34)*IF(P42=$G$34,$G$35-SUM($G$44:O44),$G$37*($G$35-SUM($G$44:O44)))</f>
        <v>0.70940586738288403</v>
      </c>
      <c r="Q44" s="217">
        <f>(Q42&lt;=$G$34)*IF(Q42=$G$34,$G$35-SUM($G$44:P44),$G$37*($G$35-SUM($G$44:P44)))</f>
        <v>0.44337866711430252</v>
      </c>
      <c r="R44" s="217">
        <f>(R42&lt;=$G$34)*IF(R42=$G$34,$G$35-SUM($G$44:Q44),$G$37*($G$35-SUM($G$44:Q44)))</f>
        <v>0.27711166694643907</v>
      </c>
      <c r="S44" s="217">
        <f>(S42&lt;=$G$34)*IF(S42=$G$34,$G$35-SUM($G$44:R44),$G$37*($G$35-SUM($G$44:R44)))</f>
        <v>0.17319479184152442</v>
      </c>
      <c r="T44" s="217">
        <f>(T42&lt;=$G$34)*IF(T42=$G$34,$G$35-SUM($G$44:S44),$G$37*($G$35-SUM($G$44:S44)))</f>
        <v>0.10824674490095276</v>
      </c>
      <c r="U44" s="217">
        <f>(U42&lt;=$G$34)*IF(U42=$G$34,$G$35-SUM($G$44:T44),$G$37*($G$35-SUM($G$44:T44)))</f>
        <v>0.18041124150158794</v>
      </c>
      <c r="V44" s="217">
        <f>(V42&lt;=$G$34)*IF(V42=$G$34,$G$35-SUM($G$44:U44),$G$37*($G$35-SUM($G$44:U44)))</f>
        <v>0</v>
      </c>
      <c r="W44" s="217">
        <f>(W42&lt;=$G$34)*IF(W42=$G$34,$G$35-SUM($G$44:V44),$G$37*($G$35-SUM($G$44:V44)))</f>
        <v>0</v>
      </c>
      <c r="X44" s="217">
        <f>(X42&lt;=$G$34)*IF(X42=$G$34,$G$35-SUM($G$44:W44),$G$37*($G$35-SUM($G$44:W44)))</f>
        <v>0</v>
      </c>
      <c r="Y44" s="217">
        <f>(Y42&lt;=$G$34)*IF(Y42=$G$34,$G$35-SUM($G$44:X44),$G$37*($G$35-SUM($G$44:X44)))</f>
        <v>0</v>
      </c>
      <c r="Z44" s="217">
        <f>(Z42&lt;=$G$34)*IF(Z42=$G$34,$G$35-SUM($G$44:Y44),$G$37*($G$35-SUM($G$44:Y44)))</f>
        <v>0</v>
      </c>
      <c r="AA44" s="217">
        <f>(AA42&lt;=$G$34)*IF(AA42=$G$34,$G$35-SUM($G$44:Z44),$G$37*($G$35-SUM($G$44:Z44)))</f>
        <v>0</v>
      </c>
      <c r="AB44" s="217">
        <f>(AB42&lt;=$G$34)*IF(AB42=$G$34,$G$35-SUM($G$44:AA44),$G$37*($G$35-SUM($G$44:AA44)))</f>
        <v>0</v>
      </c>
      <c r="AC44" s="217">
        <f>(AC42&lt;=$G$34)*IF(AC42=$G$34,$G$35-SUM($G$44:AB44),$G$37*($G$35-SUM($G$44:AB44)))</f>
        <v>0</v>
      </c>
      <c r="AD44" s="217">
        <f>(AD42&lt;=$G$34)*IF(AD42=$G$34,$G$35-SUM($G$44:AC44),$G$37*($G$35-SUM($G$44:AC44)))</f>
        <v>0</v>
      </c>
      <c r="AE44" s="217">
        <f>(AE42&lt;=$G$34)*IF(AE42=$G$34,$G$35-SUM($G$44:AD44),$G$37*($G$35-SUM($G$44:AD44)))</f>
        <v>0</v>
      </c>
      <c r="AF44" s="418"/>
      <c r="AG44" s="418"/>
      <c r="AH44" s="418"/>
      <c r="AI44" s="418"/>
      <c r="AJ44" s="418"/>
      <c r="AK44" s="418"/>
      <c r="AL44" s="418"/>
      <c r="AM44" s="418"/>
      <c r="AN44" s="418"/>
      <c r="AO44" s="418"/>
      <c r="AP44" s="418"/>
    </row>
    <row r="45" spans="1:42" s="215" customFormat="1" ht="10">
      <c r="A45" s="412"/>
      <c r="B45" s="213" t="s">
        <v>520</v>
      </c>
      <c r="C45" s="214" t="s">
        <v>525</v>
      </c>
      <c r="D45" s="214" t="s">
        <v>522</v>
      </c>
      <c r="E45" s="389" t="s">
        <v>523</v>
      </c>
      <c r="F45" s="389" t="s">
        <v>514</v>
      </c>
      <c r="G45" s="217">
        <f>G43-G44</f>
        <v>81.25</v>
      </c>
      <c r="H45" s="217">
        <f>H43-H44</f>
        <v>-30.46875</v>
      </c>
      <c r="I45" s="217">
        <f>I43-I44</f>
        <v>-19.04296875</v>
      </c>
      <c r="J45" s="217">
        <f>J43-J44</f>
        <v>-11.90185546875</v>
      </c>
      <c r="K45" s="217">
        <f>K43-K44</f>
        <v>-7.43865966796875</v>
      </c>
      <c r="L45" s="217">
        <f t="shared" ref="L45:AE45" si="7">L43-L44</f>
        <v>-4.6491622924804688</v>
      </c>
      <c r="M45" s="217">
        <f t="shared" si="7"/>
        <v>-2.905726432800293</v>
      </c>
      <c r="N45" s="217">
        <f t="shared" si="7"/>
        <v>-1.8160790205001831</v>
      </c>
      <c r="O45" s="217">
        <f t="shared" si="7"/>
        <v>-1.1350493878126144</v>
      </c>
      <c r="P45" s="217">
        <f t="shared" si="7"/>
        <v>-0.70940586738288403</v>
      </c>
      <c r="Q45" s="217">
        <f t="shared" si="7"/>
        <v>-0.44337866711430252</v>
      </c>
      <c r="R45" s="217">
        <f t="shared" si="7"/>
        <v>-0.27711166694643907</v>
      </c>
      <c r="S45" s="217">
        <f t="shared" si="7"/>
        <v>-0.17319479184152442</v>
      </c>
      <c r="T45" s="217">
        <f t="shared" si="7"/>
        <v>-0.10824674490095276</v>
      </c>
      <c r="U45" s="217">
        <f t="shared" si="7"/>
        <v>-0.18041124150158794</v>
      </c>
      <c r="V45" s="217">
        <f t="shared" si="7"/>
        <v>0</v>
      </c>
      <c r="W45" s="217">
        <f t="shared" si="7"/>
        <v>0</v>
      </c>
      <c r="X45" s="217">
        <f t="shared" si="7"/>
        <v>0</v>
      </c>
      <c r="Y45" s="217">
        <f t="shared" si="7"/>
        <v>0</v>
      </c>
      <c r="Z45" s="217">
        <f t="shared" si="7"/>
        <v>0</v>
      </c>
      <c r="AA45" s="217">
        <f t="shared" si="7"/>
        <v>0</v>
      </c>
      <c r="AB45" s="217">
        <f t="shared" si="7"/>
        <v>0</v>
      </c>
      <c r="AC45" s="217">
        <f t="shared" si="7"/>
        <v>0</v>
      </c>
      <c r="AD45" s="217">
        <f t="shared" si="7"/>
        <v>0</v>
      </c>
      <c r="AE45" s="217">
        <f t="shared" si="7"/>
        <v>0</v>
      </c>
      <c r="AF45" s="418"/>
      <c r="AG45" s="418"/>
      <c r="AH45" s="418"/>
      <c r="AI45" s="418"/>
      <c r="AJ45" s="418"/>
      <c r="AK45" s="418"/>
      <c r="AL45" s="418"/>
      <c r="AM45" s="418"/>
      <c r="AN45" s="418"/>
      <c r="AO45" s="418"/>
      <c r="AP45" s="418"/>
    </row>
    <row r="46" spans="1:42" s="215" customFormat="1" ht="10">
      <c r="A46" s="418"/>
      <c r="B46" s="213" t="s">
        <v>526</v>
      </c>
      <c r="C46" s="214" t="s">
        <v>525</v>
      </c>
      <c r="D46" s="214" t="s">
        <v>522</v>
      </c>
      <c r="E46" s="389" t="s">
        <v>523</v>
      </c>
      <c r="F46" s="389" t="s">
        <v>514</v>
      </c>
      <c r="G46" s="217">
        <f>G45*$G$36</f>
        <v>24.375</v>
      </c>
      <c r="H46" s="217">
        <f>H45*$G$36</f>
        <v>-9.140625</v>
      </c>
      <c r="I46" s="217">
        <f>I45*$G$36</f>
        <v>-5.712890625</v>
      </c>
      <c r="J46" s="217">
        <f>J45*$G$36</f>
        <v>-3.570556640625</v>
      </c>
      <c r="K46" s="217">
        <f>K45*$G$36</f>
        <v>-2.231597900390625</v>
      </c>
      <c r="L46" s="217">
        <f t="shared" ref="L46:AE46" si="8">L45*$G$36</f>
        <v>-1.3947486877441406</v>
      </c>
      <c r="M46" s="217">
        <f t="shared" si="8"/>
        <v>-0.87171792984008789</v>
      </c>
      <c r="N46" s="217">
        <f t="shared" si="8"/>
        <v>-0.54482370615005493</v>
      </c>
      <c r="O46" s="217">
        <f t="shared" si="8"/>
        <v>-0.34051481634378433</v>
      </c>
      <c r="P46" s="217">
        <f t="shared" si="8"/>
        <v>-0.21282176021486521</v>
      </c>
      <c r="Q46" s="217">
        <f t="shared" si="8"/>
        <v>-0.13301360013429075</v>
      </c>
      <c r="R46" s="217">
        <f t="shared" si="8"/>
        <v>-8.3133500083931722E-2</v>
      </c>
      <c r="S46" s="217">
        <f t="shared" si="8"/>
        <v>-5.1958437552457326E-2</v>
      </c>
      <c r="T46" s="217">
        <f t="shared" si="8"/>
        <v>-3.2474023470285829E-2</v>
      </c>
      <c r="U46" s="217">
        <f t="shared" si="8"/>
        <v>-5.4123372450476381E-2</v>
      </c>
      <c r="V46" s="217">
        <f t="shared" si="8"/>
        <v>0</v>
      </c>
      <c r="W46" s="217">
        <f t="shared" si="8"/>
        <v>0</v>
      </c>
      <c r="X46" s="217">
        <f t="shared" si="8"/>
        <v>0</v>
      </c>
      <c r="Y46" s="217">
        <f t="shared" si="8"/>
        <v>0</v>
      </c>
      <c r="Z46" s="217">
        <f t="shared" si="8"/>
        <v>0</v>
      </c>
      <c r="AA46" s="217">
        <f t="shared" si="8"/>
        <v>0</v>
      </c>
      <c r="AB46" s="217">
        <f t="shared" si="8"/>
        <v>0</v>
      </c>
      <c r="AC46" s="217">
        <f t="shared" si="8"/>
        <v>0</v>
      </c>
      <c r="AD46" s="217">
        <f t="shared" si="8"/>
        <v>0</v>
      </c>
      <c r="AE46" s="217">
        <f t="shared" si="8"/>
        <v>0</v>
      </c>
      <c r="AF46" s="418"/>
      <c r="AG46" s="418"/>
      <c r="AH46" s="418"/>
      <c r="AI46" s="418"/>
      <c r="AJ46" s="418"/>
      <c r="AK46" s="418"/>
      <c r="AL46" s="418"/>
      <c r="AM46" s="418"/>
      <c r="AN46" s="418"/>
      <c r="AO46" s="418"/>
      <c r="AP46" s="418"/>
    </row>
    <row r="47" spans="1:42" s="215" customFormat="1" ht="10">
      <c r="A47" s="418"/>
      <c r="B47" s="213" t="s">
        <v>527</v>
      </c>
      <c r="C47" s="214" t="s">
        <v>525</v>
      </c>
      <c r="D47" s="214" t="s">
        <v>528</v>
      </c>
      <c r="E47" s="389" t="s">
        <v>507</v>
      </c>
      <c r="F47" s="389" t="s">
        <v>514</v>
      </c>
      <c r="G47" s="218">
        <f>1/((1+$G$33)^(G42-0.5))</f>
        <v>0.97529650473035956</v>
      </c>
      <c r="H47" s="218">
        <f>1/((1+$G$33)^(H42-0.5))</f>
        <v>0.9277052266054977</v>
      </c>
      <c r="I47" s="218">
        <f>1/((1+$G$33)^(I42-0.5))</f>
        <v>0.88243624712783952</v>
      </c>
      <c r="J47" s="218">
        <f>1/((1+$G$33)^(J42-0.5))</f>
        <v>0.83937624572228642</v>
      </c>
      <c r="K47" s="218">
        <f>1/((1+$G$33)^(K42-0.5))</f>
        <v>0.79841743148700317</v>
      </c>
      <c r="L47" s="218">
        <f t="shared" ref="L47:AE47" si="9">1/((1+$G$33)^(L42-0.5))</f>
        <v>0.75945727336345781</v>
      </c>
      <c r="M47" s="218">
        <f t="shared" si="9"/>
        <v>0.72239824347327874</v>
      </c>
      <c r="N47" s="218">
        <f t="shared" si="9"/>
        <v>0.68714757297943385</v>
      </c>
      <c r="O47" s="218">
        <f t="shared" si="9"/>
        <v>0.65361701986058585</v>
      </c>
      <c r="P47" s="218">
        <f t="shared" si="9"/>
        <v>0.62172264801729848</v>
      </c>
      <c r="Q47" s="218">
        <f t="shared" si="9"/>
        <v>0.59138461715713742</v>
      </c>
      <c r="R47" s="218">
        <f t="shared" si="9"/>
        <v>0.56252698293269043</v>
      </c>
      <c r="S47" s="218">
        <f t="shared" si="9"/>
        <v>0.53507750683219868</v>
      </c>
      <c r="T47" s="218">
        <f t="shared" si="9"/>
        <v>0.50896747534690268</v>
      </c>
      <c r="U47" s="218">
        <f t="shared" si="9"/>
        <v>0.48413152796243009</v>
      </c>
      <c r="V47" s="218">
        <f t="shared" si="9"/>
        <v>0.46050749354364129</v>
      </c>
      <c r="W47" s="218">
        <f t="shared" si="9"/>
        <v>0.43803623470335895</v>
      </c>
      <c r="X47" s="218">
        <f t="shared" si="9"/>
        <v>0.41666149976539435</v>
      </c>
      <c r="Y47" s="218">
        <f t="shared" si="9"/>
        <v>0.39632978195129304</v>
      </c>
      <c r="Z47" s="218">
        <f t="shared" si="9"/>
        <v>0.37699018543830787</v>
      </c>
      <c r="AA47" s="218">
        <f t="shared" si="9"/>
        <v>0.35859429795330339</v>
      </c>
      <c r="AB47" s="218">
        <f t="shared" si="9"/>
        <v>0.34109606958366168</v>
      </c>
      <c r="AC47" s="218">
        <f t="shared" si="9"/>
        <v>0.3244516975018184</v>
      </c>
      <c r="AD47" s="218">
        <f t="shared" si="9"/>
        <v>0.30861951631486584</v>
      </c>
      <c r="AE47" s="218">
        <f t="shared" si="9"/>
        <v>0.29355989376473496</v>
      </c>
      <c r="AF47" s="418"/>
      <c r="AG47" s="418"/>
      <c r="AH47" s="418"/>
      <c r="AI47" s="418"/>
      <c r="AJ47" s="418"/>
      <c r="AK47" s="418"/>
      <c r="AL47" s="418"/>
      <c r="AM47" s="418"/>
      <c r="AN47" s="418"/>
      <c r="AO47" s="418"/>
      <c r="AP47" s="418"/>
    </row>
    <row r="48" spans="1:42" ht="12.5">
      <c r="A48"/>
      <c r="B48"/>
      <c r="C48"/>
      <c r="D48"/>
      <c r="E48"/>
      <c r="F48"/>
      <c r="H48"/>
      <c r="I48"/>
      <c r="J48"/>
      <c r="K48"/>
      <c r="L48"/>
      <c r="M48"/>
      <c r="N48"/>
      <c r="O48"/>
      <c r="P48"/>
      <c r="Q48"/>
      <c r="R48"/>
      <c r="S48"/>
      <c r="T48"/>
      <c r="U48"/>
      <c r="V48"/>
      <c r="W48"/>
      <c r="X48"/>
      <c r="Y48"/>
      <c r="Z48"/>
      <c r="AA48"/>
      <c r="AB48"/>
      <c r="AC48"/>
      <c r="AD48"/>
      <c r="AE48"/>
      <c r="AF48"/>
      <c r="AG48"/>
      <c r="AH48"/>
      <c r="AI48"/>
      <c r="AJ48"/>
      <c r="AK48"/>
      <c r="AL48"/>
      <c r="AM48"/>
      <c r="AN48"/>
      <c r="AO48"/>
      <c r="AP48"/>
    </row>
    <row r="49" spans="1:43" ht="12.5">
      <c r="A49"/>
      <c r="B49" s="83" t="s">
        <v>529</v>
      </c>
      <c r="C49" s="34" t="s">
        <v>500</v>
      </c>
      <c r="D49" s="34" t="s">
        <v>252</v>
      </c>
      <c r="E49" s="388" t="s">
        <v>501</v>
      </c>
      <c r="F49" s="388" t="s">
        <v>502</v>
      </c>
      <c r="G49" s="34" t="s">
        <v>530</v>
      </c>
      <c r="H49"/>
      <c r="I49"/>
      <c r="J49"/>
      <c r="K49"/>
      <c r="L49"/>
      <c r="M49"/>
      <c r="N49"/>
      <c r="O49"/>
      <c r="P49"/>
      <c r="Q49"/>
      <c r="R49"/>
      <c r="S49"/>
      <c r="T49"/>
      <c r="U49"/>
      <c r="V49"/>
      <c r="W49"/>
      <c r="X49"/>
      <c r="Y49"/>
      <c r="Z49"/>
      <c r="AA49"/>
      <c r="AB49"/>
      <c r="AC49"/>
      <c r="AD49"/>
      <c r="AE49"/>
      <c r="AF49"/>
      <c r="AG49"/>
      <c r="AH49"/>
      <c r="AI49"/>
      <c r="AJ49"/>
      <c r="AK49"/>
      <c r="AL49"/>
      <c r="AM49"/>
      <c r="AN49"/>
      <c r="AO49"/>
      <c r="AP49"/>
    </row>
    <row r="50" spans="1:43" s="215" customFormat="1" ht="10">
      <c r="A50" s="418"/>
      <c r="B50" s="213" t="s">
        <v>531</v>
      </c>
      <c r="C50" s="214" t="s">
        <v>525</v>
      </c>
      <c r="D50" s="214" t="s">
        <v>522</v>
      </c>
      <c r="E50" s="389" t="s">
        <v>523</v>
      </c>
      <c r="F50" s="389" t="s">
        <v>514</v>
      </c>
      <c r="G50" s="217">
        <f>SUMPRODUCT(G46:AE46,G47:AE47)*(1-G38)</f>
        <v>1.2292847614164597</v>
      </c>
      <c r="H50" s="418"/>
      <c r="I50" s="418"/>
      <c r="J50" s="418"/>
      <c r="K50" s="418"/>
      <c r="L50" s="418"/>
      <c r="M50" s="418"/>
      <c r="N50" s="418"/>
      <c r="O50" s="418"/>
      <c r="P50" s="418"/>
      <c r="Q50" s="418"/>
      <c r="R50" s="418"/>
      <c r="S50" s="418"/>
      <c r="T50" s="418"/>
      <c r="U50" s="418"/>
      <c r="V50" s="418"/>
      <c r="W50" s="418"/>
      <c r="X50" s="418"/>
      <c r="Y50" s="418"/>
      <c r="Z50" s="418"/>
      <c r="AA50" s="418"/>
      <c r="AB50" s="418"/>
      <c r="AC50" s="418"/>
      <c r="AD50" s="418"/>
      <c r="AE50" s="418"/>
      <c r="AF50" s="418"/>
      <c r="AG50" s="418"/>
      <c r="AH50" s="418"/>
      <c r="AI50" s="418"/>
      <c r="AJ50" s="418"/>
      <c r="AK50" s="418"/>
      <c r="AL50" s="418"/>
      <c r="AM50" s="418"/>
      <c r="AN50" s="418"/>
      <c r="AO50" s="418"/>
      <c r="AP50" s="418"/>
      <c r="AQ50" s="418"/>
    </row>
    <row r="51" spans="1:43" s="215" customFormat="1" ht="10">
      <c r="A51" s="418"/>
      <c r="B51" s="213" t="s">
        <v>532</v>
      </c>
      <c r="C51" s="214" t="s">
        <v>525</v>
      </c>
      <c r="D51" s="214" t="s">
        <v>522</v>
      </c>
      <c r="E51" s="389" t="s">
        <v>523</v>
      </c>
      <c r="F51" s="389" t="s">
        <v>514</v>
      </c>
      <c r="G51" s="217">
        <f>G50*G36/(1-G36*(1-G38))</f>
        <v>0.42340462505733395</v>
      </c>
      <c r="H51" s="418"/>
      <c r="I51" s="418"/>
      <c r="J51" s="418"/>
      <c r="K51" s="418"/>
      <c r="L51" s="418"/>
      <c r="M51" s="418"/>
      <c r="N51" s="418"/>
      <c r="O51" s="418"/>
      <c r="P51" s="418"/>
      <c r="Q51" s="418"/>
      <c r="R51" s="418"/>
      <c r="S51" s="418"/>
      <c r="T51" s="418"/>
      <c r="U51" s="418"/>
      <c r="V51" s="418"/>
      <c r="W51" s="418"/>
      <c r="X51" s="418"/>
      <c r="Y51" s="418"/>
      <c r="Z51" s="418"/>
      <c r="AA51" s="418"/>
      <c r="AB51" s="418"/>
      <c r="AC51" s="418"/>
      <c r="AD51" s="418"/>
      <c r="AE51" s="418"/>
      <c r="AF51" s="418"/>
      <c r="AG51" s="418"/>
      <c r="AH51" s="418"/>
      <c r="AI51" s="418"/>
      <c r="AJ51" s="418"/>
      <c r="AK51" s="418"/>
      <c r="AL51" s="418"/>
      <c r="AM51" s="418"/>
      <c r="AN51" s="418"/>
      <c r="AO51" s="418"/>
      <c r="AP51" s="418"/>
      <c r="AQ51" s="418"/>
    </row>
    <row r="52" spans="1:43" s="215" customFormat="1" ht="10">
      <c r="A52" s="418"/>
      <c r="B52" s="213" t="s">
        <v>533</v>
      </c>
      <c r="C52" s="214" t="s">
        <v>525</v>
      </c>
      <c r="D52" s="214" t="s">
        <v>522</v>
      </c>
      <c r="E52" s="389" t="s">
        <v>523</v>
      </c>
      <c r="F52" s="389" t="s">
        <v>514</v>
      </c>
      <c r="G52" s="217">
        <f>G51/(1+$G$7)^0.5</f>
        <v>0.4112106927150958</v>
      </c>
      <c r="H52" s="418"/>
      <c r="I52" s="418"/>
      <c r="J52" s="418"/>
      <c r="K52" s="418"/>
      <c r="L52" s="418"/>
      <c r="M52" s="418"/>
      <c r="N52" s="418"/>
      <c r="O52" s="418"/>
      <c r="P52" s="418"/>
      <c r="Q52" s="418"/>
      <c r="R52" s="418"/>
      <c r="S52" s="418"/>
      <c r="T52" s="418"/>
      <c r="U52" s="418"/>
      <c r="V52" s="418"/>
      <c r="W52" s="418"/>
      <c r="X52" s="418"/>
      <c r="Y52" s="418"/>
      <c r="Z52" s="418"/>
      <c r="AA52" s="418"/>
      <c r="AB52" s="418"/>
      <c r="AC52" s="418"/>
      <c r="AD52" s="418"/>
      <c r="AE52" s="418"/>
      <c r="AF52" s="418"/>
      <c r="AG52" s="418"/>
      <c r="AH52" s="418"/>
      <c r="AI52" s="418"/>
      <c r="AJ52" s="418"/>
      <c r="AK52" s="418"/>
      <c r="AL52" s="418"/>
      <c r="AM52" s="418"/>
      <c r="AN52" s="418"/>
      <c r="AO52" s="418"/>
      <c r="AP52" s="418"/>
      <c r="AQ52" s="418"/>
    </row>
    <row r="53" spans="1:43" s="215" customFormat="1" ht="10">
      <c r="A53" s="418"/>
      <c r="B53" s="213" t="s">
        <v>534</v>
      </c>
      <c r="C53" s="214" t="s">
        <v>525</v>
      </c>
      <c r="D53" s="214" t="s">
        <v>522</v>
      </c>
      <c r="E53" s="389" t="s">
        <v>523</v>
      </c>
      <c r="F53" s="389" t="s">
        <v>514</v>
      </c>
      <c r="G53" s="217">
        <f>G50+G52</f>
        <v>1.6404954541315555</v>
      </c>
      <c r="H53" s="418"/>
      <c r="I53" s="418"/>
      <c r="J53" s="418"/>
      <c r="K53" s="418"/>
      <c r="L53" s="418"/>
      <c r="M53" s="418"/>
      <c r="N53" s="418"/>
      <c r="O53" s="418"/>
      <c r="P53" s="418"/>
      <c r="Q53" s="418"/>
      <c r="R53" s="418"/>
      <c r="S53" s="418"/>
      <c r="T53" s="418"/>
      <c r="U53" s="418"/>
      <c r="V53" s="418"/>
      <c r="W53" s="418"/>
      <c r="X53" s="418"/>
      <c r="Y53" s="418"/>
      <c r="Z53" s="418"/>
      <c r="AA53" s="418"/>
      <c r="AB53" s="418"/>
      <c r="AC53" s="418"/>
      <c r="AD53" s="418"/>
      <c r="AE53" s="418"/>
      <c r="AF53" s="418"/>
      <c r="AG53" s="418"/>
      <c r="AH53" s="418"/>
      <c r="AI53" s="418"/>
      <c r="AJ53" s="418"/>
      <c r="AK53" s="418"/>
      <c r="AL53" s="418"/>
      <c r="AM53" s="418"/>
      <c r="AN53" s="418"/>
      <c r="AO53" s="418"/>
      <c r="AP53" s="418"/>
      <c r="AQ53" s="418"/>
    </row>
    <row r="54" spans="1:43" s="215" customFormat="1" ht="10">
      <c r="A54" s="418"/>
      <c r="B54" s="213" t="s">
        <v>280</v>
      </c>
      <c r="C54" s="214" t="s">
        <v>525</v>
      </c>
      <c r="D54" s="214" t="s">
        <v>260</v>
      </c>
      <c r="E54" s="389" t="s">
        <v>508</v>
      </c>
      <c r="F54" s="389" t="s">
        <v>508</v>
      </c>
      <c r="G54" s="426">
        <f>G53/$G$9</f>
        <v>1.6404954541315554E-2</v>
      </c>
      <c r="H54" s="418"/>
      <c r="I54" s="418"/>
      <c r="J54" s="418"/>
      <c r="K54" s="418"/>
      <c r="L54" s="418"/>
      <c r="M54" s="418"/>
      <c r="N54" s="418"/>
      <c r="O54" s="418"/>
      <c r="P54" s="418"/>
      <c r="Q54" s="418"/>
      <c r="R54" s="418"/>
      <c r="S54" s="418"/>
      <c r="T54" s="418"/>
      <c r="U54" s="418"/>
      <c r="V54" s="418"/>
      <c r="W54" s="418"/>
      <c r="X54" s="418"/>
      <c r="Y54" s="418"/>
      <c r="Z54" s="418"/>
      <c r="AA54" s="418"/>
      <c r="AB54" s="418"/>
      <c r="AC54" s="418"/>
      <c r="AD54" s="418"/>
      <c r="AE54" s="418"/>
      <c r="AF54" s="418"/>
      <c r="AG54" s="418"/>
      <c r="AH54" s="418"/>
      <c r="AI54" s="418"/>
      <c r="AJ54" s="418"/>
      <c r="AK54" s="418"/>
      <c r="AL54" s="418"/>
      <c r="AM54" s="418"/>
      <c r="AN54" s="418"/>
      <c r="AO54" s="418"/>
      <c r="AP54" s="418"/>
      <c r="AQ54" s="418"/>
    </row>
    <row r="55" spans="1:43" ht="12.5">
      <c r="A55"/>
      <c r="B55"/>
      <c r="C55"/>
      <c r="D55"/>
      <c r="E55"/>
      <c r="F55"/>
      <c r="H55"/>
      <c r="I55"/>
      <c r="J55"/>
      <c r="K55"/>
      <c r="L55"/>
      <c r="M55"/>
      <c r="N55"/>
      <c r="O55"/>
      <c r="P55"/>
      <c r="Q55"/>
      <c r="R55"/>
      <c r="S55"/>
      <c r="T55"/>
      <c r="U55"/>
      <c r="V55"/>
      <c r="W55"/>
      <c r="X55"/>
      <c r="Y55"/>
      <c r="Z55"/>
      <c r="AA55"/>
      <c r="AB55"/>
      <c r="AC55"/>
      <c r="AD55"/>
      <c r="AE55"/>
      <c r="AF55"/>
      <c r="AG55"/>
      <c r="AH55"/>
      <c r="AI55"/>
      <c r="AJ55"/>
      <c r="AK55"/>
      <c r="AL55"/>
      <c r="AM55"/>
      <c r="AN55"/>
      <c r="AO55"/>
      <c r="AP55"/>
    </row>
    <row r="56" spans="1:43">
      <c r="AI56" s="2"/>
      <c r="AJ56" s="2"/>
      <c r="AK56" s="2"/>
      <c r="AL56" s="2"/>
      <c r="AM56" s="2"/>
      <c r="AN56" s="2"/>
      <c r="AO56" s="2"/>
      <c r="AP56" s="2"/>
      <c r="AQ56" s="2"/>
    </row>
    <row r="57" spans="1:43">
      <c r="AI57" s="2"/>
      <c r="AJ57" s="2"/>
      <c r="AK57" s="2"/>
      <c r="AL57" s="2"/>
      <c r="AM57" s="2"/>
      <c r="AN57" s="2"/>
      <c r="AO57" s="2"/>
      <c r="AP57" s="2"/>
      <c r="AQ57" s="2"/>
    </row>
    <row r="58" spans="1:43">
      <c r="AI58" s="2"/>
      <c r="AJ58" s="2"/>
      <c r="AK58" s="2"/>
      <c r="AL58" s="2"/>
      <c r="AM58" s="2"/>
      <c r="AN58" s="2"/>
      <c r="AO58" s="2"/>
      <c r="AP58" s="2"/>
      <c r="AQ58" s="2"/>
    </row>
    <row r="59" spans="1:43">
      <c r="AI59" s="2"/>
      <c r="AJ59" s="2"/>
      <c r="AK59" s="2"/>
      <c r="AL59" s="2"/>
      <c r="AM59" s="2"/>
      <c r="AN59" s="2"/>
      <c r="AO59" s="2"/>
      <c r="AP59" s="2"/>
      <c r="AQ59" s="2"/>
    </row>
    <row r="60" spans="1:43">
      <c r="AI60" s="2"/>
      <c r="AJ60" s="2"/>
      <c r="AK60" s="2"/>
      <c r="AL60" s="2"/>
      <c r="AM60" s="2"/>
      <c r="AN60" s="2"/>
      <c r="AO60" s="2"/>
      <c r="AP60" s="2"/>
      <c r="AQ60" s="2"/>
    </row>
    <row r="61" spans="1:43">
      <c r="AI61" s="2"/>
      <c r="AJ61" s="2"/>
      <c r="AK61" s="2"/>
      <c r="AL61" s="2"/>
      <c r="AM61" s="2"/>
      <c r="AN61" s="2"/>
      <c r="AO61" s="2"/>
      <c r="AP61" s="2"/>
      <c r="AQ61" s="2"/>
    </row>
    <row r="62" spans="1:43">
      <c r="AI62" s="2"/>
      <c r="AJ62" s="2"/>
      <c r="AK62" s="2"/>
      <c r="AL62" s="2"/>
      <c r="AM62" s="2"/>
      <c r="AN62" s="2"/>
      <c r="AO62" s="2"/>
      <c r="AP62" s="2"/>
      <c r="AQ62" s="2"/>
    </row>
    <row r="63" spans="1:43">
      <c r="AI63" s="2"/>
      <c r="AJ63" s="2"/>
      <c r="AK63" s="2"/>
      <c r="AL63" s="2"/>
      <c r="AM63" s="2"/>
      <c r="AN63" s="2"/>
      <c r="AO63" s="2"/>
      <c r="AP63" s="2"/>
      <c r="AQ63" s="2"/>
    </row>
    <row r="64" spans="1:43">
      <c r="AI64" s="2"/>
      <c r="AJ64" s="2"/>
      <c r="AK64" s="2"/>
      <c r="AL64" s="2"/>
      <c r="AM64" s="2"/>
      <c r="AN64" s="2"/>
      <c r="AO64" s="2"/>
      <c r="AP64" s="2"/>
      <c r="AQ64" s="2"/>
    </row>
    <row r="65" spans="35:43">
      <c r="AI65" s="2"/>
      <c r="AJ65" s="2"/>
      <c r="AK65" s="2"/>
      <c r="AL65" s="2"/>
      <c r="AM65" s="2"/>
      <c r="AN65" s="2"/>
      <c r="AO65" s="2"/>
      <c r="AP65" s="2"/>
      <c r="AQ65" s="2"/>
    </row>
    <row r="66" spans="35:43">
      <c r="AI66" s="2"/>
      <c r="AJ66" s="2"/>
      <c r="AK66" s="2"/>
      <c r="AL66" s="2"/>
      <c r="AM66" s="2"/>
      <c r="AN66" s="2"/>
      <c r="AO66" s="2"/>
      <c r="AP66" s="2"/>
      <c r="AQ66" s="2"/>
    </row>
    <row r="67" spans="35:43">
      <c r="AI67" s="2"/>
      <c r="AJ67" s="2"/>
      <c r="AK67" s="2"/>
      <c r="AL67" s="2"/>
      <c r="AM67" s="2"/>
      <c r="AN67" s="2"/>
      <c r="AO67" s="2"/>
      <c r="AP67" s="2"/>
      <c r="AQ67" s="2"/>
    </row>
    <row r="68" spans="35:43">
      <c r="AI68" s="2"/>
      <c r="AJ68" s="2"/>
      <c r="AK68" s="2"/>
      <c r="AL68" s="2"/>
      <c r="AM68" s="2"/>
      <c r="AN68" s="2"/>
      <c r="AO68" s="2"/>
      <c r="AP68" s="2"/>
      <c r="AQ68" s="2"/>
    </row>
    <row r="69" spans="35:43">
      <c r="AI69" s="2"/>
      <c r="AJ69" s="2"/>
      <c r="AK69" s="2"/>
      <c r="AL69" s="2"/>
      <c r="AM69" s="2"/>
      <c r="AN69" s="2"/>
      <c r="AO69" s="2"/>
      <c r="AP69" s="2"/>
      <c r="AQ69" s="2"/>
    </row>
    <row r="70" spans="35:43">
      <c r="AI70" s="2"/>
      <c r="AJ70" s="2"/>
      <c r="AK70" s="2"/>
      <c r="AL70" s="2"/>
      <c r="AM70" s="2"/>
      <c r="AN70" s="2"/>
      <c r="AO70" s="2"/>
      <c r="AP70" s="2"/>
      <c r="AQ70" s="2"/>
    </row>
    <row r="71" spans="35:43">
      <c r="AI71" s="2"/>
      <c r="AJ71" s="2"/>
      <c r="AK71" s="2"/>
      <c r="AL71" s="2"/>
      <c r="AM71" s="2"/>
      <c r="AN71" s="2"/>
      <c r="AO71" s="2"/>
      <c r="AP71" s="2"/>
      <c r="AQ71" s="2"/>
    </row>
    <row r="72" spans="35:43">
      <c r="AI72" s="2"/>
      <c r="AJ72" s="2"/>
      <c r="AK72" s="2"/>
      <c r="AL72" s="2"/>
      <c r="AM72" s="2"/>
      <c r="AN72" s="2"/>
      <c r="AO72" s="2"/>
      <c r="AP72" s="2"/>
      <c r="AQ72" s="2"/>
    </row>
    <row r="73" spans="35:43">
      <c r="AI73" s="2"/>
      <c r="AJ73" s="2"/>
      <c r="AK73" s="2"/>
      <c r="AL73" s="2"/>
      <c r="AM73" s="2"/>
      <c r="AN73" s="2"/>
      <c r="AO73" s="2"/>
      <c r="AP73" s="2"/>
      <c r="AQ73" s="2"/>
    </row>
    <row r="74" spans="35:43">
      <c r="AI74" s="2"/>
      <c r="AJ74" s="2"/>
      <c r="AK74" s="2"/>
      <c r="AL74" s="2"/>
      <c r="AM74" s="2"/>
      <c r="AN74" s="2"/>
      <c r="AO74" s="2"/>
      <c r="AP74" s="2"/>
      <c r="AQ74" s="2"/>
    </row>
    <row r="75" spans="35:43">
      <c r="AI75" s="2"/>
      <c r="AJ75" s="2"/>
      <c r="AK75" s="2"/>
      <c r="AL75" s="2"/>
      <c r="AM75" s="2"/>
      <c r="AN75" s="2"/>
      <c r="AO75" s="2"/>
      <c r="AP75" s="2"/>
      <c r="AQ75" s="2"/>
    </row>
    <row r="76" spans="35:43">
      <c r="AI76" s="2"/>
      <c r="AJ76" s="2"/>
      <c r="AK76" s="2"/>
      <c r="AL76" s="2"/>
      <c r="AM76" s="2"/>
      <c r="AN76" s="2"/>
      <c r="AO76" s="2"/>
      <c r="AP76" s="2"/>
      <c r="AQ76" s="2"/>
    </row>
    <row r="77" spans="35:43">
      <c r="AI77" s="2"/>
      <c r="AJ77" s="2"/>
      <c r="AK77" s="2"/>
      <c r="AL77" s="2"/>
      <c r="AM77" s="2"/>
      <c r="AN77" s="2"/>
      <c r="AO77" s="2"/>
      <c r="AP77" s="2"/>
      <c r="AQ77" s="2"/>
    </row>
    <row r="78" spans="35:43">
      <c r="AI78" s="2"/>
      <c r="AJ78" s="2"/>
      <c r="AK78" s="2"/>
      <c r="AL78" s="2"/>
      <c r="AM78" s="2"/>
      <c r="AN78" s="2"/>
      <c r="AO78" s="2"/>
      <c r="AP78" s="2"/>
      <c r="AQ78" s="2"/>
    </row>
    <row r="79" spans="35:43">
      <c r="AI79" s="2"/>
      <c r="AJ79" s="2"/>
      <c r="AK79" s="2"/>
      <c r="AL79" s="2"/>
      <c r="AM79" s="2"/>
      <c r="AN79" s="2"/>
      <c r="AO79" s="2"/>
      <c r="AP79" s="2"/>
      <c r="AQ79" s="2"/>
    </row>
    <row r="80" spans="35:43">
      <c r="AI80" s="2"/>
      <c r="AJ80" s="2"/>
      <c r="AK80" s="2"/>
      <c r="AL80" s="2"/>
      <c r="AM80" s="2"/>
      <c r="AN80" s="2"/>
      <c r="AO80" s="2"/>
      <c r="AP80" s="2"/>
      <c r="AQ80" s="2"/>
    </row>
    <row r="81" spans="35:43">
      <c r="AI81" s="2"/>
      <c r="AJ81" s="2"/>
      <c r="AK81" s="2"/>
      <c r="AL81" s="2"/>
      <c r="AM81" s="2"/>
      <c r="AN81" s="2"/>
      <c r="AO81" s="2"/>
      <c r="AP81" s="2"/>
      <c r="AQ81" s="2"/>
    </row>
    <row r="82" spans="35:43">
      <c r="AI82" s="2"/>
      <c r="AJ82" s="2"/>
      <c r="AK82" s="2"/>
      <c r="AL82" s="2"/>
      <c r="AM82" s="2"/>
      <c r="AN82" s="2"/>
      <c r="AO82" s="2"/>
      <c r="AP82" s="2"/>
      <c r="AQ82" s="2"/>
    </row>
    <row r="83" spans="35:43">
      <c r="AI83" s="2"/>
      <c r="AJ83" s="2"/>
      <c r="AK83" s="2"/>
      <c r="AL83" s="2"/>
      <c r="AM83" s="2"/>
      <c r="AN83" s="2"/>
      <c r="AO83" s="2"/>
      <c r="AP83" s="2"/>
      <c r="AQ83" s="2"/>
    </row>
    <row r="84" spans="35:43">
      <c r="AI84" s="2"/>
      <c r="AJ84" s="2"/>
      <c r="AK84" s="2"/>
      <c r="AL84" s="2"/>
      <c r="AM84" s="2"/>
      <c r="AN84" s="2"/>
      <c r="AO84" s="2"/>
      <c r="AP84" s="2"/>
      <c r="AQ84" s="2"/>
    </row>
    <row r="85" spans="35:43">
      <c r="AI85" s="2"/>
      <c r="AJ85" s="2"/>
      <c r="AK85" s="2"/>
      <c r="AL85" s="2"/>
      <c r="AM85" s="2"/>
      <c r="AN85" s="2"/>
      <c r="AO85" s="2"/>
      <c r="AP85" s="2"/>
      <c r="AQ85" s="2"/>
    </row>
    <row r="86" spans="35:43">
      <c r="AI86" s="2"/>
      <c r="AJ86" s="2"/>
      <c r="AK86" s="2"/>
      <c r="AL86" s="2"/>
      <c r="AM86" s="2"/>
      <c r="AN86" s="2"/>
      <c r="AO86" s="2"/>
      <c r="AP86" s="2"/>
      <c r="AQ86" s="2"/>
    </row>
    <row r="87" spans="35:43">
      <c r="AI87" s="2"/>
      <c r="AJ87" s="2"/>
      <c r="AK87" s="2"/>
      <c r="AL87" s="2"/>
      <c r="AM87" s="2"/>
      <c r="AN87" s="2"/>
      <c r="AO87" s="2"/>
      <c r="AP87" s="2"/>
      <c r="AQ87" s="2"/>
    </row>
    <row r="88" spans="35:43">
      <c r="AI88" s="2"/>
      <c r="AJ88" s="2"/>
      <c r="AK88" s="2"/>
      <c r="AL88" s="2"/>
      <c r="AM88" s="2"/>
      <c r="AN88" s="2"/>
      <c r="AO88" s="2"/>
      <c r="AP88" s="2"/>
      <c r="AQ88" s="2"/>
    </row>
    <row r="89" spans="35:43">
      <c r="AI89" s="2"/>
      <c r="AJ89" s="2"/>
      <c r="AK89" s="2"/>
      <c r="AL89" s="2"/>
      <c r="AM89" s="2"/>
      <c r="AN89" s="2"/>
      <c r="AO89" s="2"/>
      <c r="AP89" s="2"/>
      <c r="AQ89" s="2"/>
    </row>
    <row r="90" spans="35:43">
      <c r="AI90" s="2"/>
      <c r="AJ90" s="2"/>
      <c r="AK90" s="2"/>
      <c r="AL90" s="2"/>
      <c r="AM90" s="2"/>
      <c r="AN90" s="2"/>
      <c r="AO90" s="2"/>
      <c r="AP90" s="2"/>
      <c r="AQ90" s="2"/>
    </row>
    <row r="91" spans="35:43">
      <c r="AI91" s="2"/>
      <c r="AJ91" s="2"/>
      <c r="AK91" s="2"/>
      <c r="AL91" s="2"/>
      <c r="AM91" s="2"/>
      <c r="AN91" s="2"/>
      <c r="AO91" s="2"/>
      <c r="AP91" s="2"/>
      <c r="AQ91" s="2"/>
    </row>
    <row r="92" spans="35:43">
      <c r="AI92" s="2"/>
      <c r="AJ92" s="2"/>
      <c r="AK92" s="2"/>
      <c r="AL92" s="2"/>
      <c r="AM92" s="2"/>
      <c r="AN92" s="2"/>
      <c r="AO92" s="2"/>
      <c r="AP92" s="2"/>
      <c r="AQ92" s="2"/>
    </row>
    <row r="93" spans="35:43">
      <c r="AI93" s="2"/>
      <c r="AJ93" s="2"/>
      <c r="AK93" s="2"/>
      <c r="AL93" s="2"/>
      <c r="AM93" s="2"/>
      <c r="AN93" s="2"/>
      <c r="AO93" s="2"/>
      <c r="AP93" s="2"/>
      <c r="AQ93" s="2"/>
    </row>
    <row r="94" spans="35:43">
      <c r="AI94" s="2"/>
      <c r="AJ94" s="2"/>
      <c r="AK94" s="2"/>
      <c r="AL94" s="2"/>
      <c r="AM94" s="2"/>
      <c r="AN94" s="2"/>
      <c r="AO94" s="2"/>
      <c r="AP94" s="2"/>
      <c r="AQ94" s="2"/>
    </row>
    <row r="95" spans="35:43">
      <c r="AI95" s="2"/>
      <c r="AJ95" s="2"/>
      <c r="AK95" s="2"/>
      <c r="AL95" s="2"/>
      <c r="AM95" s="2"/>
      <c r="AN95" s="2"/>
      <c r="AO95" s="2"/>
      <c r="AP95" s="2"/>
      <c r="AQ95" s="2"/>
    </row>
    <row r="96" spans="35:43">
      <c r="AI96" s="2"/>
      <c r="AJ96" s="2"/>
      <c r="AK96" s="2"/>
      <c r="AL96" s="2"/>
      <c r="AM96" s="2"/>
      <c r="AN96" s="2"/>
      <c r="AO96" s="2"/>
      <c r="AP96" s="2"/>
      <c r="AQ96" s="2"/>
    </row>
    <row r="97" spans="35:43">
      <c r="AI97" s="2"/>
      <c r="AJ97" s="2"/>
      <c r="AK97" s="2"/>
      <c r="AL97" s="2"/>
      <c r="AM97" s="2"/>
      <c r="AN97" s="2"/>
      <c r="AO97" s="2"/>
      <c r="AP97" s="2"/>
      <c r="AQ97" s="2"/>
    </row>
    <row r="98" spans="35:43">
      <c r="AI98" s="2"/>
      <c r="AJ98" s="2"/>
      <c r="AK98" s="2"/>
      <c r="AL98" s="2"/>
      <c r="AM98" s="2"/>
      <c r="AN98" s="2"/>
      <c r="AO98" s="2"/>
      <c r="AP98" s="2"/>
      <c r="AQ98" s="2"/>
    </row>
    <row r="99" spans="35:43">
      <c r="AI99" s="2"/>
      <c r="AJ99" s="2"/>
      <c r="AK99" s="2"/>
      <c r="AL99" s="2"/>
      <c r="AM99" s="2"/>
      <c r="AN99" s="2"/>
      <c r="AO99" s="2"/>
      <c r="AP99" s="2"/>
      <c r="AQ99" s="2"/>
    </row>
  </sheetData>
  <mergeCells count="2">
    <mergeCell ref="I7:M12"/>
    <mergeCell ref="I33:M38"/>
  </mergeCells>
  <conditionalFormatting sqref="J1">
    <cfRule type="cellIs" dxfId="54" priority="5" operator="equal">
      <formula>"Check"</formula>
    </cfRule>
    <cfRule type="cellIs" dxfId="53" priority="6" operator="equal">
      <formula>"Ok"</formula>
    </cfRule>
  </conditionalFormatting>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9DD2A-5DD1-4535-8A8B-6B828069E0CE}">
  <sheetPr codeName="Sheet48">
    <tabColor theme="8" tint="0.79998168889431442"/>
  </sheetPr>
  <dimension ref="A1:BP1048560"/>
  <sheetViews>
    <sheetView showGridLines="0" zoomScaleNormal="100" workbookViewId="0">
      <pane xSplit="6" ySplit="6" topLeftCell="G7" activePane="bottomRight" state="frozen"/>
      <selection pane="topRight" activeCell="A2" sqref="A2"/>
      <selection pane="bottomLeft" activeCell="A2" sqref="A2"/>
      <selection pane="bottomRight" activeCell="D8" sqref="D8:E17"/>
    </sheetView>
  </sheetViews>
  <sheetFormatPr defaultColWidth="0" defaultRowHeight="0" customHeight="1" zeroHeight="1"/>
  <cols>
    <col min="1" max="1" width="7.1796875" style="16" customWidth="1"/>
    <col min="2" max="2" width="16.1796875" style="8" customWidth="1"/>
    <col min="3" max="3" width="16.81640625" style="17" customWidth="1"/>
    <col min="4" max="4" width="34.453125" style="17" bestFit="1" customWidth="1"/>
    <col min="5" max="5" width="11.54296875" style="17" bestFit="1" customWidth="1"/>
    <col min="6" max="6" width="10.1796875" style="17" customWidth="1"/>
    <col min="7" max="7" width="5.26953125" style="19" customWidth="1"/>
    <col min="8" max="13" width="14.1796875" style="2" customWidth="1"/>
    <col min="14" max="14" width="5.26953125" style="5" customWidth="1"/>
    <col min="15" max="68" width="0" hidden="1" customWidth="1"/>
    <col min="69" max="16384" width="8.7265625" hidden="1"/>
  </cols>
  <sheetData>
    <row r="1" spans="1:14" s="27" customFormat="1" ht="25" customHeight="1">
      <c r="B1" s="35" t="str">
        <f>IFERROR(Index!B1,"")</f>
        <v>Jemena Electricity Networks – Alternative Control Services Forecast model</v>
      </c>
      <c r="D1" s="28" t="s">
        <v>65</v>
      </c>
      <c r="E1" s="37" t="s">
        <v>66</v>
      </c>
      <c r="F1" s="28"/>
      <c r="G1" s="28"/>
      <c r="H1" s="28" t="s">
        <v>67</v>
      </c>
      <c r="I1" s="122">
        <f>'Model Validation'!C15</f>
        <v>0</v>
      </c>
      <c r="J1" s="28"/>
      <c r="L1" s="28"/>
      <c r="M1" s="28"/>
    </row>
    <row r="2" spans="1:14" s="38" customFormat="1" ht="25" customHeight="1">
      <c r="B2" s="35" t="str">
        <f ca="1">IFERROR(MID(CELL("filename",A1),FIND("]",CELL("filename",A1))+1,255),"")</f>
        <v>Input|Materials</v>
      </c>
      <c r="C2" s="28"/>
      <c r="D2" s="28"/>
      <c r="E2" s="69" t="s">
        <v>68</v>
      </c>
      <c r="F2" s="28"/>
      <c r="G2" s="28"/>
      <c r="H2" s="28"/>
      <c r="I2" s="28"/>
      <c r="J2" s="28"/>
      <c r="L2" s="28"/>
      <c r="M2" s="28"/>
    </row>
    <row r="3" spans="1:14" s="10" customFormat="1" ht="13">
      <c r="A3" s="9"/>
      <c r="B3" s="6"/>
    </row>
    <row r="4" spans="1:14" s="3" customFormat="1" ht="14">
      <c r="A4" s="152"/>
      <c r="B4" s="152" t="s">
        <v>486</v>
      </c>
      <c r="C4" s="152"/>
      <c r="D4" s="105"/>
      <c r="E4" s="105"/>
      <c r="F4" s="105"/>
      <c r="G4"/>
      <c r="H4" s="5"/>
      <c r="I4" s="5"/>
      <c r="J4" s="5"/>
      <c r="K4" s="5"/>
      <c r="L4" s="5"/>
      <c r="M4" s="5"/>
    </row>
    <row r="5" spans="1:14" ht="13">
      <c r="A5" s="9"/>
      <c r="B5" s="6"/>
      <c r="C5" s="10"/>
      <c r="D5" s="10"/>
      <c r="E5" s="10"/>
      <c r="F5" s="10"/>
      <c r="G5" s="5"/>
      <c r="H5" s="5"/>
      <c r="I5" s="5"/>
      <c r="J5" s="5"/>
      <c r="K5" s="5"/>
      <c r="L5" s="5"/>
      <c r="M5" s="5"/>
      <c r="N5"/>
    </row>
    <row r="6" spans="1:14" s="259" customFormat="1" ht="39.65" customHeight="1">
      <c r="A6" s="40"/>
      <c r="B6" s="112" t="s">
        <v>537</v>
      </c>
      <c r="C6" s="111" t="s">
        <v>538</v>
      </c>
      <c r="D6" s="111" t="s">
        <v>539</v>
      </c>
      <c r="E6" s="112" t="s">
        <v>540</v>
      </c>
      <c r="G6" s="3"/>
      <c r="H6" s="5"/>
      <c r="I6" s="5"/>
      <c r="J6" s="5"/>
      <c r="K6" s="5"/>
      <c r="L6" s="5"/>
      <c r="M6" s="5"/>
    </row>
    <row r="7" spans="1:14" s="1" customFormat="1" ht="13">
      <c r="A7" s="260">
        <v>1</v>
      </c>
      <c r="B7" s="263">
        <v>4600011080</v>
      </c>
      <c r="C7" s="263">
        <v>11000787</v>
      </c>
      <c r="D7" s="481"/>
      <c r="E7" s="481"/>
      <c r="F7" s="259"/>
      <c r="G7" s="264"/>
      <c r="H7" s="5"/>
      <c r="I7" s="5"/>
      <c r="J7" s="5"/>
      <c r="K7" s="5"/>
      <c r="L7" s="5"/>
      <c r="M7" s="5"/>
    </row>
    <row r="8" spans="1:14" s="1" customFormat="1" ht="13">
      <c r="A8" s="260">
        <f>IFERROR(A7+1,"")</f>
        <v>2</v>
      </c>
      <c r="B8" s="263">
        <v>4600011081</v>
      </c>
      <c r="C8" s="263">
        <v>11000852</v>
      </c>
      <c r="D8" s="481"/>
      <c r="E8" s="481"/>
      <c r="F8" s="259"/>
      <c r="G8" s="264"/>
      <c r="H8" s="5"/>
      <c r="I8" s="5"/>
      <c r="J8" s="5"/>
      <c r="K8" s="5"/>
      <c r="L8" s="5"/>
      <c r="M8" s="5"/>
    </row>
    <row r="9" spans="1:14" s="1" customFormat="1" ht="13">
      <c r="A9" s="260">
        <f t="shared" ref="A9:A56" si="0">IFERROR(A8+1,"")</f>
        <v>3</v>
      </c>
      <c r="B9" s="263">
        <v>4600006124</v>
      </c>
      <c r="C9" s="263">
        <v>11000852</v>
      </c>
      <c r="D9" s="481"/>
      <c r="E9" s="481"/>
      <c r="F9" s="259"/>
      <c r="G9" s="264"/>
      <c r="H9" s="5"/>
      <c r="I9" s="5"/>
      <c r="J9" s="5"/>
      <c r="K9" s="5"/>
      <c r="L9" s="5"/>
      <c r="M9" s="5"/>
    </row>
    <row r="10" spans="1:14" s="1" customFormat="1" ht="13">
      <c r="A10" s="260">
        <f t="shared" si="0"/>
        <v>4</v>
      </c>
      <c r="B10" s="263">
        <v>4600011080</v>
      </c>
      <c r="C10" s="263">
        <v>11000860</v>
      </c>
      <c r="D10" s="481"/>
      <c r="E10" s="481"/>
      <c r="F10" s="259"/>
      <c r="G10" s="266"/>
      <c r="H10" s="5"/>
      <c r="I10" s="5"/>
      <c r="J10" s="5"/>
      <c r="K10" s="5"/>
      <c r="L10" s="5"/>
      <c r="M10" s="5"/>
    </row>
    <row r="11" spans="1:14" s="1" customFormat="1" ht="13">
      <c r="A11" s="260">
        <f t="shared" si="0"/>
        <v>5</v>
      </c>
      <c r="B11" s="263">
        <v>4600011081</v>
      </c>
      <c r="C11" s="263">
        <v>11001736</v>
      </c>
      <c r="D11" s="481"/>
      <c r="E11" s="481"/>
      <c r="F11" s="259"/>
      <c r="G11" s="266"/>
      <c r="H11" s="5"/>
      <c r="I11" s="5"/>
      <c r="J11" s="5"/>
      <c r="K11" s="5"/>
      <c r="L11" s="5"/>
      <c r="M11" s="5"/>
    </row>
    <row r="12" spans="1:14" s="1" customFormat="1" ht="13">
      <c r="A12" s="260">
        <f t="shared" si="0"/>
        <v>6</v>
      </c>
      <c r="B12" s="263">
        <v>4100394127</v>
      </c>
      <c r="C12" s="263">
        <v>11000862</v>
      </c>
      <c r="D12" s="481"/>
      <c r="E12" s="481"/>
      <c r="F12" s="259"/>
      <c r="G12" s="266"/>
      <c r="H12" s="5"/>
      <c r="I12" s="5"/>
      <c r="J12" s="5"/>
      <c r="K12" s="5"/>
      <c r="L12" s="5"/>
      <c r="M12" s="5"/>
    </row>
    <row r="13" spans="1:14" s="1" customFormat="1" ht="13">
      <c r="A13" s="260">
        <f t="shared" si="0"/>
        <v>7</v>
      </c>
      <c r="B13" s="263">
        <v>4600008366</v>
      </c>
      <c r="C13" s="263">
        <v>11000870</v>
      </c>
      <c r="D13" s="481"/>
      <c r="E13" s="481"/>
      <c r="F13" s="259"/>
      <c r="G13" s="266"/>
      <c r="H13" s="5"/>
      <c r="I13" s="5"/>
      <c r="J13" s="5"/>
      <c r="K13" s="5"/>
      <c r="L13" s="5"/>
      <c r="M13" s="5"/>
    </row>
    <row r="14" spans="1:14" s="1" customFormat="1" ht="13">
      <c r="A14" s="260">
        <f t="shared" si="0"/>
        <v>8</v>
      </c>
      <c r="B14" s="263">
        <v>4100435482</v>
      </c>
      <c r="C14" s="263">
        <v>11000908</v>
      </c>
      <c r="D14" s="481"/>
      <c r="E14" s="481"/>
      <c r="F14" s="259"/>
      <c r="G14" s="266"/>
      <c r="H14" s="5"/>
      <c r="I14" s="5"/>
      <c r="J14" s="5"/>
      <c r="K14" s="5"/>
      <c r="L14" s="5"/>
      <c r="M14" s="5"/>
    </row>
    <row r="15" spans="1:14" s="1" customFormat="1" ht="13">
      <c r="A15" s="260">
        <f t="shared" si="0"/>
        <v>9</v>
      </c>
      <c r="B15" s="263">
        <v>4600011141</v>
      </c>
      <c r="C15" s="263">
        <v>11001521</v>
      </c>
      <c r="D15" s="481"/>
      <c r="E15" s="481"/>
      <c r="F15" s="259"/>
      <c r="G15" s="266"/>
      <c r="H15" s="5"/>
      <c r="I15" s="5"/>
      <c r="J15" s="5"/>
      <c r="K15" s="5"/>
      <c r="L15" s="5"/>
      <c r="M15" s="5"/>
    </row>
    <row r="16" spans="1:14" s="1" customFormat="1" ht="13">
      <c r="A16" s="260">
        <f t="shared" si="0"/>
        <v>10</v>
      </c>
      <c r="B16" s="263">
        <v>4100416042</v>
      </c>
      <c r="C16" s="263">
        <v>11005059</v>
      </c>
      <c r="D16" s="481"/>
      <c r="E16" s="481"/>
      <c r="F16" s="259"/>
      <c r="G16" s="266"/>
      <c r="H16" s="5"/>
      <c r="I16" s="5"/>
      <c r="J16" s="5"/>
      <c r="K16" s="5"/>
      <c r="L16" s="5"/>
      <c r="M16" s="5"/>
    </row>
    <row r="17" spans="1:13" s="1" customFormat="1" ht="13">
      <c r="A17" s="260">
        <f t="shared" si="0"/>
        <v>11</v>
      </c>
      <c r="B17" s="263">
        <v>4600011141</v>
      </c>
      <c r="C17" s="263">
        <v>11011038</v>
      </c>
      <c r="D17" s="481"/>
      <c r="E17" s="481"/>
      <c r="F17" s="259"/>
      <c r="G17" s="266"/>
      <c r="H17" s="5"/>
      <c r="I17" s="5"/>
      <c r="J17" s="5"/>
      <c r="K17" s="5"/>
      <c r="L17" s="5"/>
      <c r="M17" s="5"/>
    </row>
    <row r="18" spans="1:13" s="1" customFormat="1" ht="13">
      <c r="A18" s="260">
        <f t="shared" si="0"/>
        <v>12</v>
      </c>
      <c r="B18" s="262"/>
      <c r="C18" s="262"/>
      <c r="D18" s="262"/>
      <c r="E18" s="263"/>
      <c r="F18" s="259"/>
      <c r="G18" s="266"/>
      <c r="H18" s="5"/>
      <c r="I18" s="5"/>
      <c r="J18" s="5"/>
      <c r="K18" s="5"/>
      <c r="L18" s="5"/>
      <c r="M18" s="5"/>
    </row>
    <row r="19" spans="1:13" s="1" customFormat="1" ht="13">
      <c r="A19" s="260">
        <f t="shared" si="0"/>
        <v>13</v>
      </c>
      <c r="B19" s="262"/>
      <c r="C19" s="262"/>
      <c r="D19" s="262"/>
      <c r="E19" s="263"/>
      <c r="F19" s="259"/>
      <c r="G19" s="266"/>
      <c r="H19" s="5"/>
      <c r="I19" s="5"/>
      <c r="J19" s="5"/>
      <c r="K19" s="5"/>
      <c r="L19" s="5"/>
      <c r="M19" s="5"/>
    </row>
    <row r="20" spans="1:13" s="1" customFormat="1" ht="13">
      <c r="A20" s="260">
        <f t="shared" si="0"/>
        <v>14</v>
      </c>
      <c r="B20" s="262"/>
      <c r="C20" s="262"/>
      <c r="D20" s="262"/>
      <c r="E20" s="263"/>
      <c r="F20" s="259"/>
      <c r="G20" s="266"/>
      <c r="H20" s="5"/>
      <c r="I20" s="5"/>
      <c r="J20" s="5"/>
      <c r="K20" s="5"/>
      <c r="L20" s="5"/>
      <c r="M20" s="5"/>
    </row>
    <row r="21" spans="1:13" s="1" customFormat="1" ht="13">
      <c r="A21" s="260">
        <f t="shared" si="0"/>
        <v>15</v>
      </c>
      <c r="B21" s="262"/>
      <c r="C21" s="262"/>
      <c r="D21" s="262"/>
      <c r="E21" s="263"/>
      <c r="F21" s="259"/>
      <c r="G21" s="266"/>
      <c r="H21" s="5"/>
      <c r="I21" s="5"/>
      <c r="J21" s="5"/>
      <c r="K21" s="5"/>
      <c r="L21" s="5"/>
      <c r="M21" s="5"/>
    </row>
    <row r="22" spans="1:13" s="1" customFormat="1" ht="13">
      <c r="A22" s="260">
        <f t="shared" si="0"/>
        <v>16</v>
      </c>
      <c r="B22" s="262"/>
      <c r="C22" s="262"/>
      <c r="D22" s="263"/>
      <c r="E22" s="263"/>
      <c r="F22" s="259"/>
      <c r="G22" s="266"/>
      <c r="H22" s="5"/>
      <c r="I22" s="5"/>
      <c r="J22" s="5"/>
      <c r="K22" s="5"/>
      <c r="L22" s="5"/>
      <c r="M22" s="5"/>
    </row>
    <row r="23" spans="1:13" s="1" customFormat="1" ht="13">
      <c r="A23" s="260">
        <f t="shared" si="0"/>
        <v>17</v>
      </c>
      <c r="B23" s="262"/>
      <c r="C23" s="262"/>
      <c r="D23" s="263"/>
      <c r="E23" s="263"/>
      <c r="F23" s="259"/>
      <c r="G23" s="266"/>
      <c r="H23" s="5"/>
      <c r="I23" s="5"/>
      <c r="J23" s="5"/>
      <c r="K23" s="5"/>
      <c r="L23" s="5"/>
      <c r="M23" s="5"/>
    </row>
    <row r="24" spans="1:13" s="1" customFormat="1" ht="13">
      <c r="A24" s="260">
        <f t="shared" si="0"/>
        <v>18</v>
      </c>
      <c r="B24" s="262"/>
      <c r="C24" s="262"/>
      <c r="D24" s="263"/>
      <c r="E24" s="263"/>
      <c r="F24" s="259"/>
      <c r="G24" s="266"/>
      <c r="H24" s="5"/>
      <c r="I24" s="5"/>
      <c r="J24" s="5"/>
      <c r="K24" s="5"/>
      <c r="L24" s="5"/>
      <c r="M24" s="5"/>
    </row>
    <row r="25" spans="1:13" s="1" customFormat="1" ht="13">
      <c r="A25" s="260">
        <f t="shared" si="0"/>
        <v>19</v>
      </c>
      <c r="B25" s="262"/>
      <c r="C25" s="262"/>
      <c r="D25" s="263"/>
      <c r="E25" s="263"/>
      <c r="F25" s="259"/>
      <c r="G25" s="266"/>
      <c r="H25" s="5"/>
      <c r="I25" s="5"/>
      <c r="J25" s="5"/>
      <c r="K25" s="5"/>
      <c r="L25" s="5"/>
      <c r="M25" s="5"/>
    </row>
    <row r="26" spans="1:13" s="1" customFormat="1" ht="13">
      <c r="A26" s="260">
        <f t="shared" si="0"/>
        <v>20</v>
      </c>
      <c r="B26" s="262"/>
      <c r="C26" s="262"/>
      <c r="D26" s="263"/>
      <c r="E26" s="263"/>
      <c r="F26" s="259"/>
      <c r="G26" s="266"/>
      <c r="H26" s="5"/>
      <c r="I26" s="5"/>
      <c r="J26" s="5"/>
      <c r="K26" s="5"/>
      <c r="L26" s="5"/>
      <c r="M26" s="5"/>
    </row>
    <row r="27" spans="1:13" s="1" customFormat="1" ht="13">
      <c r="A27" s="260">
        <f t="shared" si="0"/>
        <v>21</v>
      </c>
      <c r="B27" s="262"/>
      <c r="C27" s="262"/>
      <c r="D27" s="263"/>
      <c r="E27" s="263"/>
      <c r="F27" s="259"/>
      <c r="G27" s="266"/>
      <c r="H27" s="5"/>
      <c r="I27" s="5"/>
      <c r="J27" s="5"/>
      <c r="K27" s="5"/>
      <c r="L27" s="5"/>
      <c r="M27" s="5"/>
    </row>
    <row r="28" spans="1:13" s="1" customFormat="1" ht="13">
      <c r="A28" s="260">
        <f t="shared" si="0"/>
        <v>22</v>
      </c>
      <c r="B28" s="262"/>
      <c r="C28" s="262"/>
      <c r="D28" s="263"/>
      <c r="E28" s="263"/>
      <c r="F28" s="259"/>
      <c r="G28" s="266"/>
      <c r="H28" s="5"/>
      <c r="I28" s="5"/>
      <c r="J28" s="5"/>
      <c r="K28" s="5"/>
      <c r="L28" s="5"/>
      <c r="M28" s="5"/>
    </row>
    <row r="29" spans="1:13" s="1" customFormat="1" ht="13">
      <c r="A29" s="260">
        <f t="shared" si="0"/>
        <v>23</v>
      </c>
      <c r="B29" s="262"/>
      <c r="C29" s="262"/>
      <c r="D29" s="263"/>
      <c r="E29" s="263"/>
      <c r="F29" s="259"/>
      <c r="G29" s="266"/>
      <c r="H29" s="5"/>
      <c r="I29" s="5"/>
      <c r="J29" s="5"/>
      <c r="K29" s="5"/>
      <c r="L29" s="5"/>
      <c r="M29" s="5"/>
    </row>
    <row r="30" spans="1:13" s="1" customFormat="1" ht="13">
      <c r="A30" s="260">
        <f t="shared" si="0"/>
        <v>24</v>
      </c>
      <c r="B30" s="262"/>
      <c r="C30" s="262"/>
      <c r="D30" s="263"/>
      <c r="E30" s="263"/>
      <c r="F30" s="259"/>
      <c r="G30" s="266"/>
      <c r="H30" s="5"/>
      <c r="I30" s="5"/>
      <c r="J30" s="5"/>
      <c r="K30" s="5"/>
      <c r="L30" s="5"/>
      <c r="M30" s="5"/>
    </row>
    <row r="31" spans="1:13" s="1" customFormat="1" ht="13">
      <c r="A31" s="260">
        <f t="shared" si="0"/>
        <v>25</v>
      </c>
      <c r="B31" s="262"/>
      <c r="C31" s="262"/>
      <c r="D31" s="263"/>
      <c r="E31" s="263"/>
      <c r="F31" s="259"/>
      <c r="G31" s="266"/>
      <c r="H31" s="5"/>
      <c r="I31" s="5"/>
      <c r="J31" s="5"/>
      <c r="K31" s="5"/>
      <c r="L31" s="5"/>
      <c r="M31" s="5"/>
    </row>
    <row r="32" spans="1:13" s="1" customFormat="1" ht="13">
      <c r="A32" s="260">
        <f t="shared" si="0"/>
        <v>26</v>
      </c>
      <c r="B32" s="262"/>
      <c r="C32" s="262"/>
      <c r="D32" s="263"/>
      <c r="E32" s="263"/>
      <c r="F32" s="259"/>
      <c r="G32" s="266"/>
      <c r="H32" s="5"/>
      <c r="I32" s="5"/>
      <c r="J32" s="5"/>
      <c r="K32" s="5"/>
      <c r="L32" s="5"/>
      <c r="M32" s="5"/>
    </row>
    <row r="33" spans="1:13" s="1" customFormat="1" ht="13">
      <c r="A33" s="260">
        <f t="shared" si="0"/>
        <v>27</v>
      </c>
      <c r="B33" s="262"/>
      <c r="C33" s="262"/>
      <c r="D33" s="263"/>
      <c r="E33" s="263"/>
      <c r="F33" s="259"/>
      <c r="G33" s="266"/>
      <c r="H33" s="5"/>
      <c r="I33" s="5"/>
      <c r="J33" s="5"/>
      <c r="K33" s="5"/>
      <c r="L33" s="5"/>
      <c r="M33" s="5"/>
    </row>
    <row r="34" spans="1:13" s="1" customFormat="1" ht="13">
      <c r="A34" s="260">
        <f t="shared" si="0"/>
        <v>28</v>
      </c>
      <c r="B34" s="262"/>
      <c r="C34" s="262"/>
      <c r="D34" s="263"/>
      <c r="E34" s="263"/>
      <c r="F34" s="259"/>
      <c r="G34" s="266"/>
      <c r="H34" s="5"/>
      <c r="I34" s="5"/>
      <c r="J34" s="5"/>
      <c r="K34" s="5"/>
      <c r="L34" s="5"/>
      <c r="M34" s="5"/>
    </row>
    <row r="35" spans="1:13" s="1" customFormat="1" ht="13">
      <c r="A35" s="260">
        <f t="shared" si="0"/>
        <v>29</v>
      </c>
      <c r="B35" s="262"/>
      <c r="C35" s="262"/>
      <c r="D35" s="263"/>
      <c r="E35" s="263"/>
      <c r="F35" s="259"/>
      <c r="G35" s="266"/>
      <c r="H35" s="5"/>
      <c r="I35" s="5"/>
      <c r="J35" s="5"/>
      <c r="K35" s="5"/>
      <c r="L35" s="5"/>
      <c r="M35" s="5"/>
    </row>
    <row r="36" spans="1:13" s="1" customFormat="1" ht="13">
      <c r="A36" s="260">
        <f t="shared" si="0"/>
        <v>30</v>
      </c>
      <c r="B36" s="262"/>
      <c r="C36" s="262"/>
      <c r="D36" s="263"/>
      <c r="E36" s="263"/>
      <c r="F36" s="259"/>
      <c r="G36" s="266"/>
      <c r="H36" s="5"/>
      <c r="I36" s="5"/>
      <c r="J36" s="5"/>
      <c r="K36" s="5"/>
      <c r="L36" s="5"/>
      <c r="M36" s="5"/>
    </row>
    <row r="37" spans="1:13" s="1" customFormat="1" ht="13">
      <c r="A37" s="260">
        <f t="shared" si="0"/>
        <v>31</v>
      </c>
      <c r="B37" s="262"/>
      <c r="C37" s="262"/>
      <c r="D37" s="263"/>
      <c r="E37" s="263"/>
      <c r="F37" s="259"/>
      <c r="G37" s="266"/>
      <c r="H37" s="5"/>
      <c r="I37" s="5"/>
      <c r="J37" s="5"/>
      <c r="K37" s="5"/>
      <c r="L37" s="5"/>
      <c r="M37" s="5"/>
    </row>
    <row r="38" spans="1:13" s="1" customFormat="1" ht="13">
      <c r="A38" s="260">
        <f t="shared" si="0"/>
        <v>32</v>
      </c>
      <c r="B38" s="262"/>
      <c r="C38" s="262"/>
      <c r="D38" s="263"/>
      <c r="E38" s="263"/>
      <c r="F38" s="259"/>
      <c r="G38" s="266"/>
      <c r="H38" s="5"/>
      <c r="I38" s="5"/>
      <c r="J38" s="5"/>
      <c r="K38" s="5"/>
      <c r="L38" s="5"/>
      <c r="M38" s="5"/>
    </row>
    <row r="39" spans="1:13" s="1" customFormat="1" ht="13">
      <c r="A39" s="260">
        <f t="shared" si="0"/>
        <v>33</v>
      </c>
      <c r="B39" s="262"/>
      <c r="C39" s="262"/>
      <c r="D39" s="263"/>
      <c r="E39" s="263"/>
      <c r="F39" s="259"/>
      <c r="G39" s="266"/>
      <c r="H39" s="5"/>
      <c r="I39" s="5"/>
      <c r="J39" s="5"/>
      <c r="K39" s="5"/>
      <c r="L39" s="5"/>
      <c r="M39" s="5"/>
    </row>
    <row r="40" spans="1:13" s="1" customFormat="1" ht="13">
      <c r="A40" s="260">
        <f t="shared" si="0"/>
        <v>34</v>
      </c>
      <c r="B40" s="262"/>
      <c r="C40" s="262"/>
      <c r="D40" s="263"/>
      <c r="E40" s="263"/>
      <c r="F40" s="259"/>
      <c r="G40" s="266"/>
      <c r="H40" s="5"/>
      <c r="I40" s="5"/>
      <c r="J40" s="5"/>
      <c r="K40" s="5"/>
      <c r="L40" s="5"/>
      <c r="M40" s="5"/>
    </row>
    <row r="41" spans="1:13" s="1" customFormat="1" ht="13">
      <c r="A41" s="260">
        <f t="shared" si="0"/>
        <v>35</v>
      </c>
      <c r="B41" s="262"/>
      <c r="C41" s="262"/>
      <c r="D41" s="263"/>
      <c r="E41" s="263"/>
      <c r="F41" s="259"/>
      <c r="G41" s="266"/>
      <c r="H41" s="5"/>
      <c r="I41" s="5"/>
      <c r="J41" s="5"/>
      <c r="K41" s="5"/>
      <c r="L41" s="5"/>
      <c r="M41" s="5"/>
    </row>
    <row r="42" spans="1:13" s="1" customFormat="1" ht="13">
      <c r="A42" s="260">
        <f t="shared" si="0"/>
        <v>36</v>
      </c>
      <c r="B42" s="262"/>
      <c r="C42" s="262"/>
      <c r="D42" s="263"/>
      <c r="E42" s="263"/>
      <c r="F42" s="259"/>
      <c r="G42" s="266"/>
      <c r="H42" s="5"/>
      <c r="I42" s="5"/>
      <c r="J42" s="5"/>
      <c r="K42" s="5"/>
      <c r="L42" s="5"/>
      <c r="M42" s="5"/>
    </row>
    <row r="43" spans="1:13" s="1" customFormat="1" ht="13">
      <c r="A43" s="260">
        <f t="shared" si="0"/>
        <v>37</v>
      </c>
      <c r="B43" s="262"/>
      <c r="C43" s="262"/>
      <c r="D43" s="263"/>
      <c r="E43" s="263"/>
      <c r="F43" s="259"/>
      <c r="G43" s="266"/>
      <c r="H43" s="5"/>
      <c r="I43" s="5"/>
      <c r="J43" s="5"/>
      <c r="K43" s="5"/>
      <c r="L43" s="5"/>
      <c r="M43" s="5"/>
    </row>
    <row r="44" spans="1:13" s="1" customFormat="1" ht="13">
      <c r="A44" s="260">
        <f t="shared" si="0"/>
        <v>38</v>
      </c>
      <c r="B44" s="262"/>
      <c r="C44" s="262"/>
      <c r="D44" s="263"/>
      <c r="E44" s="263"/>
      <c r="F44" s="259"/>
      <c r="G44" s="266"/>
      <c r="H44" s="5"/>
      <c r="I44" s="5"/>
      <c r="J44" s="5"/>
      <c r="K44" s="5"/>
      <c r="L44" s="5"/>
      <c r="M44" s="5"/>
    </row>
    <row r="45" spans="1:13" s="1" customFormat="1" ht="13">
      <c r="A45" s="260">
        <f t="shared" si="0"/>
        <v>39</v>
      </c>
      <c r="B45" s="262"/>
      <c r="C45" s="262"/>
      <c r="D45" s="263"/>
      <c r="E45" s="263"/>
      <c r="F45" s="259"/>
      <c r="G45" s="266"/>
      <c r="H45" s="5"/>
      <c r="I45" s="5"/>
      <c r="J45" s="5"/>
      <c r="K45" s="5"/>
      <c r="L45" s="5"/>
      <c r="M45" s="5"/>
    </row>
    <row r="46" spans="1:13" s="1" customFormat="1" ht="13">
      <c r="A46" s="260">
        <f t="shared" si="0"/>
        <v>40</v>
      </c>
      <c r="B46" s="262"/>
      <c r="C46" s="261"/>
      <c r="D46" s="263"/>
      <c r="E46" s="263"/>
      <c r="F46" s="259"/>
      <c r="G46" s="266"/>
      <c r="H46" s="5"/>
      <c r="I46" s="5"/>
      <c r="J46" s="5"/>
      <c r="K46" s="5"/>
      <c r="L46" s="5"/>
      <c r="M46" s="5"/>
    </row>
    <row r="47" spans="1:13" s="1" customFormat="1" ht="13">
      <c r="A47" s="260">
        <f t="shared" si="0"/>
        <v>41</v>
      </c>
      <c r="B47" s="262"/>
      <c r="C47" s="261"/>
      <c r="D47" s="263"/>
      <c r="E47" s="263"/>
      <c r="F47" s="259"/>
      <c r="G47" s="266"/>
      <c r="H47" s="5"/>
      <c r="I47" s="5"/>
      <c r="J47" s="5"/>
      <c r="K47" s="5"/>
      <c r="L47" s="5"/>
      <c r="M47" s="5"/>
    </row>
    <row r="48" spans="1:13" s="1" customFormat="1" ht="13">
      <c r="A48" s="260">
        <f t="shared" si="0"/>
        <v>42</v>
      </c>
      <c r="B48" s="262"/>
      <c r="C48" s="261"/>
      <c r="D48" s="263"/>
      <c r="E48" s="263"/>
      <c r="F48" s="259"/>
      <c r="G48" s="266"/>
      <c r="H48" s="5"/>
      <c r="I48" s="5"/>
      <c r="J48" s="5"/>
      <c r="K48" s="5"/>
      <c r="L48" s="5"/>
      <c r="M48" s="5"/>
    </row>
    <row r="49" spans="1:14" s="1" customFormat="1" ht="13">
      <c r="A49" s="260">
        <f t="shared" si="0"/>
        <v>43</v>
      </c>
      <c r="B49" s="262"/>
      <c r="C49" s="261"/>
      <c r="D49" s="263"/>
      <c r="E49" s="263"/>
      <c r="F49" s="259"/>
      <c r="G49" s="266"/>
      <c r="H49" s="5"/>
      <c r="I49" s="5"/>
      <c r="J49" s="5"/>
      <c r="K49" s="5"/>
      <c r="L49" s="5"/>
      <c r="M49" s="5"/>
    </row>
    <row r="50" spans="1:14" s="1" customFormat="1" ht="13">
      <c r="A50" s="260">
        <f t="shared" si="0"/>
        <v>44</v>
      </c>
      <c r="B50" s="262"/>
      <c r="C50" s="261"/>
      <c r="D50" s="263"/>
      <c r="E50" s="263"/>
      <c r="F50" s="259"/>
      <c r="G50" s="266"/>
      <c r="H50" s="5"/>
      <c r="I50" s="5"/>
      <c r="J50" s="5"/>
      <c r="K50" s="5"/>
      <c r="L50" s="5"/>
      <c r="M50" s="5"/>
    </row>
    <row r="51" spans="1:14" s="1" customFormat="1" ht="13">
      <c r="A51" s="260">
        <f t="shared" si="0"/>
        <v>45</v>
      </c>
      <c r="B51" s="262"/>
      <c r="C51" s="261"/>
      <c r="D51" s="263"/>
      <c r="E51" s="263"/>
      <c r="F51" s="259"/>
      <c r="G51" s="266"/>
      <c r="H51" s="5"/>
      <c r="I51" s="5"/>
      <c r="J51" s="5"/>
      <c r="K51" s="5"/>
      <c r="L51" s="5"/>
      <c r="M51" s="5"/>
    </row>
    <row r="52" spans="1:14" s="1" customFormat="1" ht="13">
      <c r="A52" s="260">
        <f t="shared" si="0"/>
        <v>46</v>
      </c>
      <c r="B52" s="262"/>
      <c r="C52" s="262"/>
      <c r="D52" s="263"/>
      <c r="E52" s="263"/>
      <c r="F52" s="259"/>
      <c r="G52" s="266"/>
      <c r="H52" s="5"/>
      <c r="I52" s="5"/>
      <c r="J52" s="5"/>
      <c r="K52" s="5"/>
      <c r="L52" s="5"/>
      <c r="M52" s="5"/>
    </row>
    <row r="53" spans="1:14" s="1" customFormat="1" ht="13">
      <c r="A53" s="260">
        <f t="shared" si="0"/>
        <v>47</v>
      </c>
      <c r="B53" s="262"/>
      <c r="C53" s="262"/>
      <c r="D53" s="263"/>
      <c r="E53" s="263"/>
      <c r="F53" s="259"/>
      <c r="G53" s="266"/>
      <c r="H53" s="5"/>
      <c r="I53" s="5"/>
      <c r="J53" s="5"/>
      <c r="K53" s="5"/>
      <c r="L53" s="5"/>
      <c r="M53" s="5"/>
    </row>
    <row r="54" spans="1:14" s="1" customFormat="1" ht="13">
      <c r="A54" s="260">
        <f t="shared" si="0"/>
        <v>48</v>
      </c>
      <c r="B54" s="262"/>
      <c r="C54" s="262"/>
      <c r="D54" s="263"/>
      <c r="E54" s="263"/>
      <c r="F54" s="259"/>
      <c r="G54" s="266"/>
      <c r="H54" s="5"/>
      <c r="I54" s="5"/>
      <c r="J54" s="5"/>
      <c r="K54" s="5"/>
      <c r="L54" s="5"/>
      <c r="M54" s="5"/>
    </row>
    <row r="55" spans="1:14" s="1" customFormat="1" ht="13">
      <c r="A55" s="260">
        <f t="shared" si="0"/>
        <v>49</v>
      </c>
      <c r="B55" s="262"/>
      <c r="C55" s="262"/>
      <c r="D55" s="263"/>
      <c r="E55" s="263"/>
      <c r="F55" s="259"/>
      <c r="G55" s="266"/>
      <c r="H55" s="5"/>
      <c r="I55" s="5"/>
      <c r="J55" s="5"/>
      <c r="K55" s="5"/>
      <c r="L55" s="5"/>
      <c r="M55" s="5"/>
    </row>
    <row r="56" spans="1:14" s="1" customFormat="1" ht="13">
      <c r="A56" s="260">
        <f t="shared" si="0"/>
        <v>50</v>
      </c>
      <c r="B56" s="262"/>
      <c r="C56" s="263"/>
      <c r="D56" s="263"/>
      <c r="E56" s="263"/>
      <c r="F56" s="259"/>
      <c r="G56" s="266"/>
      <c r="H56" s="5"/>
      <c r="I56" s="5"/>
      <c r="J56" s="5"/>
      <c r="K56" s="5"/>
      <c r="L56" s="5"/>
      <c r="M56" s="5"/>
    </row>
    <row r="57" spans="1:14" ht="13">
      <c r="G57" s="2"/>
      <c r="N57"/>
    </row>
    <row r="58" spans="1:14" ht="13" hidden="1">
      <c r="G58" s="2"/>
      <c r="I58" s="275"/>
      <c r="N58"/>
    </row>
    <row r="59" spans="1:14" ht="13" hidden="1">
      <c r="G59" s="2"/>
      <c r="N59"/>
    </row>
    <row r="60" spans="1:14" ht="13" hidden="1">
      <c r="G60" s="2"/>
      <c r="N60"/>
    </row>
    <row r="61" spans="1:14" ht="13" hidden="1">
      <c r="G61" s="2"/>
      <c r="N61"/>
    </row>
    <row r="62" spans="1:14" ht="13" hidden="1"/>
    <row r="63" spans="1:14" ht="13" hidden="1"/>
    <row r="64" spans="1:14" ht="13" hidden="1"/>
    <row r="65" ht="13" hidden="1"/>
    <row r="66" ht="13" hidden="1"/>
    <row r="67" ht="13" hidden="1"/>
    <row r="68" ht="13" hidden="1"/>
    <row r="69" ht="13" hidden="1"/>
    <row r="70" ht="13" hidden="1"/>
    <row r="71" ht="13" hidden="1"/>
    <row r="72" ht="13" hidden="1"/>
    <row r="73" ht="13" hidden="1"/>
    <row r="74" ht="13" hidden="1"/>
    <row r="75" ht="13" hidden="1"/>
    <row r="76" ht="13" hidden="1"/>
    <row r="77" ht="13" hidden="1"/>
    <row r="78" ht="13" hidden="1"/>
    <row r="79" ht="13" hidden="1"/>
    <row r="80" ht="13" hidden="1"/>
    <row r="81" ht="13" hidden="1"/>
    <row r="82" ht="13" hidden="1"/>
    <row r="83" ht="13" hidden="1"/>
    <row r="84" ht="13" hidden="1"/>
    <row r="85" ht="13" hidden="1"/>
    <row r="86" ht="13" hidden="1"/>
    <row r="87" ht="13" hidden="1"/>
    <row r="88" ht="13" hidden="1"/>
    <row r="89" ht="13" hidden="1"/>
    <row r="90" ht="13" hidden="1"/>
    <row r="91" ht="13" hidden="1"/>
    <row r="92" ht="13" hidden="1"/>
    <row r="93" ht="13" hidden="1"/>
    <row r="94" ht="13" hidden="1"/>
    <row r="95" ht="13" hidden="1"/>
    <row r="96" ht="13" hidden="1"/>
    <row r="97" ht="13" hidden="1"/>
    <row r="98" ht="13" hidden="1"/>
    <row r="99" ht="13" hidden="1"/>
    <row r="100" ht="13" hidden="1"/>
    <row r="101" ht="13" hidden="1"/>
    <row r="102" ht="13" hidden="1"/>
    <row r="103" ht="13" hidden="1"/>
    <row r="104" ht="13" hidden="1"/>
    <row r="105" ht="13" hidden="1"/>
    <row r="106" ht="13" hidden="1"/>
    <row r="107" ht="13" hidden="1"/>
    <row r="108" ht="13" hidden="1"/>
    <row r="109" ht="13" hidden="1"/>
    <row r="110" ht="13" hidden="1"/>
    <row r="111" ht="13" hidden="1"/>
    <row r="112" ht="13" hidden="1"/>
    <row r="113" ht="13" hidden="1"/>
    <row r="114" ht="13" hidden="1"/>
    <row r="115" ht="13" hidden="1"/>
    <row r="116" ht="13" hidden="1"/>
    <row r="117" ht="13" hidden="1"/>
    <row r="118" ht="13" hidden="1"/>
    <row r="119" ht="13" hidden="1"/>
    <row r="120" ht="13" hidden="1"/>
    <row r="121" ht="13" hidden="1"/>
    <row r="122" ht="13" hidden="1"/>
    <row r="123" ht="13" hidden="1"/>
    <row r="124" ht="13" hidden="1"/>
    <row r="125" ht="13" hidden="1"/>
    <row r="126" ht="13" hidden="1"/>
    <row r="127" ht="13" hidden="1"/>
    <row r="128" ht="13" hidden="1"/>
    <row r="129" ht="13" hidden="1"/>
    <row r="130" ht="13" hidden="1"/>
    <row r="131" ht="13" hidden="1"/>
    <row r="132" ht="13" hidden="1"/>
    <row r="133" ht="13" hidden="1"/>
    <row r="134" ht="13" hidden="1"/>
    <row r="135" ht="13" hidden="1"/>
    <row r="136" ht="13" hidden="1"/>
    <row r="137" ht="13" hidden="1"/>
    <row r="138" ht="13" hidden="1"/>
    <row r="139" ht="13" hidden="1"/>
    <row r="140" ht="13" hidden="1"/>
    <row r="141" ht="13" hidden="1"/>
    <row r="142" ht="13" hidden="1"/>
    <row r="143" ht="13" hidden="1"/>
    <row r="144" ht="13" hidden="1"/>
    <row r="145" ht="13" hidden="1"/>
    <row r="146" ht="13" hidden="1"/>
    <row r="147" ht="13" hidden="1"/>
    <row r="148" ht="13" hidden="1"/>
    <row r="149" ht="13" hidden="1"/>
    <row r="150" ht="13" hidden="1"/>
    <row r="151" ht="13" hidden="1"/>
    <row r="152" ht="13" hidden="1"/>
    <row r="153" ht="13" hidden="1"/>
    <row r="154" ht="13" hidden="1"/>
    <row r="155" ht="13" hidden="1"/>
    <row r="156" ht="13" hidden="1"/>
    <row r="157" ht="13" hidden="1"/>
    <row r="158" ht="13" hidden="1"/>
    <row r="159" ht="13" hidden="1"/>
    <row r="160" ht="13" hidden="1"/>
    <row r="161" ht="13" hidden="1"/>
    <row r="162" ht="13" hidden="1"/>
    <row r="163" ht="13" hidden="1"/>
    <row r="164" ht="13" hidden="1"/>
    <row r="165" ht="13" hidden="1"/>
    <row r="166" ht="13" hidden="1"/>
    <row r="167" ht="13" hidden="1"/>
    <row r="168" ht="13" hidden="1"/>
    <row r="169" ht="13" hidden="1"/>
    <row r="170" ht="13" hidden="1"/>
    <row r="171" ht="13" hidden="1"/>
    <row r="172" ht="13" hidden="1"/>
    <row r="173" ht="13" hidden="1"/>
    <row r="174" ht="13" hidden="1"/>
    <row r="175" ht="13" hidden="1"/>
    <row r="176" ht="13" hidden="1"/>
    <row r="177" ht="13" hidden="1"/>
    <row r="178" ht="13" hidden="1"/>
    <row r="179" ht="13" hidden="1"/>
    <row r="180" ht="13" hidden="1"/>
    <row r="181" ht="13" hidden="1"/>
    <row r="182" ht="13" hidden="1"/>
    <row r="183" ht="13" hidden="1"/>
    <row r="184" ht="13" hidden="1"/>
    <row r="185" ht="13" hidden="1"/>
    <row r="186" ht="13" hidden="1"/>
    <row r="187" ht="13" hidden="1"/>
    <row r="188" ht="13" hidden="1"/>
    <row r="189" ht="13" hidden="1"/>
    <row r="190" ht="13" hidden="1"/>
    <row r="191" ht="13" hidden="1"/>
    <row r="192" ht="13" hidden="1"/>
    <row r="193" ht="13" hidden="1"/>
    <row r="194" ht="13" hidden="1"/>
    <row r="195" ht="13" hidden="1"/>
    <row r="196" ht="13" hidden="1"/>
    <row r="197" ht="13" hidden="1"/>
    <row r="198" ht="13" hidden="1"/>
    <row r="199" ht="13" hidden="1"/>
    <row r="200" ht="13" hidden="1"/>
    <row r="201" ht="13" hidden="1"/>
    <row r="202" ht="13" hidden="1"/>
    <row r="203" ht="13" hidden="1"/>
    <row r="204" ht="13" hidden="1"/>
    <row r="205" ht="13" hidden="1"/>
    <row r="206" ht="13" hidden="1"/>
    <row r="207" ht="13" hidden="1"/>
    <row r="208" ht="13" hidden="1"/>
    <row r="209" ht="13" hidden="1"/>
    <row r="210" ht="13" hidden="1"/>
    <row r="211" ht="13" hidden="1"/>
    <row r="212" ht="13" hidden="1"/>
    <row r="213" ht="13" hidden="1"/>
    <row r="214" ht="13" hidden="1"/>
    <row r="215" ht="13" hidden="1"/>
    <row r="216" ht="13" hidden="1"/>
    <row r="217" ht="13" hidden="1"/>
    <row r="218" ht="13" hidden="1"/>
    <row r="219" ht="13" hidden="1"/>
    <row r="220" ht="13" hidden="1"/>
    <row r="221" ht="13" hidden="1"/>
    <row r="222" ht="13" hidden="1"/>
    <row r="223" ht="13" hidden="1"/>
    <row r="224" ht="13" hidden="1"/>
    <row r="225" ht="13" hidden="1"/>
    <row r="226" ht="13" hidden="1"/>
    <row r="227" ht="13" hidden="1"/>
    <row r="228" ht="13" hidden="1"/>
    <row r="229" ht="13" hidden="1"/>
    <row r="230" ht="13" hidden="1"/>
    <row r="231" ht="13" hidden="1"/>
    <row r="232" ht="13" hidden="1"/>
    <row r="233" ht="13" hidden="1"/>
    <row r="234" ht="13" hidden="1"/>
    <row r="235" ht="13" hidden="1"/>
    <row r="236" ht="13" hidden="1"/>
    <row r="237" ht="13" hidden="1"/>
    <row r="238" ht="13" hidden="1"/>
    <row r="239" ht="13" hidden="1"/>
    <row r="240" ht="13" hidden="1"/>
    <row r="241" ht="13" hidden="1"/>
    <row r="242" ht="13" hidden="1"/>
    <row r="243" ht="13" hidden="1"/>
    <row r="244" ht="13" hidden="1"/>
    <row r="245" ht="13" hidden="1"/>
    <row r="246" ht="13" hidden="1"/>
    <row r="247" ht="13" hidden="1"/>
    <row r="248" ht="13" hidden="1"/>
    <row r="249" ht="13" hidden="1"/>
    <row r="250" ht="13" hidden="1"/>
    <row r="251" ht="13" hidden="1"/>
    <row r="252" ht="13" hidden="1"/>
    <row r="253" ht="13" hidden="1"/>
    <row r="254" ht="13" hidden="1"/>
    <row r="255" ht="13" hidden="1"/>
    <row r="256" ht="13" hidden="1"/>
    <row r="257" ht="13" hidden="1"/>
    <row r="258" ht="13" hidden="1"/>
    <row r="259" ht="13" hidden="1"/>
    <row r="260" ht="13" hidden="1"/>
    <row r="261" ht="13" hidden="1"/>
    <row r="262" ht="13" hidden="1"/>
    <row r="263" ht="13" hidden="1"/>
    <row r="264" ht="13" hidden="1"/>
    <row r="265" ht="13" hidden="1"/>
    <row r="266" ht="13" hidden="1"/>
    <row r="267" ht="13" hidden="1"/>
    <row r="268" ht="13" hidden="1"/>
    <row r="269" ht="13" hidden="1"/>
    <row r="270" ht="13" hidden="1"/>
    <row r="271" ht="13" hidden="1"/>
    <row r="272" ht="13" hidden="1"/>
    <row r="273" ht="13" hidden="1"/>
    <row r="274" ht="13" hidden="1"/>
    <row r="275" ht="13" hidden="1"/>
    <row r="276" ht="13" hidden="1"/>
    <row r="277" ht="13" hidden="1"/>
    <row r="278" ht="13" hidden="1"/>
    <row r="279" ht="13" hidden="1"/>
    <row r="280" ht="13" hidden="1"/>
    <row r="281" ht="13" hidden="1"/>
    <row r="282" ht="13" hidden="1"/>
    <row r="283" ht="13" hidden="1"/>
    <row r="284" ht="13" hidden="1"/>
    <row r="285" ht="13" hidden="1"/>
    <row r="286" ht="13" hidden="1"/>
    <row r="287" ht="13" hidden="1"/>
    <row r="288" ht="13" hidden="1"/>
    <row r="289" ht="13" hidden="1"/>
    <row r="290" ht="13" hidden="1"/>
    <row r="291" ht="13" hidden="1"/>
    <row r="292" ht="13" hidden="1"/>
    <row r="293" ht="13" hidden="1"/>
    <row r="294" ht="13" hidden="1"/>
    <row r="295" ht="13" hidden="1"/>
    <row r="296" ht="13" hidden="1"/>
    <row r="297" ht="13" hidden="1"/>
    <row r="298" ht="13" hidden="1"/>
    <row r="299" ht="13" hidden="1"/>
    <row r="300" ht="13" hidden="1"/>
    <row r="301" ht="13" hidden="1"/>
    <row r="302" ht="13" hidden="1"/>
    <row r="303" ht="13" hidden="1"/>
    <row r="304" ht="13" hidden="1"/>
    <row r="305" ht="13" hidden="1"/>
    <row r="306" ht="13" hidden="1"/>
    <row r="307" ht="13" hidden="1"/>
    <row r="308" ht="13" hidden="1"/>
    <row r="309" ht="13" hidden="1"/>
    <row r="310" ht="13" hidden="1"/>
    <row r="311" ht="13" hidden="1"/>
    <row r="312" ht="13" hidden="1"/>
    <row r="313" ht="13" hidden="1"/>
    <row r="314" ht="13" hidden="1"/>
    <row r="315" ht="13" hidden="1"/>
    <row r="316" ht="13" hidden="1"/>
    <row r="317" ht="13" hidden="1"/>
    <row r="318" ht="13" hidden="1"/>
    <row r="319" ht="13" hidden="1"/>
    <row r="320" ht="13" hidden="1"/>
    <row r="321" ht="13" hidden="1"/>
    <row r="322" ht="13" hidden="1"/>
    <row r="323" ht="13" hidden="1"/>
    <row r="324" ht="13" hidden="1"/>
    <row r="325" ht="13" hidden="1"/>
    <row r="326" ht="13" hidden="1"/>
    <row r="327" ht="13" hidden="1"/>
    <row r="328" ht="13" hidden="1"/>
    <row r="329" ht="13" hidden="1"/>
    <row r="330" ht="13" hidden="1"/>
    <row r="331" ht="13" hidden="1"/>
    <row r="332" ht="13" hidden="1"/>
    <row r="333" ht="13" hidden="1"/>
    <row r="334" ht="13" hidden="1"/>
    <row r="335" ht="13" hidden="1"/>
    <row r="336" ht="13" hidden="1"/>
    <row r="337" ht="13" hidden="1"/>
    <row r="338" ht="13" hidden="1"/>
    <row r="339" ht="13" hidden="1"/>
    <row r="340" ht="13" hidden="1"/>
    <row r="341" ht="13" hidden="1"/>
    <row r="342" ht="13" hidden="1"/>
    <row r="343" ht="13" hidden="1"/>
    <row r="344" ht="13" hidden="1"/>
    <row r="345" ht="13" hidden="1"/>
    <row r="346" ht="13" hidden="1"/>
    <row r="347" ht="13" hidden="1"/>
    <row r="348" ht="13" hidden="1"/>
    <row r="349" ht="13" hidden="1"/>
    <row r="350" ht="13" hidden="1"/>
    <row r="351" ht="13" hidden="1"/>
    <row r="352" ht="13" hidden="1"/>
    <row r="353" ht="13" hidden="1"/>
    <row r="354" ht="13" hidden="1"/>
    <row r="355" ht="13" hidden="1"/>
    <row r="356" ht="13" hidden="1"/>
    <row r="357" ht="13" hidden="1"/>
    <row r="358" ht="13" hidden="1"/>
    <row r="359" ht="13" hidden="1"/>
    <row r="360" ht="13" hidden="1"/>
    <row r="361" ht="13" hidden="1"/>
    <row r="362" ht="13" hidden="1"/>
    <row r="363" ht="13" hidden="1"/>
    <row r="364" ht="13" hidden="1"/>
    <row r="365" ht="13" hidden="1"/>
    <row r="366" ht="13" hidden="1"/>
    <row r="367" ht="13" hidden="1"/>
    <row r="368" ht="13" hidden="1"/>
    <row r="369" ht="13" hidden="1"/>
    <row r="370" ht="13" hidden="1"/>
    <row r="371" ht="13" hidden="1"/>
    <row r="372" ht="13" hidden="1"/>
    <row r="373" ht="13" hidden="1"/>
    <row r="374" ht="13" hidden="1"/>
    <row r="375" ht="13" hidden="1"/>
    <row r="376" ht="13" hidden="1"/>
    <row r="377" ht="13" hidden="1"/>
    <row r="378" ht="13" hidden="1"/>
    <row r="379" ht="13" hidden="1"/>
    <row r="380" ht="13" hidden="1"/>
    <row r="381" ht="13" hidden="1"/>
    <row r="382" ht="13" hidden="1"/>
    <row r="383" ht="13" hidden="1"/>
    <row r="384" ht="13" hidden="1"/>
    <row r="385" ht="13" hidden="1"/>
    <row r="386" ht="13" hidden="1"/>
    <row r="387" ht="13" hidden="1"/>
    <row r="388" ht="13" hidden="1"/>
    <row r="389" ht="13" hidden="1"/>
    <row r="390" ht="13" hidden="1"/>
    <row r="391" ht="13" hidden="1"/>
    <row r="392" ht="13" hidden="1"/>
    <row r="393" ht="13" hidden="1"/>
    <row r="394" ht="13" hidden="1"/>
    <row r="395" ht="13" hidden="1"/>
    <row r="396" ht="13" hidden="1"/>
    <row r="397" ht="13" hidden="1"/>
    <row r="398" ht="13" hidden="1"/>
    <row r="399" ht="13" hidden="1"/>
    <row r="400" ht="13" hidden="1"/>
    <row r="401" ht="13" hidden="1"/>
    <row r="402" ht="13" hidden="1"/>
    <row r="403" ht="13" hidden="1"/>
    <row r="404" ht="13" hidden="1"/>
    <row r="405" ht="13" hidden="1"/>
    <row r="406" ht="13" hidden="1"/>
    <row r="407" ht="13" hidden="1"/>
    <row r="408" ht="13" hidden="1"/>
    <row r="409" ht="13" hidden="1"/>
    <row r="410" ht="13" hidden="1"/>
    <row r="411" ht="13" hidden="1"/>
    <row r="412" ht="13" hidden="1"/>
    <row r="413" ht="13" hidden="1"/>
    <row r="414" ht="13" hidden="1"/>
    <row r="415" ht="13" hidden="1"/>
    <row r="416" ht="13" hidden="1"/>
    <row r="417" ht="13" hidden="1"/>
    <row r="418" ht="13" hidden="1"/>
    <row r="419" ht="13" hidden="1"/>
    <row r="420" ht="13" hidden="1"/>
    <row r="421" ht="13" hidden="1"/>
    <row r="422" ht="13" hidden="1"/>
    <row r="423" ht="13" hidden="1"/>
    <row r="424" ht="13" hidden="1"/>
    <row r="425" ht="13" hidden="1"/>
    <row r="426" ht="13" hidden="1"/>
    <row r="427" ht="13" hidden="1"/>
    <row r="428" ht="13" hidden="1"/>
    <row r="429" ht="13" hidden="1"/>
    <row r="430" ht="13" hidden="1"/>
    <row r="431" ht="13" hidden="1"/>
    <row r="432" ht="13" hidden="1"/>
    <row r="433" ht="13" hidden="1"/>
    <row r="434" ht="13" hidden="1"/>
    <row r="435" ht="13" hidden="1"/>
    <row r="436" ht="13" hidden="1"/>
    <row r="437" ht="13" hidden="1"/>
    <row r="438" ht="13" hidden="1"/>
    <row r="439" ht="13" hidden="1"/>
    <row r="440" ht="13" hidden="1"/>
    <row r="441" ht="13" hidden="1"/>
    <row r="442" ht="13" hidden="1"/>
    <row r="443" ht="13" hidden="1"/>
    <row r="444" ht="13" hidden="1"/>
    <row r="445" ht="13" hidden="1"/>
    <row r="446" ht="13" hidden="1"/>
    <row r="447" ht="13" hidden="1"/>
    <row r="448" ht="13" hidden="1"/>
    <row r="449" ht="13" hidden="1"/>
    <row r="450" ht="13" hidden="1"/>
    <row r="451" ht="13" hidden="1"/>
    <row r="452" ht="13" hidden="1"/>
    <row r="453" ht="13" hidden="1"/>
    <row r="454" ht="13" hidden="1"/>
    <row r="455" ht="13" hidden="1"/>
    <row r="456" ht="13" hidden="1"/>
    <row r="457" ht="13" hidden="1"/>
    <row r="458" ht="13" hidden="1"/>
    <row r="459" ht="13" hidden="1"/>
    <row r="460" ht="13" hidden="1"/>
    <row r="461" ht="13" hidden="1"/>
    <row r="462" ht="13" hidden="1"/>
    <row r="463" ht="13" hidden="1"/>
    <row r="464" ht="13" hidden="1"/>
    <row r="465" ht="13" hidden="1"/>
    <row r="466" ht="13" hidden="1"/>
    <row r="467" ht="13" hidden="1"/>
    <row r="468" ht="13" hidden="1"/>
    <row r="469" ht="13" hidden="1"/>
    <row r="470" ht="13" hidden="1"/>
    <row r="471" ht="13" hidden="1"/>
    <row r="472" ht="13" hidden="1"/>
    <row r="473" ht="13" hidden="1"/>
    <row r="474" ht="13" hidden="1"/>
    <row r="475" ht="13" hidden="1"/>
    <row r="476" ht="13" hidden="1"/>
    <row r="477" ht="13" hidden="1"/>
    <row r="478" ht="13" hidden="1"/>
    <row r="479" ht="13" hidden="1"/>
    <row r="480" ht="13" hidden="1"/>
    <row r="481" ht="13" hidden="1"/>
    <row r="482" ht="13" hidden="1"/>
    <row r="483" ht="13" hidden="1"/>
    <row r="484" ht="13" hidden="1"/>
    <row r="485" ht="13" hidden="1"/>
    <row r="486" ht="13" hidden="1"/>
    <row r="487" ht="13" hidden="1"/>
    <row r="488" ht="13" hidden="1"/>
    <row r="489" ht="13" hidden="1"/>
    <row r="490" ht="13" hidden="1"/>
    <row r="491" ht="13" hidden="1"/>
    <row r="492" ht="13" hidden="1"/>
    <row r="493" ht="13" hidden="1"/>
    <row r="494" ht="13" hidden="1"/>
    <row r="495" ht="13" hidden="1"/>
    <row r="496" ht="13" hidden="1"/>
    <row r="497" ht="13" hidden="1"/>
    <row r="498" ht="13" hidden="1"/>
    <row r="499" ht="13" hidden="1"/>
    <row r="500" ht="13" hidden="1"/>
    <row r="501" ht="13" hidden="1"/>
    <row r="502" ht="13" hidden="1"/>
    <row r="503" ht="13" hidden="1"/>
    <row r="504" ht="13" hidden="1"/>
    <row r="505" ht="13" hidden="1"/>
    <row r="506" ht="13" hidden="1"/>
    <row r="507" ht="13" hidden="1"/>
    <row r="508" ht="13" hidden="1"/>
    <row r="509" ht="13" hidden="1"/>
    <row r="510" ht="13" hidden="1"/>
    <row r="511" ht="13" hidden="1"/>
    <row r="512" ht="13" hidden="1"/>
    <row r="513" ht="13" hidden="1"/>
    <row r="514" ht="13" hidden="1"/>
    <row r="515" ht="13" hidden="1"/>
    <row r="516" ht="13" hidden="1"/>
    <row r="517" ht="13" hidden="1"/>
    <row r="518" ht="13" hidden="1"/>
    <row r="519" ht="13" hidden="1"/>
    <row r="520" ht="13" hidden="1"/>
    <row r="521" ht="13" hidden="1"/>
    <row r="522" ht="13" hidden="1"/>
    <row r="523" ht="13" hidden="1"/>
    <row r="524" ht="13" hidden="1"/>
    <row r="525" ht="13" hidden="1"/>
    <row r="526" ht="13" hidden="1"/>
    <row r="527" ht="13" hidden="1"/>
    <row r="528" ht="13" hidden="1"/>
    <row r="529" ht="13" hidden="1"/>
    <row r="530" ht="13" hidden="1"/>
    <row r="531" ht="13" hidden="1"/>
    <row r="532" ht="13" hidden="1"/>
    <row r="533" ht="13" hidden="1"/>
    <row r="534" ht="13" hidden="1"/>
    <row r="535" ht="13" hidden="1"/>
    <row r="536" ht="13" hidden="1"/>
    <row r="537" ht="13" hidden="1"/>
    <row r="538" ht="13" hidden="1"/>
    <row r="539" ht="13" hidden="1"/>
    <row r="540" ht="13" hidden="1"/>
    <row r="541" ht="13" hidden="1"/>
    <row r="542" ht="13" hidden="1"/>
    <row r="543" ht="13" hidden="1"/>
    <row r="544" ht="13" hidden="1"/>
    <row r="545" ht="13" hidden="1"/>
    <row r="546" ht="13" hidden="1"/>
    <row r="547" ht="13" hidden="1"/>
    <row r="548" ht="13" hidden="1"/>
    <row r="549" ht="13" hidden="1"/>
    <row r="550" ht="13" hidden="1"/>
    <row r="551" ht="13" hidden="1"/>
    <row r="552" ht="13" hidden="1"/>
    <row r="553" ht="13" hidden="1"/>
    <row r="554" ht="13" hidden="1"/>
    <row r="555" ht="13" hidden="1"/>
    <row r="556" ht="13" hidden="1"/>
    <row r="557" ht="13" hidden="1"/>
    <row r="558" ht="13" hidden="1"/>
    <row r="559" ht="13" hidden="1"/>
    <row r="560" ht="13" hidden="1"/>
    <row r="561" ht="13" hidden="1"/>
    <row r="562" ht="13" hidden="1"/>
    <row r="563" ht="13" hidden="1"/>
    <row r="564" ht="13" hidden="1"/>
    <row r="565" ht="13" hidden="1"/>
    <row r="566" ht="13" hidden="1"/>
    <row r="567" ht="13" hidden="1"/>
    <row r="568" ht="13" hidden="1"/>
    <row r="569" ht="13" hidden="1"/>
    <row r="570" ht="13" hidden="1"/>
    <row r="571" ht="13" hidden="1"/>
    <row r="572" ht="13" hidden="1"/>
    <row r="573" ht="13" hidden="1"/>
    <row r="574" ht="13" hidden="1"/>
    <row r="575" ht="13" hidden="1"/>
    <row r="576" ht="13" hidden="1"/>
    <row r="577" ht="13" hidden="1"/>
    <row r="578" ht="13" hidden="1"/>
    <row r="579" ht="13" hidden="1"/>
    <row r="580" ht="13" hidden="1"/>
    <row r="581" ht="13" hidden="1"/>
    <row r="582" ht="13" hidden="1"/>
    <row r="583" ht="13" hidden="1"/>
    <row r="584" ht="13" hidden="1"/>
    <row r="585" ht="13" hidden="1"/>
    <row r="586" ht="13" hidden="1"/>
    <row r="587" ht="13" hidden="1"/>
    <row r="588" ht="13" hidden="1"/>
    <row r="589" ht="13" hidden="1"/>
    <row r="590" ht="13" hidden="1"/>
    <row r="591" ht="13" hidden="1"/>
    <row r="592" ht="13" hidden="1"/>
    <row r="593" ht="13" hidden="1"/>
    <row r="594" ht="13" hidden="1"/>
    <row r="595" ht="13" hidden="1"/>
    <row r="596" ht="13" hidden="1"/>
    <row r="597" ht="13" hidden="1"/>
    <row r="598" ht="13" hidden="1"/>
    <row r="599" ht="13" hidden="1"/>
    <row r="600" ht="13" hidden="1"/>
    <row r="601" ht="13" hidden="1"/>
    <row r="602" ht="13" hidden="1"/>
    <row r="603" ht="13" hidden="1"/>
    <row r="604" ht="13" hidden="1"/>
    <row r="605" ht="13" hidden="1"/>
    <row r="606" ht="13" hidden="1"/>
    <row r="607" ht="13" hidden="1"/>
    <row r="608" ht="13" hidden="1"/>
    <row r="609" ht="13" hidden="1"/>
    <row r="610" ht="13" hidden="1"/>
    <row r="611" ht="13" hidden="1"/>
    <row r="612" ht="13" hidden="1"/>
    <row r="613" ht="13" hidden="1"/>
    <row r="614" ht="13" hidden="1"/>
    <row r="615" ht="13" hidden="1"/>
    <row r="616" ht="13" hidden="1"/>
    <row r="617" ht="13" hidden="1"/>
    <row r="618" ht="13" hidden="1"/>
    <row r="619" ht="13" hidden="1"/>
    <row r="620" ht="13" hidden="1"/>
    <row r="621" ht="13" hidden="1"/>
    <row r="622" ht="13" hidden="1"/>
    <row r="623" ht="13" hidden="1"/>
    <row r="624" ht="13" hidden="1"/>
    <row r="625" ht="13" hidden="1"/>
    <row r="626" ht="13" hidden="1"/>
    <row r="627" ht="13" hidden="1"/>
    <row r="628" ht="13" hidden="1"/>
    <row r="629" ht="13" hidden="1"/>
    <row r="630" ht="13" hidden="1"/>
    <row r="631" ht="13" hidden="1"/>
    <row r="632" ht="13" hidden="1"/>
    <row r="633" ht="13" hidden="1"/>
    <row r="634" ht="13" hidden="1"/>
    <row r="635" ht="13" hidden="1"/>
    <row r="636" ht="13" hidden="1"/>
    <row r="637" ht="13" hidden="1"/>
    <row r="638" ht="13" hidden="1"/>
    <row r="639" ht="13" hidden="1"/>
    <row r="640" ht="13" hidden="1"/>
    <row r="641" ht="13" hidden="1"/>
    <row r="642" ht="13" hidden="1"/>
    <row r="643" ht="13" hidden="1"/>
    <row r="644" ht="13" hidden="1"/>
    <row r="645" ht="13" hidden="1"/>
    <row r="646" ht="13" hidden="1"/>
    <row r="647" ht="13" hidden="1"/>
    <row r="648" ht="13" hidden="1"/>
    <row r="649" ht="13" hidden="1"/>
    <row r="650" ht="13" hidden="1"/>
    <row r="651" ht="13" hidden="1"/>
    <row r="652" ht="13" hidden="1"/>
    <row r="653" ht="13" hidden="1"/>
    <row r="654" ht="13" hidden="1"/>
    <row r="655" ht="13" hidden="1"/>
    <row r="656" ht="13" hidden="1"/>
    <row r="657" ht="13" hidden="1"/>
    <row r="658" ht="13" hidden="1"/>
    <row r="659" ht="13" hidden="1"/>
    <row r="660" ht="13" hidden="1"/>
    <row r="661" ht="13" hidden="1"/>
    <row r="662" ht="13" hidden="1"/>
    <row r="663" ht="13" hidden="1"/>
    <row r="664" ht="13" hidden="1"/>
    <row r="665" ht="13" hidden="1"/>
    <row r="666" ht="13" hidden="1"/>
    <row r="667" ht="13" hidden="1"/>
    <row r="668" ht="13" hidden="1"/>
    <row r="669" ht="13" hidden="1"/>
    <row r="670" ht="13" hidden="1"/>
    <row r="671" ht="13" hidden="1"/>
    <row r="672" ht="13" hidden="1"/>
    <row r="673" ht="13" hidden="1"/>
    <row r="674" ht="13" hidden="1"/>
    <row r="675" ht="13" hidden="1"/>
    <row r="676" ht="13" hidden="1"/>
    <row r="677" ht="13" hidden="1"/>
    <row r="678" ht="13" hidden="1"/>
    <row r="679" ht="13" hidden="1"/>
    <row r="680" ht="13" hidden="1"/>
    <row r="681" ht="13" hidden="1"/>
    <row r="682" ht="13" hidden="1"/>
    <row r="683" ht="13" hidden="1"/>
    <row r="684" ht="13" hidden="1"/>
    <row r="685" ht="13" hidden="1"/>
    <row r="686" ht="13" hidden="1"/>
    <row r="687" ht="13" hidden="1"/>
    <row r="688" ht="13" hidden="1"/>
    <row r="689" ht="13" hidden="1"/>
    <row r="690" ht="13" hidden="1"/>
    <row r="691" ht="13" hidden="1"/>
    <row r="692" ht="13" hidden="1"/>
    <row r="693" ht="13" hidden="1"/>
    <row r="694" ht="13" hidden="1"/>
    <row r="695" ht="13" hidden="1"/>
    <row r="696" ht="13" hidden="1"/>
    <row r="697" ht="13" hidden="1"/>
    <row r="698" ht="13" hidden="1"/>
    <row r="699" ht="13" hidden="1"/>
    <row r="700" ht="13" hidden="1"/>
    <row r="701" ht="13" hidden="1"/>
    <row r="702" ht="13" hidden="1"/>
    <row r="703" ht="13" hidden="1"/>
    <row r="704" ht="13" hidden="1"/>
    <row r="705" ht="13" hidden="1"/>
    <row r="706" ht="13" hidden="1"/>
    <row r="707" ht="13" hidden="1"/>
    <row r="708" ht="13" hidden="1"/>
    <row r="709" ht="13" hidden="1"/>
    <row r="710" ht="13" hidden="1"/>
    <row r="711" ht="13" hidden="1"/>
    <row r="712" ht="13" hidden="1"/>
    <row r="713" ht="13" hidden="1"/>
    <row r="714" ht="13" hidden="1"/>
    <row r="715" ht="13" hidden="1"/>
    <row r="716" ht="13" hidden="1"/>
    <row r="717" ht="13" hidden="1"/>
    <row r="718" ht="13" hidden="1"/>
    <row r="719" ht="13" hidden="1"/>
    <row r="720" ht="13" hidden="1"/>
    <row r="721" ht="13" hidden="1"/>
    <row r="722" ht="13" hidden="1"/>
    <row r="723" ht="13" hidden="1"/>
    <row r="724" ht="13" hidden="1"/>
    <row r="725" ht="13" hidden="1"/>
    <row r="726" ht="13" hidden="1"/>
    <row r="727" ht="13" hidden="1"/>
    <row r="728" ht="13" hidden="1"/>
    <row r="729" ht="13" hidden="1"/>
    <row r="730" ht="13" hidden="1"/>
    <row r="731" ht="13" hidden="1"/>
    <row r="732" ht="13" hidden="1"/>
    <row r="733" ht="13" hidden="1"/>
    <row r="734" ht="13" hidden="1"/>
    <row r="735" ht="13" hidden="1"/>
    <row r="736" ht="13" hidden="1"/>
    <row r="737" ht="13" hidden="1"/>
    <row r="738" ht="13" hidden="1"/>
    <row r="739" ht="13" hidden="1"/>
    <row r="740" ht="13" hidden="1"/>
    <row r="741" ht="13" hidden="1"/>
    <row r="742" ht="13" hidden="1"/>
    <row r="743" ht="13" hidden="1"/>
    <row r="744" ht="13" hidden="1"/>
    <row r="745" ht="13" hidden="1"/>
    <row r="746" ht="13" hidden="1"/>
    <row r="747" ht="13" hidden="1"/>
    <row r="748" ht="13" hidden="1"/>
    <row r="749" ht="13" hidden="1"/>
    <row r="750" ht="13" hidden="1"/>
    <row r="751" ht="13" hidden="1"/>
    <row r="752" ht="13" hidden="1"/>
    <row r="753" ht="13" hidden="1"/>
    <row r="754" ht="13" hidden="1"/>
    <row r="755" ht="13" hidden="1"/>
    <row r="756" ht="13" hidden="1"/>
    <row r="757" ht="13" hidden="1"/>
    <row r="758" ht="13" hidden="1"/>
    <row r="759" ht="13" hidden="1"/>
    <row r="760" ht="13" hidden="1"/>
    <row r="761" ht="13" hidden="1"/>
    <row r="762" ht="13" hidden="1"/>
    <row r="763" ht="13" hidden="1"/>
    <row r="764" ht="13" hidden="1"/>
    <row r="765" ht="13" hidden="1"/>
    <row r="766" ht="13" hidden="1"/>
    <row r="767" ht="13" hidden="1"/>
    <row r="768" ht="13" hidden="1"/>
    <row r="769" ht="13" hidden="1"/>
    <row r="770" ht="13" hidden="1"/>
    <row r="771" ht="13" hidden="1"/>
    <row r="772" ht="13" hidden="1"/>
    <row r="773" ht="13" hidden="1"/>
    <row r="774" ht="13" hidden="1"/>
    <row r="775" ht="13" hidden="1"/>
    <row r="776" ht="13" hidden="1"/>
    <row r="777" ht="13" hidden="1"/>
    <row r="778" ht="13" hidden="1"/>
    <row r="779" ht="13" hidden="1"/>
    <row r="780" ht="13" hidden="1"/>
    <row r="781" ht="13" hidden="1"/>
    <row r="782" ht="13" hidden="1"/>
    <row r="783" ht="13" hidden="1"/>
    <row r="784" ht="13" hidden="1"/>
    <row r="785" ht="13" hidden="1"/>
    <row r="786" ht="13" hidden="1"/>
    <row r="787" ht="13" hidden="1"/>
    <row r="788" ht="13" hidden="1"/>
    <row r="789" ht="13" hidden="1"/>
    <row r="790" ht="13" hidden="1"/>
    <row r="791" ht="13" hidden="1"/>
    <row r="792" ht="13" hidden="1"/>
    <row r="793" ht="13" hidden="1"/>
    <row r="794" ht="13" hidden="1"/>
    <row r="795" ht="13" hidden="1"/>
    <row r="796" ht="13" hidden="1"/>
    <row r="797" ht="13" hidden="1"/>
    <row r="798" ht="13" hidden="1"/>
    <row r="799" ht="13" hidden="1"/>
    <row r="800" ht="13" hidden="1"/>
    <row r="801" ht="13" hidden="1"/>
    <row r="802" ht="13" hidden="1"/>
    <row r="803" ht="13" hidden="1"/>
    <row r="804" ht="13" hidden="1"/>
    <row r="805" ht="13" hidden="1"/>
    <row r="806" ht="13" hidden="1"/>
    <row r="807" ht="13" hidden="1"/>
    <row r="808" ht="13" hidden="1"/>
    <row r="809" ht="13" hidden="1"/>
    <row r="810" ht="13" hidden="1"/>
    <row r="811" ht="13" hidden="1"/>
    <row r="812" ht="13" hidden="1"/>
    <row r="813" ht="13" hidden="1"/>
    <row r="814" ht="13" hidden="1"/>
    <row r="815" ht="13" hidden="1"/>
    <row r="816" ht="13" hidden="1"/>
    <row r="817" ht="13" hidden="1"/>
    <row r="818" ht="13" hidden="1"/>
    <row r="819" ht="13" hidden="1"/>
    <row r="820" ht="13" hidden="1"/>
    <row r="821" ht="13" hidden="1"/>
    <row r="822" ht="13" hidden="1"/>
    <row r="823" ht="13" hidden="1"/>
    <row r="824" ht="13" hidden="1"/>
    <row r="825" ht="13" hidden="1"/>
    <row r="826" ht="13" hidden="1"/>
    <row r="827" ht="13" hidden="1"/>
    <row r="828" ht="13" hidden="1"/>
    <row r="829" ht="13" hidden="1"/>
    <row r="830" ht="13" hidden="1"/>
    <row r="831" ht="13" hidden="1"/>
    <row r="832" ht="13" hidden="1"/>
    <row r="833" ht="13" hidden="1"/>
    <row r="834" ht="13" hidden="1"/>
    <row r="835" ht="13" hidden="1"/>
    <row r="836" ht="13" hidden="1"/>
    <row r="837" ht="13" hidden="1"/>
    <row r="838" ht="13" hidden="1"/>
    <row r="839" ht="13" hidden="1"/>
    <row r="840" ht="13" hidden="1"/>
    <row r="841" ht="13" hidden="1"/>
    <row r="842" ht="13" hidden="1"/>
    <row r="843" ht="13" hidden="1"/>
    <row r="844" ht="13" hidden="1"/>
    <row r="845" ht="13" hidden="1"/>
    <row r="846" ht="13" hidden="1"/>
    <row r="847" ht="13" hidden="1"/>
    <row r="848" ht="13" hidden="1"/>
    <row r="849" ht="13" hidden="1"/>
    <row r="850" ht="13" hidden="1"/>
    <row r="851" ht="13" hidden="1"/>
    <row r="852" ht="13" hidden="1"/>
    <row r="853" ht="13" hidden="1"/>
    <row r="854" ht="13" hidden="1"/>
    <row r="855" ht="13" hidden="1"/>
    <row r="856" ht="13" hidden="1"/>
    <row r="857" ht="13" hidden="1"/>
    <row r="858" ht="13" hidden="1"/>
    <row r="859" ht="13" hidden="1"/>
    <row r="860" ht="13" hidden="1"/>
    <row r="861" ht="13" hidden="1"/>
    <row r="862" ht="13" hidden="1"/>
    <row r="863" ht="13" hidden="1"/>
    <row r="864" ht="13" hidden="1"/>
    <row r="865" ht="13" hidden="1"/>
    <row r="866" ht="13" hidden="1"/>
    <row r="867" ht="13" hidden="1"/>
    <row r="868" ht="13" hidden="1"/>
    <row r="869" ht="13" hidden="1"/>
    <row r="870" ht="13" hidden="1"/>
    <row r="871" ht="13" hidden="1"/>
    <row r="872" ht="13" hidden="1"/>
    <row r="873" ht="13" hidden="1"/>
    <row r="874" ht="13" hidden="1"/>
    <row r="875" ht="13" hidden="1"/>
    <row r="876" ht="13" hidden="1"/>
    <row r="877" ht="13" hidden="1"/>
    <row r="878" ht="13" hidden="1"/>
    <row r="879" ht="13" hidden="1"/>
    <row r="880" ht="13" hidden="1"/>
    <row r="881" ht="13" hidden="1"/>
    <row r="882" ht="13" hidden="1"/>
    <row r="883" ht="13" hidden="1"/>
    <row r="884" ht="13" hidden="1"/>
    <row r="885" ht="13" hidden="1"/>
    <row r="886" ht="13" hidden="1"/>
    <row r="887" ht="13" hidden="1"/>
    <row r="888" ht="13" hidden="1"/>
    <row r="889" ht="13" hidden="1"/>
    <row r="890" ht="13" hidden="1"/>
    <row r="891" ht="13" hidden="1"/>
    <row r="892" ht="13" hidden="1"/>
    <row r="893" ht="13" hidden="1"/>
    <row r="894" ht="13" hidden="1"/>
    <row r="895" ht="13" hidden="1"/>
    <row r="896" ht="13" hidden="1"/>
    <row r="897" ht="13" hidden="1"/>
    <row r="898" ht="13" hidden="1"/>
    <row r="899" ht="13" hidden="1"/>
    <row r="900" ht="13" hidden="1"/>
    <row r="901" ht="13" hidden="1"/>
    <row r="902" ht="13" hidden="1"/>
    <row r="903" ht="13" hidden="1"/>
    <row r="904" ht="13" hidden="1"/>
    <row r="905" ht="13" hidden="1"/>
    <row r="906" ht="13" hidden="1"/>
    <row r="907" ht="13" hidden="1"/>
    <row r="908" ht="13" hidden="1"/>
    <row r="909" ht="13" hidden="1"/>
    <row r="910" ht="13" hidden="1"/>
    <row r="911" ht="13" hidden="1"/>
    <row r="912" ht="13" hidden="1"/>
    <row r="913" ht="13" hidden="1"/>
    <row r="914" ht="13" hidden="1"/>
    <row r="915" ht="13" hidden="1"/>
    <row r="916" ht="13" hidden="1"/>
    <row r="917" ht="13" hidden="1"/>
    <row r="918" ht="13" hidden="1"/>
    <row r="919" ht="13" hidden="1"/>
    <row r="920" ht="13" hidden="1"/>
    <row r="921" ht="13" hidden="1"/>
    <row r="922" ht="13" hidden="1"/>
    <row r="923" ht="13" hidden="1"/>
    <row r="924" ht="13" hidden="1"/>
    <row r="925" ht="13" hidden="1"/>
    <row r="926" ht="13" hidden="1"/>
    <row r="927" ht="13" hidden="1"/>
    <row r="928" ht="13" hidden="1"/>
    <row r="929" ht="13" hidden="1"/>
    <row r="930" ht="13" hidden="1"/>
    <row r="931" ht="13" hidden="1"/>
    <row r="932" ht="13" hidden="1"/>
    <row r="933" ht="13" hidden="1"/>
    <row r="934" ht="13" hidden="1"/>
    <row r="935" ht="13" hidden="1"/>
    <row r="936" ht="13" hidden="1"/>
    <row r="937" ht="13" hidden="1"/>
    <row r="938" ht="13" hidden="1"/>
    <row r="939" ht="13" hidden="1"/>
    <row r="940" ht="13" hidden="1"/>
    <row r="941" ht="13" hidden="1"/>
    <row r="942" ht="13" hidden="1"/>
    <row r="943" ht="13" hidden="1"/>
    <row r="944" ht="13" hidden="1"/>
    <row r="945" ht="13" hidden="1"/>
    <row r="946" ht="13" hidden="1"/>
    <row r="947" ht="13" hidden="1"/>
    <row r="948" ht="13" hidden="1"/>
    <row r="949" ht="13" hidden="1"/>
    <row r="950" ht="13" hidden="1"/>
    <row r="951" ht="13" hidden="1"/>
    <row r="952" ht="13" hidden="1"/>
    <row r="953" ht="13" hidden="1"/>
    <row r="954" ht="13" hidden="1"/>
    <row r="955" ht="13" hidden="1"/>
    <row r="956" ht="13" hidden="1"/>
    <row r="957" ht="13" hidden="1"/>
    <row r="958" ht="13" hidden="1"/>
    <row r="959" ht="13" hidden="1"/>
    <row r="960" ht="13" hidden="1"/>
    <row r="961" ht="13" hidden="1"/>
    <row r="962" ht="13" hidden="1"/>
    <row r="963" ht="13" hidden="1"/>
    <row r="964" ht="13" hidden="1"/>
    <row r="965" ht="13" hidden="1"/>
    <row r="966" ht="13" hidden="1"/>
    <row r="967" ht="13" hidden="1"/>
    <row r="968" ht="13" hidden="1"/>
    <row r="969" ht="13" hidden="1"/>
    <row r="970" ht="13" hidden="1"/>
    <row r="971" ht="13" hidden="1"/>
    <row r="972" ht="13" hidden="1"/>
    <row r="973" ht="13" hidden="1"/>
    <row r="974" ht="13" hidden="1"/>
    <row r="975" ht="13" hidden="1"/>
    <row r="976" ht="13" hidden="1"/>
    <row r="977" ht="13" hidden="1"/>
    <row r="978" ht="13" hidden="1"/>
    <row r="979" ht="13" hidden="1"/>
    <row r="980" ht="13" hidden="1"/>
    <row r="981" ht="13" hidden="1"/>
    <row r="982" ht="13" hidden="1"/>
    <row r="983" ht="13" hidden="1"/>
    <row r="984" ht="13" hidden="1"/>
    <row r="985" ht="13" hidden="1"/>
    <row r="986" ht="13" hidden="1"/>
    <row r="987" ht="13" hidden="1"/>
    <row r="988" ht="13" hidden="1"/>
    <row r="989" ht="13" hidden="1"/>
    <row r="990" ht="13" hidden="1"/>
    <row r="991" ht="13" hidden="1"/>
    <row r="992" ht="13" hidden="1"/>
    <row r="993" ht="13" hidden="1"/>
    <row r="994" ht="13" hidden="1"/>
    <row r="995" ht="13" hidden="1"/>
    <row r="996" ht="13" hidden="1"/>
    <row r="997" ht="13" hidden="1"/>
    <row r="998" ht="13" hidden="1"/>
    <row r="999" ht="13" hidden="1"/>
    <row r="1000" ht="13" hidden="1"/>
    <row r="1001" ht="13" hidden="1"/>
    <row r="1048556" ht="12.65" hidden="1" customHeight="1"/>
    <row r="1048557" ht="19.5" hidden="1" customHeight="1"/>
    <row r="1048558" ht="7" hidden="1" customHeight="1"/>
    <row r="1048559" ht="10" hidden="1" customHeight="1"/>
    <row r="1048560" ht="10" hidden="1" customHeight="1"/>
  </sheetData>
  <conditionalFormatting sqref="I1">
    <cfRule type="cellIs" dxfId="52" priority="2" operator="equal">
      <formula>"Check"</formula>
    </cfRule>
    <cfRule type="cellIs" dxfId="51" priority="3" operator="equal">
      <formula>"Ok"</formula>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4" id="{C1915570-0BAB-447D-99DE-EAFCC1FE07A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I5:M5</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29724-416E-431A-B829-5295BF66F5FF}">
  <sheetPr codeName="Sheet9">
    <tabColor theme="5" tint="0.59999389629810485"/>
  </sheetPr>
  <dimension ref="A1:N35"/>
  <sheetViews>
    <sheetView showGridLines="0" topLeftCell="B1" zoomScaleNormal="100" workbookViewId="0">
      <pane ySplit="9" topLeftCell="A10" activePane="bottomLeft" state="frozen"/>
      <selection activeCell="A2" sqref="A2"/>
      <selection pane="bottomLeft" activeCell="I24" sqref="I24"/>
    </sheetView>
  </sheetViews>
  <sheetFormatPr defaultRowHeight="12.5"/>
  <cols>
    <col min="1" max="1" width="5.54296875" customWidth="1"/>
    <col min="2" max="2" width="39.81640625" customWidth="1"/>
    <col min="3" max="3" width="30.7265625" customWidth="1"/>
    <col min="4" max="4" width="11.1796875" customWidth="1"/>
    <col min="5" max="6" width="18.7265625" customWidth="1"/>
    <col min="7" max="7" width="6.1796875" customWidth="1"/>
    <col min="8" max="13" width="18.7265625" customWidth="1"/>
  </cols>
  <sheetData>
    <row r="1" spans="1:14" s="27" customFormat="1" ht="25" customHeight="1">
      <c r="B1" s="35" t="str">
        <f>IFERROR(Index!B1,"")</f>
        <v>Jemena Electricity Networks – Alternative Control Services Forecast model</v>
      </c>
      <c r="C1" s="35"/>
      <c r="D1" s="28" t="s">
        <v>65</v>
      </c>
      <c r="E1" s="37" t="s">
        <v>66</v>
      </c>
    </row>
    <row r="2" spans="1:14" s="27" customFormat="1" ht="25" customHeight="1">
      <c r="B2" s="35" t="str">
        <f ca="1">IFERROR(MID(CELL("filename",A1),FIND("]",CELL("filename",A1))+1,255),"")</f>
        <v>Calc|Labour Rates</v>
      </c>
      <c r="C2" s="35"/>
      <c r="D2" s="28"/>
      <c r="E2" s="69" t="s">
        <v>68</v>
      </c>
    </row>
    <row r="3" spans="1:14" s="3" customFormat="1">
      <c r="D3" s="4"/>
      <c r="E3" s="4"/>
    </row>
    <row r="4" spans="1:14" s="3" customFormat="1">
      <c r="D4" s="4"/>
      <c r="E4" s="4"/>
      <c r="F4" s="82"/>
    </row>
    <row r="5" spans="1:14">
      <c r="A5" s="3"/>
      <c r="B5" s="3"/>
      <c r="C5" s="3"/>
      <c r="D5" s="4"/>
      <c r="E5" s="4"/>
      <c r="F5" s="4"/>
      <c r="G5" s="82"/>
      <c r="H5" s="3"/>
      <c r="I5" s="3"/>
      <c r="J5" s="3"/>
      <c r="K5" s="1"/>
      <c r="L5" s="1"/>
      <c r="M5" s="3"/>
      <c r="N5" s="3"/>
    </row>
    <row r="6" spans="1:14">
      <c r="A6" s="3"/>
      <c r="B6" s="3"/>
      <c r="C6" s="3"/>
      <c r="D6" s="4"/>
      <c r="E6" s="4"/>
      <c r="F6" s="4"/>
      <c r="G6" s="82"/>
      <c r="H6" s="3"/>
      <c r="I6" s="3"/>
      <c r="J6" s="3"/>
      <c r="K6" s="1"/>
      <c r="L6" s="1"/>
      <c r="M6" s="3"/>
      <c r="N6" s="3"/>
    </row>
    <row r="7" spans="1:14" ht="14">
      <c r="A7" s="25"/>
      <c r="B7" s="47" t="s">
        <v>541</v>
      </c>
      <c r="C7" s="47"/>
      <c r="D7" s="54"/>
      <c r="E7" s="54"/>
      <c r="F7" s="22" t="str">
        <f>IFERROR("Year 1 labour rates, $'s ($"&amp;Output_first_year&amp;")","")</f>
        <v/>
      </c>
      <c r="G7" s="77"/>
      <c r="H7" s="22" t="str">
        <f>IFERROR("9.2 Year 1 labour rates build up, $'s ($"&amp;'Input|Setup'!$E$8&amp;")","")</f>
        <v>9.2 Year 1 labour rates build up, $'s ($2026-27)</v>
      </c>
      <c r="I7" s="22"/>
      <c r="J7" s="22"/>
      <c r="K7" s="22"/>
      <c r="L7" s="22"/>
      <c r="M7" s="22"/>
      <c r="N7" s="139"/>
    </row>
    <row r="8" spans="1:14">
      <c r="A8" s="3"/>
      <c r="B8" s="3"/>
      <c r="C8" s="3"/>
      <c r="D8" s="3"/>
      <c r="E8" s="3"/>
      <c r="F8" s="303"/>
      <c r="G8" s="1"/>
      <c r="H8" s="3"/>
      <c r="I8" s="3"/>
      <c r="J8" s="3"/>
      <c r="K8" s="3"/>
      <c r="L8" s="3"/>
      <c r="M8" s="3"/>
      <c r="N8" s="1"/>
    </row>
    <row r="9" spans="1:14" ht="45" customHeight="1">
      <c r="A9" s="45"/>
      <c r="B9" s="34" t="s">
        <v>189</v>
      </c>
      <c r="C9" s="40" t="s">
        <v>73</v>
      </c>
      <c r="D9" s="40" t="s">
        <v>180</v>
      </c>
      <c r="E9" s="184" t="str">
        <f>'Input|Labour Rates'!E9&amp;" (incl. On Costs &amp; Overheads)"</f>
        <v>Base labour rate ($2024-25) (incl. On Costs &amp; Overheads)</v>
      </c>
      <c r="F9" s="184" t="s">
        <v>542</v>
      </c>
      <c r="G9" s="103"/>
      <c r="H9" s="40" t="s">
        <v>543</v>
      </c>
      <c r="I9" s="34" t="s">
        <v>250</v>
      </c>
      <c r="J9" s="40" t="s">
        <v>544</v>
      </c>
      <c r="K9" s="34" t="s">
        <v>272</v>
      </c>
      <c r="L9" s="40" t="s">
        <v>545</v>
      </c>
      <c r="M9" s="40" t="s">
        <v>546</v>
      </c>
      <c r="N9" s="57"/>
    </row>
    <row r="10" spans="1:14" ht="13">
      <c r="A10" s="4">
        <v>1</v>
      </c>
      <c r="B10" s="106" t="str">
        <f>IF(ISBLANK('Input|Labour Rates'!B10),"",'Input|Labour Rates'!B10)</f>
        <v>Administrative Officer</v>
      </c>
      <c r="C10" s="106" t="str">
        <f>IF(ISBLANK('Input|Labour Rates'!C10),"",'Input|Labour Rates'!C10)</f>
        <v>Business hours</v>
      </c>
      <c r="D10" s="106" t="str">
        <f>IF(ISBLANK('Input|Labour Rates'!D10),"",'Input|Labour Rates'!D10)</f>
        <v>Yes</v>
      </c>
      <c r="E10" s="220">
        <f>SUM(J10,L10)</f>
        <v>75.818436767785883</v>
      </c>
      <c r="F10" s="220">
        <f>SUM(J10:M10)+J10*'Input|Indirect Cost Rates'!$D$35</f>
        <v>120.34000000000002</v>
      </c>
      <c r="G10" s="78"/>
      <c r="H10" s="221">
        <f>'Input|Labour Rates'!$E10*CPI_Escalator_to_Y1*RealLabour_Escalator_to_Y1</f>
        <v>49.915257319064757</v>
      </c>
      <c r="I10" s="221">
        <f>H10*'Input|Labour Rates'!F10</f>
        <v>23.034965628988537</v>
      </c>
      <c r="J10" s="221">
        <f>SUM(H10:I10)</f>
        <v>72.950222948053295</v>
      </c>
      <c r="K10" s="221">
        <f>J10*'Input|Labour Rates'!G10</f>
        <v>44.521563232214127</v>
      </c>
      <c r="L10" s="221">
        <f>'Input|Labour Rates'!I10*CPI_Escalator_to_Y1*RealLabour_Escalator_to_Y1</f>
        <v>2.8682138197325906</v>
      </c>
      <c r="M10" s="221">
        <f>'Input|Labour Rates'!H10*CPI_Escalator_to_Y1*RealLabour_Escalator_to_Y1</f>
        <v>0</v>
      </c>
      <c r="N10" s="58"/>
    </row>
    <row r="11" spans="1:14" ht="13">
      <c r="A11" s="4">
        <f t="shared" ref="A11:A29" si="0">A10+1</f>
        <v>2</v>
      </c>
      <c r="B11" s="106" t="str">
        <f>IF(ISBLANK('Input|Labour Rates'!B11),"",'Input|Labour Rates'!B11)</f>
        <v>Field Worker</v>
      </c>
      <c r="C11" s="106" t="str">
        <f>IF(ISBLANK('Input|Labour Rates'!C11),"",'Input|Labour Rates'!C11)</f>
        <v>Business hours</v>
      </c>
      <c r="D11" s="106" t="str">
        <f>IF(ISBLANK('Input|Labour Rates'!D11),"",'Input|Labour Rates'!D11)</f>
        <v>Yes</v>
      </c>
      <c r="E11" s="220">
        <f t="shared" ref="E11:E19" si="1">SUM(J11,L11)</f>
        <v>114.09719694105566</v>
      </c>
      <c r="F11" s="220">
        <f>SUM(J11:M11)+J11*'Input|Indirect Cost Rates'!$D$35</f>
        <v>205.11899850759139</v>
      </c>
      <c r="G11" s="78"/>
      <c r="H11" s="221">
        <f>'Input|Labour Rates'!$E11*CPI_Escalator_to_Y1*RealLabour_Escalator_to_Y1</f>
        <v>73.503886967899533</v>
      </c>
      <c r="I11" s="221">
        <f>H11*'Input|Labour Rates'!F11</f>
        <v>36.177797957311853</v>
      </c>
      <c r="J11" s="221">
        <f t="shared" ref="J11:J19" si="2">SUM(H11:I11)</f>
        <v>109.68168492521139</v>
      </c>
      <c r="K11" s="221">
        <f>J11*'Input|Labour Rates'!G11</f>
        <v>66.938795708559198</v>
      </c>
      <c r="L11" s="221">
        <f>'Input|Labour Rates'!I11*CPI_Escalator_to_Y1*RealLabour_Escalator_to_Y1</f>
        <v>4.4155120158442651</v>
      </c>
      <c r="M11" s="221">
        <f>'Input|Labour Rates'!H11*CPI_Escalator_to_Y1*RealLabour_Escalator_to_Y1</f>
        <v>24.08300585797657</v>
      </c>
      <c r="N11" s="58"/>
    </row>
    <row r="12" spans="1:14" ht="13">
      <c r="A12" s="4">
        <f t="shared" si="0"/>
        <v>3</v>
      </c>
      <c r="B12" s="106" t="str">
        <f>IF(ISBLANK('Input|Labour Rates'!B12),"",'Input|Labour Rates'!B12)</f>
        <v>Technical Specialist</v>
      </c>
      <c r="C12" s="106" t="str">
        <f>IF(ISBLANK('Input|Labour Rates'!C12),"",'Input|Labour Rates'!C12)</f>
        <v>Business hours</v>
      </c>
      <c r="D12" s="106" t="str">
        <f>IF(ISBLANK('Input|Labour Rates'!D12),"",'Input|Labour Rates'!D12)</f>
        <v>Yes</v>
      </c>
      <c r="E12" s="220">
        <f t="shared" si="1"/>
        <v>122.74734889419746</v>
      </c>
      <c r="F12" s="220">
        <f>SUM(J12:M12)+J12*'Input|Indirect Cost Rates'!$D$35</f>
        <v>218.84404072940907</v>
      </c>
      <c r="G12" s="78"/>
      <c r="H12" s="221">
        <f>'Input|Labour Rates'!$E12*CPI_Escalator_to_Y1*RealLabour_Escalator_to_Y1</f>
        <v>80.131286612546219</v>
      </c>
      <c r="I12" s="221">
        <f>H12*'Input|Labour Rates'!F12</f>
        <v>37.865793138445561</v>
      </c>
      <c r="J12" s="221">
        <f t="shared" si="2"/>
        <v>117.99707975099179</v>
      </c>
      <c r="K12" s="221">
        <f>J12*'Input|Labour Rates'!G12</f>
        <v>72.013685977235028</v>
      </c>
      <c r="L12" s="221">
        <f>'Input|Labour Rates'!I12*CPI_Escalator_to_Y1*RealLabour_Escalator_to_Y1</f>
        <v>4.7502691432056707</v>
      </c>
      <c r="M12" s="221">
        <f>'Input|Labour Rates'!H12*CPI_Escalator_to_Y1*RealLabour_Escalator_to_Y1</f>
        <v>24.08300585797657</v>
      </c>
      <c r="N12" s="58"/>
    </row>
    <row r="13" spans="1:14" ht="13">
      <c r="A13" s="4">
        <f t="shared" si="0"/>
        <v>4</v>
      </c>
      <c r="B13" s="106" t="str">
        <f>IF(ISBLANK('Input|Labour Rates'!B13),"",'Input|Labour Rates'!B13)</f>
        <v>Engineer</v>
      </c>
      <c r="C13" s="106" t="str">
        <f>IF(ISBLANK('Input|Labour Rates'!C13),"",'Input|Labour Rates'!C13)</f>
        <v>Business hours</v>
      </c>
      <c r="D13" s="106" t="str">
        <f>IF(ISBLANK('Input|Labour Rates'!D13),"",'Input|Labour Rates'!D13)</f>
        <v>Yes</v>
      </c>
      <c r="E13" s="220">
        <f t="shared" si="1"/>
        <v>159.7648257867709</v>
      </c>
      <c r="F13" s="220">
        <f>SUM(J13:M13)+J13*'Input|Indirect Cost Rates'!$D$35</f>
        <v>253.35000000000014</v>
      </c>
      <c r="G13" s="78"/>
      <c r="H13" s="221">
        <f>'Input|Labour Rates'!$E13*CPI_Escalator_to_Y1*RealLabour_Escalator_to_Y1</f>
        <v>104.1343782893707</v>
      </c>
      <c r="I13" s="221">
        <f>H13*'Input|Labour Rates'!F13</f>
        <v>49.208380316815841</v>
      </c>
      <c r="J13" s="221">
        <f t="shared" si="2"/>
        <v>153.34275860618655</v>
      </c>
      <c r="K13" s="221">
        <f>J13*'Input|Labour Rates'!G13</f>
        <v>93.585174213229251</v>
      </c>
      <c r="L13" s="221">
        <f>'Input|Labour Rates'!I13*CPI_Escalator_to_Y1*RealLabour_Escalator_to_Y1</f>
        <v>6.4220671805843539</v>
      </c>
      <c r="M13" s="221">
        <f>'Input|Labour Rates'!H13*CPI_Escalator_to_Y1*RealLabour_Escalator_to_Y1</f>
        <v>0</v>
      </c>
      <c r="N13" s="58"/>
    </row>
    <row r="14" spans="1:14" ht="13">
      <c r="A14" s="4">
        <f t="shared" si="0"/>
        <v>5</v>
      </c>
      <c r="B14" s="106" t="str">
        <f>IF(ISBLANK('Input|Labour Rates'!B14),"",'Input|Labour Rates'!B14)</f>
        <v>Senior Engineer</v>
      </c>
      <c r="C14" s="106" t="str">
        <f>IF(ISBLANK('Input|Labour Rates'!C14),"",'Input|Labour Rates'!C14)</f>
        <v>Business hours</v>
      </c>
      <c r="D14" s="106" t="str">
        <f>IF(ISBLANK('Input|Labour Rates'!D14),"",'Input|Labour Rates'!D14)</f>
        <v>Yes</v>
      </c>
      <c r="E14" s="220">
        <f t="shared" si="1"/>
        <v>191.71779094412497</v>
      </c>
      <c r="F14" s="220">
        <f>SUM(J14:M14)+J14*'Input|Indirect Cost Rates'!$D$35</f>
        <v>304.02000000000004</v>
      </c>
      <c r="G14" s="78"/>
      <c r="H14" s="221">
        <f>'Input|Labour Rates'!$E14*CPI_Escalator_to_Y1*RealLabour_Escalator_to_Y1</f>
        <v>124.96125394724478</v>
      </c>
      <c r="I14" s="221">
        <f>H14*'Input|Labour Rates'!F14</f>
        <v>59.05005638017898</v>
      </c>
      <c r="J14" s="221">
        <f t="shared" si="2"/>
        <v>184.01131032742376</v>
      </c>
      <c r="K14" s="221">
        <f>J14*'Input|Labour Rates'!G14</f>
        <v>112.30220905587504</v>
      </c>
      <c r="L14" s="221">
        <f>'Input|Labour Rates'!I14*CPI_Escalator_to_Y1*RealLabour_Escalator_to_Y1</f>
        <v>7.7064806167012252</v>
      </c>
      <c r="M14" s="221">
        <f>'Input|Labour Rates'!H14*CPI_Escalator_to_Y1*RealLabour_Escalator_to_Y1</f>
        <v>0</v>
      </c>
      <c r="N14" s="58"/>
    </row>
    <row r="15" spans="1:14" ht="13">
      <c r="A15" s="4">
        <f t="shared" si="0"/>
        <v>6</v>
      </c>
      <c r="B15" s="106" t="str">
        <f>IF(ISBLANK('Input|Labour Rates'!B15),"",'Input|Labour Rates'!B15)</f>
        <v>Administrative Officer</v>
      </c>
      <c r="C15" s="106" t="str">
        <f>IF(ISBLANK('Input|Labour Rates'!C15),"",'Input|Labour Rates'!C15)</f>
        <v>After Hours</v>
      </c>
      <c r="D15" s="393" t="str">
        <f>IF(ISBLANK('Input|Labour Rates'!D15),"",'Input|Labour Rates'!D15)</f>
        <v>No</v>
      </c>
      <c r="E15" s="220">
        <f t="shared" si="1"/>
        <v>0</v>
      </c>
      <c r="F15" s="220">
        <f>SUM(J15:M15)+J15*'Input|Indirect Cost Rates'!$D$35</f>
        <v>0</v>
      </c>
      <c r="G15" s="78"/>
      <c r="H15" s="221">
        <f>'Input|Labour Rates'!$E15*CPI_Escalator_to_Y1*RealLabour_Escalator_to_Y1</f>
        <v>0</v>
      </c>
      <c r="I15" s="221">
        <f>H15*'Input|Labour Rates'!F15</f>
        <v>0</v>
      </c>
      <c r="J15" s="221">
        <f t="shared" si="2"/>
        <v>0</v>
      </c>
      <c r="K15" s="221">
        <f>J15*'Input|Labour Rates'!G15</f>
        <v>0</v>
      </c>
      <c r="L15" s="221">
        <f>'Input|Labour Rates'!I15*CPI_Escalator_to_Y1*RealLabour_Escalator_to_Y1</f>
        <v>0</v>
      </c>
      <c r="M15" s="221">
        <f>'Input|Labour Rates'!H15*CPI_Escalator_to_Y1*RealLabour_Escalator_to_Y1</f>
        <v>0</v>
      </c>
      <c r="N15" s="58"/>
    </row>
    <row r="16" spans="1:14" ht="13">
      <c r="A16" s="4">
        <f t="shared" si="0"/>
        <v>7</v>
      </c>
      <c r="B16" s="106" t="str">
        <f>IF(ISBLANK('Input|Labour Rates'!B16),"",'Input|Labour Rates'!B16)</f>
        <v>Field Worker</v>
      </c>
      <c r="C16" s="106" t="str">
        <f>IF(ISBLANK('Input|Labour Rates'!C16),"",'Input|Labour Rates'!C16)</f>
        <v>After Hours</v>
      </c>
      <c r="D16" s="106" t="str">
        <f>IF(ISBLANK('Input|Labour Rates'!D16),"",'Input|Labour Rates'!D16)</f>
        <v>Yes</v>
      </c>
      <c r="E16" s="220">
        <f t="shared" si="1"/>
        <v>211.55338407719765</v>
      </c>
      <c r="F16" s="220">
        <f>SUM(J16:M16)+J16*'Input|Indirect Cost Rates'!$D$35</f>
        <v>359.75099693567529</v>
      </c>
      <c r="G16" s="78"/>
      <c r="H16" s="221">
        <f>'Input|Labour Rates'!$E16*CPI_Escalator_to_Y1*RealLabour_Escalator_to_Y1</f>
        <v>170.4323907175835</v>
      </c>
      <c r="I16" s="221">
        <f>H16*'Input|Labour Rates'!F16</f>
        <v>32.933969186987355</v>
      </c>
      <c r="J16" s="221">
        <f t="shared" si="2"/>
        <v>203.36635990457086</v>
      </c>
      <c r="K16" s="221">
        <f>J16*'Input|Labour Rates'!G16</f>
        <v>124.11460700050105</v>
      </c>
      <c r="L16" s="221">
        <f>'Input|Labour Rates'!I16*CPI_Escalator_to_Y1*RealLabour_Escalator_to_Y1</f>
        <v>8.1870241726267974</v>
      </c>
      <c r="M16" s="221">
        <f>'Input|Labour Rates'!H16*CPI_Escalator_to_Y1*RealLabour_Escalator_to_Y1</f>
        <v>24.08300585797657</v>
      </c>
      <c r="N16" s="58"/>
    </row>
    <row r="17" spans="1:14" ht="13">
      <c r="A17" s="4">
        <f t="shared" si="0"/>
        <v>8</v>
      </c>
      <c r="B17" s="106" t="str">
        <f>IF(ISBLANK('Input|Labour Rates'!B17),"",'Input|Labour Rates'!B17)</f>
        <v>Technical Specialist</v>
      </c>
      <c r="C17" s="106" t="str">
        <f>IF(ISBLANK('Input|Labour Rates'!C17),"",'Input|Labour Rates'!C17)</f>
        <v>After Hours</v>
      </c>
      <c r="D17" s="393" t="str">
        <f>IF(ISBLANK('Input|Labour Rates'!D17),"",'Input|Labour Rates'!D17)</f>
        <v>No</v>
      </c>
      <c r="E17" s="220">
        <f t="shared" si="1"/>
        <v>0</v>
      </c>
      <c r="F17" s="220">
        <f>SUM(J17:M17)+J17*'Input|Indirect Cost Rates'!$D$35</f>
        <v>0</v>
      </c>
      <c r="G17" s="78"/>
      <c r="H17" s="221">
        <f>'Input|Labour Rates'!$E17*CPI_Escalator_to_Y1*RealLabour_Escalator_to_Y1</f>
        <v>0</v>
      </c>
      <c r="I17" s="221">
        <f>H17*'Input|Labour Rates'!F17</f>
        <v>0</v>
      </c>
      <c r="J17" s="221">
        <f t="shared" si="2"/>
        <v>0</v>
      </c>
      <c r="K17" s="221">
        <f>J17*'Input|Labour Rates'!G17</f>
        <v>0</v>
      </c>
      <c r="L17" s="221">
        <f>'Input|Labour Rates'!I17*CPI_Escalator_to_Y1*RealLabour_Escalator_to_Y1</f>
        <v>0</v>
      </c>
      <c r="M17" s="221">
        <f>'Input|Labour Rates'!H17*CPI_Escalator_to_Y1*RealLabour_Escalator_to_Y1</f>
        <v>0</v>
      </c>
      <c r="N17" s="58"/>
    </row>
    <row r="18" spans="1:14" ht="13">
      <c r="A18" s="4">
        <f t="shared" si="0"/>
        <v>9</v>
      </c>
      <c r="B18" s="106" t="str">
        <f>IF(ISBLANK('Input|Labour Rates'!B18),"",'Input|Labour Rates'!B18)</f>
        <v>Engineer</v>
      </c>
      <c r="C18" s="106" t="str">
        <f>IF(ISBLANK('Input|Labour Rates'!C18),"",'Input|Labour Rates'!C18)</f>
        <v>After Hours</v>
      </c>
      <c r="D18" s="393" t="str">
        <f>IF(ISBLANK('Input|Labour Rates'!D18),"",'Input|Labour Rates'!D18)</f>
        <v>No</v>
      </c>
      <c r="E18" s="220">
        <f t="shared" si="1"/>
        <v>0</v>
      </c>
      <c r="F18" s="220">
        <f>SUM(J18:M18)+J18*'Input|Indirect Cost Rates'!$D$35</f>
        <v>0</v>
      </c>
      <c r="G18" s="78"/>
      <c r="H18" s="221">
        <f>'Input|Labour Rates'!$E18*CPI_Escalator_to_Y1*RealLabour_Escalator_to_Y1</f>
        <v>0</v>
      </c>
      <c r="I18" s="221">
        <f>H18*'Input|Labour Rates'!F18</f>
        <v>0</v>
      </c>
      <c r="J18" s="221">
        <f t="shared" si="2"/>
        <v>0</v>
      </c>
      <c r="K18" s="221">
        <f>J18*'Input|Labour Rates'!G18</f>
        <v>0</v>
      </c>
      <c r="L18" s="221">
        <f>'Input|Labour Rates'!I18*CPI_Escalator_to_Y1*RealLabour_Escalator_to_Y1</f>
        <v>0</v>
      </c>
      <c r="M18" s="221">
        <f>'Input|Labour Rates'!H18*CPI_Escalator_to_Y1*RealLabour_Escalator_to_Y1</f>
        <v>0</v>
      </c>
      <c r="N18" s="58"/>
    </row>
    <row r="19" spans="1:14" ht="13">
      <c r="A19" s="4">
        <f t="shared" si="0"/>
        <v>10</v>
      </c>
      <c r="B19" s="106" t="str">
        <f>IF(ISBLANK('Input|Labour Rates'!B19),"",'Input|Labour Rates'!B19)</f>
        <v>Senior Engineer</v>
      </c>
      <c r="C19" s="106" t="str">
        <f>IF(ISBLANK('Input|Labour Rates'!C19),"",'Input|Labour Rates'!C19)</f>
        <v>After Hours</v>
      </c>
      <c r="D19" s="393" t="str">
        <f>IF(ISBLANK('Input|Labour Rates'!D19),"",'Input|Labour Rates'!D19)</f>
        <v>No</v>
      </c>
      <c r="E19" s="220">
        <f t="shared" si="1"/>
        <v>0</v>
      </c>
      <c r="F19" s="220">
        <f>SUM(J19:M19)+J19*'Input|Indirect Cost Rates'!$D$35</f>
        <v>0</v>
      </c>
      <c r="G19" s="78"/>
      <c r="H19" s="221">
        <f>'Input|Labour Rates'!$E19*CPI_Escalator_to_Y1*RealLabour_Escalator_to_Y1</f>
        <v>0</v>
      </c>
      <c r="I19" s="221">
        <f>H19*'Input|Labour Rates'!F19</f>
        <v>0</v>
      </c>
      <c r="J19" s="221">
        <f t="shared" si="2"/>
        <v>0</v>
      </c>
      <c r="K19" s="221">
        <f>J19*'Input|Labour Rates'!G19</f>
        <v>0</v>
      </c>
      <c r="L19" s="221">
        <f>'Input|Labour Rates'!I19*CPI_Escalator_to_Y1*RealLabour_Escalator_to_Y1</f>
        <v>0</v>
      </c>
      <c r="M19" s="221">
        <f>'Input|Labour Rates'!H19*CPI_Escalator_to_Y1*RealLabour_Escalator_to_Y1</f>
        <v>0</v>
      </c>
      <c r="N19" s="58"/>
    </row>
    <row r="20" spans="1:14" ht="13">
      <c r="A20" s="4">
        <f t="shared" si="0"/>
        <v>11</v>
      </c>
      <c r="B20" s="106" t="str">
        <f>IF(ISBLANK('Input|Labour Rates'!B20),"",'Input|Labour Rates'!B20)</f>
        <v/>
      </c>
      <c r="C20" s="106" t="str">
        <f>IF(ISBLANK('Input|Labour Rates'!C20),"",'Input|Labour Rates'!C20)</f>
        <v/>
      </c>
      <c r="D20" s="106" t="str">
        <f>IF(ISBLANK('Input|Labour Rates'!D20),"",'Input|Labour Rates'!D20)</f>
        <v/>
      </c>
      <c r="E20" s="394"/>
      <c r="F20" s="394"/>
      <c r="G20" s="78"/>
      <c r="H20" s="394"/>
      <c r="I20" s="395"/>
      <c r="J20" s="395"/>
      <c r="K20" s="395"/>
      <c r="L20" s="395"/>
      <c r="M20" s="395"/>
      <c r="N20" s="58"/>
    </row>
    <row r="21" spans="1:14" ht="13">
      <c r="A21" s="4">
        <f t="shared" si="0"/>
        <v>12</v>
      </c>
      <c r="B21" s="106" t="str">
        <f>IF(ISBLANK('Input|Labour Rates'!B21),"",'Input|Labour Rates'!B21)</f>
        <v/>
      </c>
      <c r="C21" s="106" t="str">
        <f>IF(ISBLANK('Input|Labour Rates'!C21),"",'Input|Labour Rates'!C21)</f>
        <v/>
      </c>
      <c r="D21" s="106" t="str">
        <f>IF(ISBLANK('Input|Labour Rates'!D21),"",'Input|Labour Rates'!D21)</f>
        <v/>
      </c>
      <c r="E21" s="394"/>
      <c r="F21" s="394"/>
      <c r="G21" s="78"/>
      <c r="H21" s="394"/>
      <c r="I21" s="395"/>
      <c r="J21" s="395"/>
      <c r="K21" s="395"/>
      <c r="L21" s="395"/>
      <c r="M21" s="395"/>
      <c r="N21" s="58"/>
    </row>
    <row r="22" spans="1:14" ht="13">
      <c r="A22" s="4">
        <f t="shared" si="0"/>
        <v>13</v>
      </c>
      <c r="B22" s="106" t="str">
        <f>IF(ISBLANK('Input|Labour Rates'!B22),"",'Input|Labour Rates'!B22)</f>
        <v/>
      </c>
      <c r="C22" s="106" t="str">
        <f>IF(ISBLANK('Input|Labour Rates'!C22),"",'Input|Labour Rates'!C22)</f>
        <v/>
      </c>
      <c r="D22" s="106" t="str">
        <f>IF(ISBLANK('Input|Labour Rates'!D22),"",'Input|Labour Rates'!D22)</f>
        <v/>
      </c>
      <c r="E22" s="394"/>
      <c r="F22" s="394"/>
      <c r="G22" s="78"/>
      <c r="H22" s="394"/>
      <c r="I22" s="395"/>
      <c r="J22" s="395"/>
      <c r="K22" s="395"/>
      <c r="L22" s="395"/>
      <c r="M22" s="395"/>
      <c r="N22" s="58"/>
    </row>
    <row r="23" spans="1:14" ht="13">
      <c r="A23" s="4">
        <f t="shared" si="0"/>
        <v>14</v>
      </c>
      <c r="B23" s="106" t="str">
        <f>IF(ISBLANK('Input|Labour Rates'!B23),"",'Input|Labour Rates'!B23)</f>
        <v/>
      </c>
      <c r="C23" s="396"/>
      <c r="D23" s="106" t="str">
        <f>IF(ISBLANK('Input|Labour Rates'!D23),"",'Input|Labour Rates'!D23)</f>
        <v/>
      </c>
      <c r="E23" s="394"/>
      <c r="F23" s="394"/>
      <c r="G23" s="78"/>
      <c r="H23" s="394"/>
      <c r="I23" s="395"/>
      <c r="J23" s="395"/>
      <c r="K23" s="395"/>
      <c r="L23" s="395"/>
      <c r="M23" s="395"/>
      <c r="N23" s="58"/>
    </row>
    <row r="24" spans="1:14" ht="13">
      <c r="A24" s="4">
        <f t="shared" si="0"/>
        <v>15</v>
      </c>
      <c r="B24" s="106" t="str">
        <f>IF(ISBLANK('Input|Labour Rates'!B24),"",'Input|Labour Rates'!B24)</f>
        <v/>
      </c>
      <c r="C24" s="396"/>
      <c r="D24" s="106" t="str">
        <f>IF(ISBLANK('Input|Labour Rates'!D24),"",'Input|Labour Rates'!D24)</f>
        <v/>
      </c>
      <c r="E24" s="394"/>
      <c r="F24" s="394"/>
      <c r="G24" s="78"/>
      <c r="H24" s="394"/>
      <c r="I24" s="395"/>
      <c r="J24" s="395"/>
      <c r="K24" s="395"/>
      <c r="L24" s="395"/>
      <c r="M24" s="395"/>
      <c r="N24" s="58"/>
    </row>
    <row r="25" spans="1:14" ht="13">
      <c r="A25" s="4">
        <f t="shared" si="0"/>
        <v>16</v>
      </c>
      <c r="B25" s="106" t="str">
        <f>IF(ISBLANK('Input|Labour Rates'!B25),"",'Input|Labour Rates'!B25)</f>
        <v/>
      </c>
      <c r="C25" s="106" t="str">
        <f>IF(ISBLANK('Input|Labour Rates'!C25),"",'Input|Labour Rates'!C25)</f>
        <v/>
      </c>
      <c r="D25" s="106" t="str">
        <f>IF(ISBLANK('Input|Labour Rates'!D25),"",'Input|Labour Rates'!D25)</f>
        <v/>
      </c>
      <c r="E25" s="394"/>
      <c r="F25" s="394"/>
      <c r="G25" s="78"/>
      <c r="H25" s="394"/>
      <c r="I25" s="395"/>
      <c r="J25" s="395"/>
      <c r="K25" s="395"/>
      <c r="L25" s="395"/>
      <c r="M25" s="395"/>
      <c r="N25" s="58"/>
    </row>
    <row r="26" spans="1:14" ht="13">
      <c r="A26" s="4">
        <f t="shared" si="0"/>
        <v>17</v>
      </c>
      <c r="B26" s="106" t="str">
        <f>IF(ISBLANK('Input|Labour Rates'!B26),"",'Input|Labour Rates'!B26)</f>
        <v/>
      </c>
      <c r="C26" s="106" t="str">
        <f>IF(ISBLANK('Input|Labour Rates'!C26),"",'Input|Labour Rates'!C26)</f>
        <v/>
      </c>
      <c r="D26" s="106" t="str">
        <f>IF(ISBLANK('Input|Labour Rates'!D26),"",'Input|Labour Rates'!D26)</f>
        <v/>
      </c>
      <c r="E26" s="394"/>
      <c r="F26" s="394"/>
      <c r="G26" s="78"/>
      <c r="H26" s="394"/>
      <c r="I26" s="395"/>
      <c r="J26" s="395"/>
      <c r="K26" s="395"/>
      <c r="L26" s="395"/>
      <c r="M26" s="395"/>
      <c r="N26" s="58"/>
    </row>
    <row r="27" spans="1:14" ht="13">
      <c r="A27" s="4">
        <f t="shared" si="0"/>
        <v>18</v>
      </c>
      <c r="B27" s="106" t="str">
        <f>IF(ISBLANK('Input|Labour Rates'!B27),"",'Input|Labour Rates'!B27)</f>
        <v/>
      </c>
      <c r="C27" s="106" t="str">
        <f>IF(ISBLANK('Input|Labour Rates'!C27),"",'Input|Labour Rates'!C27)</f>
        <v/>
      </c>
      <c r="D27" s="106" t="str">
        <f>IF(ISBLANK('Input|Labour Rates'!D27),"",'Input|Labour Rates'!D27)</f>
        <v/>
      </c>
      <c r="E27" s="394"/>
      <c r="F27" s="394"/>
      <c r="G27" s="78"/>
      <c r="H27" s="394"/>
      <c r="I27" s="395"/>
      <c r="J27" s="395"/>
      <c r="K27" s="395"/>
      <c r="L27" s="395"/>
      <c r="M27" s="395"/>
      <c r="N27" s="58"/>
    </row>
    <row r="28" spans="1:14" ht="13">
      <c r="A28" s="4">
        <f t="shared" si="0"/>
        <v>19</v>
      </c>
      <c r="B28" s="106" t="str">
        <f>IF(ISBLANK('Input|Labour Rates'!B28),"",'Input|Labour Rates'!B28)</f>
        <v/>
      </c>
      <c r="C28" s="106" t="str">
        <f>IF(ISBLANK('Input|Labour Rates'!C28),"",'Input|Labour Rates'!C28)</f>
        <v/>
      </c>
      <c r="D28" s="106" t="str">
        <f>IF(ISBLANK('Input|Labour Rates'!D28),"",'Input|Labour Rates'!D28)</f>
        <v/>
      </c>
      <c r="E28" s="394"/>
      <c r="F28" s="394"/>
      <c r="G28" s="78"/>
      <c r="H28" s="394"/>
      <c r="I28" s="395"/>
      <c r="J28" s="395"/>
      <c r="K28" s="395"/>
      <c r="L28" s="395"/>
      <c r="M28" s="395"/>
      <c r="N28" s="58"/>
    </row>
    <row r="29" spans="1:14" ht="13">
      <c r="A29" s="4">
        <f t="shared" si="0"/>
        <v>20</v>
      </c>
      <c r="B29" s="106" t="str">
        <f>IF(ISBLANK('Input|Labour Rates'!B29),"",'Input|Labour Rates'!B29)</f>
        <v/>
      </c>
      <c r="C29" s="106" t="str">
        <f>IF(ISBLANK('Input|Labour Rates'!C29),"",'Input|Labour Rates'!C29)</f>
        <v/>
      </c>
      <c r="D29" s="106" t="str">
        <f>IF(ISBLANK('Input|Labour Rates'!D29),"",'Input|Labour Rates'!D29)</f>
        <v/>
      </c>
      <c r="E29" s="394"/>
      <c r="F29" s="394"/>
      <c r="G29" s="78"/>
      <c r="H29" s="394"/>
      <c r="I29" s="395"/>
      <c r="J29" s="395"/>
      <c r="K29" s="395"/>
      <c r="L29" s="395"/>
      <c r="M29" s="395"/>
      <c r="N29" s="58"/>
    </row>
    <row r="30" spans="1:14">
      <c r="A30" s="3"/>
      <c r="B30" s="3"/>
      <c r="C30" s="3"/>
      <c r="D30" s="3"/>
      <c r="E30" s="3"/>
      <c r="F30" s="3"/>
      <c r="G30" s="1"/>
      <c r="H30" s="3"/>
      <c r="I30" s="3"/>
      <c r="J30" s="3"/>
      <c r="K30" s="1"/>
      <c r="L30" s="1"/>
      <c r="M30" s="3"/>
      <c r="N30" s="3"/>
    </row>
    <row r="31" spans="1:14">
      <c r="A31" s="3"/>
      <c r="B31" s="3"/>
      <c r="C31" s="3"/>
      <c r="D31" s="3"/>
      <c r="E31" s="3"/>
      <c r="F31" s="3"/>
      <c r="G31" s="1"/>
      <c r="H31" s="3"/>
      <c r="I31" s="3"/>
      <c r="J31" s="3"/>
      <c r="K31" s="1"/>
      <c r="L31" s="1"/>
      <c r="M31" s="3"/>
      <c r="N31" s="3"/>
    </row>
    <row r="32" spans="1:14">
      <c r="A32" s="3"/>
      <c r="B32" s="3"/>
      <c r="C32" s="3"/>
      <c r="D32" s="3"/>
      <c r="E32" s="3"/>
      <c r="F32" s="3"/>
      <c r="G32" s="1"/>
      <c r="H32" s="3"/>
      <c r="I32" s="3"/>
      <c r="J32" s="3"/>
      <c r="K32" s="1"/>
      <c r="L32" s="1"/>
      <c r="M32" s="3"/>
      <c r="N32" s="3"/>
    </row>
    <row r="33" spans="1:13">
      <c r="A33" s="3"/>
      <c r="B33" s="3"/>
      <c r="C33" s="3"/>
      <c r="D33" s="3"/>
      <c r="E33" s="3"/>
      <c r="F33" s="1"/>
      <c r="G33" s="3"/>
      <c r="H33" s="3"/>
      <c r="I33" s="3"/>
      <c r="J33" s="1"/>
      <c r="K33" s="3"/>
      <c r="L33" s="3"/>
      <c r="M33" s="3"/>
    </row>
    <row r="34" spans="1:13">
      <c r="A34" s="3"/>
      <c r="B34" s="3"/>
      <c r="C34" s="3"/>
      <c r="D34" s="3"/>
      <c r="E34" s="3"/>
      <c r="F34" s="1"/>
      <c r="G34" s="3"/>
      <c r="H34" s="3"/>
      <c r="I34" s="3"/>
      <c r="J34" s="1"/>
      <c r="K34" s="3"/>
      <c r="L34" s="3"/>
      <c r="M34" s="3"/>
    </row>
    <row r="35" spans="1:13">
      <c r="A35" s="3"/>
      <c r="B35" s="3"/>
      <c r="C35" s="3"/>
      <c r="D35" s="3"/>
      <c r="E35" s="3"/>
      <c r="F35" s="1"/>
      <c r="G35" s="3"/>
      <c r="H35" s="3"/>
      <c r="I35" s="3"/>
      <c r="J35" s="1"/>
      <c r="K35" s="3"/>
      <c r="L35" s="3"/>
      <c r="M35" s="3"/>
    </row>
  </sheetData>
  <dataValidations count="1">
    <dataValidation type="list" allowBlank="1" showInputMessage="1" showErrorMessage="1" sqref="G10:G29" xr:uid="{83669411-F3A5-4193-A598-FA21FC7C96BB}">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2" id="{6AB8AB99-0CF5-4BD3-923C-645BE9F6DB64}">
            <x14:iconSet showValue="0" custom="1">
              <x14:cfvo type="percent">
                <xm:f>0</xm:f>
              </x14:cfvo>
              <x14:cfvo type="num">
                <xm:f>0</xm:f>
              </x14:cfvo>
              <x14:cfvo type="num">
                <xm:f>30</xm:f>
              </x14:cfvo>
              <x14:cfIcon iconSet="NoIcons" iconId="0"/>
              <x14:cfIcon iconSet="3TrafficLights1" iconId="0"/>
              <x14:cfIcon iconSet="3TrafficLights1" iconId="2"/>
            </x14:iconSet>
          </x14:cfRule>
          <xm:sqref>G9</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5" tint="0.59999389629810485"/>
  </sheetPr>
  <dimension ref="A1:AM1019"/>
  <sheetViews>
    <sheetView showGridLines="0" topLeftCell="A10" zoomScale="90" zoomScaleNormal="90" workbookViewId="0">
      <selection activeCell="D27" sqref="D27"/>
    </sheetView>
  </sheetViews>
  <sheetFormatPr defaultColWidth="8.7265625" defaultRowHeight="13" zeroHeight="1" outlineLevelCol="1"/>
  <cols>
    <col min="1" max="1" width="5.26953125" style="16" customWidth="1"/>
    <col min="2" max="2" width="17.453125" style="16" customWidth="1"/>
    <col min="3" max="3" width="45.453125" style="8" bestFit="1" customWidth="1"/>
    <col min="4" max="4" width="25.453125" style="8" bestFit="1" customWidth="1"/>
    <col min="5" max="5" width="15.1796875" style="17" bestFit="1" customWidth="1"/>
    <col min="6" max="6" width="9.1796875" style="17" bestFit="1" customWidth="1"/>
    <col min="7" max="7" width="14.453125" style="17" bestFit="1" customWidth="1"/>
    <col min="8" max="8" width="10.1796875" style="17" customWidth="1"/>
    <col min="9" max="9" width="2.54296875" customWidth="1"/>
    <col min="10" max="10" width="18.7265625" style="2" customWidth="1"/>
    <col min="11" max="11" width="8.453125" style="2" customWidth="1" outlineLevel="1"/>
    <col min="12" max="12" width="12.54296875" style="2" bestFit="1" customWidth="1"/>
    <col min="13" max="13" width="15.26953125" style="2" customWidth="1"/>
    <col min="14" max="14" width="2.54296875" style="2" customWidth="1"/>
    <col min="15" max="15" width="17.1796875" style="2" bestFit="1" customWidth="1"/>
    <col min="16" max="16" width="10.453125" style="2" customWidth="1" outlineLevel="1"/>
    <col min="17" max="17" width="9.7265625" style="2" customWidth="1" outlineLevel="1"/>
    <col min="18" max="18" width="8.7265625" style="2" customWidth="1" outlineLevel="1"/>
    <col min="19" max="19" width="13.54296875" style="2" customWidth="1"/>
    <col min="20" max="20" width="12.7265625" style="2" customWidth="1"/>
    <col min="21" max="21" width="2.54296875" style="2" customWidth="1"/>
    <col min="22" max="24" width="9.81640625" style="2" customWidth="1"/>
    <col min="25" max="25" width="1.54296875" style="2" customWidth="1"/>
    <col min="26" max="26" width="15.54296875" style="2" bestFit="1" customWidth="1"/>
    <col min="27" max="27" width="2.54296875" style="2" customWidth="1"/>
    <col min="28" max="31" width="16.453125" style="2" customWidth="1"/>
    <col min="32" max="32" width="2.54296875" style="2" customWidth="1"/>
    <col min="33" max="33" width="15.81640625" style="2" customWidth="1"/>
    <col min="34" max="36" width="15.7265625" style="19" customWidth="1"/>
    <col min="37" max="37" width="2.54296875" style="2" customWidth="1"/>
    <col min="38" max="38" width="30.54296875" style="19" customWidth="1"/>
    <col min="39" max="39" width="6" style="19" customWidth="1"/>
  </cols>
  <sheetData>
    <row r="1" spans="1:39" s="1" customFormat="1" ht="25" customHeight="1">
      <c r="A1" s="27"/>
      <c r="B1" s="141" t="s">
        <v>0</v>
      </c>
      <c r="C1" s="35"/>
      <c r="D1" s="35"/>
      <c r="E1" s="37" t="s">
        <v>66</v>
      </c>
      <c r="F1" s="27"/>
      <c r="G1" s="28" t="s">
        <v>67</v>
      </c>
      <c r="H1" s="122">
        <v>0</v>
      </c>
      <c r="I1" s="28"/>
      <c r="J1" s="28"/>
      <c r="K1" s="28"/>
      <c r="L1" s="28"/>
      <c r="M1" s="28"/>
      <c r="N1" s="28"/>
      <c r="O1" s="28"/>
      <c r="P1" s="28"/>
      <c r="Q1" s="28"/>
      <c r="R1" s="28"/>
      <c r="S1" s="28"/>
      <c r="T1" s="28"/>
      <c r="U1" s="28"/>
      <c r="V1" s="28"/>
      <c r="W1" s="28"/>
      <c r="X1" s="28"/>
      <c r="Y1" s="28"/>
      <c r="Z1" s="28"/>
      <c r="AA1" s="28"/>
      <c r="AB1" s="28"/>
      <c r="AC1" s="28"/>
      <c r="AD1" s="28"/>
      <c r="AE1" s="28"/>
      <c r="AF1" s="70"/>
      <c r="AG1" s="70"/>
      <c r="AH1" s="70"/>
      <c r="AI1" s="70"/>
      <c r="AJ1" s="70"/>
      <c r="AK1" s="70"/>
      <c r="AL1" s="70"/>
      <c r="AM1" s="70"/>
    </row>
    <row r="2" spans="1:39" ht="25" customHeight="1">
      <c r="A2" s="38"/>
      <c r="B2" s="141" t="s">
        <v>752</v>
      </c>
      <c r="C2" s="39"/>
      <c r="D2" s="39"/>
      <c r="E2" s="69" t="s">
        <v>68</v>
      </c>
      <c r="F2" s="38"/>
      <c r="G2" s="38"/>
      <c r="H2" s="38"/>
      <c r="I2" s="38"/>
      <c r="J2" s="28"/>
      <c r="K2" s="28"/>
      <c r="L2" s="28"/>
      <c r="M2" s="28"/>
      <c r="N2" s="28"/>
      <c r="O2" s="28"/>
      <c r="P2" s="28"/>
      <c r="Q2" s="28"/>
      <c r="R2" s="28"/>
      <c r="S2" s="28"/>
      <c r="T2" s="28"/>
      <c r="U2" s="28"/>
      <c r="V2" s="28"/>
      <c r="W2" s="28"/>
      <c r="X2" s="28"/>
      <c r="Y2" s="28"/>
      <c r="Z2" s="28"/>
      <c r="AA2" s="28"/>
      <c r="AB2" s="28"/>
      <c r="AC2" s="28"/>
      <c r="AD2" s="28"/>
      <c r="AE2" s="28"/>
      <c r="AF2" s="70"/>
      <c r="AG2" s="70"/>
      <c r="AH2" s="70"/>
      <c r="AI2" s="70"/>
      <c r="AJ2" s="70"/>
      <c r="AK2" s="70"/>
      <c r="AL2" s="70"/>
      <c r="AM2" s="70"/>
    </row>
    <row r="3" spans="1:39" ht="7.5" customHeight="1">
      <c r="A3" s="9"/>
      <c r="B3" s="9"/>
      <c r="C3" s="6"/>
      <c r="D3" s="6"/>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7"/>
      <c r="AG3" s="17"/>
      <c r="AH3" s="10"/>
      <c r="AI3" s="10"/>
      <c r="AJ3" s="10"/>
      <c r="AK3" s="17"/>
      <c r="AL3" s="10"/>
      <c r="AM3" s="10"/>
    </row>
    <row r="4" spans="1:39">
      <c r="A4" s="9"/>
      <c r="B4" s="9"/>
      <c r="C4" s="6"/>
      <c r="D4" s="6"/>
      <c r="E4" s="10"/>
      <c r="F4" s="10"/>
      <c r="G4" s="10"/>
      <c r="H4" s="10"/>
      <c r="I4" s="5"/>
      <c r="J4" s="5"/>
      <c r="K4" s="5"/>
      <c r="L4" s="5"/>
      <c r="M4" s="5"/>
      <c r="N4" s="5"/>
      <c r="O4" s="5"/>
      <c r="P4" s="5"/>
      <c r="Q4" s="5"/>
      <c r="R4" s="5"/>
      <c r="S4" s="5"/>
      <c r="T4" s="5"/>
      <c r="U4" s="5"/>
      <c r="V4" s="5"/>
      <c r="W4" s="5"/>
      <c r="X4" s="5"/>
      <c r="Y4" s="5"/>
      <c r="Z4" s="5"/>
      <c r="AA4" s="5"/>
      <c r="AB4" s="5"/>
      <c r="AC4" s="5"/>
      <c r="AD4" s="5"/>
      <c r="AE4" s="5"/>
      <c r="AF4"/>
      <c r="AG4" s="17"/>
      <c r="AH4" s="10"/>
      <c r="AI4" s="10"/>
      <c r="AJ4" s="10"/>
      <c r="AK4" s="17"/>
      <c r="AL4" s="10"/>
      <c r="AM4" s="10"/>
    </row>
    <row r="5" spans="1:39">
      <c r="A5" s="9"/>
      <c r="B5" s="9"/>
      <c r="C5" s="6"/>
      <c r="D5" s="6"/>
      <c r="E5" s="10"/>
      <c r="F5" s="10"/>
      <c r="G5" s="10"/>
      <c r="H5" s="10"/>
      <c r="I5" s="5"/>
      <c r="J5" s="5"/>
      <c r="K5" s="5"/>
      <c r="L5" s="5"/>
      <c r="M5" s="5"/>
      <c r="N5" s="5"/>
      <c r="O5" s="5"/>
      <c r="P5" s="5"/>
      <c r="Q5" s="5"/>
      <c r="R5" s="5"/>
      <c r="S5" s="5"/>
      <c r="T5" s="5"/>
      <c r="U5" s="5"/>
      <c r="V5" s="5"/>
      <c r="W5" s="5"/>
      <c r="X5" s="5"/>
      <c r="Y5" s="5"/>
      <c r="Z5" s="5"/>
      <c r="AA5" s="5"/>
      <c r="AB5" s="5"/>
      <c r="AC5" s="5"/>
      <c r="AD5" s="5"/>
      <c r="AE5" s="5"/>
      <c r="AF5"/>
    </row>
    <row r="6" spans="1:39" ht="15" customHeight="1">
      <c r="A6" s="22"/>
      <c r="B6" s="22" t="s">
        <v>547</v>
      </c>
      <c r="C6" s="22"/>
      <c r="D6" s="22"/>
      <c r="E6" s="22"/>
      <c r="F6" s="42"/>
      <c r="G6" s="42"/>
      <c r="H6" s="170" t="s">
        <v>753</v>
      </c>
      <c r="I6" s="11"/>
      <c r="J6" s="105" t="s">
        <v>754</v>
      </c>
      <c r="K6" s="105"/>
      <c r="L6" s="105"/>
      <c r="M6" s="105"/>
      <c r="N6" s="105"/>
      <c r="O6" s="105"/>
      <c r="P6" s="105"/>
      <c r="Q6" s="105"/>
      <c r="R6" s="105"/>
      <c r="S6" s="105"/>
      <c r="T6" s="105"/>
      <c r="U6" s="105"/>
      <c r="V6" s="105"/>
      <c r="W6" s="105"/>
      <c r="X6" s="105"/>
      <c r="Y6" s="105"/>
      <c r="Z6" s="105"/>
      <c r="AA6" s="71"/>
      <c r="AB6" s="513" t="s">
        <v>755</v>
      </c>
      <c r="AC6" s="513"/>
      <c r="AD6" s="513"/>
      <c r="AE6" s="513"/>
      <c r="AF6" s="71"/>
      <c r="AG6" s="72"/>
      <c r="AK6" s="71"/>
    </row>
    <row r="7" spans="1:39" ht="8.25" hidden="1" customHeight="1">
      <c r="A7" s="50"/>
      <c r="B7" s="50"/>
      <c r="C7" s="50"/>
      <c r="D7" s="50"/>
      <c r="E7" s="50"/>
      <c r="F7" s="51"/>
      <c r="G7" s="51"/>
      <c r="H7" s="52"/>
      <c r="I7" s="11"/>
      <c r="J7" s="52"/>
      <c r="K7" s="52"/>
      <c r="L7" s="52"/>
      <c r="M7" s="52"/>
      <c r="N7" s="52"/>
      <c r="O7" s="52"/>
      <c r="P7" s="52"/>
      <c r="Q7" s="52"/>
      <c r="R7" s="52"/>
      <c r="S7" s="52"/>
      <c r="T7" s="52"/>
      <c r="U7" s="52"/>
      <c r="V7" s="52"/>
      <c r="W7" s="52"/>
      <c r="X7" s="52"/>
      <c r="Y7" s="52"/>
      <c r="Z7" s="52"/>
      <c r="AA7" s="52"/>
      <c r="AB7" s="52"/>
      <c r="AC7" s="52"/>
      <c r="AD7" s="52"/>
      <c r="AE7" s="52"/>
      <c r="AF7" s="72"/>
      <c r="AG7" s="72"/>
      <c r="AH7" s="52"/>
      <c r="AI7" s="52"/>
      <c r="AJ7" s="52"/>
      <c r="AK7" s="72"/>
      <c r="AL7" s="52"/>
    </row>
    <row r="8" spans="1:39" ht="8.25" hidden="1" customHeight="1">
      <c r="A8" s="50"/>
      <c r="B8" s="50"/>
      <c r="C8" s="50"/>
      <c r="D8" s="50"/>
      <c r="E8" s="50"/>
      <c r="F8" s="51"/>
      <c r="G8" s="51"/>
      <c r="H8" s="52"/>
      <c r="I8" s="11"/>
      <c r="J8" s="52"/>
      <c r="K8" s="52"/>
      <c r="L8" s="52"/>
      <c r="M8" s="52"/>
      <c r="N8" s="52"/>
      <c r="O8" s="52"/>
      <c r="P8" s="52"/>
      <c r="Q8" s="52"/>
      <c r="R8" s="52"/>
      <c r="S8" s="52"/>
      <c r="T8" s="52"/>
      <c r="U8" s="52"/>
      <c r="V8" s="52"/>
      <c r="W8" s="52"/>
      <c r="X8" s="52"/>
      <c r="Y8" s="52"/>
      <c r="Z8" s="52"/>
      <c r="AA8" s="52"/>
      <c r="AB8" s="52"/>
      <c r="AC8" s="52"/>
      <c r="AD8" s="52"/>
      <c r="AE8" s="52"/>
      <c r="AF8" s="72"/>
      <c r="AG8" s="72"/>
      <c r="AH8" s="52"/>
      <c r="AI8" s="52"/>
      <c r="AJ8" s="52"/>
      <c r="AK8" s="72"/>
      <c r="AL8" s="52"/>
    </row>
    <row r="9" spans="1:39" ht="8.25" customHeight="1">
      <c r="A9" s="50"/>
      <c r="B9" s="50"/>
      <c r="C9" s="50"/>
      <c r="D9" s="50"/>
      <c r="E9" s="50"/>
      <c r="F9" s="51"/>
      <c r="G9" s="51"/>
      <c r="H9" s="52"/>
      <c r="I9" s="11"/>
      <c r="J9" s="52"/>
      <c r="K9" s="52"/>
      <c r="L9" s="52"/>
      <c r="M9" s="52"/>
      <c r="N9" s="52"/>
      <c r="O9" s="52"/>
      <c r="P9" s="52"/>
      <c r="Q9" s="52"/>
      <c r="R9" s="52"/>
      <c r="S9" s="52"/>
      <c r="T9" s="52"/>
      <c r="U9" s="52"/>
      <c r="V9" s="52"/>
      <c r="W9" s="52"/>
      <c r="X9" s="52"/>
      <c r="Y9" s="52"/>
      <c r="Z9" s="52"/>
      <c r="AA9" s="52"/>
      <c r="AB9" s="52"/>
      <c r="AC9" s="52"/>
      <c r="AD9" s="52"/>
      <c r="AE9" s="52"/>
      <c r="AF9" s="72"/>
      <c r="AG9" s="72"/>
      <c r="AH9" s="52"/>
      <c r="AI9" s="52"/>
      <c r="AJ9" s="52"/>
      <c r="AK9" s="72"/>
      <c r="AL9" s="52"/>
    </row>
    <row r="10" spans="1:39" ht="15" customHeight="1">
      <c r="A10" s="76"/>
      <c r="B10" s="76"/>
      <c r="C10" s="76"/>
      <c r="D10" s="76"/>
      <c r="E10" s="76"/>
      <c r="F10" s="76"/>
      <c r="G10" s="76"/>
      <c r="H10" s="76"/>
      <c r="I10" s="5"/>
      <c r="J10" s="127" t="s">
        <v>548</v>
      </c>
      <c r="K10" s="127"/>
      <c r="L10" s="127"/>
      <c r="M10" s="127"/>
      <c r="N10" s="101">
        <v>0</v>
      </c>
      <c r="O10" s="127" t="s">
        <v>549</v>
      </c>
      <c r="P10" s="128"/>
      <c r="Q10" s="128"/>
      <c r="R10" s="128"/>
      <c r="S10" s="128"/>
      <c r="T10" s="128"/>
      <c r="U10" s="101">
        <v>0</v>
      </c>
      <c r="V10" s="53" t="s">
        <v>233</v>
      </c>
      <c r="W10" s="53" t="s">
        <v>235</v>
      </c>
      <c r="X10" s="53" t="s">
        <v>168</v>
      </c>
      <c r="Z10" s="53" t="s">
        <v>550</v>
      </c>
      <c r="AA10" s="60"/>
      <c r="AB10" s="130" t="s">
        <v>370</v>
      </c>
      <c r="AC10" s="130"/>
      <c r="AD10" s="130"/>
      <c r="AE10" s="130"/>
      <c r="AG10"/>
      <c r="AH10" s="73"/>
      <c r="AK10"/>
      <c r="AL10"/>
      <c r="AM10"/>
    </row>
    <row r="11" spans="1:39" ht="34.5" customHeight="1">
      <c r="A11" s="40"/>
      <c r="B11" s="40" t="s">
        <v>371</v>
      </c>
      <c r="C11" s="33" t="s">
        <v>372</v>
      </c>
      <c r="D11" s="40" t="s">
        <v>190</v>
      </c>
      <c r="E11" s="40" t="s">
        <v>73</v>
      </c>
      <c r="F11" s="40" t="s">
        <v>191</v>
      </c>
      <c r="G11" s="40" t="s">
        <v>209</v>
      </c>
      <c r="H11" s="49" t="s">
        <v>551</v>
      </c>
      <c r="I11" s="5"/>
      <c r="J11" s="40" t="s">
        <v>373</v>
      </c>
      <c r="K11" s="40" t="s">
        <v>552</v>
      </c>
      <c r="L11" s="138" t="s">
        <v>756</v>
      </c>
      <c r="M11" s="131" t="s">
        <v>553</v>
      </c>
      <c r="N11" s="101">
        <v>0</v>
      </c>
      <c r="O11" s="40" t="s">
        <v>373</v>
      </c>
      <c r="P11" s="40" t="s">
        <v>552</v>
      </c>
      <c r="Q11" s="40" t="s">
        <v>554</v>
      </c>
      <c r="R11" s="40" t="s">
        <v>555</v>
      </c>
      <c r="S11" s="138" t="s">
        <v>756</v>
      </c>
      <c r="T11" s="132" t="s">
        <v>556</v>
      </c>
      <c r="U11" s="101"/>
      <c r="V11" s="34" t="s">
        <v>551</v>
      </c>
      <c r="W11" s="34" t="s">
        <v>551</v>
      </c>
      <c r="X11" s="34" t="s">
        <v>551</v>
      </c>
      <c r="Z11" s="34" t="s">
        <v>551</v>
      </c>
      <c r="AA11" s="57"/>
      <c r="AB11" s="49" t="s">
        <v>557</v>
      </c>
      <c r="AC11" s="49" t="s">
        <v>277</v>
      </c>
      <c r="AD11" s="49" t="s">
        <v>558</v>
      </c>
      <c r="AE11" s="49" t="s">
        <v>559</v>
      </c>
      <c r="AG11" s="74"/>
      <c r="AH11" s="74"/>
      <c r="AJ11" s="104"/>
      <c r="AK11"/>
      <c r="AL11"/>
      <c r="AM11"/>
    </row>
    <row r="12" spans="1:39">
      <c r="A12" s="15">
        <v>1</v>
      </c>
      <c r="B12" s="222" t="s">
        <v>329</v>
      </c>
      <c r="C12" s="222" t="s">
        <v>382</v>
      </c>
      <c r="D12" s="223" t="s">
        <v>205</v>
      </c>
      <c r="E12" s="197" t="s">
        <v>186</v>
      </c>
      <c r="F12" s="197" t="s">
        <v>194</v>
      </c>
      <c r="G12" s="197" t="s">
        <v>211</v>
      </c>
      <c r="H12" s="278">
        <v>777.74604808904144</v>
      </c>
      <c r="I12" s="13"/>
      <c r="J12" s="200" t="s">
        <v>192</v>
      </c>
      <c r="K12" s="200">
        <v>75.818436767785883</v>
      </c>
      <c r="L12" s="224">
        <v>75.818436767785883</v>
      </c>
      <c r="M12" s="225">
        <v>75.818436767785883</v>
      </c>
      <c r="N12" s="101">
        <v>0</v>
      </c>
      <c r="O12" s="200" t="s">
        <v>195</v>
      </c>
      <c r="P12" s="200">
        <v>114.09719694105566</v>
      </c>
      <c r="Q12" s="200">
        <v>114.09719694105566</v>
      </c>
      <c r="R12" s="200">
        <v>133.11339643123162</v>
      </c>
      <c r="S12" s="224">
        <v>247.21059337228729</v>
      </c>
      <c r="T12" s="226">
        <v>247.21059337228729</v>
      </c>
      <c r="U12" s="101">
        <v>0</v>
      </c>
      <c r="V12" s="200">
        <v>77.643896636865733</v>
      </c>
      <c r="W12" s="200">
        <v>61.225862733284359</v>
      </c>
      <c r="X12" s="200">
        <v>0</v>
      </c>
      <c r="Y12" s="61"/>
      <c r="Z12" s="227">
        <v>461.89878951022331</v>
      </c>
      <c r="AA12" s="58"/>
      <c r="AB12" s="228">
        <v>96.688830358266671</v>
      </c>
      <c r="AC12" s="228">
        <v>185.20826786864617</v>
      </c>
      <c r="AD12" s="228">
        <v>0</v>
      </c>
      <c r="AE12" s="229">
        <v>33.950160351905311</v>
      </c>
      <c r="AF12" s="75"/>
      <c r="AG12" s="140"/>
      <c r="AH12" s="14"/>
      <c r="AI12"/>
      <c r="AJ12"/>
      <c r="AK12"/>
      <c r="AL12"/>
      <c r="AM12"/>
    </row>
    <row r="13" spans="1:39">
      <c r="A13" s="15">
        <v>2</v>
      </c>
      <c r="B13" s="222" t="s">
        <v>329</v>
      </c>
      <c r="C13" s="222" t="s">
        <v>383</v>
      </c>
      <c r="D13" s="223" t="s">
        <v>205</v>
      </c>
      <c r="E13" s="197" t="s">
        <v>187</v>
      </c>
      <c r="F13" s="197" t="s">
        <v>194</v>
      </c>
      <c r="G13" s="197" t="s">
        <v>211</v>
      </c>
      <c r="H13" s="278">
        <v>1133.2893545694169</v>
      </c>
      <c r="I13" s="13"/>
      <c r="J13" s="200" t="s">
        <v>192</v>
      </c>
      <c r="K13" s="200">
        <v>75.818436767785883</v>
      </c>
      <c r="L13" s="224">
        <v>75.818436767785883</v>
      </c>
      <c r="M13" s="225">
        <v>75.818436767785883</v>
      </c>
      <c r="N13" s="101">
        <v>0</v>
      </c>
      <c r="O13" s="200" t="s">
        <v>195</v>
      </c>
      <c r="P13" s="200">
        <v>211.55338407719765</v>
      </c>
      <c r="Q13" s="200">
        <v>211.55338407719765</v>
      </c>
      <c r="R13" s="200">
        <v>246.81228142339728</v>
      </c>
      <c r="S13" s="224">
        <v>458.3656655005949</v>
      </c>
      <c r="T13" s="226">
        <v>458.3656655005949</v>
      </c>
      <c r="U13" s="101">
        <v>0</v>
      </c>
      <c r="V13" s="200">
        <v>77.643896636865733</v>
      </c>
      <c r="W13" s="200">
        <v>61.225862733284359</v>
      </c>
      <c r="X13" s="200">
        <v>0</v>
      </c>
      <c r="Y13" s="62"/>
      <c r="Z13" s="227">
        <v>673.05386163853086</v>
      </c>
      <c r="AA13" s="59"/>
      <c r="AB13" s="228">
        <v>140.88971897707006</v>
      </c>
      <c r="AC13" s="228">
        <v>269.87544182255692</v>
      </c>
      <c r="AD13" s="228">
        <v>0</v>
      </c>
      <c r="AE13" s="229">
        <v>49.470332131258942</v>
      </c>
      <c r="AF13" s="75"/>
      <c r="AG13" s="118"/>
      <c r="AH13" s="14"/>
      <c r="AI13"/>
      <c r="AJ13"/>
      <c r="AK13"/>
      <c r="AL13"/>
      <c r="AM13"/>
    </row>
    <row r="14" spans="1:39">
      <c r="A14" s="15">
        <v>3</v>
      </c>
      <c r="B14" s="222" t="s">
        <v>330</v>
      </c>
      <c r="C14" s="222" t="s">
        <v>384</v>
      </c>
      <c r="D14" s="223" t="s">
        <v>205</v>
      </c>
      <c r="E14" s="197" t="s">
        <v>186</v>
      </c>
      <c r="F14" s="197" t="s">
        <v>194</v>
      </c>
      <c r="G14" s="197" t="s">
        <v>211</v>
      </c>
      <c r="H14" s="278">
        <v>1037.954569792352</v>
      </c>
      <c r="I14" s="13"/>
      <c r="J14" s="200" t="s">
        <v>192</v>
      </c>
      <c r="K14" s="200">
        <v>75.818436767785883</v>
      </c>
      <c r="L14" s="224">
        <v>75.818436767785883</v>
      </c>
      <c r="M14" s="225">
        <v>75.818436767785883</v>
      </c>
      <c r="N14" s="101">
        <v>0</v>
      </c>
      <c r="O14" s="200" t="s">
        <v>195</v>
      </c>
      <c r="P14" s="200">
        <v>114.09719694105566</v>
      </c>
      <c r="Q14" s="200">
        <v>114.09719694105566</v>
      </c>
      <c r="R14" s="200">
        <v>133.11339643123162</v>
      </c>
      <c r="S14" s="224">
        <v>247.21059337228729</v>
      </c>
      <c r="T14" s="226">
        <v>247.21059337228729</v>
      </c>
      <c r="U14" s="101">
        <v>0</v>
      </c>
      <c r="V14" s="200">
        <v>232.18020253043636</v>
      </c>
      <c r="W14" s="200">
        <v>61.225862733284359</v>
      </c>
      <c r="X14" s="200">
        <v>0</v>
      </c>
      <c r="Y14" s="62"/>
      <c r="Z14" s="227">
        <v>616.43509540379387</v>
      </c>
      <c r="AA14" s="59"/>
      <c r="AB14" s="228">
        <v>129.03776697397075</v>
      </c>
      <c r="AC14" s="228">
        <v>247.17292806556142</v>
      </c>
      <c r="AD14" s="228">
        <v>0</v>
      </c>
      <c r="AE14" s="229">
        <v>45.308779349025862</v>
      </c>
      <c r="AF14" s="75"/>
      <c r="AG14" s="146"/>
      <c r="AH14" s="14"/>
      <c r="AI14"/>
      <c r="AJ14"/>
      <c r="AK14"/>
      <c r="AL14"/>
      <c r="AM14"/>
    </row>
    <row r="15" spans="1:39">
      <c r="A15" s="15">
        <v>4</v>
      </c>
      <c r="B15" s="222" t="s">
        <v>330</v>
      </c>
      <c r="C15" s="222" t="s">
        <v>385</v>
      </c>
      <c r="D15" s="223" t="s">
        <v>205</v>
      </c>
      <c r="E15" s="197" t="s">
        <v>187</v>
      </c>
      <c r="F15" s="197" t="s">
        <v>194</v>
      </c>
      <c r="G15" s="197" t="s">
        <v>211</v>
      </c>
      <c r="H15" s="278">
        <v>1393.4978762727271</v>
      </c>
      <c r="I15" s="13"/>
      <c r="J15" s="200" t="s">
        <v>192</v>
      </c>
      <c r="K15" s="200">
        <v>75.818436767785883</v>
      </c>
      <c r="L15" s="224">
        <v>75.818436767785883</v>
      </c>
      <c r="M15" s="225">
        <v>75.818436767785883</v>
      </c>
      <c r="N15" s="101">
        <v>0</v>
      </c>
      <c r="O15" s="200" t="s">
        <v>195</v>
      </c>
      <c r="P15" s="200">
        <v>211.55338407719765</v>
      </c>
      <c r="Q15" s="200">
        <v>211.55338407719765</v>
      </c>
      <c r="R15" s="200">
        <v>246.81228142339728</v>
      </c>
      <c r="S15" s="224">
        <v>458.3656655005949</v>
      </c>
      <c r="T15" s="226">
        <v>458.3656655005949</v>
      </c>
      <c r="U15" s="101">
        <v>0</v>
      </c>
      <c r="V15" s="200">
        <v>232.18020253043636</v>
      </c>
      <c r="W15" s="200">
        <v>61.225862733284359</v>
      </c>
      <c r="X15" s="200">
        <v>0</v>
      </c>
      <c r="Y15" s="62"/>
      <c r="Z15" s="227">
        <v>827.59016753210142</v>
      </c>
      <c r="AA15" s="59"/>
      <c r="AB15" s="228">
        <v>173.23865559277411</v>
      </c>
      <c r="AC15" s="228">
        <v>331.84010201947217</v>
      </c>
      <c r="AD15" s="228">
        <v>0</v>
      </c>
      <c r="AE15" s="229">
        <v>60.828951128379487</v>
      </c>
      <c r="AF15" s="75"/>
      <c r="AG15" s="118"/>
      <c r="AH15" s="14"/>
      <c r="AI15"/>
      <c r="AJ15"/>
      <c r="AK15"/>
      <c r="AL15"/>
      <c r="AM15"/>
    </row>
    <row r="16" spans="1:39">
      <c r="A16" s="15">
        <v>5</v>
      </c>
      <c r="B16" s="222" t="s">
        <v>331</v>
      </c>
      <c r="C16" s="222" t="s">
        <v>386</v>
      </c>
      <c r="D16" s="223" t="s">
        <v>207</v>
      </c>
      <c r="E16" s="197" t="s">
        <v>186</v>
      </c>
      <c r="F16" s="197" t="s">
        <v>194</v>
      </c>
      <c r="G16" s="197" t="s">
        <v>211</v>
      </c>
      <c r="H16" s="278">
        <v>737.27404799476915</v>
      </c>
      <c r="I16" s="13"/>
      <c r="J16" s="200" t="s">
        <v>192</v>
      </c>
      <c r="K16" s="200">
        <v>75.818436767785883</v>
      </c>
      <c r="L16" s="224">
        <v>75.818436767785883</v>
      </c>
      <c r="M16" s="225">
        <v>75.818436767785883</v>
      </c>
      <c r="N16" s="101">
        <v>0</v>
      </c>
      <c r="O16" s="200" t="s">
        <v>195</v>
      </c>
      <c r="P16" s="200">
        <v>114.09719694105566</v>
      </c>
      <c r="Q16" s="200">
        <v>114.09719694105566</v>
      </c>
      <c r="R16" s="200">
        <v>133.11339643123162</v>
      </c>
      <c r="S16" s="224">
        <v>247.21059337228729</v>
      </c>
      <c r="T16" s="226">
        <v>247.21059337228729</v>
      </c>
      <c r="U16" s="101">
        <v>0</v>
      </c>
      <c r="V16" s="200">
        <v>53.607814552573586</v>
      </c>
      <c r="W16" s="200">
        <v>61.225862733284359</v>
      </c>
      <c r="X16" s="200">
        <v>0</v>
      </c>
      <c r="Y16" s="62"/>
      <c r="Z16" s="227">
        <v>437.86270742593115</v>
      </c>
      <c r="AA16" s="59"/>
      <c r="AB16" s="228">
        <v>91.65738036120176</v>
      </c>
      <c r="AC16" s="228">
        <v>175.5704830762229</v>
      </c>
      <c r="AD16" s="228">
        <v>0</v>
      </c>
      <c r="AE16" s="229">
        <v>32.183477131413305</v>
      </c>
      <c r="AF16" s="75"/>
      <c r="AG16" s="118"/>
      <c r="AH16" s="14"/>
      <c r="AI16"/>
      <c r="AJ16"/>
      <c r="AK16"/>
      <c r="AL16"/>
      <c r="AM16"/>
    </row>
    <row r="17" spans="1:34" customFormat="1">
      <c r="A17" s="15">
        <v>6</v>
      </c>
      <c r="B17" s="222" t="s">
        <v>331</v>
      </c>
      <c r="C17" s="222" t="s">
        <v>387</v>
      </c>
      <c r="D17" s="223" t="s">
        <v>207</v>
      </c>
      <c r="E17" s="197" t="s">
        <v>187</v>
      </c>
      <c r="F17" s="197" t="s">
        <v>194</v>
      </c>
      <c r="G17" s="197" t="s">
        <v>211</v>
      </c>
      <c r="H17" s="278">
        <v>1092.8173544751444</v>
      </c>
      <c r="I17" s="13"/>
      <c r="J17" s="200" t="s">
        <v>192</v>
      </c>
      <c r="K17" s="200">
        <v>75.818436767785883</v>
      </c>
      <c r="L17" s="224">
        <v>75.818436767785883</v>
      </c>
      <c r="M17" s="225">
        <v>75.818436767785883</v>
      </c>
      <c r="N17" s="101">
        <v>0</v>
      </c>
      <c r="O17" s="200" t="s">
        <v>195</v>
      </c>
      <c r="P17" s="200">
        <v>211.55338407719765</v>
      </c>
      <c r="Q17" s="200">
        <v>211.55338407719765</v>
      </c>
      <c r="R17" s="200">
        <v>246.81228142339728</v>
      </c>
      <c r="S17" s="224">
        <v>458.3656655005949</v>
      </c>
      <c r="T17" s="226">
        <v>458.3656655005949</v>
      </c>
      <c r="U17" s="101">
        <v>0</v>
      </c>
      <c r="V17" s="200">
        <v>53.607814552573586</v>
      </c>
      <c r="W17" s="200">
        <v>61.225862733284359</v>
      </c>
      <c r="X17" s="200">
        <v>0</v>
      </c>
      <c r="Y17" s="62"/>
      <c r="Z17" s="227">
        <v>649.0177795542387</v>
      </c>
      <c r="AA17" s="59"/>
      <c r="AB17" s="228">
        <v>135.85826898000514</v>
      </c>
      <c r="AC17" s="228">
        <v>260.23765703013368</v>
      </c>
      <c r="AD17" s="228">
        <v>0</v>
      </c>
      <c r="AE17" s="229">
        <v>47.703648910766944</v>
      </c>
      <c r="AF17" s="75"/>
      <c r="AG17" s="118"/>
      <c r="AH17" s="14"/>
    </row>
    <row r="18" spans="1:34" customFormat="1">
      <c r="A18" s="15">
        <v>7</v>
      </c>
      <c r="B18" s="222" t="s">
        <v>332</v>
      </c>
      <c r="C18" s="222" t="s">
        <v>388</v>
      </c>
      <c r="D18" s="223" t="s">
        <v>207</v>
      </c>
      <c r="E18" s="197" t="s">
        <v>186</v>
      </c>
      <c r="F18" s="197" t="s">
        <v>194</v>
      </c>
      <c r="G18" s="197" t="s">
        <v>211</v>
      </c>
      <c r="H18" s="278">
        <v>786.83256250040336</v>
      </c>
      <c r="I18" s="13"/>
      <c r="J18" s="200" t="s">
        <v>192</v>
      </c>
      <c r="K18" s="200">
        <v>75.818436767785883</v>
      </c>
      <c r="L18" s="224">
        <v>75.818436767785883</v>
      </c>
      <c r="M18" s="225">
        <v>75.818436767785883</v>
      </c>
      <c r="N18" s="101">
        <v>0</v>
      </c>
      <c r="O18" s="200" t="s">
        <v>195</v>
      </c>
      <c r="P18" s="200">
        <v>114.09719694105566</v>
      </c>
      <c r="Q18" s="200">
        <v>114.09719694105566</v>
      </c>
      <c r="R18" s="200">
        <v>133.11339643123162</v>
      </c>
      <c r="S18" s="224">
        <v>247.21059337228729</v>
      </c>
      <c r="T18" s="226">
        <v>247.21059337228729</v>
      </c>
      <c r="U18" s="101">
        <v>0</v>
      </c>
      <c r="V18" s="200">
        <v>83.040323938280693</v>
      </c>
      <c r="W18" s="200">
        <v>61.225862733284359</v>
      </c>
      <c r="X18" s="200">
        <v>0</v>
      </c>
      <c r="Y18" s="62"/>
      <c r="Z18" s="227">
        <v>467.29521681163823</v>
      </c>
      <c r="AA18" s="59"/>
      <c r="AB18" s="228">
        <v>97.818459306722005</v>
      </c>
      <c r="AC18" s="228">
        <v>187.37208162151165</v>
      </c>
      <c r="AD18" s="228">
        <v>0</v>
      </c>
      <c r="AE18" s="229">
        <v>34.346804760531498</v>
      </c>
      <c r="AF18" s="75"/>
      <c r="AG18" s="118"/>
      <c r="AH18" s="14"/>
    </row>
    <row r="19" spans="1:34" customFormat="1">
      <c r="A19" s="15">
        <v>8</v>
      </c>
      <c r="B19" s="222" t="s">
        <v>332</v>
      </c>
      <c r="C19" s="222" t="s">
        <v>389</v>
      </c>
      <c r="D19" s="223" t="s">
        <v>207</v>
      </c>
      <c r="E19" s="197" t="s">
        <v>187</v>
      </c>
      <c r="F19" s="197" t="s">
        <v>194</v>
      </c>
      <c r="G19" s="197" t="s">
        <v>211</v>
      </c>
      <c r="H19" s="278">
        <v>1142.3758689807787</v>
      </c>
      <c r="I19" s="13"/>
      <c r="J19" s="200" t="s">
        <v>192</v>
      </c>
      <c r="K19" s="200">
        <v>75.818436767785883</v>
      </c>
      <c r="L19" s="224">
        <v>75.818436767785883</v>
      </c>
      <c r="M19" s="225">
        <v>75.818436767785883</v>
      </c>
      <c r="N19" s="101">
        <v>0</v>
      </c>
      <c r="O19" s="200" t="s">
        <v>195</v>
      </c>
      <c r="P19" s="200">
        <v>211.55338407719765</v>
      </c>
      <c r="Q19" s="200">
        <v>211.55338407719765</v>
      </c>
      <c r="R19" s="200">
        <v>246.81228142339728</v>
      </c>
      <c r="S19" s="224">
        <v>458.3656655005949</v>
      </c>
      <c r="T19" s="226">
        <v>458.3656655005949</v>
      </c>
      <c r="U19" s="101">
        <v>0</v>
      </c>
      <c r="V19" s="200">
        <v>83.040323938280693</v>
      </c>
      <c r="W19" s="200">
        <v>61.225862733284359</v>
      </c>
      <c r="X19" s="200">
        <v>0</v>
      </c>
      <c r="Y19" s="62"/>
      <c r="Z19" s="227">
        <v>678.45028893994584</v>
      </c>
      <c r="AA19" s="59"/>
      <c r="AB19" s="228">
        <v>142.01934792552541</v>
      </c>
      <c r="AC19" s="228">
        <v>272.03925557542243</v>
      </c>
      <c r="AD19" s="228">
        <v>0</v>
      </c>
      <c r="AE19" s="229">
        <v>49.866976539885137</v>
      </c>
      <c r="AF19" s="75"/>
      <c r="AG19" s="118"/>
      <c r="AH19" s="14"/>
    </row>
    <row r="20" spans="1:34" customFormat="1">
      <c r="A20" s="15">
        <v>9</v>
      </c>
      <c r="B20" s="222" t="s">
        <v>333</v>
      </c>
      <c r="C20" s="222" t="s">
        <v>390</v>
      </c>
      <c r="D20" s="223" t="s">
        <v>207</v>
      </c>
      <c r="E20" s="197" t="s">
        <v>186</v>
      </c>
      <c r="F20" s="197" t="s">
        <v>194</v>
      </c>
      <c r="G20" s="197" t="s">
        <v>211</v>
      </c>
      <c r="H20" s="278">
        <v>1009.1801731234829</v>
      </c>
      <c r="I20" s="13"/>
      <c r="J20" s="200" t="s">
        <v>192</v>
      </c>
      <c r="K20" s="200">
        <v>75.818436767785883</v>
      </c>
      <c r="L20" s="224">
        <v>75.818436767785883</v>
      </c>
      <c r="M20" s="225">
        <v>75.818436767785883</v>
      </c>
      <c r="N20" s="101">
        <v>0</v>
      </c>
      <c r="O20" s="200" t="s">
        <v>195</v>
      </c>
      <c r="P20" s="200">
        <v>114.09719694105566</v>
      </c>
      <c r="Q20" s="200">
        <v>114.09719694105566</v>
      </c>
      <c r="R20" s="200">
        <v>133.11339643123162</v>
      </c>
      <c r="S20" s="224">
        <v>247.21059337228729</v>
      </c>
      <c r="T20" s="226">
        <v>247.21059337228729</v>
      </c>
      <c r="U20" s="101">
        <v>0</v>
      </c>
      <c r="V20" s="200">
        <v>215.09125810841857</v>
      </c>
      <c r="W20" s="200">
        <v>61.225862733284359</v>
      </c>
      <c r="X20" s="200">
        <v>0</v>
      </c>
      <c r="Y20" s="62"/>
      <c r="Z20" s="227">
        <v>599.34615098177608</v>
      </c>
      <c r="AA20" s="59"/>
      <c r="AB20" s="228">
        <v>125.4605546370985</v>
      </c>
      <c r="AC20" s="228">
        <v>240.32074774384739</v>
      </c>
      <c r="AD20" s="228">
        <v>0</v>
      </c>
      <c r="AE20" s="229">
        <v>44.052719760760887</v>
      </c>
      <c r="AF20" s="75"/>
      <c r="AG20" s="118"/>
      <c r="AH20" s="14"/>
    </row>
    <row r="21" spans="1:34" customFormat="1">
      <c r="A21" s="15">
        <v>10</v>
      </c>
      <c r="B21" s="222" t="s">
        <v>333</v>
      </c>
      <c r="C21" s="222" t="s">
        <v>391</v>
      </c>
      <c r="D21" s="223" t="s">
        <v>207</v>
      </c>
      <c r="E21" s="197" t="s">
        <v>187</v>
      </c>
      <c r="F21" s="197" t="s">
        <v>194</v>
      </c>
      <c r="G21" s="197" t="s">
        <v>211</v>
      </c>
      <c r="H21" s="278">
        <v>1364.7234796038583</v>
      </c>
      <c r="I21" s="13"/>
      <c r="J21" s="200" t="s">
        <v>192</v>
      </c>
      <c r="K21" s="200">
        <v>75.818436767785883</v>
      </c>
      <c r="L21" s="224">
        <v>75.818436767785883</v>
      </c>
      <c r="M21" s="225">
        <v>75.818436767785883</v>
      </c>
      <c r="N21" s="101">
        <v>0</v>
      </c>
      <c r="O21" s="200" t="s">
        <v>195</v>
      </c>
      <c r="P21" s="200">
        <v>211.55338407719765</v>
      </c>
      <c r="Q21" s="200">
        <v>211.55338407719765</v>
      </c>
      <c r="R21" s="200">
        <v>246.81228142339728</v>
      </c>
      <c r="S21" s="224">
        <v>458.3656655005949</v>
      </c>
      <c r="T21" s="226">
        <v>458.3656655005949</v>
      </c>
      <c r="U21" s="101">
        <v>0</v>
      </c>
      <c r="V21" s="200">
        <v>215.09125810841857</v>
      </c>
      <c r="W21" s="200">
        <v>61.225862733284359</v>
      </c>
      <c r="X21" s="200">
        <v>0</v>
      </c>
      <c r="Y21" s="62"/>
      <c r="Z21" s="227">
        <v>810.50122311008374</v>
      </c>
      <c r="AA21" s="59"/>
      <c r="AB21" s="228">
        <v>169.6614432559019</v>
      </c>
      <c r="AC21" s="228">
        <v>324.98792169775822</v>
      </c>
      <c r="AD21" s="228">
        <v>0</v>
      </c>
      <c r="AE21" s="229">
        <v>59.572891540114519</v>
      </c>
      <c r="AF21" s="75"/>
      <c r="AG21" s="118"/>
      <c r="AH21" s="14"/>
    </row>
    <row r="22" spans="1:34" customFormat="1">
      <c r="A22" s="15">
        <v>11</v>
      </c>
      <c r="B22" s="222" t="s">
        <v>334</v>
      </c>
      <c r="C22" s="222" t="s">
        <v>392</v>
      </c>
      <c r="D22" s="223" t="s">
        <v>207</v>
      </c>
      <c r="E22" s="197" t="s">
        <v>186</v>
      </c>
      <c r="F22" s="197" t="s">
        <v>194</v>
      </c>
      <c r="G22" s="197" t="s">
        <v>211</v>
      </c>
      <c r="H22" s="278">
        <v>737.27404799476915</v>
      </c>
      <c r="I22" s="13"/>
      <c r="J22" s="200" t="s">
        <v>192</v>
      </c>
      <c r="K22" s="200">
        <v>75.818436767785883</v>
      </c>
      <c r="L22" s="224">
        <v>75.818436767785883</v>
      </c>
      <c r="M22" s="225">
        <v>75.818436767785883</v>
      </c>
      <c r="N22" s="101">
        <v>0</v>
      </c>
      <c r="O22" s="200" t="s">
        <v>195</v>
      </c>
      <c r="P22" s="200">
        <v>114.09719694105566</v>
      </c>
      <c r="Q22" s="200">
        <v>114.09719694105566</v>
      </c>
      <c r="R22" s="200">
        <v>133.11339643123162</v>
      </c>
      <c r="S22" s="224">
        <v>247.21059337228729</v>
      </c>
      <c r="T22" s="226">
        <v>247.21059337228729</v>
      </c>
      <c r="U22" s="101">
        <v>0</v>
      </c>
      <c r="V22" s="200">
        <v>53.607814552573586</v>
      </c>
      <c r="W22" s="200">
        <v>61.225862733284359</v>
      </c>
      <c r="X22" s="200">
        <v>0</v>
      </c>
      <c r="Y22" s="62"/>
      <c r="Z22" s="227">
        <v>437.86270742593115</v>
      </c>
      <c r="AA22" s="59"/>
      <c r="AB22" s="228">
        <v>91.65738036120176</v>
      </c>
      <c r="AC22" s="228">
        <v>175.5704830762229</v>
      </c>
      <c r="AD22" s="228">
        <v>0</v>
      </c>
      <c r="AE22" s="229">
        <v>32.183477131413305</v>
      </c>
      <c r="AF22" s="75"/>
      <c r="AG22" s="118"/>
      <c r="AH22" s="14"/>
    </row>
    <row r="23" spans="1:34" customFormat="1">
      <c r="A23" s="15">
        <v>12</v>
      </c>
      <c r="B23" s="222" t="s">
        <v>334</v>
      </c>
      <c r="C23" s="222" t="s">
        <v>393</v>
      </c>
      <c r="D23" s="223" t="s">
        <v>207</v>
      </c>
      <c r="E23" s="197" t="s">
        <v>187</v>
      </c>
      <c r="F23" s="197" t="s">
        <v>194</v>
      </c>
      <c r="G23" s="197" t="s">
        <v>211</v>
      </c>
      <c r="H23" s="278">
        <v>1092.8173544751444</v>
      </c>
      <c r="I23" s="13"/>
      <c r="J23" s="200" t="s">
        <v>192</v>
      </c>
      <c r="K23" s="200">
        <v>75.818436767785883</v>
      </c>
      <c r="L23" s="224">
        <v>75.818436767785883</v>
      </c>
      <c r="M23" s="225">
        <v>75.818436767785883</v>
      </c>
      <c r="N23" s="101">
        <v>0</v>
      </c>
      <c r="O23" s="200" t="s">
        <v>195</v>
      </c>
      <c r="P23" s="200">
        <v>211.55338407719765</v>
      </c>
      <c r="Q23" s="200">
        <v>211.55338407719765</v>
      </c>
      <c r="R23" s="200">
        <v>246.81228142339728</v>
      </c>
      <c r="S23" s="224">
        <v>458.3656655005949</v>
      </c>
      <c r="T23" s="226">
        <v>458.3656655005949</v>
      </c>
      <c r="U23" s="101">
        <v>0</v>
      </c>
      <c r="V23" s="200">
        <v>53.607814552573586</v>
      </c>
      <c r="W23" s="200">
        <v>61.225862733284359</v>
      </c>
      <c r="X23" s="200">
        <v>0</v>
      </c>
      <c r="Y23" s="62"/>
      <c r="Z23" s="227">
        <v>649.0177795542387</v>
      </c>
      <c r="AA23" s="59"/>
      <c r="AB23" s="228">
        <v>135.85826898000514</v>
      </c>
      <c r="AC23" s="228">
        <v>260.23765703013368</v>
      </c>
      <c r="AD23" s="228">
        <v>0</v>
      </c>
      <c r="AE23" s="229">
        <v>47.703648910766944</v>
      </c>
      <c r="AF23" s="75"/>
      <c r="AG23" s="118"/>
      <c r="AH23" s="14"/>
    </row>
    <row r="24" spans="1:34" customFormat="1">
      <c r="A24" s="15">
        <v>13</v>
      </c>
      <c r="B24" s="222" t="s">
        <v>335</v>
      </c>
      <c r="C24" s="467" t="s">
        <v>394</v>
      </c>
      <c r="D24" s="223" t="s">
        <v>207</v>
      </c>
      <c r="E24" s="197" t="s">
        <v>186</v>
      </c>
      <c r="F24" s="197" t="s">
        <v>197</v>
      </c>
      <c r="G24" s="197" t="s">
        <v>211</v>
      </c>
      <c r="H24" s="278">
        <v>63.71469046289495</v>
      </c>
      <c r="I24" s="13"/>
      <c r="J24" s="200" t="s">
        <v>751</v>
      </c>
      <c r="K24" s="200">
        <v>0</v>
      </c>
      <c r="L24" s="224">
        <v>0</v>
      </c>
      <c r="M24" s="225">
        <v>0</v>
      </c>
      <c r="N24" s="101">
        <v>0</v>
      </c>
      <c r="O24" s="200" t="s">
        <v>751</v>
      </c>
      <c r="P24" s="200">
        <v>0</v>
      </c>
      <c r="Q24" s="200">
        <v>0</v>
      </c>
      <c r="R24" s="200">
        <v>0</v>
      </c>
      <c r="S24" s="224">
        <v>0</v>
      </c>
      <c r="T24" s="226">
        <v>0</v>
      </c>
      <c r="U24" s="101">
        <v>0</v>
      </c>
      <c r="V24" s="200">
        <v>0</v>
      </c>
      <c r="W24" s="200">
        <v>0</v>
      </c>
      <c r="X24" s="200">
        <v>63.71469046289495</v>
      </c>
      <c r="Y24" s="62"/>
      <c r="Z24" s="227">
        <v>63.71469046289495</v>
      </c>
      <c r="AA24" s="59"/>
      <c r="AB24" s="477"/>
      <c r="AC24" s="477"/>
      <c r="AD24" s="477"/>
      <c r="AE24" s="478"/>
      <c r="AF24" s="75"/>
      <c r="AG24" s="118"/>
      <c r="AH24" s="14"/>
    </row>
    <row r="25" spans="1:34" customFormat="1">
      <c r="A25" s="15">
        <v>14</v>
      </c>
      <c r="B25" s="222" t="s">
        <v>335</v>
      </c>
      <c r="C25" s="467" t="s">
        <v>395</v>
      </c>
      <c r="D25" s="223" t="s">
        <v>207</v>
      </c>
      <c r="E25" s="197" t="s">
        <v>187</v>
      </c>
      <c r="F25" s="197" t="s">
        <v>197</v>
      </c>
      <c r="G25" s="197" t="s">
        <v>211</v>
      </c>
      <c r="H25" s="278">
        <v>111.22485301983839</v>
      </c>
      <c r="I25" s="13"/>
      <c r="J25" s="200" t="s">
        <v>751</v>
      </c>
      <c r="K25" s="200">
        <v>0</v>
      </c>
      <c r="L25" s="224">
        <v>0</v>
      </c>
      <c r="M25" s="225">
        <v>0</v>
      </c>
      <c r="N25" s="101">
        <v>0</v>
      </c>
      <c r="O25" s="200" t="s">
        <v>751</v>
      </c>
      <c r="P25" s="200">
        <v>0</v>
      </c>
      <c r="Q25" s="200">
        <v>0</v>
      </c>
      <c r="R25" s="200">
        <v>0</v>
      </c>
      <c r="S25" s="224">
        <v>0</v>
      </c>
      <c r="T25" s="226">
        <v>0</v>
      </c>
      <c r="U25" s="101">
        <v>0</v>
      </c>
      <c r="V25" s="200">
        <v>0</v>
      </c>
      <c r="W25" s="200">
        <v>0</v>
      </c>
      <c r="X25" s="200">
        <v>111.22485301983839</v>
      </c>
      <c r="Y25" s="62"/>
      <c r="Z25" s="227">
        <v>111.22485301983839</v>
      </c>
      <c r="AA25" s="59"/>
      <c r="AB25" s="477"/>
      <c r="AC25" s="477"/>
      <c r="AD25" s="477"/>
      <c r="AE25" s="478"/>
      <c r="AF25" s="75"/>
      <c r="AG25" s="118"/>
      <c r="AH25" s="14"/>
    </row>
    <row r="26" spans="1:34" customFormat="1">
      <c r="A26" s="15">
        <v>15</v>
      </c>
      <c r="B26" s="222" t="s">
        <v>336</v>
      </c>
      <c r="C26" s="467" t="s">
        <v>396</v>
      </c>
      <c r="D26" s="223" t="s">
        <v>207</v>
      </c>
      <c r="E26" s="197" t="s">
        <v>186</v>
      </c>
      <c r="F26" s="197" t="s">
        <v>197</v>
      </c>
      <c r="G26" s="197" t="s">
        <v>211</v>
      </c>
      <c r="H26" s="278">
        <v>91.373780896399737</v>
      </c>
      <c r="I26" s="13"/>
      <c r="J26" s="200" t="s">
        <v>751</v>
      </c>
      <c r="K26" s="200">
        <v>0</v>
      </c>
      <c r="L26" s="224">
        <v>0</v>
      </c>
      <c r="M26" s="225">
        <v>0</v>
      </c>
      <c r="N26" s="101">
        <v>0</v>
      </c>
      <c r="O26" s="200" t="s">
        <v>751</v>
      </c>
      <c r="P26" s="200">
        <v>0</v>
      </c>
      <c r="Q26" s="200">
        <v>0</v>
      </c>
      <c r="R26" s="200">
        <v>0</v>
      </c>
      <c r="S26" s="224">
        <v>0</v>
      </c>
      <c r="T26" s="226">
        <v>0</v>
      </c>
      <c r="U26" s="101">
        <v>0</v>
      </c>
      <c r="V26" s="200">
        <v>0</v>
      </c>
      <c r="W26" s="200">
        <v>0</v>
      </c>
      <c r="X26" s="200">
        <v>91.373780896399737</v>
      </c>
      <c r="Y26" s="62"/>
      <c r="Z26" s="227">
        <v>91.373780896399737</v>
      </c>
      <c r="AA26" s="59"/>
      <c r="AB26" s="477"/>
      <c r="AC26" s="477"/>
      <c r="AD26" s="477"/>
      <c r="AE26" s="478"/>
      <c r="AF26" s="75"/>
      <c r="AG26" s="118"/>
      <c r="AH26" s="14"/>
    </row>
    <row r="27" spans="1:34" customFormat="1">
      <c r="A27" s="15">
        <v>16</v>
      </c>
      <c r="B27" s="222" t="s">
        <v>337</v>
      </c>
      <c r="C27" s="222" t="s">
        <v>397</v>
      </c>
      <c r="D27" s="223" t="s">
        <v>196</v>
      </c>
      <c r="E27" s="197" t="s">
        <v>186</v>
      </c>
      <c r="F27" s="197" t="s">
        <v>197</v>
      </c>
      <c r="G27" s="197" t="s">
        <v>211</v>
      </c>
      <c r="H27" s="278">
        <v>481.30903928042369</v>
      </c>
      <c r="I27" s="13"/>
      <c r="J27" s="200" t="s">
        <v>192</v>
      </c>
      <c r="K27" s="200">
        <v>75.818436767785883</v>
      </c>
      <c r="L27" s="224">
        <v>37.909218383892942</v>
      </c>
      <c r="M27" s="225">
        <v>37.909218383892942</v>
      </c>
      <c r="N27" s="101">
        <v>0</v>
      </c>
      <c r="O27" s="200" t="s">
        <v>195</v>
      </c>
      <c r="P27" s="200">
        <v>114.09719694105566</v>
      </c>
      <c r="Q27" s="200">
        <v>114.09719694105566</v>
      </c>
      <c r="R27" s="200">
        <v>95.080997450879721</v>
      </c>
      <c r="S27" s="224">
        <v>209.17819439193539</v>
      </c>
      <c r="T27" s="226">
        <v>209.17819439193539</v>
      </c>
      <c r="U27" s="101">
        <v>0</v>
      </c>
      <c r="V27" s="200">
        <v>0</v>
      </c>
      <c r="W27" s="200">
        <v>51.806499235856002</v>
      </c>
      <c r="X27" s="200">
        <v>0</v>
      </c>
      <c r="Y27" s="62"/>
      <c r="Z27" s="227">
        <v>298.89391201168434</v>
      </c>
      <c r="AA27" s="59"/>
      <c r="AB27" s="228">
        <v>62.567175775152762</v>
      </c>
      <c r="AC27" s="228">
        <v>119.84795149358656</v>
      </c>
      <c r="AD27" s="228">
        <v>0</v>
      </c>
      <c r="AE27" s="229">
        <v>0</v>
      </c>
      <c r="AF27" s="75"/>
      <c r="AG27" s="118"/>
      <c r="AH27" s="14"/>
    </row>
    <row r="28" spans="1:34" customFormat="1">
      <c r="A28" s="15">
        <v>17</v>
      </c>
      <c r="B28" s="222" t="s">
        <v>337</v>
      </c>
      <c r="C28" s="222" t="s">
        <v>398</v>
      </c>
      <c r="D28" s="223" t="s">
        <v>196</v>
      </c>
      <c r="E28" s="197" t="s">
        <v>187</v>
      </c>
      <c r="F28" s="197" t="s">
        <v>197</v>
      </c>
      <c r="G28" s="197" t="s">
        <v>211</v>
      </c>
      <c r="H28" s="278">
        <v>769.02092248898066</v>
      </c>
      <c r="I28" s="13"/>
      <c r="J28" s="200" t="s">
        <v>192</v>
      </c>
      <c r="K28" s="200">
        <v>75.818436767785883</v>
      </c>
      <c r="L28" s="224">
        <v>37.909218383892942</v>
      </c>
      <c r="M28" s="225">
        <v>37.909218383892942</v>
      </c>
      <c r="N28" s="101">
        <v>0</v>
      </c>
      <c r="O28" s="200" t="s">
        <v>195</v>
      </c>
      <c r="P28" s="200">
        <v>211.55338407719765</v>
      </c>
      <c r="Q28" s="200">
        <v>211.55338407719765</v>
      </c>
      <c r="R28" s="200">
        <v>176.29448673099805</v>
      </c>
      <c r="S28" s="224">
        <v>387.84787080819569</v>
      </c>
      <c r="T28" s="226">
        <v>387.84787080819569</v>
      </c>
      <c r="U28" s="101">
        <v>0</v>
      </c>
      <c r="V28" s="200">
        <v>0</v>
      </c>
      <c r="W28" s="200">
        <v>51.806499235856002</v>
      </c>
      <c r="X28" s="200">
        <v>0</v>
      </c>
      <c r="Y28" s="62"/>
      <c r="Z28" s="227">
        <v>477.56358842794464</v>
      </c>
      <c r="AA28" s="59"/>
      <c r="AB28" s="228">
        <v>99.96792768337103</v>
      </c>
      <c r="AC28" s="228">
        <v>191.48940637766492</v>
      </c>
      <c r="AD28" s="228">
        <v>0</v>
      </c>
      <c r="AE28" s="229">
        <v>0</v>
      </c>
      <c r="AF28" s="75"/>
      <c r="AG28" s="118"/>
      <c r="AH28" s="14"/>
    </row>
    <row r="29" spans="1:34" customFormat="1">
      <c r="A29" s="15">
        <v>18</v>
      </c>
      <c r="B29" s="222" t="s">
        <v>338</v>
      </c>
      <c r="C29" s="222" t="s">
        <v>399</v>
      </c>
      <c r="D29" s="223" t="s">
        <v>196</v>
      </c>
      <c r="E29" s="197" t="s">
        <v>186</v>
      </c>
      <c r="F29" s="197" t="s">
        <v>197</v>
      </c>
      <c r="G29" s="197" t="s">
        <v>211</v>
      </c>
      <c r="H29" s="278">
        <v>557.72063982667521</v>
      </c>
      <c r="I29" s="13"/>
      <c r="J29" s="200" t="s">
        <v>192</v>
      </c>
      <c r="K29" s="200">
        <v>75.818436767785883</v>
      </c>
      <c r="L29" s="224">
        <v>37.909218383892942</v>
      </c>
      <c r="M29" s="225">
        <v>37.909218383892942</v>
      </c>
      <c r="N29" s="101">
        <v>0</v>
      </c>
      <c r="O29" s="200" t="s">
        <v>195</v>
      </c>
      <c r="P29" s="200">
        <v>114.09719694105566</v>
      </c>
      <c r="Q29" s="200">
        <v>114.09719694105566</v>
      </c>
      <c r="R29" s="200">
        <v>133.11339643123162</v>
      </c>
      <c r="S29" s="224">
        <v>247.21059337228729</v>
      </c>
      <c r="T29" s="226">
        <v>247.21059337228729</v>
      </c>
      <c r="U29" s="101">
        <v>0</v>
      </c>
      <c r="V29" s="200">
        <v>0</v>
      </c>
      <c r="W29" s="200">
        <v>61.225862733284359</v>
      </c>
      <c r="X29" s="200">
        <v>0</v>
      </c>
      <c r="Y29" s="62"/>
      <c r="Z29" s="227">
        <v>346.34567448946461</v>
      </c>
      <c r="AA29" s="59"/>
      <c r="AB29" s="228">
        <v>72.500207678699923</v>
      </c>
      <c r="AC29" s="228">
        <v>138.87475765851067</v>
      </c>
      <c r="AD29" s="228">
        <v>0</v>
      </c>
      <c r="AE29" s="229">
        <v>0</v>
      </c>
      <c r="AF29" s="75"/>
      <c r="AG29" s="118"/>
      <c r="AH29" s="14"/>
    </row>
    <row r="30" spans="1:34" customFormat="1">
      <c r="A30" s="15">
        <v>19</v>
      </c>
      <c r="B30" s="222" t="s">
        <v>338</v>
      </c>
      <c r="C30" s="222" t="s">
        <v>400</v>
      </c>
      <c r="D30" s="223" t="s">
        <v>196</v>
      </c>
      <c r="E30" s="197" t="s">
        <v>187</v>
      </c>
      <c r="F30" s="197" t="s">
        <v>197</v>
      </c>
      <c r="G30" s="197" t="s">
        <v>211</v>
      </c>
      <c r="H30" s="278">
        <v>897.74377452769693</v>
      </c>
      <c r="I30" s="13"/>
      <c r="J30" s="200" t="s">
        <v>192</v>
      </c>
      <c r="K30" s="200">
        <v>75.818436767785883</v>
      </c>
      <c r="L30" s="224">
        <v>37.909218383892942</v>
      </c>
      <c r="M30" s="225">
        <v>37.909218383892942</v>
      </c>
      <c r="N30" s="101">
        <v>0</v>
      </c>
      <c r="O30" s="200" t="s">
        <v>195</v>
      </c>
      <c r="P30" s="200">
        <v>211.55338407719765</v>
      </c>
      <c r="Q30" s="200">
        <v>211.55338407719765</v>
      </c>
      <c r="R30" s="200">
        <v>246.81228142339728</v>
      </c>
      <c r="S30" s="224">
        <v>458.3656655005949</v>
      </c>
      <c r="T30" s="226">
        <v>458.3656655005949</v>
      </c>
      <c r="U30" s="101">
        <v>0</v>
      </c>
      <c r="V30" s="200">
        <v>0</v>
      </c>
      <c r="W30" s="200">
        <v>61.225862733284359</v>
      </c>
      <c r="X30" s="200">
        <v>0</v>
      </c>
      <c r="Y30" s="62"/>
      <c r="Z30" s="227">
        <v>557.50074661777217</v>
      </c>
      <c r="AA30" s="59"/>
      <c r="AB30" s="228">
        <v>116.70109629750331</v>
      </c>
      <c r="AC30" s="228">
        <v>223.54193161242145</v>
      </c>
      <c r="AD30" s="228">
        <v>0</v>
      </c>
      <c r="AE30" s="229">
        <v>0</v>
      </c>
      <c r="AF30" s="75"/>
      <c r="AG30" s="118"/>
      <c r="AH30" s="14"/>
    </row>
    <row r="31" spans="1:34" customFormat="1">
      <c r="A31" s="15">
        <v>20</v>
      </c>
      <c r="B31" s="222" t="s">
        <v>339</v>
      </c>
      <c r="C31" s="222" t="s">
        <v>401</v>
      </c>
      <c r="D31" s="223" t="s">
        <v>199</v>
      </c>
      <c r="E31" s="197" t="s">
        <v>186</v>
      </c>
      <c r="F31" s="197" t="s">
        <v>194</v>
      </c>
      <c r="G31" s="197" t="s">
        <v>211</v>
      </c>
      <c r="H31" s="278">
        <v>177.44133250857197</v>
      </c>
      <c r="I31" s="13"/>
      <c r="J31" s="200" t="s">
        <v>751</v>
      </c>
      <c r="K31" s="200">
        <v>0</v>
      </c>
      <c r="L31" s="224">
        <v>0</v>
      </c>
      <c r="M31" s="225">
        <v>0</v>
      </c>
      <c r="N31" s="101">
        <v>0</v>
      </c>
      <c r="O31" s="200" t="s">
        <v>751</v>
      </c>
      <c r="P31" s="200">
        <v>0</v>
      </c>
      <c r="Q31" s="200">
        <v>0</v>
      </c>
      <c r="R31" s="200">
        <v>0</v>
      </c>
      <c r="S31" s="224">
        <v>0</v>
      </c>
      <c r="T31" s="226">
        <v>0</v>
      </c>
      <c r="U31" s="101">
        <v>0</v>
      </c>
      <c r="V31" s="200">
        <v>0</v>
      </c>
      <c r="W31" s="200">
        <v>0</v>
      </c>
      <c r="X31" s="200">
        <v>105.38136053043259</v>
      </c>
      <c r="Y31" s="62"/>
      <c r="Z31" s="227">
        <v>105.38136053043259</v>
      </c>
      <c r="AA31" s="59"/>
      <c r="AB31" s="228">
        <v>22.059379073182903</v>
      </c>
      <c r="AC31" s="228">
        <v>42.254926171549862</v>
      </c>
      <c r="AD31" s="228">
        <v>0</v>
      </c>
      <c r="AE31" s="229">
        <v>7.7456667334066376</v>
      </c>
      <c r="AF31" s="75"/>
      <c r="AG31" s="118"/>
      <c r="AH31" s="14"/>
    </row>
    <row r="32" spans="1:34" customFormat="1">
      <c r="A32" s="15">
        <v>21</v>
      </c>
      <c r="B32" s="222" t="s">
        <v>341</v>
      </c>
      <c r="C32" s="222" t="s">
        <v>403</v>
      </c>
      <c r="D32" s="223" t="s">
        <v>206</v>
      </c>
      <c r="E32" s="197" t="s">
        <v>186</v>
      </c>
      <c r="F32" s="197" t="s">
        <v>197</v>
      </c>
      <c r="G32" s="197" t="s">
        <v>211</v>
      </c>
      <c r="H32" s="278">
        <v>16.162492814107278</v>
      </c>
      <c r="I32" s="13"/>
      <c r="J32" s="200" t="s">
        <v>751</v>
      </c>
      <c r="K32" s="200">
        <v>0</v>
      </c>
      <c r="L32" s="224">
        <v>0</v>
      </c>
      <c r="M32" s="225">
        <v>0</v>
      </c>
      <c r="N32" s="101">
        <v>0</v>
      </c>
      <c r="O32" s="200" t="s">
        <v>751</v>
      </c>
      <c r="P32" s="200">
        <v>0</v>
      </c>
      <c r="Q32" s="200">
        <v>0</v>
      </c>
      <c r="R32" s="200">
        <v>0</v>
      </c>
      <c r="S32" s="224">
        <v>0</v>
      </c>
      <c r="T32" s="226">
        <v>0</v>
      </c>
      <c r="U32" s="101">
        <v>0</v>
      </c>
      <c r="V32" s="200">
        <v>0</v>
      </c>
      <c r="W32" s="200">
        <v>0</v>
      </c>
      <c r="X32" s="200">
        <v>10.036941571451903</v>
      </c>
      <c r="Y32" s="62"/>
      <c r="Z32" s="227">
        <v>10.036941571451903</v>
      </c>
      <c r="AA32" s="59"/>
      <c r="AB32" s="228">
        <v>2.1010233474458326</v>
      </c>
      <c r="AC32" s="228">
        <v>4.0245278952095429</v>
      </c>
      <c r="AD32" s="228">
        <v>0</v>
      </c>
      <c r="AE32" s="229">
        <v>0</v>
      </c>
      <c r="AF32" s="75"/>
      <c r="AG32" s="118"/>
      <c r="AH32" s="14"/>
    </row>
    <row r="33" spans="1:34" customFormat="1">
      <c r="A33" s="15">
        <v>22</v>
      </c>
      <c r="B33" s="222" t="s">
        <v>342</v>
      </c>
      <c r="C33" s="222" t="s">
        <v>405</v>
      </c>
      <c r="D33" s="223" t="s">
        <v>203</v>
      </c>
      <c r="E33" s="197" t="s">
        <v>186</v>
      </c>
      <c r="F33" s="197" t="s">
        <v>197</v>
      </c>
      <c r="G33" s="197" t="s">
        <v>211</v>
      </c>
      <c r="H33" s="278">
        <v>0</v>
      </c>
      <c r="I33" s="13"/>
      <c r="J33" s="200" t="s">
        <v>751</v>
      </c>
      <c r="K33" s="200">
        <v>0</v>
      </c>
      <c r="L33" s="224">
        <v>0</v>
      </c>
      <c r="M33" s="225">
        <v>0</v>
      </c>
      <c r="N33" s="101">
        <v>0</v>
      </c>
      <c r="O33" s="200" t="s">
        <v>751</v>
      </c>
      <c r="P33" s="200">
        <v>0</v>
      </c>
      <c r="Q33" s="200">
        <v>0</v>
      </c>
      <c r="R33" s="200">
        <v>0</v>
      </c>
      <c r="S33" s="224">
        <v>0</v>
      </c>
      <c r="T33" s="226">
        <v>0</v>
      </c>
      <c r="U33" s="101">
        <v>0</v>
      </c>
      <c r="V33" s="200">
        <v>0</v>
      </c>
      <c r="W33" s="200">
        <v>0</v>
      </c>
      <c r="X33" s="200">
        <v>0</v>
      </c>
      <c r="Y33" s="62"/>
      <c r="Z33" s="227">
        <v>0</v>
      </c>
      <c r="AA33" s="59"/>
      <c r="AB33" s="228">
        <v>0</v>
      </c>
      <c r="AC33" s="228">
        <v>0</v>
      </c>
      <c r="AD33" s="228">
        <v>0</v>
      </c>
      <c r="AE33" s="229">
        <v>0</v>
      </c>
      <c r="AF33" s="75"/>
      <c r="AG33" s="118"/>
      <c r="AH33" s="14"/>
    </row>
    <row r="34" spans="1:34" customFormat="1">
      <c r="A34" s="15">
        <v>23</v>
      </c>
      <c r="B34" s="222" t="s">
        <v>343</v>
      </c>
      <c r="C34" s="222" t="s">
        <v>406</v>
      </c>
      <c r="D34" s="223" t="s">
        <v>203</v>
      </c>
      <c r="E34" s="197" t="s">
        <v>186</v>
      </c>
      <c r="F34" s="197" t="s">
        <v>197</v>
      </c>
      <c r="G34" s="197" t="s">
        <v>211</v>
      </c>
      <c r="H34" s="278">
        <v>0</v>
      </c>
      <c r="I34" s="13"/>
      <c r="J34" s="200" t="s">
        <v>751</v>
      </c>
      <c r="K34" s="200">
        <v>0</v>
      </c>
      <c r="L34" s="224">
        <v>0</v>
      </c>
      <c r="M34" s="225">
        <v>0</v>
      </c>
      <c r="N34" s="101">
        <v>0</v>
      </c>
      <c r="O34" s="200" t="s">
        <v>751</v>
      </c>
      <c r="P34" s="200">
        <v>0</v>
      </c>
      <c r="Q34" s="200">
        <v>0</v>
      </c>
      <c r="R34" s="200">
        <v>0</v>
      </c>
      <c r="S34" s="224">
        <v>0</v>
      </c>
      <c r="T34" s="226">
        <v>0</v>
      </c>
      <c r="U34" s="101">
        <v>0</v>
      </c>
      <c r="V34" s="200">
        <v>0</v>
      </c>
      <c r="W34" s="200">
        <v>0</v>
      </c>
      <c r="X34" s="200">
        <v>0</v>
      </c>
      <c r="Y34" s="62"/>
      <c r="Z34" s="227">
        <v>0</v>
      </c>
      <c r="AA34" s="59"/>
      <c r="AB34" s="228">
        <v>0</v>
      </c>
      <c r="AC34" s="228">
        <v>0</v>
      </c>
      <c r="AD34" s="228">
        <v>0</v>
      </c>
      <c r="AE34" s="229">
        <v>0</v>
      </c>
      <c r="AF34" s="75"/>
      <c r="AG34" s="118"/>
      <c r="AH34" s="14"/>
    </row>
    <row r="35" spans="1:34" customFormat="1">
      <c r="A35" s="15">
        <v>24</v>
      </c>
      <c r="B35" s="222" t="s">
        <v>344</v>
      </c>
      <c r="C35" s="222" t="s">
        <v>407</v>
      </c>
      <c r="D35" s="223" t="s">
        <v>203</v>
      </c>
      <c r="E35" s="197" t="s">
        <v>186</v>
      </c>
      <c r="F35" s="197" t="s">
        <v>197</v>
      </c>
      <c r="G35" s="197" t="s">
        <v>211</v>
      </c>
      <c r="H35" s="278">
        <v>618.76587610271554</v>
      </c>
      <c r="I35" s="13"/>
      <c r="J35" s="200" t="s">
        <v>192</v>
      </c>
      <c r="K35" s="200">
        <v>75.818436767785883</v>
      </c>
      <c r="L35" s="224">
        <v>75.818436767785883</v>
      </c>
      <c r="M35" s="225">
        <v>75.818436767785883</v>
      </c>
      <c r="N35" s="101">
        <v>0</v>
      </c>
      <c r="O35" s="200" t="s">
        <v>195</v>
      </c>
      <c r="P35" s="200">
        <v>114.09719694105566</v>
      </c>
      <c r="Q35" s="200">
        <v>114.09719694105566</v>
      </c>
      <c r="R35" s="200">
        <v>133.11339643123162</v>
      </c>
      <c r="S35" s="224">
        <v>247.21059337228729</v>
      </c>
      <c r="T35" s="226">
        <v>247.21059337228729</v>
      </c>
      <c r="U35" s="101">
        <v>0</v>
      </c>
      <c r="V35" s="200">
        <v>0</v>
      </c>
      <c r="W35" s="200">
        <v>61.225862733284359</v>
      </c>
      <c r="X35" s="200">
        <v>0</v>
      </c>
      <c r="Y35" s="62"/>
      <c r="Z35" s="227">
        <v>384.25489287335756</v>
      </c>
      <c r="AA35" s="59"/>
      <c r="AB35" s="228">
        <v>80.435707984343352</v>
      </c>
      <c r="AC35" s="228">
        <v>154.07527524501467</v>
      </c>
      <c r="AD35" s="228">
        <v>0</v>
      </c>
      <c r="AE35" s="229">
        <v>0</v>
      </c>
      <c r="AF35" s="75"/>
      <c r="AG35" s="118"/>
      <c r="AH35" s="14"/>
    </row>
    <row r="36" spans="1:34" customFormat="1">
      <c r="A36" s="15">
        <v>25</v>
      </c>
      <c r="B36" s="222" t="s">
        <v>344</v>
      </c>
      <c r="C36" s="222" t="s">
        <v>408</v>
      </c>
      <c r="D36" s="223" t="s">
        <v>203</v>
      </c>
      <c r="E36" s="197" t="s">
        <v>187</v>
      </c>
      <c r="F36" s="197" t="s">
        <v>197</v>
      </c>
      <c r="G36" s="197" t="s">
        <v>211</v>
      </c>
      <c r="H36" s="278">
        <v>958.78901080373726</v>
      </c>
      <c r="I36" s="13"/>
      <c r="J36" s="200" t="s">
        <v>192</v>
      </c>
      <c r="K36" s="200">
        <v>75.818436767785883</v>
      </c>
      <c r="L36" s="224">
        <v>75.818436767785883</v>
      </c>
      <c r="M36" s="225">
        <v>75.818436767785883</v>
      </c>
      <c r="N36" s="101">
        <v>0</v>
      </c>
      <c r="O36" s="200" t="s">
        <v>195</v>
      </c>
      <c r="P36" s="200">
        <v>211.55338407719765</v>
      </c>
      <c r="Q36" s="200">
        <v>211.55338407719765</v>
      </c>
      <c r="R36" s="200">
        <v>246.81228142339728</v>
      </c>
      <c r="S36" s="224">
        <v>458.3656655005949</v>
      </c>
      <c r="T36" s="226">
        <v>458.3656655005949</v>
      </c>
      <c r="U36" s="101">
        <v>0</v>
      </c>
      <c r="V36" s="200">
        <v>0</v>
      </c>
      <c r="W36" s="200">
        <v>61.225862733284359</v>
      </c>
      <c r="X36" s="200">
        <v>0</v>
      </c>
      <c r="Y36" s="62"/>
      <c r="Z36" s="227">
        <v>595.40996500166511</v>
      </c>
      <c r="AA36" s="59"/>
      <c r="AB36" s="228">
        <v>124.63659660314674</v>
      </c>
      <c r="AC36" s="228">
        <v>238.74244919892544</v>
      </c>
      <c r="AD36" s="228">
        <v>0</v>
      </c>
      <c r="AE36" s="229">
        <v>0</v>
      </c>
      <c r="AF36" s="75"/>
      <c r="AG36" s="118"/>
      <c r="AH36" s="14"/>
    </row>
    <row r="37" spans="1:34" customFormat="1">
      <c r="A37" s="15">
        <v>26</v>
      </c>
      <c r="B37" s="222" t="s">
        <v>345</v>
      </c>
      <c r="C37" s="222" t="s">
        <v>409</v>
      </c>
      <c r="D37" s="223" t="s">
        <v>203</v>
      </c>
      <c r="E37" s="197" t="s">
        <v>186</v>
      </c>
      <c r="F37" s="197" t="s">
        <v>197</v>
      </c>
      <c r="G37" s="197" t="s">
        <v>211</v>
      </c>
      <c r="H37" s="278">
        <v>0</v>
      </c>
      <c r="I37" s="13"/>
      <c r="J37" s="200" t="s">
        <v>751</v>
      </c>
      <c r="K37" s="200">
        <v>0</v>
      </c>
      <c r="L37" s="224">
        <v>0</v>
      </c>
      <c r="M37" s="225">
        <v>0</v>
      </c>
      <c r="N37" s="101">
        <v>0</v>
      </c>
      <c r="O37" s="200" t="s">
        <v>751</v>
      </c>
      <c r="P37" s="200">
        <v>0</v>
      </c>
      <c r="Q37" s="200">
        <v>0</v>
      </c>
      <c r="R37" s="200">
        <v>0</v>
      </c>
      <c r="S37" s="224">
        <v>0</v>
      </c>
      <c r="T37" s="226">
        <v>0</v>
      </c>
      <c r="U37" s="101">
        <v>0</v>
      </c>
      <c r="V37" s="200">
        <v>0</v>
      </c>
      <c r="W37" s="200">
        <v>0</v>
      </c>
      <c r="X37" s="200">
        <v>0</v>
      </c>
      <c r="Y37" s="62"/>
      <c r="Z37" s="227">
        <v>0</v>
      </c>
      <c r="AA37" s="59"/>
      <c r="AB37" s="228">
        <v>0</v>
      </c>
      <c r="AC37" s="228">
        <v>0</v>
      </c>
      <c r="AD37" s="228">
        <v>0</v>
      </c>
      <c r="AE37" s="229">
        <v>0</v>
      </c>
      <c r="AF37" s="75"/>
      <c r="AG37" s="118"/>
      <c r="AH37" s="14"/>
    </row>
    <row r="38" spans="1:34" customFormat="1">
      <c r="A38" s="15">
        <v>27</v>
      </c>
      <c r="B38" s="222" t="s">
        <v>346</v>
      </c>
      <c r="C38" s="222" t="s">
        <v>410</v>
      </c>
      <c r="D38" s="223" t="s">
        <v>203</v>
      </c>
      <c r="E38" s="197" t="s">
        <v>186</v>
      </c>
      <c r="F38" s="197" t="s">
        <v>197</v>
      </c>
      <c r="G38" s="197" t="s">
        <v>211</v>
      </c>
      <c r="H38" s="278">
        <v>65.114918694443048</v>
      </c>
      <c r="I38" s="13"/>
      <c r="J38" s="200" t="s">
        <v>192</v>
      </c>
      <c r="K38" s="200">
        <v>75.818436767785883</v>
      </c>
      <c r="L38" s="224">
        <v>40.436499609485807</v>
      </c>
      <c r="M38" s="225">
        <v>40.436499609485807</v>
      </c>
      <c r="N38" s="101">
        <v>0</v>
      </c>
      <c r="O38" s="200" t="s">
        <v>751</v>
      </c>
      <c r="P38" s="200">
        <v>0</v>
      </c>
      <c r="Q38" s="200">
        <v>0</v>
      </c>
      <c r="R38" s="200">
        <v>0</v>
      </c>
      <c r="S38" s="224">
        <v>0</v>
      </c>
      <c r="T38" s="226">
        <v>0</v>
      </c>
      <c r="U38" s="101">
        <v>0</v>
      </c>
      <c r="V38" s="200">
        <v>0</v>
      </c>
      <c r="W38" s="200">
        <v>0</v>
      </c>
      <c r="X38" s="200">
        <v>0</v>
      </c>
      <c r="Y38" s="62"/>
      <c r="Z38" s="227">
        <v>40.436499609485807</v>
      </c>
      <c r="AA38" s="59"/>
      <c r="AB38" s="228">
        <v>8.4645336593529947</v>
      </c>
      <c r="AC38" s="228">
        <v>16.213885425604246</v>
      </c>
      <c r="AD38" s="228">
        <v>0</v>
      </c>
      <c r="AE38" s="229">
        <v>0</v>
      </c>
      <c r="AF38" s="75"/>
      <c r="AG38" s="118"/>
      <c r="AH38" s="14"/>
    </row>
    <row r="39" spans="1:34" customFormat="1">
      <c r="A39" s="15">
        <v>28</v>
      </c>
      <c r="B39" s="222" t="s">
        <v>347</v>
      </c>
      <c r="C39" s="467" t="s">
        <v>411</v>
      </c>
      <c r="D39" s="223" t="s">
        <v>203</v>
      </c>
      <c r="E39" s="197" t="s">
        <v>186</v>
      </c>
      <c r="F39" s="197" t="s">
        <v>197</v>
      </c>
      <c r="G39" s="197" t="s">
        <v>211</v>
      </c>
      <c r="H39" s="278">
        <v>61.402760411462175</v>
      </c>
      <c r="I39" s="13"/>
      <c r="J39" s="200" t="s">
        <v>751</v>
      </c>
      <c r="K39" s="200">
        <v>0</v>
      </c>
      <c r="L39" s="224">
        <v>0</v>
      </c>
      <c r="M39" s="225">
        <v>0</v>
      </c>
      <c r="N39" s="101">
        <v>0</v>
      </c>
      <c r="O39" s="200" t="s">
        <v>751</v>
      </c>
      <c r="P39" s="200">
        <v>0</v>
      </c>
      <c r="Q39" s="200">
        <v>0</v>
      </c>
      <c r="R39" s="200">
        <v>0</v>
      </c>
      <c r="S39" s="224">
        <v>0</v>
      </c>
      <c r="T39" s="226">
        <v>0</v>
      </c>
      <c r="U39" s="101">
        <v>0</v>
      </c>
      <c r="V39" s="200">
        <v>0</v>
      </c>
      <c r="W39" s="200">
        <v>0</v>
      </c>
      <c r="X39" s="200">
        <v>61.402760411462175</v>
      </c>
      <c r="Y39" s="62"/>
      <c r="Z39" s="227">
        <v>61.402760411462175</v>
      </c>
      <c r="AA39" s="59"/>
      <c r="AB39" s="477"/>
      <c r="AC39" s="477"/>
      <c r="AD39" s="477"/>
      <c r="AE39" s="478"/>
      <c r="AF39" s="75"/>
      <c r="AG39" s="118"/>
      <c r="AH39" s="14"/>
    </row>
    <row r="40" spans="1:34" customFormat="1">
      <c r="A40" s="15">
        <v>29</v>
      </c>
      <c r="B40" s="222" t="s">
        <v>348</v>
      </c>
      <c r="C40" s="467" t="s">
        <v>412</v>
      </c>
      <c r="D40" s="223" t="s">
        <v>203</v>
      </c>
      <c r="E40" s="197" t="s">
        <v>186</v>
      </c>
      <c r="F40" s="197" t="s">
        <v>197</v>
      </c>
      <c r="G40" s="197" t="s">
        <v>211</v>
      </c>
      <c r="H40" s="278">
        <v>661.87404740631905</v>
      </c>
      <c r="I40" s="13"/>
      <c r="J40" s="200" t="s">
        <v>751</v>
      </c>
      <c r="K40" s="200">
        <v>0</v>
      </c>
      <c r="L40" s="224">
        <v>0</v>
      </c>
      <c r="M40" s="225">
        <v>0</v>
      </c>
      <c r="N40" s="101">
        <v>0</v>
      </c>
      <c r="O40" s="200" t="s">
        <v>751</v>
      </c>
      <c r="P40" s="200">
        <v>0</v>
      </c>
      <c r="Q40" s="200">
        <v>0</v>
      </c>
      <c r="R40" s="200">
        <v>0</v>
      </c>
      <c r="S40" s="224">
        <v>0</v>
      </c>
      <c r="T40" s="226">
        <v>0</v>
      </c>
      <c r="U40" s="101">
        <v>0</v>
      </c>
      <c r="V40" s="200">
        <v>0</v>
      </c>
      <c r="W40" s="200">
        <v>0</v>
      </c>
      <c r="X40" s="200">
        <v>661.87404740631905</v>
      </c>
      <c r="Y40" s="62"/>
      <c r="Z40" s="227">
        <v>661.87404740631905</v>
      </c>
      <c r="AA40" s="59"/>
      <c r="AB40" s="477"/>
      <c r="AC40" s="477"/>
      <c r="AD40" s="477"/>
      <c r="AE40" s="478"/>
      <c r="AF40" s="75"/>
      <c r="AG40" s="118"/>
      <c r="AH40" s="14"/>
    </row>
    <row r="41" spans="1:34" customFormat="1">
      <c r="A41" s="15">
        <v>30</v>
      </c>
      <c r="B41" s="222" t="s">
        <v>348</v>
      </c>
      <c r="C41" s="467" t="s">
        <v>413</v>
      </c>
      <c r="D41" s="223" t="s">
        <v>203</v>
      </c>
      <c r="E41" s="197" t="s">
        <v>187</v>
      </c>
      <c r="F41" s="197" t="s">
        <v>197</v>
      </c>
      <c r="G41" s="197" t="s">
        <v>211</v>
      </c>
      <c r="H41" s="278">
        <v>898.58415835415167</v>
      </c>
      <c r="I41" s="13"/>
      <c r="J41" s="200" t="s">
        <v>751</v>
      </c>
      <c r="K41" s="200">
        <v>0</v>
      </c>
      <c r="L41" s="224">
        <v>0</v>
      </c>
      <c r="M41" s="225">
        <v>0</v>
      </c>
      <c r="N41" s="101">
        <v>0</v>
      </c>
      <c r="O41" s="200" t="s">
        <v>751</v>
      </c>
      <c r="P41" s="200">
        <v>0</v>
      </c>
      <c r="Q41" s="200">
        <v>0</v>
      </c>
      <c r="R41" s="200">
        <v>0</v>
      </c>
      <c r="S41" s="224">
        <v>0</v>
      </c>
      <c r="T41" s="226">
        <v>0</v>
      </c>
      <c r="U41" s="101">
        <v>0</v>
      </c>
      <c r="V41" s="200">
        <v>0</v>
      </c>
      <c r="W41" s="200">
        <v>0</v>
      </c>
      <c r="X41" s="200">
        <v>898.58415835415167</v>
      </c>
      <c r="Y41" s="62"/>
      <c r="Z41" s="227">
        <v>898.58415835415167</v>
      </c>
      <c r="AA41" s="59"/>
      <c r="AB41" s="477"/>
      <c r="AC41" s="477"/>
      <c r="AD41" s="477"/>
      <c r="AE41" s="478"/>
      <c r="AF41" s="75"/>
      <c r="AG41" s="118"/>
      <c r="AH41" s="14"/>
    </row>
    <row r="42" spans="1:34" customFormat="1">
      <c r="A42" s="15">
        <v>31</v>
      </c>
      <c r="B42" s="222" t="s">
        <v>349</v>
      </c>
      <c r="C42" s="222" t="s">
        <v>414</v>
      </c>
      <c r="D42" s="223" t="s">
        <v>204</v>
      </c>
      <c r="E42" s="197" t="s">
        <v>186</v>
      </c>
      <c r="F42" s="197" t="s">
        <v>197</v>
      </c>
      <c r="G42" s="197" t="s">
        <v>211</v>
      </c>
      <c r="H42" s="278">
        <v>0</v>
      </c>
      <c r="I42" s="13"/>
      <c r="J42" s="200" t="s">
        <v>751</v>
      </c>
      <c r="K42" s="200">
        <v>0</v>
      </c>
      <c r="L42" s="224">
        <v>0</v>
      </c>
      <c r="M42" s="225">
        <v>0</v>
      </c>
      <c r="N42" s="101">
        <v>0</v>
      </c>
      <c r="O42" s="200" t="s">
        <v>751</v>
      </c>
      <c r="P42" s="200">
        <v>0</v>
      </c>
      <c r="Q42" s="200">
        <v>0</v>
      </c>
      <c r="R42" s="200">
        <v>0</v>
      </c>
      <c r="S42" s="224">
        <v>0</v>
      </c>
      <c r="T42" s="226">
        <v>0</v>
      </c>
      <c r="U42" s="101">
        <v>0</v>
      </c>
      <c r="V42" s="200">
        <v>0</v>
      </c>
      <c r="W42" s="200">
        <v>0</v>
      </c>
      <c r="X42" s="200">
        <v>0</v>
      </c>
      <c r="Y42" s="62"/>
      <c r="Z42" s="227">
        <v>0</v>
      </c>
      <c r="AA42" s="59"/>
      <c r="AB42" s="228">
        <v>0</v>
      </c>
      <c r="AC42" s="228">
        <v>0</v>
      </c>
      <c r="AD42" s="228">
        <v>0</v>
      </c>
      <c r="AE42" s="229">
        <v>0</v>
      </c>
      <c r="AF42" s="75"/>
      <c r="AG42" s="118"/>
      <c r="AH42" s="14"/>
    </row>
    <row r="43" spans="1:34" customFormat="1">
      <c r="A43" s="15">
        <v>32</v>
      </c>
      <c r="B43" s="222" t="s">
        <v>350</v>
      </c>
      <c r="C43" s="222" t="s">
        <v>415</v>
      </c>
      <c r="D43" s="223" t="s">
        <v>203</v>
      </c>
      <c r="E43" s="197" t="s">
        <v>186</v>
      </c>
      <c r="F43" s="197" t="s">
        <v>194</v>
      </c>
      <c r="G43" s="197" t="s">
        <v>211</v>
      </c>
      <c r="H43" s="278">
        <v>0</v>
      </c>
      <c r="I43" s="13"/>
      <c r="J43" s="200" t="s">
        <v>751</v>
      </c>
      <c r="K43" s="200">
        <v>0</v>
      </c>
      <c r="L43" s="224">
        <v>0</v>
      </c>
      <c r="M43" s="225">
        <v>0</v>
      </c>
      <c r="N43" s="101">
        <v>0</v>
      </c>
      <c r="O43" s="200" t="s">
        <v>751</v>
      </c>
      <c r="P43" s="200">
        <v>0</v>
      </c>
      <c r="Q43" s="200">
        <v>0</v>
      </c>
      <c r="R43" s="200">
        <v>0</v>
      </c>
      <c r="S43" s="224">
        <v>0</v>
      </c>
      <c r="T43" s="226">
        <v>0</v>
      </c>
      <c r="U43" s="101">
        <v>0</v>
      </c>
      <c r="V43" s="200">
        <v>0</v>
      </c>
      <c r="W43" s="200">
        <v>0</v>
      </c>
      <c r="X43" s="200">
        <v>0</v>
      </c>
      <c r="Y43" s="62"/>
      <c r="Z43" s="227">
        <v>0</v>
      </c>
      <c r="AA43" s="59"/>
      <c r="AB43" s="228">
        <v>0</v>
      </c>
      <c r="AC43" s="228">
        <v>0</v>
      </c>
      <c r="AD43" s="228">
        <v>0</v>
      </c>
      <c r="AE43" s="229">
        <v>0</v>
      </c>
      <c r="AF43" s="75"/>
      <c r="AG43" s="118"/>
      <c r="AH43" s="14"/>
    </row>
    <row r="44" spans="1:34" customFormat="1">
      <c r="A44" s="15">
        <v>33</v>
      </c>
      <c r="B44" s="222" t="s">
        <v>351</v>
      </c>
      <c r="C44" s="222" t="s">
        <v>416</v>
      </c>
      <c r="D44" s="223" t="s">
        <v>207</v>
      </c>
      <c r="E44" s="197" t="s">
        <v>186</v>
      </c>
      <c r="F44" s="197" t="s">
        <v>197</v>
      </c>
      <c r="G44" s="197" t="s">
        <v>211</v>
      </c>
      <c r="H44" s="278">
        <v>618.76587610271554</v>
      </c>
      <c r="I44" s="13"/>
      <c r="J44" s="200" t="s">
        <v>192</v>
      </c>
      <c r="K44" s="200">
        <v>75.818436767785883</v>
      </c>
      <c r="L44" s="224">
        <v>75.818436767785883</v>
      </c>
      <c r="M44" s="225">
        <v>75.818436767785883</v>
      </c>
      <c r="N44" s="101">
        <v>0</v>
      </c>
      <c r="O44" s="200" t="s">
        <v>195</v>
      </c>
      <c r="P44" s="200">
        <v>114.09719694105566</v>
      </c>
      <c r="Q44" s="200">
        <v>114.09719694105566</v>
      </c>
      <c r="R44" s="200">
        <v>133.11339643123162</v>
      </c>
      <c r="S44" s="224">
        <v>247.21059337228729</v>
      </c>
      <c r="T44" s="226">
        <v>247.21059337228729</v>
      </c>
      <c r="U44" s="101">
        <v>0</v>
      </c>
      <c r="V44" s="200">
        <v>0</v>
      </c>
      <c r="W44" s="200">
        <v>61.225862733284359</v>
      </c>
      <c r="X44" s="200">
        <v>0</v>
      </c>
      <c r="Y44" s="62"/>
      <c r="Z44" s="227">
        <v>384.25489287335756</v>
      </c>
      <c r="AA44" s="59"/>
      <c r="AB44" s="228">
        <v>80.435707984343352</v>
      </c>
      <c r="AC44" s="228">
        <v>154.07527524501467</v>
      </c>
      <c r="AD44" s="228">
        <v>0</v>
      </c>
      <c r="AE44" s="229">
        <v>0</v>
      </c>
      <c r="AF44" s="75"/>
      <c r="AG44" s="118"/>
      <c r="AH44" s="14"/>
    </row>
    <row r="45" spans="1:34" customFormat="1">
      <c r="A45" s="15">
        <v>34</v>
      </c>
      <c r="B45" s="222" t="s">
        <v>351</v>
      </c>
      <c r="C45" s="222" t="s">
        <v>417</v>
      </c>
      <c r="D45" s="223" t="s">
        <v>207</v>
      </c>
      <c r="E45" s="197" t="s">
        <v>187</v>
      </c>
      <c r="F45" s="197" t="s">
        <v>197</v>
      </c>
      <c r="G45" s="197" t="s">
        <v>211</v>
      </c>
      <c r="H45" s="278">
        <v>958.78901080373726</v>
      </c>
      <c r="I45" s="13"/>
      <c r="J45" s="200" t="s">
        <v>192</v>
      </c>
      <c r="K45" s="200">
        <v>75.818436767785883</v>
      </c>
      <c r="L45" s="224">
        <v>75.818436767785883</v>
      </c>
      <c r="M45" s="225">
        <v>75.818436767785883</v>
      </c>
      <c r="N45" s="101">
        <v>0</v>
      </c>
      <c r="O45" s="200" t="s">
        <v>195</v>
      </c>
      <c r="P45" s="200">
        <v>211.55338407719765</v>
      </c>
      <c r="Q45" s="200">
        <v>211.55338407719765</v>
      </c>
      <c r="R45" s="200">
        <v>246.81228142339728</v>
      </c>
      <c r="S45" s="224">
        <v>458.3656655005949</v>
      </c>
      <c r="T45" s="226">
        <v>458.3656655005949</v>
      </c>
      <c r="U45" s="101">
        <v>0</v>
      </c>
      <c r="V45" s="200">
        <v>0</v>
      </c>
      <c r="W45" s="200">
        <v>61.225862733284359</v>
      </c>
      <c r="X45" s="200">
        <v>0</v>
      </c>
      <c r="Y45" s="62"/>
      <c r="Z45" s="227">
        <v>595.40996500166511</v>
      </c>
      <c r="AA45" s="59"/>
      <c r="AB45" s="228">
        <v>124.63659660314674</v>
      </c>
      <c r="AC45" s="228">
        <v>238.74244919892544</v>
      </c>
      <c r="AD45" s="228">
        <v>0</v>
      </c>
      <c r="AE45" s="229">
        <v>0</v>
      </c>
      <c r="AF45" s="75"/>
      <c r="AG45" s="118"/>
      <c r="AH45" s="14"/>
    </row>
    <row r="46" spans="1:34" customFormat="1">
      <c r="A46" s="15">
        <v>35</v>
      </c>
      <c r="B46" s="222" t="s">
        <v>352</v>
      </c>
      <c r="C46" s="222" t="s">
        <v>418</v>
      </c>
      <c r="D46" s="223" t="s">
        <v>207</v>
      </c>
      <c r="E46" s="197" t="s">
        <v>186</v>
      </c>
      <c r="F46" s="197" t="s">
        <v>194</v>
      </c>
      <c r="G46" s="197" t="s">
        <v>211</v>
      </c>
      <c r="H46" s="278">
        <v>791.11947589460794</v>
      </c>
      <c r="I46" s="13"/>
      <c r="J46" s="200" t="s">
        <v>192</v>
      </c>
      <c r="K46" s="200">
        <v>75.818436767785883</v>
      </c>
      <c r="L46" s="224">
        <v>75.818436767785883</v>
      </c>
      <c r="M46" s="225">
        <v>75.818436767785883</v>
      </c>
      <c r="N46" s="101">
        <v>0</v>
      </c>
      <c r="O46" s="200" t="s">
        <v>195</v>
      </c>
      <c r="P46" s="200">
        <v>114.09719694105566</v>
      </c>
      <c r="Q46" s="200">
        <v>114.09719694105566</v>
      </c>
      <c r="R46" s="200">
        <v>133.11339643123162</v>
      </c>
      <c r="S46" s="224">
        <v>247.21059337228729</v>
      </c>
      <c r="T46" s="226">
        <v>247.21059337228729</v>
      </c>
      <c r="U46" s="101">
        <v>0</v>
      </c>
      <c r="V46" s="200">
        <v>85.586296511697768</v>
      </c>
      <c r="W46" s="200">
        <v>61.225862733284359</v>
      </c>
      <c r="X46" s="200">
        <v>0</v>
      </c>
      <c r="Y46" s="62"/>
      <c r="Z46" s="227">
        <v>469.84118938505532</v>
      </c>
      <c r="AA46" s="59"/>
      <c r="AB46" s="228">
        <v>98.351405302334911</v>
      </c>
      <c r="AC46" s="228">
        <v>188.39294415908975</v>
      </c>
      <c r="AD46" s="228">
        <v>0</v>
      </c>
      <c r="AE46" s="229">
        <v>34.533937048127918</v>
      </c>
      <c r="AF46" s="75"/>
      <c r="AG46" s="118"/>
      <c r="AH46" s="14"/>
    </row>
    <row r="47" spans="1:34" customFormat="1">
      <c r="A47" s="15">
        <v>36</v>
      </c>
      <c r="B47" s="222" t="s">
        <v>352</v>
      </c>
      <c r="C47" s="222" t="s">
        <v>419</v>
      </c>
      <c r="D47" s="223" t="s">
        <v>207</v>
      </c>
      <c r="E47" s="197" t="s">
        <v>187</v>
      </c>
      <c r="F47" s="197" t="s">
        <v>194</v>
      </c>
      <c r="G47" s="197" t="s">
        <v>211</v>
      </c>
      <c r="H47" s="278">
        <v>1146.6627823749832</v>
      </c>
      <c r="I47" s="13"/>
      <c r="J47" s="200" t="s">
        <v>192</v>
      </c>
      <c r="K47" s="200">
        <v>75.818436767785883</v>
      </c>
      <c r="L47" s="224">
        <v>75.818436767785883</v>
      </c>
      <c r="M47" s="225">
        <v>75.818436767785883</v>
      </c>
      <c r="N47" s="101">
        <v>0</v>
      </c>
      <c r="O47" s="200" t="s">
        <v>195</v>
      </c>
      <c r="P47" s="200">
        <v>211.55338407719765</v>
      </c>
      <c r="Q47" s="200">
        <v>211.55338407719765</v>
      </c>
      <c r="R47" s="200">
        <v>246.81228142339728</v>
      </c>
      <c r="S47" s="224">
        <v>458.3656655005949</v>
      </c>
      <c r="T47" s="226">
        <v>458.3656655005949</v>
      </c>
      <c r="U47" s="101">
        <v>0</v>
      </c>
      <c r="V47" s="200">
        <v>85.586296511697768</v>
      </c>
      <c r="W47" s="200">
        <v>61.225862733284359</v>
      </c>
      <c r="X47" s="200">
        <v>0</v>
      </c>
      <c r="Y47" s="62"/>
      <c r="Z47" s="227">
        <v>680.99626151336292</v>
      </c>
      <c r="AA47" s="59"/>
      <c r="AB47" s="228">
        <v>142.5522939211383</v>
      </c>
      <c r="AC47" s="228">
        <v>273.0601181130005</v>
      </c>
      <c r="AD47" s="228">
        <v>0</v>
      </c>
      <c r="AE47" s="229">
        <v>50.054108827481549</v>
      </c>
      <c r="AF47" s="75"/>
      <c r="AG47" s="118"/>
      <c r="AH47" s="14"/>
    </row>
    <row r="48" spans="1:34" customFormat="1">
      <c r="A48" s="15">
        <v>37</v>
      </c>
      <c r="B48" s="222" t="s">
        <v>751</v>
      </c>
      <c r="C48" s="222" t="s">
        <v>751</v>
      </c>
      <c r="D48" s="223" t="s">
        <v>751</v>
      </c>
      <c r="E48" s="197" t="s">
        <v>751</v>
      </c>
      <c r="F48" s="197" t="s">
        <v>751</v>
      </c>
      <c r="G48" s="197" t="s">
        <v>751</v>
      </c>
      <c r="H48" s="278">
        <v>0</v>
      </c>
      <c r="I48" s="13"/>
      <c r="J48" s="200" t="s">
        <v>751</v>
      </c>
      <c r="K48" s="200">
        <v>0</v>
      </c>
      <c r="L48" s="224">
        <v>0</v>
      </c>
      <c r="M48" s="225">
        <v>0</v>
      </c>
      <c r="N48" s="101">
        <v>0</v>
      </c>
      <c r="O48" s="200" t="s">
        <v>751</v>
      </c>
      <c r="P48" s="200">
        <v>0</v>
      </c>
      <c r="Q48" s="200">
        <v>0</v>
      </c>
      <c r="R48" s="200">
        <v>0</v>
      </c>
      <c r="S48" s="224">
        <v>0</v>
      </c>
      <c r="T48" s="226">
        <v>0</v>
      </c>
      <c r="U48" s="101">
        <v>0</v>
      </c>
      <c r="V48" s="200">
        <v>0</v>
      </c>
      <c r="W48" s="200">
        <v>0</v>
      </c>
      <c r="X48" s="200">
        <v>0</v>
      </c>
      <c r="Y48" s="62"/>
      <c r="Z48" s="227">
        <v>0</v>
      </c>
      <c r="AA48" s="59"/>
      <c r="AB48" s="228">
        <v>0</v>
      </c>
      <c r="AC48" s="228">
        <v>0</v>
      </c>
      <c r="AD48" s="228">
        <v>0</v>
      </c>
      <c r="AE48" s="229">
        <v>0</v>
      </c>
      <c r="AF48" s="75"/>
      <c r="AG48" s="118"/>
      <c r="AH48" s="14"/>
    </row>
    <row r="49" spans="1:39">
      <c r="A49" s="15">
        <v>38</v>
      </c>
      <c r="B49" s="397"/>
      <c r="C49" s="397"/>
      <c r="D49" s="380"/>
      <c r="E49" s="398"/>
      <c r="F49" s="398"/>
      <c r="G49" s="398"/>
      <c r="H49" s="278">
        <v>0</v>
      </c>
      <c r="I49" s="13"/>
      <c r="J49" s="200" t="s">
        <v>751</v>
      </c>
      <c r="K49" s="200">
        <v>0</v>
      </c>
      <c r="L49" s="224">
        <v>0</v>
      </c>
      <c r="M49" s="225">
        <v>0</v>
      </c>
      <c r="N49" s="101">
        <v>0</v>
      </c>
      <c r="O49" s="200" t="s">
        <v>751</v>
      </c>
      <c r="P49" s="200">
        <v>0</v>
      </c>
      <c r="Q49" s="200">
        <v>0</v>
      </c>
      <c r="R49" s="200">
        <v>0</v>
      </c>
      <c r="S49" s="224">
        <v>0</v>
      </c>
      <c r="T49" s="226">
        <v>0</v>
      </c>
      <c r="U49" s="101">
        <v>0</v>
      </c>
      <c r="V49" s="200">
        <v>0</v>
      </c>
      <c r="W49" s="200">
        <v>0</v>
      </c>
      <c r="X49" s="200">
        <v>0</v>
      </c>
      <c r="Y49" s="62"/>
      <c r="Z49" s="227">
        <v>0</v>
      </c>
      <c r="AA49" s="59"/>
      <c r="AB49" s="228">
        <v>0</v>
      </c>
      <c r="AC49" s="228">
        <v>0</v>
      </c>
      <c r="AD49" s="228">
        <v>0</v>
      </c>
      <c r="AE49" s="229">
        <v>0</v>
      </c>
      <c r="AF49" s="75"/>
      <c r="AG49" s="118"/>
      <c r="AH49" s="14"/>
      <c r="AI49"/>
      <c r="AJ49"/>
      <c r="AK49"/>
      <c r="AL49"/>
      <c r="AM49"/>
    </row>
    <row r="50" spans="1:39">
      <c r="A50" s="15">
        <v>39</v>
      </c>
      <c r="B50" s="397"/>
      <c r="C50" s="397"/>
      <c r="D50" s="380"/>
      <c r="E50" s="398"/>
      <c r="F50" s="398"/>
      <c r="G50" s="398"/>
      <c r="H50" s="278">
        <v>0</v>
      </c>
      <c r="I50" s="13"/>
      <c r="J50" s="200" t="s">
        <v>751</v>
      </c>
      <c r="K50" s="200">
        <v>0</v>
      </c>
      <c r="L50" s="224">
        <v>0</v>
      </c>
      <c r="M50" s="225">
        <v>0</v>
      </c>
      <c r="N50" s="101">
        <v>0</v>
      </c>
      <c r="O50" s="200" t="s">
        <v>751</v>
      </c>
      <c r="P50" s="200">
        <v>0</v>
      </c>
      <c r="Q50" s="200">
        <v>0</v>
      </c>
      <c r="R50" s="200">
        <v>0</v>
      </c>
      <c r="S50" s="224">
        <v>0</v>
      </c>
      <c r="T50" s="226">
        <v>0</v>
      </c>
      <c r="U50" s="101">
        <v>0</v>
      </c>
      <c r="V50" s="200">
        <v>0</v>
      </c>
      <c r="W50" s="200">
        <v>0</v>
      </c>
      <c r="X50" s="200">
        <v>0</v>
      </c>
      <c r="Y50" s="62"/>
      <c r="Z50" s="227">
        <v>0</v>
      </c>
      <c r="AA50" s="59"/>
      <c r="AB50" s="228">
        <v>0</v>
      </c>
      <c r="AC50" s="228">
        <v>0</v>
      </c>
      <c r="AD50" s="228">
        <v>0</v>
      </c>
      <c r="AE50" s="229">
        <v>0</v>
      </c>
      <c r="AF50" s="75"/>
      <c r="AG50" s="118"/>
      <c r="AH50" s="14"/>
      <c r="AI50"/>
      <c r="AJ50"/>
      <c r="AK50"/>
      <c r="AL50"/>
      <c r="AM50"/>
    </row>
    <row r="51" spans="1:39">
      <c r="A51" s="15">
        <v>40</v>
      </c>
      <c r="B51" s="397"/>
      <c r="C51" s="397"/>
      <c r="D51" s="380"/>
      <c r="E51" s="398"/>
      <c r="F51" s="398"/>
      <c r="G51" s="398"/>
      <c r="H51" s="278">
        <v>0</v>
      </c>
      <c r="I51" s="13"/>
      <c r="J51" s="200" t="s">
        <v>751</v>
      </c>
      <c r="K51" s="200">
        <v>0</v>
      </c>
      <c r="L51" s="224">
        <v>0</v>
      </c>
      <c r="M51" s="225">
        <v>0</v>
      </c>
      <c r="N51" s="101">
        <v>0</v>
      </c>
      <c r="O51" s="200" t="s">
        <v>751</v>
      </c>
      <c r="P51" s="200">
        <v>0</v>
      </c>
      <c r="Q51" s="200">
        <v>0</v>
      </c>
      <c r="R51" s="200">
        <v>0</v>
      </c>
      <c r="S51" s="224">
        <v>0</v>
      </c>
      <c r="T51" s="226">
        <v>0</v>
      </c>
      <c r="U51" s="101">
        <v>0</v>
      </c>
      <c r="V51" s="200">
        <v>0</v>
      </c>
      <c r="W51" s="200">
        <v>0</v>
      </c>
      <c r="X51" s="200">
        <v>0</v>
      </c>
      <c r="Y51" s="62"/>
      <c r="Z51" s="227">
        <v>0</v>
      </c>
      <c r="AA51" s="59"/>
      <c r="AB51" s="228">
        <v>0</v>
      </c>
      <c r="AC51" s="228">
        <v>0</v>
      </c>
      <c r="AD51" s="228">
        <v>0</v>
      </c>
      <c r="AE51" s="229">
        <v>0</v>
      </c>
      <c r="AF51" s="75"/>
      <c r="AG51" s="118"/>
      <c r="AH51" s="14"/>
      <c r="AI51"/>
      <c r="AJ51"/>
      <c r="AK51"/>
      <c r="AL51"/>
      <c r="AM51"/>
    </row>
    <row r="52" spans="1:39">
      <c r="A52" s="15">
        <v>41</v>
      </c>
      <c r="B52" s="397"/>
      <c r="C52" s="397"/>
      <c r="D52" s="380"/>
      <c r="E52" s="398"/>
      <c r="F52" s="398"/>
      <c r="G52" s="398"/>
      <c r="H52" s="278">
        <v>0</v>
      </c>
      <c r="I52" s="13"/>
      <c r="J52" s="200" t="s">
        <v>751</v>
      </c>
      <c r="K52" s="200">
        <v>0</v>
      </c>
      <c r="L52" s="224">
        <v>0</v>
      </c>
      <c r="M52" s="225">
        <v>0</v>
      </c>
      <c r="N52" s="101">
        <v>0</v>
      </c>
      <c r="O52" s="200" t="s">
        <v>751</v>
      </c>
      <c r="P52" s="200">
        <v>0</v>
      </c>
      <c r="Q52" s="200">
        <v>0</v>
      </c>
      <c r="R52" s="200">
        <v>0</v>
      </c>
      <c r="S52" s="224">
        <v>0</v>
      </c>
      <c r="T52" s="226">
        <v>0</v>
      </c>
      <c r="U52" s="101">
        <v>0</v>
      </c>
      <c r="V52" s="200">
        <v>0</v>
      </c>
      <c r="W52" s="200">
        <v>0</v>
      </c>
      <c r="X52" s="200">
        <v>0</v>
      </c>
      <c r="Y52" s="62"/>
      <c r="Z52" s="227">
        <v>0</v>
      </c>
      <c r="AA52" s="59"/>
      <c r="AB52" s="228">
        <v>0</v>
      </c>
      <c r="AC52" s="228">
        <v>0</v>
      </c>
      <c r="AD52" s="228">
        <v>0</v>
      </c>
      <c r="AE52" s="229">
        <v>0</v>
      </c>
      <c r="AF52" s="75"/>
      <c r="AG52" s="118"/>
      <c r="AH52" s="14"/>
      <c r="AI52"/>
      <c r="AJ52"/>
      <c r="AK52"/>
      <c r="AL52"/>
      <c r="AM52"/>
    </row>
    <row r="53" spans="1:39">
      <c r="A53" s="15">
        <v>42</v>
      </c>
      <c r="B53" s="397"/>
      <c r="C53" s="397"/>
      <c r="D53" s="380"/>
      <c r="E53" s="398"/>
      <c r="F53" s="398"/>
      <c r="G53" s="398"/>
      <c r="H53" s="278">
        <v>0</v>
      </c>
      <c r="I53" s="13"/>
      <c r="J53" s="200" t="s">
        <v>751</v>
      </c>
      <c r="K53" s="200">
        <v>0</v>
      </c>
      <c r="L53" s="224">
        <v>0</v>
      </c>
      <c r="M53" s="225">
        <v>0</v>
      </c>
      <c r="N53" s="101">
        <v>0</v>
      </c>
      <c r="O53" s="200" t="s">
        <v>751</v>
      </c>
      <c r="P53" s="200">
        <v>0</v>
      </c>
      <c r="Q53" s="200">
        <v>0</v>
      </c>
      <c r="R53" s="200">
        <v>0</v>
      </c>
      <c r="S53" s="224">
        <v>0</v>
      </c>
      <c r="T53" s="226">
        <v>0</v>
      </c>
      <c r="U53" s="101">
        <v>0</v>
      </c>
      <c r="V53" s="200">
        <v>0</v>
      </c>
      <c r="W53" s="200">
        <v>0</v>
      </c>
      <c r="X53" s="200">
        <v>0</v>
      </c>
      <c r="Y53" s="62"/>
      <c r="Z53" s="227">
        <v>0</v>
      </c>
      <c r="AA53" s="59"/>
      <c r="AB53" s="228">
        <v>0</v>
      </c>
      <c r="AC53" s="228">
        <v>0</v>
      </c>
      <c r="AD53" s="228">
        <v>0</v>
      </c>
      <c r="AE53" s="229">
        <v>0</v>
      </c>
      <c r="AF53" s="75"/>
      <c r="AG53" s="118"/>
      <c r="AH53" s="14"/>
      <c r="AI53"/>
      <c r="AJ53"/>
      <c r="AK53"/>
      <c r="AL53"/>
      <c r="AM53"/>
    </row>
    <row r="54" spans="1:39">
      <c r="A54" s="15">
        <v>43</v>
      </c>
      <c r="B54" s="397"/>
      <c r="C54" s="397"/>
      <c r="D54" s="380"/>
      <c r="E54" s="398"/>
      <c r="F54" s="398"/>
      <c r="G54" s="398"/>
      <c r="H54" s="278">
        <v>0</v>
      </c>
      <c r="I54" s="13"/>
      <c r="J54" s="200" t="s">
        <v>751</v>
      </c>
      <c r="K54" s="200">
        <v>0</v>
      </c>
      <c r="L54" s="224">
        <v>0</v>
      </c>
      <c r="M54" s="225">
        <v>0</v>
      </c>
      <c r="N54" s="101">
        <v>0</v>
      </c>
      <c r="O54" s="200" t="s">
        <v>751</v>
      </c>
      <c r="P54" s="200">
        <v>0</v>
      </c>
      <c r="Q54" s="200">
        <v>0</v>
      </c>
      <c r="R54" s="200">
        <v>0</v>
      </c>
      <c r="S54" s="224">
        <v>0</v>
      </c>
      <c r="T54" s="226">
        <v>0</v>
      </c>
      <c r="U54" s="101">
        <v>0</v>
      </c>
      <c r="V54" s="200">
        <v>0</v>
      </c>
      <c r="W54" s="200">
        <v>0</v>
      </c>
      <c r="X54" s="200">
        <v>0</v>
      </c>
      <c r="Y54" s="62"/>
      <c r="Z54" s="227">
        <v>0</v>
      </c>
      <c r="AA54" s="59"/>
      <c r="AB54" s="228">
        <v>0</v>
      </c>
      <c r="AC54" s="228">
        <v>0</v>
      </c>
      <c r="AD54" s="228">
        <v>0</v>
      </c>
      <c r="AE54" s="229">
        <v>0</v>
      </c>
      <c r="AF54" s="75"/>
      <c r="AG54" s="118"/>
      <c r="AH54" s="14"/>
      <c r="AI54"/>
      <c r="AJ54"/>
      <c r="AK54"/>
      <c r="AL54"/>
      <c r="AM54"/>
    </row>
    <row r="55" spans="1:39">
      <c r="A55" s="15">
        <v>44</v>
      </c>
      <c r="B55" s="397"/>
      <c r="C55" s="397"/>
      <c r="D55" s="380"/>
      <c r="E55" s="398"/>
      <c r="F55" s="398"/>
      <c r="G55" s="398"/>
      <c r="H55" s="278">
        <v>0</v>
      </c>
      <c r="I55" s="13"/>
      <c r="J55" s="200" t="s">
        <v>751</v>
      </c>
      <c r="K55" s="200">
        <v>0</v>
      </c>
      <c r="L55" s="224">
        <v>0</v>
      </c>
      <c r="M55" s="225">
        <v>0</v>
      </c>
      <c r="N55" s="101">
        <v>0</v>
      </c>
      <c r="O55" s="200" t="s">
        <v>751</v>
      </c>
      <c r="P55" s="200">
        <v>0</v>
      </c>
      <c r="Q55" s="200">
        <v>0</v>
      </c>
      <c r="R55" s="200">
        <v>0</v>
      </c>
      <c r="S55" s="224">
        <v>0</v>
      </c>
      <c r="T55" s="226">
        <v>0</v>
      </c>
      <c r="U55" s="101">
        <v>0</v>
      </c>
      <c r="V55" s="200">
        <v>0</v>
      </c>
      <c r="W55" s="200">
        <v>0</v>
      </c>
      <c r="X55" s="200">
        <v>0</v>
      </c>
      <c r="Y55" s="62"/>
      <c r="Z55" s="227">
        <v>0</v>
      </c>
      <c r="AA55" s="59"/>
      <c r="AB55" s="228">
        <v>0</v>
      </c>
      <c r="AC55" s="228">
        <v>0</v>
      </c>
      <c r="AD55" s="228">
        <v>0</v>
      </c>
      <c r="AE55" s="229">
        <v>0</v>
      </c>
      <c r="AF55" s="75"/>
      <c r="AG55" s="118"/>
      <c r="AH55" s="14"/>
      <c r="AI55"/>
      <c r="AJ55"/>
      <c r="AK55"/>
      <c r="AL55"/>
      <c r="AM55"/>
    </row>
    <row r="56" spans="1:39">
      <c r="A56" s="15">
        <v>45</v>
      </c>
      <c r="B56" s="397"/>
      <c r="C56" s="397"/>
      <c r="D56" s="380"/>
      <c r="E56" s="398"/>
      <c r="F56" s="398"/>
      <c r="G56" s="398"/>
      <c r="H56" s="278">
        <v>0</v>
      </c>
      <c r="I56" s="13"/>
      <c r="J56" s="200" t="s">
        <v>751</v>
      </c>
      <c r="K56" s="200">
        <v>0</v>
      </c>
      <c r="L56" s="224">
        <v>0</v>
      </c>
      <c r="M56" s="225">
        <v>0</v>
      </c>
      <c r="N56" s="101">
        <v>0</v>
      </c>
      <c r="O56" s="200" t="s">
        <v>751</v>
      </c>
      <c r="P56" s="200">
        <v>0</v>
      </c>
      <c r="Q56" s="200">
        <v>0</v>
      </c>
      <c r="R56" s="200">
        <v>0</v>
      </c>
      <c r="S56" s="224">
        <v>0</v>
      </c>
      <c r="T56" s="226">
        <v>0</v>
      </c>
      <c r="U56" s="101">
        <v>0</v>
      </c>
      <c r="V56" s="200">
        <v>0</v>
      </c>
      <c r="W56" s="200">
        <v>0</v>
      </c>
      <c r="X56" s="200">
        <v>0</v>
      </c>
      <c r="Y56" s="62"/>
      <c r="Z56" s="227">
        <v>0</v>
      </c>
      <c r="AA56" s="59"/>
      <c r="AB56" s="228">
        <v>0</v>
      </c>
      <c r="AC56" s="228">
        <v>0</v>
      </c>
      <c r="AD56" s="228">
        <v>0</v>
      </c>
      <c r="AE56" s="229">
        <v>0</v>
      </c>
      <c r="AF56" s="75"/>
      <c r="AG56" s="118"/>
      <c r="AH56" s="14"/>
      <c r="AI56"/>
      <c r="AJ56"/>
      <c r="AK56"/>
      <c r="AL56"/>
      <c r="AM56"/>
    </row>
    <row r="57" spans="1:39">
      <c r="A57" s="15">
        <v>46</v>
      </c>
      <c r="B57" s="397"/>
      <c r="C57" s="397"/>
      <c r="D57" s="380"/>
      <c r="E57" s="398"/>
      <c r="F57" s="398"/>
      <c r="G57" s="398"/>
      <c r="H57" s="278">
        <v>0</v>
      </c>
      <c r="I57" s="13"/>
      <c r="J57" s="200" t="s">
        <v>751</v>
      </c>
      <c r="K57" s="200">
        <v>0</v>
      </c>
      <c r="L57" s="224">
        <v>0</v>
      </c>
      <c r="M57" s="225">
        <v>0</v>
      </c>
      <c r="N57" s="101">
        <v>0</v>
      </c>
      <c r="O57" s="200" t="s">
        <v>751</v>
      </c>
      <c r="P57" s="200">
        <v>0</v>
      </c>
      <c r="Q57" s="200">
        <v>0</v>
      </c>
      <c r="R57" s="200">
        <v>0</v>
      </c>
      <c r="S57" s="224">
        <v>0</v>
      </c>
      <c r="T57" s="226">
        <v>0</v>
      </c>
      <c r="U57" s="101">
        <v>0</v>
      </c>
      <c r="V57" s="200">
        <v>0</v>
      </c>
      <c r="W57" s="200">
        <v>0</v>
      </c>
      <c r="X57" s="200">
        <v>0</v>
      </c>
      <c r="Y57" s="62"/>
      <c r="Z57" s="227">
        <v>0</v>
      </c>
      <c r="AA57" s="59"/>
      <c r="AB57" s="228">
        <v>0</v>
      </c>
      <c r="AC57" s="228">
        <v>0</v>
      </c>
      <c r="AD57" s="228">
        <v>0</v>
      </c>
      <c r="AE57" s="229">
        <v>0</v>
      </c>
      <c r="AF57" s="75"/>
      <c r="AG57" s="118"/>
      <c r="AH57" s="14"/>
      <c r="AI57"/>
      <c r="AJ57"/>
      <c r="AK57"/>
      <c r="AL57"/>
      <c r="AM57"/>
    </row>
    <row r="58" spans="1:39">
      <c r="A58" s="15">
        <v>47</v>
      </c>
      <c r="B58" s="397"/>
      <c r="C58" s="397"/>
      <c r="D58" s="380"/>
      <c r="E58" s="398"/>
      <c r="F58" s="398"/>
      <c r="G58" s="398"/>
      <c r="H58" s="278">
        <v>0</v>
      </c>
      <c r="I58" s="13"/>
      <c r="J58" s="200" t="s">
        <v>751</v>
      </c>
      <c r="K58" s="200">
        <v>0</v>
      </c>
      <c r="L58" s="224">
        <v>0</v>
      </c>
      <c r="M58" s="225">
        <v>0</v>
      </c>
      <c r="N58" s="101">
        <v>0</v>
      </c>
      <c r="O58" s="200" t="s">
        <v>751</v>
      </c>
      <c r="P58" s="200">
        <v>0</v>
      </c>
      <c r="Q58" s="200">
        <v>0</v>
      </c>
      <c r="R58" s="200">
        <v>0</v>
      </c>
      <c r="S58" s="224">
        <v>0</v>
      </c>
      <c r="T58" s="226">
        <v>0</v>
      </c>
      <c r="U58" s="101">
        <v>0</v>
      </c>
      <c r="V58" s="200">
        <v>0</v>
      </c>
      <c r="W58" s="200">
        <v>0</v>
      </c>
      <c r="X58" s="200">
        <v>0</v>
      </c>
      <c r="Y58" s="62"/>
      <c r="Z58" s="227">
        <v>0</v>
      </c>
      <c r="AA58" s="59"/>
      <c r="AB58" s="228">
        <v>0</v>
      </c>
      <c r="AC58" s="228">
        <v>0</v>
      </c>
      <c r="AD58" s="228">
        <v>0</v>
      </c>
      <c r="AE58" s="229">
        <v>0</v>
      </c>
      <c r="AF58" s="75"/>
      <c r="AG58" s="118"/>
      <c r="AH58" s="14"/>
      <c r="AI58"/>
      <c r="AJ58"/>
      <c r="AK58"/>
      <c r="AL58"/>
      <c r="AM58"/>
    </row>
    <row r="59" spans="1:39">
      <c r="A59" s="15">
        <v>48</v>
      </c>
      <c r="B59" s="397"/>
      <c r="C59" s="397"/>
      <c r="D59" s="380"/>
      <c r="E59" s="398"/>
      <c r="F59" s="398"/>
      <c r="G59" s="398"/>
      <c r="H59" s="278">
        <v>0</v>
      </c>
      <c r="I59" s="13"/>
      <c r="J59" s="200" t="s">
        <v>751</v>
      </c>
      <c r="K59" s="200">
        <v>0</v>
      </c>
      <c r="L59" s="224">
        <v>0</v>
      </c>
      <c r="M59" s="225">
        <v>0</v>
      </c>
      <c r="N59" s="101">
        <v>0</v>
      </c>
      <c r="O59" s="200" t="s">
        <v>751</v>
      </c>
      <c r="P59" s="200">
        <v>0</v>
      </c>
      <c r="Q59" s="200">
        <v>0</v>
      </c>
      <c r="R59" s="200">
        <v>0</v>
      </c>
      <c r="S59" s="224">
        <v>0</v>
      </c>
      <c r="T59" s="226">
        <v>0</v>
      </c>
      <c r="U59" s="101">
        <v>0</v>
      </c>
      <c r="V59" s="200">
        <v>0</v>
      </c>
      <c r="W59" s="200">
        <v>0</v>
      </c>
      <c r="X59" s="200">
        <v>0</v>
      </c>
      <c r="Y59" s="62"/>
      <c r="Z59" s="227">
        <v>0</v>
      </c>
      <c r="AA59" s="59"/>
      <c r="AB59" s="228">
        <v>0</v>
      </c>
      <c r="AC59" s="228">
        <v>0</v>
      </c>
      <c r="AD59" s="228">
        <v>0</v>
      </c>
      <c r="AE59" s="229">
        <v>0</v>
      </c>
      <c r="AF59" s="75"/>
      <c r="AG59" s="118"/>
      <c r="AH59" s="14"/>
      <c r="AI59"/>
      <c r="AJ59"/>
      <c r="AK59"/>
      <c r="AL59"/>
      <c r="AM59"/>
    </row>
    <row r="60" spans="1:39">
      <c r="A60" s="15">
        <v>49</v>
      </c>
      <c r="B60" s="397"/>
      <c r="C60" s="397"/>
      <c r="D60" s="380"/>
      <c r="E60" s="398"/>
      <c r="F60" s="398"/>
      <c r="G60" s="398"/>
      <c r="H60" s="278">
        <v>0</v>
      </c>
      <c r="I60" s="13"/>
      <c r="J60" s="200" t="s">
        <v>751</v>
      </c>
      <c r="K60" s="200">
        <v>0</v>
      </c>
      <c r="L60" s="224">
        <v>0</v>
      </c>
      <c r="M60" s="225">
        <v>0</v>
      </c>
      <c r="N60" s="101">
        <v>0</v>
      </c>
      <c r="O60" s="200" t="s">
        <v>751</v>
      </c>
      <c r="P60" s="200">
        <v>0</v>
      </c>
      <c r="Q60" s="200">
        <v>0</v>
      </c>
      <c r="R60" s="200">
        <v>0</v>
      </c>
      <c r="S60" s="224">
        <v>0</v>
      </c>
      <c r="T60" s="226">
        <v>0</v>
      </c>
      <c r="U60" s="101">
        <v>0</v>
      </c>
      <c r="V60" s="200">
        <v>0</v>
      </c>
      <c r="W60" s="200">
        <v>0</v>
      </c>
      <c r="X60" s="200">
        <v>0</v>
      </c>
      <c r="Y60" s="62"/>
      <c r="Z60" s="227">
        <v>0</v>
      </c>
      <c r="AA60" s="59"/>
      <c r="AB60" s="228">
        <v>0</v>
      </c>
      <c r="AC60" s="228">
        <v>0</v>
      </c>
      <c r="AD60" s="228">
        <v>0</v>
      </c>
      <c r="AE60" s="229">
        <v>0</v>
      </c>
      <c r="AF60" s="75"/>
      <c r="AG60" s="118"/>
      <c r="AH60" s="14"/>
      <c r="AI60"/>
      <c r="AJ60"/>
      <c r="AK60"/>
      <c r="AL60"/>
      <c r="AM60"/>
    </row>
    <row r="61" spans="1:39">
      <c r="A61" s="15">
        <v>50</v>
      </c>
      <c r="B61" s="397"/>
      <c r="C61" s="397"/>
      <c r="D61" s="380"/>
      <c r="E61" s="398"/>
      <c r="F61" s="398"/>
      <c r="G61" s="398"/>
      <c r="H61" s="278">
        <v>0</v>
      </c>
      <c r="I61" s="13"/>
      <c r="J61" s="200" t="s">
        <v>751</v>
      </c>
      <c r="K61" s="200">
        <v>0</v>
      </c>
      <c r="L61" s="224">
        <v>0</v>
      </c>
      <c r="M61" s="225">
        <v>0</v>
      </c>
      <c r="N61" s="101">
        <v>0</v>
      </c>
      <c r="O61" s="200" t="s">
        <v>751</v>
      </c>
      <c r="P61" s="200">
        <v>0</v>
      </c>
      <c r="Q61" s="200">
        <v>0</v>
      </c>
      <c r="R61" s="200">
        <v>0</v>
      </c>
      <c r="S61" s="224">
        <v>0</v>
      </c>
      <c r="T61" s="226">
        <v>0</v>
      </c>
      <c r="U61" s="101">
        <v>0</v>
      </c>
      <c r="V61" s="200">
        <v>0</v>
      </c>
      <c r="W61" s="200">
        <v>0</v>
      </c>
      <c r="X61" s="200">
        <v>0</v>
      </c>
      <c r="Y61" s="62"/>
      <c r="Z61" s="227">
        <v>0</v>
      </c>
      <c r="AA61" s="59"/>
      <c r="AB61" s="228">
        <v>0</v>
      </c>
      <c r="AC61" s="228">
        <v>0</v>
      </c>
      <c r="AD61" s="228">
        <v>0</v>
      </c>
      <c r="AE61" s="229">
        <v>0</v>
      </c>
      <c r="AF61" s="75"/>
      <c r="AG61" s="118"/>
      <c r="AH61" s="14"/>
      <c r="AI61"/>
      <c r="AJ61"/>
      <c r="AK61"/>
      <c r="AL61"/>
      <c r="AM61"/>
    </row>
    <row r="62" spans="1:39">
      <c r="A62" s="15">
        <v>51</v>
      </c>
      <c r="B62" s="397"/>
      <c r="C62" s="397"/>
      <c r="D62" s="380"/>
      <c r="E62" s="398"/>
      <c r="F62" s="398"/>
      <c r="G62" s="398"/>
      <c r="H62" s="278">
        <v>0</v>
      </c>
      <c r="I62" s="13"/>
      <c r="J62" s="200" t="s">
        <v>751</v>
      </c>
      <c r="K62" s="200">
        <v>0</v>
      </c>
      <c r="L62" s="224">
        <v>0</v>
      </c>
      <c r="M62" s="225">
        <v>0</v>
      </c>
      <c r="N62" s="101">
        <v>0</v>
      </c>
      <c r="O62" s="200" t="s">
        <v>751</v>
      </c>
      <c r="P62" s="200">
        <v>0</v>
      </c>
      <c r="Q62" s="200">
        <v>0</v>
      </c>
      <c r="R62" s="200">
        <v>0</v>
      </c>
      <c r="S62" s="224">
        <v>0</v>
      </c>
      <c r="T62" s="226">
        <v>0</v>
      </c>
      <c r="U62" s="101">
        <v>0</v>
      </c>
      <c r="V62" s="200">
        <v>0</v>
      </c>
      <c r="W62" s="200">
        <v>0</v>
      </c>
      <c r="X62" s="200">
        <v>0</v>
      </c>
      <c r="Y62" s="62"/>
      <c r="Z62" s="227">
        <v>0</v>
      </c>
      <c r="AA62" s="59"/>
      <c r="AB62" s="228">
        <v>0</v>
      </c>
      <c r="AC62" s="228">
        <v>0</v>
      </c>
      <c r="AD62" s="228">
        <v>0</v>
      </c>
      <c r="AE62" s="229">
        <v>0</v>
      </c>
      <c r="AF62" s="59"/>
      <c r="AG62" s="119"/>
      <c r="AH62" s="119"/>
      <c r="AI62" s="119"/>
      <c r="AJ62" s="120"/>
      <c r="AK62" s="75"/>
      <c r="AL62" s="118"/>
      <c r="AM62" s="14"/>
    </row>
    <row r="63" spans="1:39">
      <c r="A63" s="15">
        <v>52</v>
      </c>
      <c r="B63" s="397"/>
      <c r="C63" s="397"/>
      <c r="D63" s="380"/>
      <c r="E63" s="398"/>
      <c r="F63" s="398"/>
      <c r="G63" s="398"/>
      <c r="H63" s="278">
        <v>0</v>
      </c>
      <c r="I63" s="13"/>
      <c r="J63" s="200" t="s">
        <v>751</v>
      </c>
      <c r="K63" s="200">
        <v>0</v>
      </c>
      <c r="L63" s="224">
        <v>0</v>
      </c>
      <c r="M63" s="225">
        <v>0</v>
      </c>
      <c r="N63" s="101">
        <v>0</v>
      </c>
      <c r="O63" s="200" t="s">
        <v>751</v>
      </c>
      <c r="P63" s="200">
        <v>0</v>
      </c>
      <c r="Q63" s="200">
        <v>0</v>
      </c>
      <c r="R63" s="200">
        <v>0</v>
      </c>
      <c r="S63" s="224">
        <v>0</v>
      </c>
      <c r="T63" s="226">
        <v>0</v>
      </c>
      <c r="U63" s="101">
        <v>0</v>
      </c>
      <c r="V63" s="200">
        <v>0</v>
      </c>
      <c r="W63" s="200">
        <v>0</v>
      </c>
      <c r="X63" s="200">
        <v>0</v>
      </c>
      <c r="Y63" s="62"/>
      <c r="Z63" s="227">
        <v>0</v>
      </c>
      <c r="AA63" s="59"/>
      <c r="AB63" s="228">
        <v>0</v>
      </c>
      <c r="AC63" s="228">
        <v>0</v>
      </c>
      <c r="AD63" s="228">
        <v>0</v>
      </c>
      <c r="AE63" s="229">
        <v>0</v>
      </c>
      <c r="AF63" s="59"/>
      <c r="AG63" s="119"/>
      <c r="AH63" s="119"/>
      <c r="AI63" s="119"/>
      <c r="AJ63" s="120"/>
      <c r="AK63" s="75"/>
      <c r="AL63" s="118"/>
      <c r="AM63" s="14"/>
    </row>
    <row r="64" spans="1:39">
      <c r="A64" s="15">
        <v>53</v>
      </c>
      <c r="B64" s="397"/>
      <c r="C64" s="397"/>
      <c r="D64" s="380"/>
      <c r="E64" s="398"/>
      <c r="F64" s="398"/>
      <c r="G64" s="398"/>
      <c r="H64" s="278">
        <v>0</v>
      </c>
      <c r="I64" s="13"/>
      <c r="J64" s="200" t="s">
        <v>751</v>
      </c>
      <c r="K64" s="200">
        <v>0</v>
      </c>
      <c r="L64" s="224">
        <v>0</v>
      </c>
      <c r="M64" s="225">
        <v>0</v>
      </c>
      <c r="N64" s="101">
        <v>0</v>
      </c>
      <c r="O64" s="200" t="s">
        <v>751</v>
      </c>
      <c r="P64" s="200">
        <v>0</v>
      </c>
      <c r="Q64" s="200">
        <v>0</v>
      </c>
      <c r="R64" s="200">
        <v>0</v>
      </c>
      <c r="S64" s="224">
        <v>0</v>
      </c>
      <c r="T64" s="226">
        <v>0</v>
      </c>
      <c r="U64" s="101">
        <v>0</v>
      </c>
      <c r="V64" s="200">
        <v>0</v>
      </c>
      <c r="W64" s="200">
        <v>0</v>
      </c>
      <c r="X64" s="200">
        <v>0</v>
      </c>
      <c r="Y64" s="62"/>
      <c r="Z64" s="227">
        <v>0</v>
      </c>
      <c r="AA64" s="59"/>
      <c r="AB64" s="228">
        <v>0</v>
      </c>
      <c r="AC64" s="228">
        <v>0</v>
      </c>
      <c r="AD64" s="228">
        <v>0</v>
      </c>
      <c r="AE64" s="229">
        <v>0</v>
      </c>
      <c r="AF64" s="59"/>
      <c r="AG64" s="119"/>
      <c r="AH64" s="119"/>
      <c r="AI64" s="119"/>
      <c r="AJ64" s="120"/>
      <c r="AK64" s="75"/>
      <c r="AL64" s="118"/>
      <c r="AM64" s="14"/>
    </row>
    <row r="65" spans="1:39">
      <c r="A65" s="15">
        <v>54</v>
      </c>
      <c r="B65" s="397"/>
      <c r="C65" s="397"/>
      <c r="D65" s="380"/>
      <c r="E65" s="398"/>
      <c r="F65" s="398"/>
      <c r="G65" s="398"/>
      <c r="H65" s="278">
        <v>0</v>
      </c>
      <c r="I65" s="13"/>
      <c r="J65" s="200" t="s">
        <v>751</v>
      </c>
      <c r="K65" s="200">
        <v>0</v>
      </c>
      <c r="L65" s="224">
        <v>0</v>
      </c>
      <c r="M65" s="225">
        <v>0</v>
      </c>
      <c r="N65" s="101">
        <v>0</v>
      </c>
      <c r="O65" s="200" t="s">
        <v>751</v>
      </c>
      <c r="P65" s="200">
        <v>0</v>
      </c>
      <c r="Q65" s="200">
        <v>0</v>
      </c>
      <c r="R65" s="200">
        <v>0</v>
      </c>
      <c r="S65" s="224">
        <v>0</v>
      </c>
      <c r="T65" s="226">
        <v>0</v>
      </c>
      <c r="U65" s="101">
        <v>0</v>
      </c>
      <c r="V65" s="200">
        <v>0</v>
      </c>
      <c r="W65" s="200">
        <v>0</v>
      </c>
      <c r="X65" s="200">
        <v>0</v>
      </c>
      <c r="Y65" s="62"/>
      <c r="Z65" s="227">
        <v>0</v>
      </c>
      <c r="AA65" s="59"/>
      <c r="AB65" s="228">
        <v>0</v>
      </c>
      <c r="AC65" s="228">
        <v>0</v>
      </c>
      <c r="AD65" s="228">
        <v>0</v>
      </c>
      <c r="AE65" s="229">
        <v>0</v>
      </c>
      <c r="AF65" s="59"/>
      <c r="AG65" s="119"/>
      <c r="AH65" s="119"/>
      <c r="AI65" s="119"/>
      <c r="AJ65" s="120"/>
      <c r="AK65" s="75"/>
      <c r="AL65" s="118"/>
      <c r="AM65" s="14"/>
    </row>
    <row r="66" spans="1:39">
      <c r="A66" s="15">
        <v>55</v>
      </c>
      <c r="B66" s="397"/>
      <c r="C66" s="397"/>
      <c r="D66" s="380"/>
      <c r="E66" s="398"/>
      <c r="F66" s="398"/>
      <c r="G66" s="398"/>
      <c r="H66" s="278">
        <v>0</v>
      </c>
      <c r="I66" s="13"/>
      <c r="J66" s="200" t="s">
        <v>751</v>
      </c>
      <c r="K66" s="200">
        <v>0</v>
      </c>
      <c r="L66" s="224">
        <v>0</v>
      </c>
      <c r="M66" s="225">
        <v>0</v>
      </c>
      <c r="N66" s="101">
        <v>0</v>
      </c>
      <c r="O66" s="200" t="s">
        <v>751</v>
      </c>
      <c r="P66" s="200">
        <v>0</v>
      </c>
      <c r="Q66" s="200">
        <v>0</v>
      </c>
      <c r="R66" s="200">
        <v>0</v>
      </c>
      <c r="S66" s="224">
        <v>0</v>
      </c>
      <c r="T66" s="226">
        <v>0</v>
      </c>
      <c r="U66" s="101">
        <v>0</v>
      </c>
      <c r="V66" s="200">
        <v>0</v>
      </c>
      <c r="W66" s="200">
        <v>0</v>
      </c>
      <c r="X66" s="200">
        <v>0</v>
      </c>
      <c r="Y66" s="62"/>
      <c r="Z66" s="227">
        <v>0</v>
      </c>
      <c r="AA66" s="59"/>
      <c r="AB66" s="228">
        <v>0</v>
      </c>
      <c r="AC66" s="228">
        <v>0</v>
      </c>
      <c r="AD66" s="228">
        <v>0</v>
      </c>
      <c r="AE66" s="229">
        <v>0</v>
      </c>
      <c r="AF66" s="59"/>
      <c r="AG66" s="119"/>
      <c r="AH66" s="119"/>
      <c r="AI66" s="119"/>
      <c r="AJ66" s="120"/>
      <c r="AK66" s="75"/>
      <c r="AL66" s="118"/>
      <c r="AM66" s="14"/>
    </row>
    <row r="67" spans="1:39">
      <c r="A67" s="15">
        <v>56</v>
      </c>
      <c r="B67" s="397"/>
      <c r="C67" s="397"/>
      <c r="D67" s="380"/>
      <c r="E67" s="398"/>
      <c r="F67" s="398"/>
      <c r="G67" s="398"/>
      <c r="H67" s="278">
        <v>0</v>
      </c>
      <c r="I67" s="13"/>
      <c r="J67" s="200" t="s">
        <v>751</v>
      </c>
      <c r="K67" s="200">
        <v>0</v>
      </c>
      <c r="L67" s="224">
        <v>0</v>
      </c>
      <c r="M67" s="225">
        <v>0</v>
      </c>
      <c r="N67" s="101">
        <v>0</v>
      </c>
      <c r="O67" s="200" t="s">
        <v>751</v>
      </c>
      <c r="P67" s="200">
        <v>0</v>
      </c>
      <c r="Q67" s="200">
        <v>0</v>
      </c>
      <c r="R67" s="200">
        <v>0</v>
      </c>
      <c r="S67" s="224">
        <v>0</v>
      </c>
      <c r="T67" s="226">
        <v>0</v>
      </c>
      <c r="U67" s="101">
        <v>0</v>
      </c>
      <c r="V67" s="200">
        <v>0</v>
      </c>
      <c r="W67" s="200">
        <v>0</v>
      </c>
      <c r="X67" s="200">
        <v>0</v>
      </c>
      <c r="Y67" s="62"/>
      <c r="Z67" s="227">
        <v>0</v>
      </c>
      <c r="AA67" s="59"/>
      <c r="AB67" s="228">
        <v>0</v>
      </c>
      <c r="AC67" s="228">
        <v>0</v>
      </c>
      <c r="AD67" s="228">
        <v>0</v>
      </c>
      <c r="AE67" s="229">
        <v>0</v>
      </c>
      <c r="AF67" s="59"/>
      <c r="AG67" s="119"/>
      <c r="AH67" s="119"/>
      <c r="AI67" s="119"/>
      <c r="AJ67" s="120"/>
      <c r="AK67" s="75"/>
      <c r="AL67" s="118"/>
      <c r="AM67" s="14"/>
    </row>
    <row r="68" spans="1:39">
      <c r="A68" s="15">
        <v>57</v>
      </c>
      <c r="B68" s="397"/>
      <c r="C68" s="397"/>
      <c r="D68" s="380"/>
      <c r="E68" s="398"/>
      <c r="F68" s="398"/>
      <c r="G68" s="398"/>
      <c r="H68" s="278">
        <v>0</v>
      </c>
      <c r="I68" s="13"/>
      <c r="J68" s="200" t="s">
        <v>751</v>
      </c>
      <c r="K68" s="200">
        <v>0</v>
      </c>
      <c r="L68" s="224">
        <v>0</v>
      </c>
      <c r="M68" s="225">
        <v>0</v>
      </c>
      <c r="N68" s="101">
        <v>0</v>
      </c>
      <c r="O68" s="200" t="s">
        <v>751</v>
      </c>
      <c r="P68" s="200">
        <v>0</v>
      </c>
      <c r="Q68" s="200">
        <v>0</v>
      </c>
      <c r="R68" s="200">
        <v>0</v>
      </c>
      <c r="S68" s="224">
        <v>0</v>
      </c>
      <c r="T68" s="226">
        <v>0</v>
      </c>
      <c r="U68" s="101">
        <v>0</v>
      </c>
      <c r="V68" s="200">
        <v>0</v>
      </c>
      <c r="W68" s="200">
        <v>0</v>
      </c>
      <c r="X68" s="200">
        <v>0</v>
      </c>
      <c r="Y68" s="62"/>
      <c r="Z68" s="227">
        <v>0</v>
      </c>
      <c r="AA68" s="59"/>
      <c r="AB68" s="228">
        <v>0</v>
      </c>
      <c r="AC68" s="228">
        <v>0</v>
      </c>
      <c r="AD68" s="228">
        <v>0</v>
      </c>
      <c r="AE68" s="229">
        <v>0</v>
      </c>
      <c r="AF68" s="59"/>
      <c r="AG68" s="119"/>
      <c r="AH68" s="119"/>
      <c r="AI68" s="119"/>
      <c r="AJ68" s="120"/>
      <c r="AK68" s="75"/>
      <c r="AL68" s="118"/>
      <c r="AM68" s="14"/>
    </row>
    <row r="69" spans="1:39">
      <c r="A69" s="15">
        <v>58</v>
      </c>
      <c r="B69" s="397"/>
      <c r="C69" s="397"/>
      <c r="D69" s="380"/>
      <c r="E69" s="398"/>
      <c r="F69" s="398"/>
      <c r="G69" s="398"/>
      <c r="H69" s="278">
        <v>0</v>
      </c>
      <c r="I69" s="13"/>
      <c r="J69" s="200" t="s">
        <v>751</v>
      </c>
      <c r="K69" s="200">
        <v>0</v>
      </c>
      <c r="L69" s="224">
        <v>0</v>
      </c>
      <c r="M69" s="225">
        <v>0</v>
      </c>
      <c r="N69" s="101">
        <v>0</v>
      </c>
      <c r="O69" s="200" t="s">
        <v>751</v>
      </c>
      <c r="P69" s="200">
        <v>0</v>
      </c>
      <c r="Q69" s="200">
        <v>0</v>
      </c>
      <c r="R69" s="200">
        <v>0</v>
      </c>
      <c r="S69" s="224">
        <v>0</v>
      </c>
      <c r="T69" s="226">
        <v>0</v>
      </c>
      <c r="U69" s="101">
        <v>0</v>
      </c>
      <c r="V69" s="200">
        <v>0</v>
      </c>
      <c r="W69" s="200">
        <v>0</v>
      </c>
      <c r="X69" s="200">
        <v>0</v>
      </c>
      <c r="Y69" s="62"/>
      <c r="Z69" s="227">
        <v>0</v>
      </c>
      <c r="AA69" s="59"/>
      <c r="AB69" s="228">
        <v>0</v>
      </c>
      <c r="AC69" s="228">
        <v>0</v>
      </c>
      <c r="AD69" s="228">
        <v>0</v>
      </c>
      <c r="AE69" s="229">
        <v>0</v>
      </c>
      <c r="AF69" s="59"/>
      <c r="AG69" s="119"/>
      <c r="AH69" s="119"/>
      <c r="AI69" s="119"/>
      <c r="AJ69" s="120"/>
      <c r="AK69" s="75"/>
      <c r="AL69" s="118"/>
      <c r="AM69" s="14"/>
    </row>
    <row r="70" spans="1:39">
      <c r="A70" s="15">
        <v>59</v>
      </c>
      <c r="B70" s="397"/>
      <c r="C70" s="397"/>
      <c r="D70" s="380"/>
      <c r="E70" s="398"/>
      <c r="F70" s="398"/>
      <c r="G70" s="398"/>
      <c r="H70" s="278">
        <v>0</v>
      </c>
      <c r="I70" s="13"/>
      <c r="J70" s="200" t="s">
        <v>751</v>
      </c>
      <c r="K70" s="200">
        <v>0</v>
      </c>
      <c r="L70" s="224">
        <v>0</v>
      </c>
      <c r="M70" s="225">
        <v>0</v>
      </c>
      <c r="N70" s="101">
        <v>0</v>
      </c>
      <c r="O70" s="200" t="s">
        <v>751</v>
      </c>
      <c r="P70" s="200">
        <v>0</v>
      </c>
      <c r="Q70" s="200">
        <v>0</v>
      </c>
      <c r="R70" s="200">
        <v>0</v>
      </c>
      <c r="S70" s="224">
        <v>0</v>
      </c>
      <c r="T70" s="226">
        <v>0</v>
      </c>
      <c r="U70" s="101">
        <v>0</v>
      </c>
      <c r="V70" s="200">
        <v>0</v>
      </c>
      <c r="W70" s="200">
        <v>0</v>
      </c>
      <c r="X70" s="200">
        <v>0</v>
      </c>
      <c r="Y70" s="62"/>
      <c r="Z70" s="227">
        <v>0</v>
      </c>
      <c r="AA70" s="59"/>
      <c r="AB70" s="228">
        <v>0</v>
      </c>
      <c r="AC70" s="228">
        <v>0</v>
      </c>
      <c r="AD70" s="228">
        <v>0</v>
      </c>
      <c r="AE70" s="229">
        <v>0</v>
      </c>
      <c r="AF70" s="59"/>
      <c r="AG70" s="119"/>
      <c r="AH70" s="119"/>
      <c r="AI70" s="119"/>
      <c r="AJ70" s="120"/>
      <c r="AK70" s="75"/>
      <c r="AL70" s="118"/>
      <c r="AM70" s="14"/>
    </row>
    <row r="71" spans="1:39">
      <c r="A71" s="15">
        <v>60</v>
      </c>
      <c r="B71" s="397"/>
      <c r="C71" s="397"/>
      <c r="D71" s="380"/>
      <c r="E71" s="398"/>
      <c r="F71" s="398"/>
      <c r="G71" s="398"/>
      <c r="H71" s="278">
        <v>0</v>
      </c>
      <c r="I71" s="13"/>
      <c r="J71" s="200" t="s">
        <v>751</v>
      </c>
      <c r="K71" s="200">
        <v>0</v>
      </c>
      <c r="L71" s="224">
        <v>0</v>
      </c>
      <c r="M71" s="225">
        <v>0</v>
      </c>
      <c r="N71" s="101">
        <v>0</v>
      </c>
      <c r="O71" s="200" t="s">
        <v>751</v>
      </c>
      <c r="P71" s="200">
        <v>0</v>
      </c>
      <c r="Q71" s="200">
        <v>0</v>
      </c>
      <c r="R71" s="200">
        <v>0</v>
      </c>
      <c r="S71" s="224">
        <v>0</v>
      </c>
      <c r="T71" s="226">
        <v>0</v>
      </c>
      <c r="U71" s="101">
        <v>0</v>
      </c>
      <c r="V71" s="200">
        <v>0</v>
      </c>
      <c r="W71" s="200">
        <v>0</v>
      </c>
      <c r="X71" s="200">
        <v>0</v>
      </c>
      <c r="Y71" s="62"/>
      <c r="Z71" s="227">
        <v>0</v>
      </c>
      <c r="AA71" s="59"/>
      <c r="AB71" s="228">
        <v>0</v>
      </c>
      <c r="AC71" s="228">
        <v>0</v>
      </c>
      <c r="AD71" s="228">
        <v>0</v>
      </c>
      <c r="AE71" s="229">
        <v>0</v>
      </c>
      <c r="AF71" s="59"/>
      <c r="AG71" s="119"/>
      <c r="AH71" s="119"/>
      <c r="AI71" s="119"/>
      <c r="AJ71" s="120"/>
      <c r="AK71" s="75"/>
      <c r="AL71" s="118"/>
      <c r="AM71" s="14"/>
    </row>
    <row r="72" spans="1:39">
      <c r="A72" s="93"/>
      <c r="B72" s="93"/>
      <c r="C72" s="117"/>
      <c r="D72" s="117"/>
      <c r="E72" s="114"/>
      <c r="F72" s="114"/>
      <c r="G72" s="114"/>
      <c r="H72" s="118"/>
      <c r="I72" s="116"/>
      <c r="J72" s="61"/>
      <c r="K72" s="61"/>
      <c r="L72" s="61"/>
      <c r="M72" s="61"/>
      <c r="N72" s="61"/>
      <c r="O72" s="61"/>
      <c r="P72" s="61"/>
      <c r="Q72"/>
      <c r="R72" s="61"/>
      <c r="S72" s="61"/>
      <c r="T72" s="61"/>
      <c r="U72" s="61"/>
      <c r="V72" s="61"/>
      <c r="W72" s="61"/>
      <c r="X72" s="61"/>
      <c r="Y72"/>
      <c r="Z72" s="62"/>
      <c r="AA72" s="62"/>
      <c r="AB72" s="62"/>
      <c r="AC72" s="62"/>
      <c r="AD72" s="62"/>
      <c r="AE72" s="59"/>
      <c r="AF72" s="59"/>
      <c r="AG72" s="119"/>
      <c r="AH72" s="119"/>
      <c r="AI72" s="119"/>
      <c r="AJ72" s="120"/>
      <c r="AK72" s="75"/>
      <c r="AL72" s="118"/>
      <c r="AM72" s="14"/>
    </row>
    <row r="73" spans="1:39">
      <c r="A73" s="93"/>
      <c r="B73" s="93"/>
      <c r="C73" s="117"/>
      <c r="D73" s="117"/>
      <c r="E73" s="114"/>
      <c r="F73" s="114"/>
      <c r="G73" s="114"/>
      <c r="H73" s="118"/>
      <c r="I73" s="116"/>
      <c r="J73" s="61"/>
      <c r="K73" s="61"/>
      <c r="L73" s="61"/>
      <c r="M73" s="61"/>
      <c r="N73" s="61"/>
      <c r="O73" s="61"/>
      <c r="P73" s="61"/>
      <c r="Q73"/>
      <c r="R73" s="61"/>
      <c r="S73" s="61"/>
      <c r="T73" s="61"/>
      <c r="U73" s="61"/>
      <c r="V73" s="61"/>
      <c r="W73" s="61"/>
      <c r="X73" s="61"/>
      <c r="Y73"/>
      <c r="Z73" s="62"/>
      <c r="AA73" s="62"/>
      <c r="AB73" s="62"/>
      <c r="AC73" s="62"/>
      <c r="AD73" s="62"/>
      <c r="AE73" s="59"/>
      <c r="AF73" s="59"/>
      <c r="AG73" s="119"/>
      <c r="AH73" s="119"/>
      <c r="AI73" s="119"/>
      <c r="AJ73" s="120"/>
      <c r="AK73" s="75"/>
      <c r="AL73" s="118"/>
      <c r="AM73" s="14"/>
    </row>
    <row r="74" spans="1:39">
      <c r="A74" s="93"/>
      <c r="B74" s="93"/>
      <c r="C74" s="117"/>
      <c r="D74" s="117"/>
      <c r="E74" s="114"/>
      <c r="F74" s="114"/>
      <c r="G74" s="114"/>
      <c r="H74" s="118"/>
      <c r="I74" s="116"/>
      <c r="J74" s="61"/>
      <c r="K74" s="61"/>
      <c r="L74" s="61"/>
      <c r="M74" s="61"/>
      <c r="N74" s="61"/>
      <c r="O74" s="61"/>
      <c r="P74" s="61"/>
      <c r="Q74"/>
      <c r="R74" s="61"/>
      <c r="S74" s="61"/>
      <c r="T74" s="61"/>
      <c r="U74" s="61"/>
      <c r="V74" s="61"/>
      <c r="W74" s="61"/>
      <c r="X74" s="61"/>
      <c r="Y74"/>
      <c r="Z74" s="62"/>
      <c r="AA74" s="62"/>
      <c r="AB74" s="62"/>
      <c r="AC74" s="62"/>
      <c r="AD74" s="62"/>
      <c r="AE74" s="59"/>
      <c r="AF74" s="59"/>
      <c r="AG74" s="119"/>
      <c r="AH74" s="119"/>
      <c r="AI74" s="119"/>
      <c r="AJ74" s="120"/>
      <c r="AK74" s="75"/>
      <c r="AL74" s="118"/>
      <c r="AM74" s="14"/>
    </row>
    <row r="75" spans="1:39">
      <c r="A75" s="93"/>
      <c r="B75" s="93"/>
      <c r="C75" s="117"/>
      <c r="D75" s="117"/>
      <c r="E75" s="114"/>
      <c r="F75" s="114"/>
      <c r="G75" s="114"/>
      <c r="H75" s="118"/>
      <c r="I75" s="116"/>
      <c r="J75" s="61"/>
      <c r="K75" s="61"/>
      <c r="L75" s="61"/>
      <c r="M75" s="61"/>
      <c r="N75" s="61"/>
      <c r="O75" s="61"/>
      <c r="P75" s="61"/>
      <c r="Q75"/>
      <c r="R75" s="61"/>
      <c r="S75" s="61"/>
      <c r="T75" s="61"/>
      <c r="U75" s="61"/>
      <c r="V75" s="61"/>
      <c r="W75" s="61"/>
      <c r="X75" s="61"/>
      <c r="Y75"/>
      <c r="Z75" s="62"/>
      <c r="AA75" s="62"/>
      <c r="AB75" s="62"/>
      <c r="AC75" s="62"/>
      <c r="AD75" s="62"/>
      <c r="AE75" s="59"/>
      <c r="AF75" s="59"/>
      <c r="AG75" s="119"/>
      <c r="AH75" s="119"/>
      <c r="AI75" s="119"/>
      <c r="AJ75" s="120"/>
      <c r="AK75" s="75"/>
      <c r="AL75" s="118"/>
      <c r="AM75" s="14"/>
    </row>
    <row r="76" spans="1:39">
      <c r="A76" s="93"/>
      <c r="B76" s="93"/>
      <c r="C76" s="117"/>
      <c r="D76" s="117"/>
      <c r="E76" s="114"/>
      <c r="F76" s="114"/>
      <c r="G76" s="114"/>
      <c r="H76" s="118"/>
      <c r="I76" s="116"/>
      <c r="J76" s="61"/>
      <c r="K76" s="61"/>
      <c r="L76" s="61"/>
      <c r="M76" s="61"/>
      <c r="N76" s="61"/>
      <c r="O76" s="61"/>
      <c r="P76" s="61"/>
      <c r="Q76"/>
      <c r="R76" s="61"/>
      <c r="S76" s="61"/>
      <c r="T76" s="61"/>
      <c r="U76" s="61"/>
      <c r="V76" s="61"/>
      <c r="W76" s="61"/>
      <c r="X76" s="61"/>
      <c r="Y76"/>
      <c r="Z76" s="62"/>
      <c r="AA76" s="62"/>
      <c r="AB76" s="62"/>
      <c r="AC76" s="62"/>
      <c r="AD76" s="62"/>
      <c r="AE76" s="59"/>
      <c r="AF76" s="59"/>
      <c r="AG76" s="119"/>
      <c r="AH76" s="119"/>
      <c r="AI76" s="119"/>
      <c r="AJ76" s="120"/>
      <c r="AK76" s="75"/>
      <c r="AL76" s="118"/>
      <c r="AM76" s="14"/>
    </row>
    <row r="77" spans="1:39">
      <c r="A77" s="93"/>
      <c r="B77" s="93"/>
      <c r="C77" s="117"/>
      <c r="D77" s="117"/>
      <c r="E77" s="114"/>
      <c r="F77" s="114"/>
      <c r="G77" s="114"/>
      <c r="H77" s="118"/>
      <c r="I77" s="116"/>
      <c r="J77" s="61"/>
      <c r="K77" s="61"/>
      <c r="L77" s="61"/>
      <c r="M77" s="61"/>
      <c r="N77" s="61"/>
      <c r="O77" s="61"/>
      <c r="P77" s="61"/>
      <c r="Q77"/>
      <c r="R77" s="61"/>
      <c r="S77" s="61"/>
      <c r="T77" s="61"/>
      <c r="U77" s="61"/>
      <c r="V77" s="61"/>
      <c r="W77" s="61"/>
      <c r="X77" s="61"/>
      <c r="Y77"/>
      <c r="Z77" s="62"/>
      <c r="AA77" s="62"/>
      <c r="AB77" s="62"/>
      <c r="AC77" s="62"/>
      <c r="AD77" s="62"/>
      <c r="AE77" s="59"/>
      <c r="AF77" s="59"/>
      <c r="AG77" s="119"/>
      <c r="AH77" s="119"/>
      <c r="AI77" s="119"/>
      <c r="AJ77" s="120"/>
      <c r="AK77" s="75"/>
      <c r="AL77" s="118"/>
      <c r="AM77" s="14"/>
    </row>
    <row r="78" spans="1:39">
      <c r="A78" s="93"/>
      <c r="B78" s="93"/>
      <c r="C78" s="117"/>
      <c r="D78" s="117"/>
      <c r="E78" s="114"/>
      <c r="F78" s="114"/>
      <c r="G78" s="114"/>
      <c r="H78" s="118"/>
      <c r="I78" s="116"/>
      <c r="J78" s="61"/>
      <c r="K78" s="61"/>
      <c r="L78" s="61"/>
      <c r="M78" s="61"/>
      <c r="N78" s="61"/>
      <c r="O78" s="61"/>
      <c r="P78" s="61"/>
      <c r="Q78"/>
      <c r="R78" s="61"/>
      <c r="S78" s="61"/>
      <c r="T78" s="61"/>
      <c r="U78" s="61"/>
      <c r="V78" s="61"/>
      <c r="W78" s="61"/>
      <c r="X78" s="61"/>
      <c r="Y78"/>
      <c r="Z78" s="62"/>
      <c r="AA78" s="62"/>
      <c r="AB78" s="62"/>
      <c r="AC78" s="62"/>
      <c r="AD78" s="62"/>
      <c r="AE78" s="59"/>
      <c r="AF78" s="59"/>
      <c r="AG78" s="119"/>
      <c r="AH78" s="119"/>
      <c r="AI78" s="119"/>
      <c r="AJ78" s="120"/>
      <c r="AK78" s="75"/>
      <c r="AL78" s="118"/>
      <c r="AM78" s="14"/>
    </row>
    <row r="79" spans="1:39">
      <c r="A79" s="93"/>
      <c r="B79" s="93"/>
      <c r="C79" s="117"/>
      <c r="D79" s="117"/>
      <c r="E79" s="114"/>
      <c r="F79" s="114"/>
      <c r="G79" s="114"/>
      <c r="H79" s="118"/>
      <c r="I79" s="116"/>
      <c r="J79" s="61"/>
      <c r="K79" s="61"/>
      <c r="L79" s="61"/>
      <c r="M79" s="61"/>
      <c r="N79" s="61"/>
      <c r="O79" s="61"/>
      <c r="P79" s="61"/>
      <c r="Q79"/>
      <c r="R79" s="61"/>
      <c r="S79" s="61"/>
      <c r="T79" s="61"/>
      <c r="U79" s="61"/>
      <c r="V79" s="61"/>
      <c r="W79" s="61"/>
      <c r="X79" s="61"/>
      <c r="Y79"/>
      <c r="Z79" s="62"/>
      <c r="AA79" s="62"/>
      <c r="AB79" s="62"/>
      <c r="AC79" s="62"/>
      <c r="AD79" s="62"/>
      <c r="AE79" s="59"/>
      <c r="AF79" s="59"/>
      <c r="AG79" s="119"/>
      <c r="AH79" s="119"/>
      <c r="AI79" s="119"/>
      <c r="AJ79" s="120"/>
      <c r="AK79" s="75"/>
      <c r="AL79" s="118"/>
      <c r="AM79" s="14"/>
    </row>
    <row r="80" spans="1:39">
      <c r="A80" s="93"/>
      <c r="B80" s="93"/>
      <c r="C80" s="117"/>
      <c r="D80" s="117"/>
      <c r="E80" s="114"/>
      <c r="F80" s="114"/>
      <c r="G80" s="114"/>
      <c r="H80" s="118"/>
      <c r="I80" s="116"/>
      <c r="J80" s="61"/>
      <c r="K80" s="61"/>
      <c r="L80" s="61"/>
      <c r="M80" s="61"/>
      <c r="N80" s="61"/>
      <c r="O80" s="61"/>
      <c r="P80" s="61"/>
      <c r="Q80"/>
      <c r="R80" s="61"/>
      <c r="S80" s="61"/>
      <c r="T80" s="61"/>
      <c r="U80" s="61"/>
      <c r="V80" s="61"/>
      <c r="W80" s="61"/>
      <c r="X80" s="61"/>
      <c r="Y80"/>
      <c r="Z80" s="62"/>
      <c r="AA80" s="62"/>
      <c r="AB80" s="62"/>
      <c r="AC80" s="62"/>
      <c r="AD80" s="62"/>
      <c r="AE80" s="59"/>
      <c r="AF80" s="59"/>
      <c r="AG80" s="119"/>
      <c r="AH80" s="119"/>
      <c r="AI80" s="119"/>
      <c r="AJ80" s="120"/>
      <c r="AK80" s="75"/>
      <c r="AL80" s="118"/>
      <c r="AM80" s="14"/>
    </row>
    <row r="81" spans="1:39">
      <c r="A81" s="93"/>
      <c r="B81" s="93"/>
      <c r="C81" s="117"/>
      <c r="D81" s="117"/>
      <c r="E81" s="114"/>
      <c r="F81" s="114"/>
      <c r="G81" s="114"/>
      <c r="H81" s="118"/>
      <c r="I81" s="116"/>
      <c r="J81" s="61"/>
      <c r="K81" s="61"/>
      <c r="L81" s="61"/>
      <c r="M81" s="61"/>
      <c r="N81" s="61"/>
      <c r="O81" s="61"/>
      <c r="P81" s="61"/>
      <c r="Q81"/>
      <c r="R81" s="61"/>
      <c r="S81" s="61"/>
      <c r="T81" s="61"/>
      <c r="U81" s="61"/>
      <c r="V81" s="61"/>
      <c r="W81" s="61"/>
      <c r="X81" s="61"/>
      <c r="Y81"/>
      <c r="Z81" s="62"/>
      <c r="AA81" s="62"/>
      <c r="AB81" s="62"/>
      <c r="AC81" s="62"/>
      <c r="AD81" s="62"/>
      <c r="AE81" s="59"/>
      <c r="AF81" s="59"/>
      <c r="AG81" s="119"/>
      <c r="AH81" s="119"/>
      <c r="AI81" s="119"/>
      <c r="AJ81" s="120"/>
      <c r="AK81" s="75"/>
      <c r="AL81" s="118"/>
      <c r="AM81" s="14"/>
    </row>
    <row r="82" spans="1:39"/>
    <row r="83" spans="1:39"/>
    <row r="84" spans="1:39"/>
    <row r="85" spans="1:39"/>
    <row r="86" spans="1:39"/>
    <row r="87" spans="1:39"/>
    <row r="88" spans="1:39"/>
    <row r="89" spans="1:39"/>
    <row r="90" spans="1:39"/>
    <row r="91" spans="1:39"/>
    <row r="92" spans="1:39"/>
    <row r="93" spans="1:39"/>
    <row r="94" spans="1:39"/>
    <row r="95" spans="1:39"/>
    <row r="96" spans="1:39"/>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sheetData>
  <sheetProtection formatColumns="0"/>
  <mergeCells count="1">
    <mergeCell ref="AB6:AE6"/>
  </mergeCells>
  <conditionalFormatting sqref="H1">
    <cfRule type="cellIs" dxfId="50" priority="6" operator="equal">
      <formula>"Check"</formula>
    </cfRule>
    <cfRule type="cellIs" dxfId="49" priority="7" operator="equal">
      <formula>"Ok"</formula>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0" id="{50F04632-B45E-464A-8923-391E1C906EF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N10:N11</xm:sqref>
        </x14:conditionalFormatting>
        <x14:conditionalFormatting xmlns:xm="http://schemas.microsoft.com/office/excel/2006/main">
          <x14:cfRule type="iconSet" priority="209" id="{0391E6CF-A150-49A3-B734-BEC821012E3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N12:N25 N27:N30 N32:N71</xm:sqref>
        </x14:conditionalFormatting>
        <x14:conditionalFormatting xmlns:xm="http://schemas.microsoft.com/office/excel/2006/main">
          <x14:cfRule type="iconSet" priority="213" id="{6CA66931-1993-43F6-83A7-B5EE9016000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N26:N30 N32:N71</xm:sqref>
        </x14:conditionalFormatting>
        <x14:conditionalFormatting xmlns:xm="http://schemas.microsoft.com/office/excel/2006/main">
          <x14:cfRule type="iconSet" priority="2" id="{CD9488B1-B265-4344-A684-CBDC9B7A86B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N31</xm:sqref>
        </x14:conditionalFormatting>
        <x14:conditionalFormatting xmlns:xm="http://schemas.microsoft.com/office/excel/2006/main">
          <x14:cfRule type="iconSet" priority="8" id="{6E31DC0A-A110-42BB-8FE0-8C3CA7B83E7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U10</xm:sqref>
        </x14:conditionalFormatting>
        <x14:conditionalFormatting xmlns:xm="http://schemas.microsoft.com/office/excel/2006/main">
          <x14:cfRule type="iconSet" priority="1" id="{BF0F604F-EBE5-4FF3-8428-387BC365148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U11</xm:sqref>
        </x14:conditionalFormatting>
        <x14:conditionalFormatting xmlns:xm="http://schemas.microsoft.com/office/excel/2006/main">
          <x14:cfRule type="iconSet" priority="212" id="{D4C6C09A-5033-4C5A-B65C-4BDE17E7D12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U12:U71</xm:sqref>
        </x14:conditionalFormatting>
        <x14:conditionalFormatting xmlns:xm="http://schemas.microsoft.com/office/excel/2006/main">
          <x14:cfRule type="iconSet" priority="14" id="{555BA799-5B94-45CB-A4B8-3687B2C25603}">
            <x14:iconSet showValue="0" custom="1">
              <x14:cfvo type="percent">
                <xm:f>0</xm:f>
              </x14:cfvo>
              <x14:cfvo type="num">
                <xm:f>0</xm:f>
              </x14:cfvo>
              <x14:cfvo type="num">
                <xm:f>1000</xm:f>
              </x14:cfvo>
              <x14:cfIcon iconSet="NoIcons" iconId="0"/>
              <x14:cfIcon iconSet="3TrafficLights1" iconId="0"/>
              <x14:cfIcon iconSet="3TrafficLights1" iconId="2"/>
            </x14:iconSet>
          </x14:cfRule>
          <xm:sqref>AJ11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CAE0-5C2F-4A52-829C-1D0F2015E891}">
  <sheetPr>
    <tabColor theme="6" tint="0.79998168889431442"/>
  </sheetPr>
  <dimension ref="A1:N105"/>
  <sheetViews>
    <sheetView topLeftCell="B4" zoomScaleNormal="100" workbookViewId="0">
      <selection activeCell="G14" sqref="G14"/>
    </sheetView>
  </sheetViews>
  <sheetFormatPr defaultColWidth="0" defaultRowHeight="12.5" zeroHeight="1"/>
  <cols>
    <col min="1" max="1" width="9.1796875" customWidth="1"/>
    <col min="2" max="2" width="12.7265625" customWidth="1"/>
    <col min="3" max="3" width="97.1796875" bestFit="1" customWidth="1"/>
    <col min="4" max="4" width="19.54296875" customWidth="1"/>
    <col min="5" max="5" width="30.81640625" customWidth="1"/>
    <col min="6" max="6" width="24.54296875" customWidth="1"/>
    <col min="7" max="7" width="23.81640625" bestFit="1" customWidth="1"/>
    <col min="8" max="14" width="9.1796875" customWidth="1"/>
  </cols>
  <sheetData>
    <row r="1" spans="1:14" s="5" customFormat="1" ht="15.5">
      <c r="B1" s="438" t="str">
        <f>'AER Draft Decision - Labour'!B1</f>
        <v>AER Draft Decision - Ancillary Network Services - Jemena - 2026–31</v>
      </c>
    </row>
    <row r="2" spans="1:14" s="5" customFormat="1"/>
    <row r="3" spans="1:14" s="5" customFormat="1" ht="15.5">
      <c r="B3" s="438" t="s">
        <v>675</v>
      </c>
    </row>
    <row r="4" spans="1:14" s="5" customFormat="1" ht="14">
      <c r="B4" s="462" t="s">
        <v>691</v>
      </c>
      <c r="C4" s="463" t="s">
        <v>692</v>
      </c>
    </row>
    <row r="5" spans="1:14" s="5" customFormat="1" ht="13">
      <c r="B5" s="464"/>
      <c r="C5" s="463"/>
    </row>
    <row r="6" spans="1:14" s="5" customFormat="1"/>
    <row r="7" spans="1:14" s="5" customFormat="1"/>
    <row r="8" spans="1:14" s="5" customFormat="1"/>
    <row r="9" spans="1:14">
      <c r="A9" s="440"/>
      <c r="B9" s="440" t="s">
        <v>691</v>
      </c>
      <c r="C9" s="440" t="s">
        <v>696</v>
      </c>
      <c r="D9" s="440"/>
      <c r="E9" s="440"/>
      <c r="F9" s="440"/>
      <c r="G9" s="440"/>
      <c r="H9" s="440"/>
      <c r="I9" s="440"/>
      <c r="J9" s="440"/>
      <c r="K9" s="440"/>
      <c r="L9" s="440"/>
      <c r="M9" s="440"/>
      <c r="N9" s="440"/>
    </row>
    <row r="10" spans="1:14" s="5" customFormat="1"/>
    <row r="11" spans="1:14" s="5" customFormat="1"/>
    <row r="12" spans="1:14" s="5" customFormat="1">
      <c r="A12" s="493"/>
      <c r="B12" s="494"/>
      <c r="C12" s="494"/>
      <c r="D12" s="494"/>
      <c r="E12" s="465"/>
      <c r="F12" s="494" t="s">
        <v>695</v>
      </c>
      <c r="G12" s="494"/>
    </row>
    <row r="13" spans="1:14" s="5" customFormat="1">
      <c r="A13" s="453"/>
      <c r="B13" s="442" t="s">
        <v>371</v>
      </c>
      <c r="C13" s="442" t="s">
        <v>372</v>
      </c>
      <c r="D13" s="442" t="s">
        <v>73</v>
      </c>
      <c r="E13" s="442" t="s">
        <v>190</v>
      </c>
      <c r="F13" s="442" t="s">
        <v>693</v>
      </c>
      <c r="G13" s="443" t="s">
        <v>694</v>
      </c>
    </row>
    <row r="14" spans="1:14" s="5" customFormat="1" ht="13.5" customHeight="1">
      <c r="A14" s="448">
        <v>1</v>
      </c>
      <c r="B14" s="444" t="str">
        <f>'Output|Fee Based'!B12</f>
        <v>ND1P</v>
      </c>
      <c r="C14" s="466" t="str">
        <f>'Output|Fee Based'!C12</f>
        <v>Basic connection, single-phase BH</v>
      </c>
      <c r="D14" s="466" t="str">
        <f>'Output|Fee Based'!D12</f>
        <v>Business Hours</v>
      </c>
      <c r="E14" s="461" t="str">
        <f>'Output|Fee Based'!E12</f>
        <v>Basic connection services</v>
      </c>
      <c r="F14" s="451">
        <v>780.21206169055927</v>
      </c>
      <c r="G14" s="450">
        <f>'Output|Fee Based'!H12</f>
        <v>777.74604808904144</v>
      </c>
    </row>
    <row r="15" spans="1:14" s="5" customFormat="1" ht="13.5" customHeight="1">
      <c r="A15" s="448">
        <v>2</v>
      </c>
      <c r="B15" s="444" t="str">
        <f>'Output|Fee Based'!B13</f>
        <v>ND1P</v>
      </c>
      <c r="C15" s="466" t="str">
        <f>'Output|Fee Based'!C13</f>
        <v>Basic connection, single-phase AH</v>
      </c>
      <c r="D15" s="466" t="str">
        <f>'Output|Fee Based'!D13</f>
        <v>After Hours</v>
      </c>
      <c r="E15" s="466" t="str">
        <f>'Output|Fee Based'!E13</f>
        <v>Basic connection services</v>
      </c>
      <c r="F15" s="451">
        <v>1138.1307967933767</v>
      </c>
      <c r="G15" s="450">
        <f>'Output|Fee Based'!H13</f>
        <v>1133.2893545694169</v>
      </c>
    </row>
    <row r="16" spans="1:14" s="5" customFormat="1" ht="13.5" customHeight="1">
      <c r="A16" s="448">
        <v>3</v>
      </c>
      <c r="B16" s="444" t="str">
        <f>'Output|Fee Based'!B14</f>
        <v>ND3P</v>
      </c>
      <c r="C16" s="466" t="str">
        <f>'Output|Fee Based'!C14</f>
        <v>Basic connection, three-phase BH</v>
      </c>
      <c r="D16" s="466" t="str">
        <f>'Output|Fee Based'!D14</f>
        <v>Business Hours</v>
      </c>
      <c r="E16" s="466" t="str">
        <f>'Output|Fee Based'!E14</f>
        <v>Basic connection services</v>
      </c>
      <c r="F16" s="451">
        <v>1043.3615609722888</v>
      </c>
      <c r="G16" s="450">
        <f>'Output|Fee Based'!H14</f>
        <v>1037.954569792352</v>
      </c>
    </row>
    <row r="17" spans="1:7" s="5" customFormat="1" ht="13.5" customHeight="1">
      <c r="A17" s="448">
        <v>4</v>
      </c>
      <c r="B17" s="444" t="str">
        <f>'Output|Fee Based'!B15</f>
        <v>ND3P</v>
      </c>
      <c r="C17" s="466" t="str">
        <f>'Output|Fee Based'!C15</f>
        <v>Basic connection, three-phase AH</v>
      </c>
      <c r="D17" s="466" t="str">
        <f>'Output|Fee Based'!D15</f>
        <v>After Hours</v>
      </c>
      <c r="E17" s="466" t="str">
        <f>'Output|Fee Based'!E15</f>
        <v>Basic connection services</v>
      </c>
      <c r="F17" s="451">
        <v>1401.2802960751064</v>
      </c>
      <c r="G17" s="450">
        <f>'Output|Fee Based'!H15</f>
        <v>1393.4978762727271</v>
      </c>
    </row>
    <row r="18" spans="1:7" s="5" customFormat="1" ht="13.5" customHeight="1">
      <c r="A18" s="448">
        <v>5</v>
      </c>
      <c r="B18" s="444" t="str">
        <f>'Output|Fee Based'!B16</f>
        <v>BTSO</v>
      </c>
      <c r="C18" s="466" t="str">
        <f>'Output|Fee Based'!C16</f>
        <v>Temporary connection, single-phase BH</v>
      </c>
      <c r="D18" s="466" t="str">
        <f>'Output|Fee Based'!D16</f>
        <v>Business Hours</v>
      </c>
      <c r="E18" s="466" t="str">
        <f>'Output|Fee Based'!E16</f>
        <v>Connection service</v>
      </c>
      <c r="F18" s="451">
        <v>739.28263136282692</v>
      </c>
      <c r="G18" s="450">
        <f>'Output|Fee Based'!H16</f>
        <v>737.27404799476915</v>
      </c>
    </row>
    <row r="19" spans="1:7" s="5" customFormat="1" ht="13.5" customHeight="1">
      <c r="A19" s="448">
        <v>6</v>
      </c>
      <c r="B19" s="444" t="str">
        <f>'Output|Fee Based'!B17</f>
        <v>BTSO</v>
      </c>
      <c r="C19" s="466" t="str">
        <f>'Output|Fee Based'!C17</f>
        <v>Temporary connection, single-phase AH</v>
      </c>
      <c r="D19" s="466" t="str">
        <f>'Output|Fee Based'!D17</f>
        <v>After Hours</v>
      </c>
      <c r="E19" s="466" t="str">
        <f>'Output|Fee Based'!E17</f>
        <v>Connection service</v>
      </c>
      <c r="F19" s="451">
        <v>1097.2013664656445</v>
      </c>
      <c r="G19" s="450">
        <f>'Output|Fee Based'!H17</f>
        <v>1092.8173544751444</v>
      </c>
    </row>
    <row r="20" spans="1:7" s="5" customFormat="1" ht="13.5" customHeight="1">
      <c r="A20" s="448">
        <v>7</v>
      </c>
      <c r="B20" s="444" t="str">
        <f>'Output|Fee Based'!B18</f>
        <v>BTSP</v>
      </c>
      <c r="C20" s="466" t="str">
        <f>'Output|Fee Based'!C18</f>
        <v>Temporary connection, three-phase BH</v>
      </c>
      <c r="D20" s="466" t="str">
        <f>'Output|Fee Based'!D18</f>
        <v>Business Hours</v>
      </c>
      <c r="E20" s="466" t="str">
        <f>'Output|Fee Based'!E18</f>
        <v>Connection service</v>
      </c>
      <c r="F20" s="451">
        <v>789.40127541005631</v>
      </c>
      <c r="G20" s="450">
        <f>'Output|Fee Based'!H18</f>
        <v>786.83256250040336</v>
      </c>
    </row>
    <row r="21" spans="1:7" s="5" customFormat="1" ht="13.5" customHeight="1">
      <c r="A21" s="448">
        <v>8</v>
      </c>
      <c r="B21" s="444" t="str">
        <f>'Output|Fee Based'!B19</f>
        <v>BTSP</v>
      </c>
      <c r="C21" s="466" t="str">
        <f>'Output|Fee Based'!C19</f>
        <v>Temporary connection, three-phase AH</v>
      </c>
      <c r="D21" s="466" t="str">
        <f>'Output|Fee Based'!D19</f>
        <v>After Hours</v>
      </c>
      <c r="E21" s="466" t="str">
        <f>'Output|Fee Based'!E19</f>
        <v>Connection service</v>
      </c>
      <c r="F21" s="451">
        <v>1147.320010512874</v>
      </c>
      <c r="G21" s="450">
        <f>'Output|Fee Based'!H19</f>
        <v>1142.3758689807787</v>
      </c>
    </row>
    <row r="22" spans="1:7" s="5" customFormat="1" ht="13.5" customHeight="1">
      <c r="A22" s="448">
        <v>9</v>
      </c>
      <c r="B22" s="444" t="str">
        <f>'Output|Fee Based'!B20</f>
        <v>SUTK</v>
      </c>
      <c r="C22" s="466" t="str">
        <f>'Output|Fee Based'!C20</f>
        <v>Supply upgrade/enhancement (1ph to 3ph) BH</v>
      </c>
      <c r="D22" s="466" t="str">
        <f>'Output|Fee Based'!D20</f>
        <v>Business Hours</v>
      </c>
      <c r="E22" s="466" t="str">
        <f>'Output|Fee Based'!E20</f>
        <v>Connection service</v>
      </c>
      <c r="F22" s="451">
        <v>1014.261944918283</v>
      </c>
      <c r="G22" s="450">
        <f>'Output|Fee Based'!H20</f>
        <v>1009.1801731234829</v>
      </c>
    </row>
    <row r="23" spans="1:7" s="5" customFormat="1" ht="13.5" customHeight="1">
      <c r="A23" s="448">
        <v>10</v>
      </c>
      <c r="B23" s="444" t="str">
        <f>'Output|Fee Based'!B21</f>
        <v>SUTK</v>
      </c>
      <c r="C23" s="466" t="str">
        <f>'Output|Fee Based'!C21</f>
        <v>Supply upgrade/enhancement (1ph to 3ph) AH</v>
      </c>
      <c r="D23" s="466" t="str">
        <f>'Output|Fee Based'!D21</f>
        <v>After Hours</v>
      </c>
      <c r="E23" s="466" t="str">
        <f>'Output|Fee Based'!E21</f>
        <v>Connection service</v>
      </c>
      <c r="F23" s="451">
        <v>1372.1806800211007</v>
      </c>
      <c r="G23" s="450">
        <f>'Output|Fee Based'!H21</f>
        <v>1364.7234796038583</v>
      </c>
    </row>
    <row r="24" spans="1:7" s="5" customFormat="1" ht="13.5" customHeight="1">
      <c r="A24" s="448">
        <v>11</v>
      </c>
      <c r="B24" s="444" t="str">
        <f>'Output|Fee Based'!B22</f>
        <v>RTK1</v>
      </c>
      <c r="C24" s="466" t="str">
        <f>'Output|Fee Based'!C22</f>
        <v>Replacement of 1-phase overhead service line BH</v>
      </c>
      <c r="D24" s="466" t="str">
        <f>'Output|Fee Based'!D22</f>
        <v>Business Hours</v>
      </c>
      <c r="E24" s="466" t="str">
        <f>'Output|Fee Based'!E22</f>
        <v>Connection service</v>
      </c>
      <c r="F24" s="451">
        <v>781.17787433595129</v>
      </c>
      <c r="G24" s="450">
        <f>'Output|Fee Based'!H22</f>
        <v>737.27404799476915</v>
      </c>
    </row>
    <row r="25" spans="1:7" s="5" customFormat="1" ht="13.5" customHeight="1">
      <c r="A25" s="448">
        <v>12</v>
      </c>
      <c r="B25" s="444" t="str">
        <f>'Output|Fee Based'!B23</f>
        <v>RTK1</v>
      </c>
      <c r="C25" s="466" t="str">
        <f>'Output|Fee Based'!C23</f>
        <v>Replacement of 1-phase overhead service line AH</v>
      </c>
      <c r="D25" s="466" t="str">
        <f>'Output|Fee Based'!D23</f>
        <v>After Hours</v>
      </c>
      <c r="E25" s="466" t="str">
        <f>'Output|Fee Based'!E23</f>
        <v>Connection service</v>
      </c>
      <c r="F25" s="451">
        <v>1139.0966094387688</v>
      </c>
      <c r="G25" s="450">
        <f>'Output|Fee Based'!H23</f>
        <v>1092.8173544751444</v>
      </c>
    </row>
    <row r="26" spans="1:7" s="5" customFormat="1" ht="13.5" customHeight="1">
      <c r="A26" s="448">
        <v>13</v>
      </c>
      <c r="B26" s="444" t="str">
        <f>'Output|Fee Based'!B24</f>
        <v>REEN</v>
      </c>
      <c r="C26" s="466" t="str">
        <f>'Output|Fee Based'!C24</f>
        <v>Field-based energisation BH</v>
      </c>
      <c r="D26" s="466" t="str">
        <f>'Output|Fee Based'!D24</f>
        <v>Business Hours</v>
      </c>
      <c r="E26" s="466" t="str">
        <f>'Output|Fee Based'!E24</f>
        <v>Connection service</v>
      </c>
      <c r="F26" s="451">
        <v>159.8233370499355</v>
      </c>
      <c r="G26" s="450">
        <f>'Output|Fee Based'!H24</f>
        <v>63.71469046289495</v>
      </c>
    </row>
    <row r="27" spans="1:7" s="5" customFormat="1" ht="13.5" customHeight="1">
      <c r="A27" s="448">
        <v>14</v>
      </c>
      <c r="B27" s="444" t="str">
        <f>'Output|Fee Based'!B25</f>
        <v>REEN</v>
      </c>
      <c r="C27" s="466" t="str">
        <f>'Output|Fee Based'!C25</f>
        <v>Field-based energisation AH</v>
      </c>
      <c r="D27" s="466" t="str">
        <f>'Output|Fee Based'!D25</f>
        <v>After Hours</v>
      </c>
      <c r="E27" s="466" t="str">
        <f>'Output|Fee Based'!E25</f>
        <v>Connection service</v>
      </c>
      <c r="F27" s="451">
        <v>227.38851345930226</v>
      </c>
      <c r="G27" s="450">
        <f>'Output|Fee Based'!H25</f>
        <v>111.22485301983839</v>
      </c>
    </row>
    <row r="28" spans="1:7" s="5" customFormat="1" ht="13.5" customHeight="1">
      <c r="A28" s="448">
        <v>15</v>
      </c>
      <c r="B28" s="444" t="str">
        <f>'Output|Fee Based'!B26</f>
        <v>DEEN</v>
      </c>
      <c r="C28" s="466" t="str">
        <f>'Output|Fee Based'!C26</f>
        <v>Field-based de-energisation BH</v>
      </c>
      <c r="D28" s="466" t="str">
        <f>'Output|Fee Based'!D26</f>
        <v>Business Hours</v>
      </c>
      <c r="E28" s="466" t="str">
        <f>'Output|Fee Based'!E26</f>
        <v>Connection service</v>
      </c>
      <c r="F28" s="451">
        <v>175.23821824247068</v>
      </c>
      <c r="G28" s="450">
        <f>'Output|Fee Based'!H26</f>
        <v>91.373780896399737</v>
      </c>
    </row>
    <row r="29" spans="1:7" s="5" customFormat="1" ht="13.5" customHeight="1">
      <c r="A29" s="448">
        <v>16</v>
      </c>
      <c r="B29" s="444" t="str">
        <f>'Output|Fee Based'!B27</f>
        <v>DCTK</v>
      </c>
      <c r="C29" s="466" t="str">
        <f>'Output|Fee Based'!C27</f>
        <v>Disconnection (temporary) BH</v>
      </c>
      <c r="D29" s="466" t="str">
        <f>'Output|Fee Based'!D27</f>
        <v>Business Hours</v>
      </c>
      <c r="E29" s="466" t="str">
        <f>'Output|Fee Based'!E27</f>
        <v>Customer requested supply outage</v>
      </c>
      <c r="F29" s="451">
        <v>496.31282728826193</v>
      </c>
      <c r="G29" s="450">
        <f>'Output|Fee Based'!H27</f>
        <v>481.30903928042369</v>
      </c>
    </row>
    <row r="30" spans="1:7" s="5" customFormat="1" ht="13.5" customHeight="1">
      <c r="A30" s="448">
        <v>17</v>
      </c>
      <c r="B30" s="444" t="str">
        <f>'Output|Fee Based'!B28</f>
        <v>DCTK</v>
      </c>
      <c r="C30" s="466" t="str">
        <f>'Output|Fee Based'!C28</f>
        <v>Disconnection (temporary) AH</v>
      </c>
      <c r="D30" s="466" t="str">
        <f>'Output|Fee Based'!D28</f>
        <v>After Hours</v>
      </c>
      <c r="E30" s="466" t="str">
        <f>'Output|Fee Based'!E28</f>
        <v>Customer requested supply outage</v>
      </c>
      <c r="F30" s="451">
        <v>793.5996034894755</v>
      </c>
      <c r="G30" s="450">
        <f>'Output|Fee Based'!H28</f>
        <v>769.02092248898066</v>
      </c>
    </row>
    <row r="31" spans="1:7" s="5" customFormat="1" ht="13.5" customHeight="1">
      <c r="A31" s="448">
        <v>18</v>
      </c>
      <c r="B31" s="444" t="str">
        <f>'Output|Fee Based'!B29</f>
        <v>RCTK</v>
      </c>
      <c r="C31" s="466" t="str">
        <f>'Output|Fee Based'!C29</f>
        <v>Reconnection after temp discon BH</v>
      </c>
      <c r="D31" s="466" t="str">
        <f>'Output|Fee Based'!D29</f>
        <v>Business Hours</v>
      </c>
      <c r="E31" s="466" t="str">
        <f>'Output|Fee Based'!E29</f>
        <v>Customer requested supply outage</v>
      </c>
      <c r="F31" s="451">
        <v>575.34070047337491</v>
      </c>
      <c r="G31" s="450">
        <f>'Output|Fee Based'!H29</f>
        <v>557.72063982667521</v>
      </c>
    </row>
    <row r="32" spans="1:7" s="5" customFormat="1" ht="13.5" customHeight="1">
      <c r="A32" s="448">
        <v>19</v>
      </c>
      <c r="B32" s="444" t="str">
        <f>'Output|Fee Based'!B30</f>
        <v>RCTK</v>
      </c>
      <c r="C32" s="466" t="str">
        <f>'Output|Fee Based'!C30</f>
        <v>Reconnection after temp discon AH</v>
      </c>
      <c r="D32" s="466" t="str">
        <f>'Output|Fee Based'!D30</f>
        <v>After Hours</v>
      </c>
      <c r="E32" s="466" t="str">
        <f>'Output|Fee Based'!E30</f>
        <v>Customer requested supply outage</v>
      </c>
      <c r="F32" s="451">
        <v>926.67961780208179</v>
      </c>
      <c r="G32" s="450">
        <f>'Output|Fee Based'!H30</f>
        <v>897.74377452769693</v>
      </c>
    </row>
    <row r="33" spans="1:7" s="5" customFormat="1" ht="13.5" customHeight="1">
      <c r="A33" s="448">
        <v>20</v>
      </c>
      <c r="B33" s="444" t="str">
        <f>'Output|Fee Based'!B31</f>
        <v>SLOM</v>
      </c>
      <c r="C33" s="466" t="str">
        <f>'Output|Fee Based'!C31</f>
        <v>Security Lighting - O&amp;M</v>
      </c>
      <c r="D33" s="466" t="str">
        <f>'Output|Fee Based'!D31</f>
        <v>Business Hours</v>
      </c>
      <c r="E33" s="466" t="str">
        <f>'Output|Fee Based'!E31</f>
        <v>Security lights</v>
      </c>
      <c r="F33" s="451">
        <v>173.00081145970739</v>
      </c>
      <c r="G33" s="450">
        <f>'Output|Fee Based'!H31</f>
        <v>177.44133250857197</v>
      </c>
    </row>
    <row r="34" spans="1:7" s="5" customFormat="1" ht="13.5" customHeight="1">
      <c r="A34" s="448">
        <v>21</v>
      </c>
      <c r="B34" s="444" t="str">
        <f>'Output|Fee Based'!B32</f>
        <v>RFOM</v>
      </c>
      <c r="C34" s="466" t="str">
        <f>'Output|Fee Based'!C32</f>
        <v>Enhanced Connection Operation and Maintenance</v>
      </c>
      <c r="D34" s="466" t="str">
        <f>'Output|Fee Based'!D32</f>
        <v>Business Hours</v>
      </c>
      <c r="E34" s="466" t="str">
        <f>'Output|Fee Based'!E32</f>
        <v>Enhanced connection services</v>
      </c>
      <c r="F34" s="451">
        <v>16.174377</v>
      </c>
      <c r="G34" s="450">
        <f>'Output|Fee Based'!H32</f>
        <v>16.162492814107278</v>
      </c>
    </row>
    <row r="35" spans="1:7" s="5" customFormat="1" ht="13.5" customHeight="1">
      <c r="A35" s="448">
        <v>22</v>
      </c>
      <c r="B35" s="444" t="str">
        <f>'Output|Fee Based'!B33</f>
        <v>REENRM</v>
      </c>
      <c r="C35" s="466" t="str">
        <f>'Output|Fee Based'!C33</f>
        <v>Remote  energisation</v>
      </c>
      <c r="D35" s="466" t="str">
        <f>'Output|Fee Based'!D33</f>
        <v>Business Hours</v>
      </c>
      <c r="E35" s="466" t="str">
        <f>'Output|Fee Based'!E33</f>
        <v>Auxiliary metering services</v>
      </c>
      <c r="F35" s="451">
        <v>0</v>
      </c>
      <c r="G35" s="450">
        <f>'Output|Fee Based'!H33</f>
        <v>0</v>
      </c>
    </row>
    <row r="36" spans="1:7" s="5" customFormat="1" ht="13.5" customHeight="1">
      <c r="A36" s="448">
        <v>23</v>
      </c>
      <c r="B36" s="444" t="str">
        <f>'Output|Fee Based'!B34</f>
        <v>DEENRM</v>
      </c>
      <c r="C36" s="466" t="str">
        <f>'Output|Fee Based'!C34</f>
        <v>Remote de-energisation</v>
      </c>
      <c r="D36" s="466" t="str">
        <f>'Output|Fee Based'!D34</f>
        <v>Business Hours</v>
      </c>
      <c r="E36" s="466" t="str">
        <f>'Output|Fee Based'!E34</f>
        <v>Auxiliary metering services</v>
      </c>
      <c r="F36" s="451">
        <v>0</v>
      </c>
      <c r="G36" s="450">
        <f>'Output|Fee Based'!H34</f>
        <v>0</v>
      </c>
    </row>
    <row r="37" spans="1:7" s="5" customFormat="1" ht="13.5" customHeight="1">
      <c r="A37" s="448">
        <v>24</v>
      </c>
      <c r="B37" s="444" t="str">
        <f>'Output|Fee Based'!B35</f>
        <v>MCTK</v>
      </c>
      <c r="C37" s="466" t="str">
        <f>'Output|Fee Based'!C35</f>
        <v>Meter Alteration BH</v>
      </c>
      <c r="D37" s="466" t="str">
        <f>'Output|Fee Based'!D35</f>
        <v>Business Hours</v>
      </c>
      <c r="E37" s="466" t="str">
        <f>'Output|Fee Based'!E35</f>
        <v>Auxiliary metering services</v>
      </c>
      <c r="F37" s="451">
        <v>637.0002252435155</v>
      </c>
      <c r="G37" s="450">
        <f>'Output|Fee Based'!H35</f>
        <v>618.76587610271554</v>
      </c>
    </row>
    <row r="38" spans="1:7" s="5" customFormat="1" ht="13.5" customHeight="1">
      <c r="A38" s="448">
        <v>25</v>
      </c>
      <c r="B38" s="444" t="str">
        <f>'Output|Fee Based'!B36</f>
        <v>MCTK</v>
      </c>
      <c r="C38" s="466" t="str">
        <f>'Output|Fee Based'!C36</f>
        <v>Meter Alteration AH</v>
      </c>
      <c r="D38" s="466" t="str">
        <f>'Output|Fee Based'!D36</f>
        <v>After Hours</v>
      </c>
      <c r="E38" s="466" t="str">
        <f>'Output|Fee Based'!E36</f>
        <v>Auxiliary metering services</v>
      </c>
      <c r="F38" s="451">
        <v>988.33914257222261</v>
      </c>
      <c r="G38" s="450">
        <f>'Output|Fee Based'!H36</f>
        <v>958.78901080373726</v>
      </c>
    </row>
    <row r="39" spans="1:7" s="5" customFormat="1" ht="13.5" customHeight="1">
      <c r="A39" s="448">
        <v>26</v>
      </c>
      <c r="B39" s="444" t="str">
        <f>'Output|Fee Based'!B37</f>
        <v>SPRDRM</v>
      </c>
      <c r="C39" s="466" t="str">
        <f>'Output|Fee Based'!C37</f>
        <v>Remote special meter read</v>
      </c>
      <c r="D39" s="466" t="str">
        <f>'Output|Fee Based'!D37</f>
        <v>Business Hours</v>
      </c>
      <c r="E39" s="466" t="str">
        <f>'Output|Fee Based'!E37</f>
        <v>Auxiliary metering services</v>
      </c>
      <c r="F39" s="451">
        <v>0</v>
      </c>
      <c r="G39" s="450">
        <f>'Output|Fee Based'!H37</f>
        <v>0</v>
      </c>
    </row>
    <row r="40" spans="1:7" s="5" customFormat="1" ht="13.5" customHeight="1">
      <c r="A40" s="448">
        <v>27</v>
      </c>
      <c r="B40" s="444" t="str">
        <f>'Output|Fee Based'!B38</f>
        <v>MECFRM</v>
      </c>
      <c r="C40" s="466" t="str">
        <f>'Output|Fee Based'!C38</f>
        <v>Remote meter reconfiguration</v>
      </c>
      <c r="D40" s="466" t="str">
        <f>'Output|Fee Based'!D38</f>
        <v>Business Hours</v>
      </c>
      <c r="E40" s="466" t="str">
        <f>'Output|Fee Based'!E38</f>
        <v>Auxiliary metering services</v>
      </c>
      <c r="F40" s="451">
        <v>65.77015975481676</v>
      </c>
      <c r="G40" s="450">
        <f>'Output|Fee Based'!H38</f>
        <v>65.114918694443048</v>
      </c>
    </row>
    <row r="41" spans="1:7" s="5" customFormat="1" ht="13.5" customHeight="1">
      <c r="A41" s="448">
        <v>28</v>
      </c>
      <c r="B41" s="444" t="str">
        <f>'Output|Fee Based'!B39</f>
        <v>SPRD</v>
      </c>
      <c r="C41" s="466" t="str">
        <f>'Output|Fee Based'!C39</f>
        <v xml:space="preserve">Field-based special meter reads </v>
      </c>
      <c r="D41" s="466" t="str">
        <f>'Output|Fee Based'!D39</f>
        <v>Business Hours</v>
      </c>
      <c r="E41" s="466" t="str">
        <f>'Output|Fee Based'!E39</f>
        <v>Auxiliary metering services</v>
      </c>
      <c r="F41" s="451">
        <v>199.83009383434376</v>
      </c>
      <c r="G41" s="450">
        <f>'Output|Fee Based'!H39</f>
        <v>61.402760411462175</v>
      </c>
    </row>
    <row r="42" spans="1:7" s="5" customFormat="1" ht="13.5" customHeight="1">
      <c r="A42" s="448">
        <v>29</v>
      </c>
      <c r="B42" s="444" t="str">
        <f>'Output|Fee Based'!B40</f>
        <v>MTAL</v>
      </c>
      <c r="C42" s="466" t="str">
        <f>'Output|Fee Based'!C40</f>
        <v>Meter test of types 5, 6 and AMI smart metering installations BH</v>
      </c>
      <c r="D42" s="466" t="str">
        <f>'Output|Fee Based'!D40</f>
        <v>Business Hours</v>
      </c>
      <c r="E42" s="466" t="str">
        <f>'Output|Fee Based'!E40</f>
        <v>Auxiliary metering services</v>
      </c>
      <c r="F42" s="451">
        <v>1257.3542100085249</v>
      </c>
      <c r="G42" s="450">
        <f>'Output|Fee Based'!H40</f>
        <v>661.87404740631905</v>
      </c>
    </row>
    <row r="43" spans="1:7" s="5" customFormat="1" ht="13.5" customHeight="1">
      <c r="A43" s="448">
        <v>30</v>
      </c>
      <c r="B43" s="444" t="str">
        <f>'Output|Fee Based'!B41</f>
        <v>MTAL</v>
      </c>
      <c r="C43" s="466" t="str">
        <f>'Output|Fee Based'!C41</f>
        <v>Meter test of types 5, 6 and AMI smart metering installations AH</v>
      </c>
      <c r="D43" s="466" t="str">
        <f>'Output|Fee Based'!D41</f>
        <v>After Hours</v>
      </c>
      <c r="E43" s="466" t="str">
        <f>'Output|Fee Based'!E41</f>
        <v>Auxiliary metering services</v>
      </c>
      <c r="F43" s="451">
        <v>2068.136326920926</v>
      </c>
      <c r="G43" s="450">
        <f>'Output|Fee Based'!H41</f>
        <v>898.58415835415167</v>
      </c>
    </row>
    <row r="44" spans="1:7" s="5" customFormat="1" ht="13.5" customHeight="1">
      <c r="A44" s="448">
        <v>31</v>
      </c>
      <c r="B44" s="444" t="str">
        <f>'Output|Fee Based'!B42</f>
        <v>MDCH</v>
      </c>
      <c r="C44" s="466" t="str">
        <f>'Output|Fee Based'!C42</f>
        <v>Type 7 metering</v>
      </c>
      <c r="D44" s="466" t="str">
        <f>'Output|Fee Based'!D42</f>
        <v>Business Hours</v>
      </c>
      <c r="E44" s="466" t="str">
        <f>'Output|Fee Based'!E42</f>
        <v>Type 7 metering services</v>
      </c>
      <c r="F44" s="451">
        <v>0</v>
      </c>
      <c r="G44" s="450">
        <f>'Output|Fee Based'!H42</f>
        <v>0</v>
      </c>
    </row>
    <row r="45" spans="1:7" s="5" customFormat="1" ht="13.5" customHeight="1">
      <c r="A45" s="448">
        <v>32</v>
      </c>
      <c r="B45" s="444" t="str">
        <f>'Output|Fee Based'!B43</f>
        <v>NCUM</v>
      </c>
      <c r="C45" s="466" t="str">
        <f>'Output|Fee Based'!C43</f>
        <v>Non-contestable unmetered loads</v>
      </c>
      <c r="D45" s="466" t="str">
        <f>'Output|Fee Based'!D43</f>
        <v>Business Hours</v>
      </c>
      <c r="E45" s="466" t="str">
        <f>'Output|Fee Based'!E43</f>
        <v>Auxiliary metering services</v>
      </c>
      <c r="F45" s="451">
        <v>0</v>
      </c>
      <c r="G45" s="450">
        <f>'Output|Fee Based'!H43</f>
        <v>0</v>
      </c>
    </row>
    <row r="46" spans="1:7" s="5" customFormat="1" ht="13.5" customHeight="1">
      <c r="A46" s="448">
        <v>33</v>
      </c>
      <c r="B46" s="444" t="str">
        <f>'Output|Fee Based'!B44</f>
        <v>WSVR</v>
      </c>
      <c r="C46" s="466" t="str">
        <f>'Output|Fee Based'!C44</f>
        <v>Wasted site attendance BH</v>
      </c>
      <c r="D46" s="466" t="str">
        <f>'Output|Fee Based'!D44</f>
        <v>Business Hours</v>
      </c>
      <c r="E46" s="466" t="str">
        <f>'Output|Fee Based'!E44</f>
        <v>Connection service</v>
      </c>
      <c r="F46" s="451">
        <v>637.0002252435155</v>
      </c>
      <c r="G46" s="450">
        <f>'Output|Fee Based'!H44</f>
        <v>618.76587610271554</v>
      </c>
    </row>
    <row r="47" spans="1:7" s="5" customFormat="1" ht="13.5" customHeight="1">
      <c r="A47" s="448">
        <v>34</v>
      </c>
      <c r="B47" s="444" t="str">
        <f>'Output|Fee Based'!B45</f>
        <v>WSVR</v>
      </c>
      <c r="C47" s="466" t="str">
        <f>'Output|Fee Based'!C45</f>
        <v>Wasted site attendance AH</v>
      </c>
      <c r="D47" s="466" t="str">
        <f>'Output|Fee Based'!D45</f>
        <v>After Hours</v>
      </c>
      <c r="E47" s="466" t="str">
        <f>'Output|Fee Based'!E45</f>
        <v>Connection service</v>
      </c>
      <c r="F47" s="451">
        <v>988.33914257222261</v>
      </c>
      <c r="G47" s="450">
        <f>'Output|Fee Based'!H45</f>
        <v>958.78901080373726</v>
      </c>
    </row>
    <row r="48" spans="1:7" s="5" customFormat="1" ht="13.5" customHeight="1">
      <c r="A48" s="448">
        <v>35</v>
      </c>
      <c r="B48" s="444" t="str">
        <f>'Output|Fee Based'!B46</f>
        <v>RTK3</v>
      </c>
      <c r="C48" s="466" t="str">
        <f>'Output|Fee Based'!C46</f>
        <v>Replacement of 3-phase overhead service line BH</v>
      </c>
      <c r="D48" s="466" t="str">
        <f>'Output|Fee Based'!D46</f>
        <v>Business Hours</v>
      </c>
      <c r="E48" s="466" t="str">
        <f>'Output|Fee Based'!E46</f>
        <v>Connection service</v>
      </c>
      <c r="F48" s="451">
        <v>794.6690190785323</v>
      </c>
      <c r="G48" s="450">
        <f>'Output|Fee Based'!H46</f>
        <v>791.11947589460794</v>
      </c>
    </row>
    <row r="49" spans="1:14" s="5" customFormat="1" ht="13.5" customHeight="1">
      <c r="A49" s="448">
        <v>36</v>
      </c>
      <c r="B49" s="444" t="str">
        <f>'Output|Fee Based'!B47</f>
        <v>RTK3</v>
      </c>
      <c r="C49" s="466" t="str">
        <f>'Output|Fee Based'!C47</f>
        <v>Replacement of 3-phase overhead service line AH</v>
      </c>
      <c r="D49" s="466" t="str">
        <f>'Output|Fee Based'!D47</f>
        <v>After Hours</v>
      </c>
      <c r="E49" s="466" t="str">
        <f>'Output|Fee Based'!E47</f>
        <v>Connection service</v>
      </c>
      <c r="F49" s="451">
        <v>1152.5877541813497</v>
      </c>
      <c r="G49" s="450">
        <f>'Output|Fee Based'!H47</f>
        <v>1146.6627823749832</v>
      </c>
    </row>
    <row r="50" spans="1:14" s="5" customFormat="1"/>
    <row r="51" spans="1:14" s="5" customFormat="1"/>
    <row r="52" spans="1:14">
      <c r="A52" s="440" t="s">
        <v>685</v>
      </c>
      <c r="B52" s="440"/>
      <c r="C52" s="440"/>
      <c r="D52" s="440"/>
      <c r="E52" s="440"/>
      <c r="F52" s="440"/>
      <c r="G52" s="440"/>
      <c r="H52" s="440"/>
      <c r="I52" s="440"/>
      <c r="J52" s="440"/>
      <c r="K52" s="440"/>
      <c r="L52" s="440"/>
      <c r="M52" s="440"/>
      <c r="N52" s="440"/>
    </row>
    <row r="53" spans="1:14" s="5" customFormat="1" hidden="1">
      <c r="A53"/>
      <c r="B53"/>
      <c r="C53"/>
      <c r="D53"/>
      <c r="E53"/>
      <c r="F53"/>
      <c r="G53"/>
    </row>
    <row r="54" spans="1:14" s="5" customFormat="1" hidden="1">
      <c r="A54"/>
      <c r="B54"/>
      <c r="C54"/>
      <c r="D54"/>
      <c r="E54"/>
      <c r="F54"/>
      <c r="G54"/>
    </row>
    <row r="55" spans="1:14" s="5" customFormat="1" hidden="1">
      <c r="A55"/>
      <c r="B55"/>
      <c r="C55"/>
      <c r="D55"/>
      <c r="E55"/>
      <c r="F55"/>
      <c r="G55"/>
    </row>
    <row r="56" spans="1:14" s="5" customFormat="1" hidden="1">
      <c r="A56"/>
      <c r="B56"/>
      <c r="C56"/>
      <c r="D56"/>
      <c r="E56"/>
      <c r="F56"/>
      <c r="G56"/>
    </row>
    <row r="57" spans="1:14" s="5" customFormat="1" hidden="1">
      <c r="A57"/>
      <c r="B57"/>
      <c r="C57"/>
      <c r="D57"/>
      <c r="E57"/>
      <c r="F57"/>
      <c r="G57"/>
    </row>
    <row r="58" spans="1:14" s="5" customFormat="1" hidden="1">
      <c r="A58"/>
      <c r="B58"/>
      <c r="C58"/>
      <c r="D58"/>
      <c r="E58"/>
      <c r="F58"/>
      <c r="G58"/>
    </row>
    <row r="59" spans="1:14" s="5" customFormat="1" hidden="1">
      <c r="A59"/>
      <c r="B59"/>
      <c r="C59"/>
      <c r="D59"/>
      <c r="E59"/>
      <c r="F59"/>
      <c r="G59"/>
    </row>
    <row r="60" spans="1:14" s="5" customFormat="1" hidden="1">
      <c r="A60"/>
      <c r="B60"/>
      <c r="C60"/>
      <c r="D60"/>
      <c r="E60"/>
      <c r="F60"/>
      <c r="G60"/>
    </row>
    <row r="61" spans="1:14" s="5" customFormat="1" hidden="1">
      <c r="A61"/>
      <c r="B61"/>
      <c r="C61"/>
      <c r="D61"/>
      <c r="E61"/>
      <c r="F61"/>
      <c r="G61"/>
    </row>
    <row r="62" spans="1:14" s="5" customFormat="1" hidden="1">
      <c r="A62"/>
      <c r="B62"/>
      <c r="C62"/>
      <c r="D62"/>
      <c r="E62"/>
      <c r="F62"/>
      <c r="G62"/>
    </row>
    <row r="63" spans="1:14" s="5" customFormat="1" hidden="1">
      <c r="A63"/>
      <c r="B63"/>
      <c r="C63"/>
      <c r="D63"/>
      <c r="E63"/>
      <c r="F63"/>
      <c r="G63"/>
    </row>
    <row r="64" spans="1:14" s="5" customFormat="1" hidden="1">
      <c r="A64"/>
      <c r="B64"/>
      <c r="C64"/>
      <c r="D64"/>
      <c r="E64"/>
      <c r="F64"/>
      <c r="G64"/>
    </row>
    <row r="65" spans="1:7" s="5" customFormat="1" hidden="1">
      <c r="A65"/>
      <c r="B65"/>
      <c r="C65"/>
      <c r="D65"/>
      <c r="E65"/>
      <c r="F65"/>
      <c r="G65"/>
    </row>
    <row r="66" spans="1:7" s="5" customFormat="1" hidden="1">
      <c r="A66"/>
      <c r="B66"/>
      <c r="C66"/>
      <c r="D66"/>
      <c r="E66"/>
      <c r="F66"/>
      <c r="G66"/>
    </row>
    <row r="67" spans="1:7" s="5" customFormat="1" hidden="1">
      <c r="A67"/>
      <c r="B67"/>
      <c r="C67"/>
      <c r="D67"/>
      <c r="E67"/>
      <c r="F67"/>
      <c r="G67"/>
    </row>
    <row r="68" spans="1:7" s="5" customFormat="1" hidden="1">
      <c r="A68"/>
      <c r="B68"/>
      <c r="C68"/>
      <c r="D68"/>
      <c r="E68"/>
      <c r="F68"/>
      <c r="G68"/>
    </row>
    <row r="69" spans="1:7" s="5" customFormat="1" hidden="1">
      <c r="A69"/>
      <c r="B69"/>
      <c r="C69"/>
      <c r="D69"/>
      <c r="E69"/>
      <c r="F69"/>
      <c r="G69"/>
    </row>
    <row r="70" spans="1:7" s="5" customFormat="1" hidden="1">
      <c r="A70"/>
      <c r="B70"/>
      <c r="C70"/>
      <c r="D70"/>
      <c r="E70"/>
      <c r="F70"/>
      <c r="G70"/>
    </row>
    <row r="71" spans="1:7" s="5" customFormat="1" hidden="1">
      <c r="A71"/>
      <c r="B71"/>
      <c r="C71"/>
      <c r="D71"/>
      <c r="E71"/>
      <c r="F71"/>
      <c r="G71"/>
    </row>
    <row r="72" spans="1:7" s="5" customFormat="1" hidden="1">
      <c r="A72"/>
      <c r="B72"/>
      <c r="C72"/>
      <c r="D72"/>
      <c r="E72"/>
      <c r="F72"/>
      <c r="G72"/>
    </row>
    <row r="73" spans="1:7" s="5" customFormat="1" hidden="1">
      <c r="A73"/>
      <c r="B73"/>
      <c r="C73"/>
      <c r="D73"/>
      <c r="E73"/>
      <c r="F73"/>
      <c r="G73"/>
    </row>
    <row r="74" spans="1:7" s="5" customFormat="1" hidden="1">
      <c r="A74"/>
      <c r="B74"/>
      <c r="C74"/>
      <c r="D74"/>
      <c r="E74"/>
      <c r="F74"/>
      <c r="G74"/>
    </row>
    <row r="75" spans="1:7" s="5" customFormat="1" hidden="1">
      <c r="A75"/>
      <c r="B75"/>
      <c r="C75"/>
      <c r="D75"/>
      <c r="E75"/>
      <c r="F75"/>
      <c r="G75"/>
    </row>
    <row r="76" spans="1:7" s="5" customFormat="1" hidden="1">
      <c r="A76"/>
      <c r="B76"/>
      <c r="C76"/>
      <c r="D76"/>
      <c r="E76"/>
      <c r="F76"/>
      <c r="G76"/>
    </row>
    <row r="77" spans="1:7" s="5" customFormat="1" hidden="1">
      <c r="A77"/>
      <c r="B77"/>
      <c r="C77"/>
      <c r="D77"/>
      <c r="E77"/>
      <c r="F77"/>
      <c r="G77"/>
    </row>
    <row r="78" spans="1:7" s="5" customFormat="1" hidden="1">
      <c r="A78"/>
      <c r="B78"/>
      <c r="C78"/>
      <c r="D78"/>
      <c r="E78"/>
      <c r="F78"/>
      <c r="G78"/>
    </row>
    <row r="79" spans="1:7" s="5" customFormat="1" hidden="1">
      <c r="A79"/>
      <c r="B79"/>
      <c r="C79"/>
      <c r="D79"/>
      <c r="E79"/>
      <c r="F79"/>
      <c r="G79"/>
    </row>
    <row r="80" spans="1:7" s="5" customFormat="1" hidden="1">
      <c r="A80"/>
      <c r="B80"/>
      <c r="C80"/>
      <c r="D80"/>
      <c r="E80"/>
      <c r="F80"/>
      <c r="G80"/>
    </row>
    <row r="81" spans="1:7" s="5" customFormat="1" hidden="1">
      <c r="A81"/>
      <c r="B81"/>
      <c r="C81"/>
      <c r="D81"/>
      <c r="E81"/>
      <c r="F81"/>
      <c r="G81"/>
    </row>
    <row r="82" spans="1:7" s="5" customFormat="1" hidden="1">
      <c r="A82"/>
      <c r="B82"/>
      <c r="C82"/>
      <c r="D82"/>
      <c r="E82"/>
      <c r="F82"/>
      <c r="G82"/>
    </row>
    <row r="83" spans="1:7" s="5" customFormat="1" hidden="1">
      <c r="A83"/>
      <c r="B83"/>
      <c r="C83"/>
      <c r="D83"/>
      <c r="E83"/>
      <c r="F83"/>
      <c r="G83"/>
    </row>
    <row r="84" spans="1:7" s="5" customFormat="1" hidden="1">
      <c r="A84"/>
      <c r="B84"/>
      <c r="C84"/>
      <c r="D84"/>
      <c r="E84"/>
      <c r="F84"/>
      <c r="G84"/>
    </row>
    <row r="85" spans="1:7" s="5" customFormat="1" hidden="1">
      <c r="A85"/>
      <c r="B85"/>
      <c r="C85"/>
      <c r="D85"/>
      <c r="E85"/>
      <c r="F85"/>
      <c r="G85"/>
    </row>
    <row r="86" spans="1:7" s="5" customFormat="1" hidden="1">
      <c r="A86"/>
      <c r="B86"/>
      <c r="C86"/>
      <c r="D86"/>
      <c r="E86"/>
      <c r="F86"/>
      <c r="G86"/>
    </row>
    <row r="87" spans="1:7" s="5" customFormat="1" hidden="1">
      <c r="A87"/>
      <c r="B87"/>
      <c r="C87"/>
      <c r="D87"/>
      <c r="E87"/>
      <c r="F87"/>
      <c r="G87"/>
    </row>
    <row r="88" spans="1:7" s="5" customFormat="1" hidden="1">
      <c r="A88"/>
      <c r="B88"/>
      <c r="C88"/>
      <c r="D88"/>
      <c r="E88"/>
      <c r="F88"/>
      <c r="G88"/>
    </row>
    <row r="89" spans="1:7" s="5" customFormat="1" hidden="1">
      <c r="A89"/>
      <c r="B89"/>
      <c r="C89"/>
      <c r="D89"/>
      <c r="E89"/>
      <c r="F89"/>
      <c r="G89"/>
    </row>
    <row r="90" spans="1:7" s="5" customFormat="1" hidden="1">
      <c r="A90"/>
      <c r="B90"/>
      <c r="C90"/>
      <c r="D90"/>
      <c r="E90"/>
      <c r="F90"/>
      <c r="G90"/>
    </row>
    <row r="91" spans="1:7" s="5" customFormat="1" hidden="1">
      <c r="A91"/>
      <c r="B91"/>
      <c r="C91"/>
      <c r="D91"/>
      <c r="E91"/>
      <c r="F91"/>
      <c r="G91"/>
    </row>
    <row r="92" spans="1:7" s="5" customFormat="1" hidden="1">
      <c r="A92"/>
      <c r="B92"/>
      <c r="C92"/>
      <c r="D92"/>
      <c r="E92"/>
      <c r="F92"/>
      <c r="G92"/>
    </row>
    <row r="93" spans="1:7" s="5" customFormat="1" hidden="1">
      <c r="A93"/>
      <c r="B93"/>
      <c r="C93"/>
      <c r="D93"/>
      <c r="E93"/>
      <c r="F93"/>
      <c r="G93"/>
    </row>
    <row r="94" spans="1:7" s="5" customFormat="1" hidden="1">
      <c r="A94"/>
      <c r="B94"/>
      <c r="C94"/>
      <c r="D94"/>
      <c r="E94"/>
      <c r="F94"/>
      <c r="G94"/>
    </row>
    <row r="95" spans="1:7" s="5" customFormat="1" hidden="1">
      <c r="A95"/>
      <c r="B95"/>
      <c r="C95"/>
      <c r="D95"/>
      <c r="E95"/>
      <c r="F95"/>
      <c r="G95"/>
    </row>
    <row r="96" spans="1:7" s="5" customFormat="1" hidden="1">
      <c r="A96"/>
      <c r="B96"/>
      <c r="C96"/>
      <c r="D96"/>
      <c r="E96"/>
      <c r="F96"/>
      <c r="G96"/>
    </row>
    <row r="97" spans="1:7" s="5" customFormat="1" hidden="1">
      <c r="A97"/>
      <c r="B97"/>
      <c r="C97"/>
      <c r="D97"/>
      <c r="E97"/>
      <c r="F97"/>
      <c r="G97"/>
    </row>
    <row r="98" spans="1:7" s="5" customFormat="1" hidden="1">
      <c r="A98"/>
      <c r="B98"/>
      <c r="C98"/>
      <c r="D98"/>
      <c r="E98"/>
      <c r="F98"/>
      <c r="G98"/>
    </row>
    <row r="99" spans="1:7" s="5" customFormat="1" hidden="1">
      <c r="A99"/>
      <c r="B99"/>
      <c r="C99"/>
      <c r="D99"/>
      <c r="E99"/>
      <c r="F99"/>
      <c r="G99"/>
    </row>
    <row r="100" spans="1:7" s="5" customFormat="1" hidden="1">
      <c r="A100"/>
      <c r="B100"/>
      <c r="C100"/>
      <c r="D100"/>
      <c r="E100"/>
      <c r="F100"/>
      <c r="G100"/>
    </row>
    <row r="101" spans="1:7" s="5" customFormat="1" hidden="1">
      <c r="A101"/>
      <c r="B101"/>
      <c r="C101"/>
      <c r="D101"/>
      <c r="E101"/>
      <c r="F101"/>
      <c r="G101"/>
    </row>
    <row r="102" spans="1:7" s="5" customFormat="1" hidden="1">
      <c r="A102"/>
      <c r="B102"/>
      <c r="C102"/>
      <c r="D102"/>
      <c r="E102"/>
      <c r="F102"/>
      <c r="G102"/>
    </row>
    <row r="103" spans="1:7" s="5" customFormat="1" hidden="1">
      <c r="A103"/>
      <c r="B103"/>
      <c r="C103"/>
      <c r="D103"/>
      <c r="E103"/>
      <c r="F103"/>
      <c r="G103"/>
    </row>
    <row r="104" spans="1:7" s="5" customFormat="1" hidden="1">
      <c r="A104"/>
      <c r="B104"/>
      <c r="C104"/>
      <c r="D104"/>
      <c r="E104"/>
      <c r="F104"/>
      <c r="G104"/>
    </row>
    <row r="105" spans="1:7" s="5" customFormat="1" hidden="1">
      <c r="A105"/>
      <c r="B105"/>
      <c r="C105"/>
      <c r="D105"/>
      <c r="E105"/>
      <c r="F105"/>
      <c r="G105"/>
    </row>
  </sheetData>
  <mergeCells count="3">
    <mergeCell ref="A12:B12"/>
    <mergeCell ref="C12:D12"/>
    <mergeCell ref="F12:G12"/>
  </mergeCells>
  <phoneticPr fontId="18" type="noConversion"/>
  <hyperlinks>
    <hyperlink ref="B4" location="'AER Draft Decision - Services'!B9" display="Table 3" xr:uid="{5A5A3D92-64CA-4BDB-B1FD-01688BE77E37}"/>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G79"/>
  <sheetViews>
    <sheetView showGridLines="0" zoomScaleNormal="100" workbookViewId="0"/>
  </sheetViews>
  <sheetFormatPr defaultRowHeight="12.65" customHeight="1"/>
  <cols>
    <col min="1" max="1" width="5.81640625" customWidth="1"/>
    <col min="2" max="2" width="70.81640625" customWidth="1"/>
    <col min="3" max="3" width="7" customWidth="1"/>
    <col min="4" max="7" width="8.7265625" customWidth="1"/>
  </cols>
  <sheetData>
    <row r="1" spans="1:3" s="28" customFormat="1" ht="25" customHeight="1">
      <c r="A1" s="27"/>
      <c r="B1" s="35" t="str">
        <f>Index!B1</f>
        <v>Jemena Electricity Networks – Alternative Control Services Forecast model</v>
      </c>
    </row>
    <row r="2" spans="1:3" s="28" customFormat="1" ht="25" customHeight="1">
      <c r="A2" s="27"/>
      <c r="B2" s="35" t="str">
        <f ca="1">MID(CELL("filename",A1),FIND("]",CELL("filename",A1))+1,255)</f>
        <v>Model Validation</v>
      </c>
    </row>
    <row r="3" spans="1:3" s="4" customFormat="1" ht="8.25" customHeight="1">
      <c r="A3" s="5"/>
      <c r="B3" s="5"/>
    </row>
    <row r="4" spans="1:3" ht="13">
      <c r="A4" s="5"/>
      <c r="B4" s="94" t="s">
        <v>560</v>
      </c>
      <c r="C4" s="101">
        <f>IF(SUM(C8:C17)=0,0,1)</f>
        <v>1</v>
      </c>
    </row>
    <row r="5" spans="1:3" ht="6.75" customHeight="1">
      <c r="A5" s="5"/>
      <c r="B5" s="5"/>
      <c r="C5" s="5"/>
    </row>
    <row r="6" spans="1:3" ht="6.75" customHeight="1">
      <c r="A6" s="5"/>
      <c r="B6" s="5"/>
      <c r="C6" s="5"/>
    </row>
    <row r="7" spans="1:3" ht="13">
      <c r="A7" s="5"/>
      <c r="B7" s="9" t="str">
        <f>Index!B7</f>
        <v>Worksheet name</v>
      </c>
      <c r="C7" s="5"/>
    </row>
    <row r="8" spans="1:3" ht="12.5">
      <c r="A8" s="5"/>
      <c r="B8" s="5" t="str">
        <f ca="1">Index!B8</f>
        <v>Output|Fee Based</v>
      </c>
      <c r="C8" s="101">
        <f>IF(SUM(C44:C45)=0,0,1)</f>
        <v>0</v>
      </c>
    </row>
    <row r="9" spans="1:3" ht="12.5">
      <c r="A9" s="5"/>
      <c r="B9" s="5" t="str">
        <f ca="1">Index!B9</f>
        <v>Output|Quoted</v>
      </c>
      <c r="C9" s="101">
        <f>IF(SUM(C48:C50)=0,0,1)</f>
        <v>0</v>
      </c>
    </row>
    <row r="10" spans="1:3" ht="12.5">
      <c r="A10" s="5"/>
      <c r="B10" s="5" t="str">
        <f ca="1">Index!B10</f>
        <v>Input|Setup</v>
      </c>
      <c r="C10" s="101">
        <f>IF(SUM(C53:C58)=0,0,1)</f>
        <v>0</v>
      </c>
    </row>
    <row r="11" spans="1:3" ht="12.5">
      <c r="A11" s="5"/>
      <c r="B11" s="5" t="str">
        <f ca="1">Index!B11</f>
        <v>Input|Escalations</v>
      </c>
      <c r="C11" s="101">
        <f>IF(SUM(C61:C62)=0,0,1)</f>
        <v>0</v>
      </c>
    </row>
    <row r="12" spans="1:3" ht="12.5">
      <c r="A12" s="5"/>
      <c r="B12" s="5" t="str">
        <f ca="1">Index!B12</f>
        <v>Input|Indirect Cost Rates</v>
      </c>
      <c r="C12" s="4" t="s">
        <v>249</v>
      </c>
    </row>
    <row r="13" spans="1:3" ht="12.5">
      <c r="A13" s="5"/>
      <c r="B13" s="5" t="str">
        <f ca="1">Index!B13</f>
        <v>Input|Labour Rates</v>
      </c>
      <c r="C13" s="101">
        <f>IF(SUM(C65:C66)=0,0,1)</f>
        <v>0</v>
      </c>
    </row>
    <row r="14" spans="1:3" ht="12.5">
      <c r="A14" s="5"/>
      <c r="B14" s="5" t="str">
        <f>Index!B14</f>
        <v>Input|Fee Based</v>
      </c>
      <c r="C14" s="101">
        <f>IF(SUM(C69:C72)=0,0,1)</f>
        <v>1</v>
      </c>
    </row>
    <row r="15" spans="1:3" ht="12.5">
      <c r="A15" s="5"/>
      <c r="B15" s="5" t="str">
        <f ca="1">Index!B15</f>
        <v>Input|Fee Based Mapping</v>
      </c>
      <c r="C15" s="101">
        <f>IF(SUM(C75)=0,0,1)</f>
        <v>0</v>
      </c>
    </row>
    <row r="16" spans="1:3" ht="12.5">
      <c r="A16" s="5"/>
      <c r="B16" s="5" t="str">
        <f ca="1">Index!B17</f>
        <v>Calc|Labour Rates</v>
      </c>
      <c r="C16" s="4" t="s">
        <v>249</v>
      </c>
    </row>
    <row r="17" spans="1:7" ht="12.5">
      <c r="A17" s="5"/>
      <c r="B17" s="5" t="str">
        <f>Index!B18</f>
        <v>Calc|Fee Based</v>
      </c>
      <c r="C17" s="101">
        <f>IF(SUM(C78)=0,0,1)</f>
        <v>0</v>
      </c>
    </row>
    <row r="18" spans="1:7" ht="12.5">
      <c r="A18" s="5"/>
      <c r="B18" s="5" t="str">
        <f ca="1">Index!B19</f>
        <v>Model Validation</v>
      </c>
      <c r="C18" s="4" t="s">
        <v>249</v>
      </c>
      <c r="G18" s="167"/>
    </row>
    <row r="19" spans="1:7" ht="12.5">
      <c r="A19" s="5"/>
      <c r="B19" s="167" t="str">
        <f>'Input|Labour Rates'!B87</f>
        <v>ND1P</v>
      </c>
      <c r="C19" s="101" cm="1">
        <f t="array" aca="1" ref="C19" ca="1">INDIRECT("'"&amp;$B19&amp;"'!J1",TRUE)</f>
        <v>0</v>
      </c>
      <c r="G19" s="167"/>
    </row>
    <row r="20" spans="1:7" ht="12.5">
      <c r="A20" s="5"/>
      <c r="B20" s="167" t="str">
        <f>'Input|Labour Rates'!B88</f>
        <v>ND3P</v>
      </c>
      <c r="C20" s="101" cm="1">
        <f t="array" aca="1" ref="C20" ca="1">INDIRECT("'"&amp;$B20&amp;"'!J1",TRUE)</f>
        <v>0</v>
      </c>
      <c r="G20" s="167"/>
    </row>
    <row r="21" spans="1:7" ht="12.5">
      <c r="A21" s="5"/>
      <c r="B21" s="167" t="str">
        <f>'Input|Labour Rates'!B89</f>
        <v>BTSO</v>
      </c>
      <c r="C21" s="101" cm="1">
        <f t="array" aca="1" ref="C21" ca="1">INDIRECT("'"&amp;$B21&amp;"'!J1",TRUE)</f>
        <v>0</v>
      </c>
      <c r="G21" s="167"/>
    </row>
    <row r="22" spans="1:7" ht="12.5">
      <c r="A22" s="5"/>
      <c r="B22" s="167" t="str">
        <f>'Input|Labour Rates'!B90</f>
        <v>BTSP</v>
      </c>
      <c r="C22" s="101" cm="1">
        <f t="array" aca="1" ref="C22" ca="1">INDIRECT("'"&amp;$B22&amp;"'!J1",TRUE)</f>
        <v>0</v>
      </c>
      <c r="G22" s="167"/>
    </row>
    <row r="23" spans="1:7" ht="12.5">
      <c r="A23" s="5"/>
      <c r="B23" s="167" t="str">
        <f>'Input|Labour Rates'!B91</f>
        <v>SUTK</v>
      </c>
      <c r="C23" s="101" cm="1">
        <f t="array" aca="1" ref="C23" ca="1">INDIRECT("'"&amp;$B23&amp;"'!J1",TRUE)</f>
        <v>0</v>
      </c>
      <c r="G23" s="167"/>
    </row>
    <row r="24" spans="1:7" ht="12.5">
      <c r="A24" s="5"/>
      <c r="B24" s="167" t="str">
        <f>'Input|Labour Rates'!B92</f>
        <v>RTK1</v>
      </c>
      <c r="C24" s="101" cm="1">
        <f t="array" aca="1" ref="C24" ca="1">INDIRECT("'"&amp;$B24&amp;"'!J1",TRUE)</f>
        <v>0</v>
      </c>
      <c r="G24" s="167"/>
    </row>
    <row r="25" spans="1:7" ht="12.5">
      <c r="A25" s="5"/>
      <c r="B25" s="167" t="str">
        <f>'Input|Labour Rates'!B93</f>
        <v>REEN</v>
      </c>
      <c r="C25" s="101" cm="1">
        <f t="array" aca="1" ref="C25" ca="1">INDIRECT("'"&amp;$B25&amp;"'!J1",TRUE)</f>
        <v>0</v>
      </c>
      <c r="G25" s="167"/>
    </row>
    <row r="26" spans="1:7" ht="12.5">
      <c r="A26" s="5"/>
      <c r="B26" s="167" t="str">
        <f>'Input|Labour Rates'!B94</f>
        <v>DEEN</v>
      </c>
      <c r="C26" s="101" cm="1">
        <f t="array" aca="1" ref="C26" ca="1">INDIRECT("'"&amp;$B26&amp;"'!J1",TRUE)</f>
        <v>0</v>
      </c>
      <c r="G26" s="167"/>
    </row>
    <row r="27" spans="1:7" ht="12.5">
      <c r="A27" s="5"/>
      <c r="B27" s="167" t="str">
        <f>'Input|Labour Rates'!B95</f>
        <v>DCTK</v>
      </c>
      <c r="C27" s="101" cm="1">
        <f t="array" aca="1" ref="C27" ca="1">INDIRECT("'"&amp;$B27&amp;"'!J1",TRUE)</f>
        <v>0</v>
      </c>
      <c r="G27" s="167"/>
    </row>
    <row r="28" spans="1:7" ht="12.5">
      <c r="A28" s="5"/>
      <c r="B28" s="167" t="str">
        <f>'Input|Labour Rates'!B96</f>
        <v>RCTK</v>
      </c>
      <c r="C28" s="101" cm="1">
        <f t="array" aca="1" ref="C28" ca="1">INDIRECT("'"&amp;$B28&amp;"'!J1",TRUE)</f>
        <v>0</v>
      </c>
      <c r="G28" s="167"/>
    </row>
    <row r="29" spans="1:7" ht="12.5">
      <c r="A29" s="5"/>
      <c r="B29" s="167" t="str">
        <f>'Input|Labour Rates'!B97</f>
        <v>SLOM</v>
      </c>
      <c r="C29" s="101" cm="1">
        <f t="array" aca="1" ref="C29" ca="1">INDIRECT("'"&amp;$B29&amp;"'!J1",TRUE)</f>
        <v>0</v>
      </c>
      <c r="G29" s="167"/>
    </row>
    <row r="30" spans="1:7" ht="12.5">
      <c r="A30" s="5"/>
      <c r="B30" s="167" t="str">
        <f>'Input|Labour Rates'!B99</f>
        <v>RFOM</v>
      </c>
      <c r="C30" s="101" cm="1">
        <f t="array" aca="1" ref="C30" ca="1">INDIRECT("'"&amp;$B30&amp;"'!J1",TRUE)</f>
        <v>0</v>
      </c>
      <c r="G30" s="167"/>
    </row>
    <row r="31" spans="1:7" ht="12.5">
      <c r="A31" s="5"/>
      <c r="B31" s="167" t="str">
        <f>'Input|Labour Rates'!B100</f>
        <v>REENRM</v>
      </c>
      <c r="C31" s="101" cm="1">
        <f t="array" aca="1" ref="C31" ca="1">INDIRECT("'"&amp;$B31&amp;"'!J1",TRUE)</f>
        <v>0</v>
      </c>
      <c r="G31" s="167"/>
    </row>
    <row r="32" spans="1:7" ht="12.5">
      <c r="A32" s="5"/>
      <c r="B32" s="167" t="str">
        <f>'Input|Labour Rates'!B101</f>
        <v>DEENRM</v>
      </c>
      <c r="C32" s="101" cm="1">
        <f t="array" aca="1" ref="C32" ca="1">INDIRECT("'"&amp;$B32&amp;"'!J1",TRUE)</f>
        <v>0</v>
      </c>
      <c r="G32" s="167"/>
    </row>
    <row r="33" spans="1:7" ht="12.5">
      <c r="A33" s="5"/>
      <c r="B33" s="167" t="str">
        <f>'Input|Labour Rates'!B102</f>
        <v>MCTK</v>
      </c>
      <c r="C33" s="101" cm="1">
        <f t="array" aca="1" ref="C33" ca="1">INDIRECT("'"&amp;$B33&amp;"'!J1",TRUE)</f>
        <v>0</v>
      </c>
      <c r="G33" s="167"/>
    </row>
    <row r="34" spans="1:7" ht="12.5">
      <c r="A34" s="5"/>
      <c r="B34" s="167" t="str">
        <f>'Input|Labour Rates'!B103</f>
        <v>SPRDRM</v>
      </c>
      <c r="C34" s="101" cm="1">
        <f t="array" aca="1" ref="C34" ca="1">INDIRECT("'"&amp;$B34&amp;"'!J1",TRUE)</f>
        <v>0</v>
      </c>
      <c r="G34" s="167"/>
    </row>
    <row r="35" spans="1:7" ht="12.5">
      <c r="A35" s="5"/>
      <c r="B35" s="167" t="str">
        <f>'Input|Labour Rates'!B104</f>
        <v>MECFRM</v>
      </c>
      <c r="C35" s="101" cm="1">
        <f t="array" aca="1" ref="C35" ca="1">INDIRECT("'"&amp;$B35&amp;"'!J1",TRUE)</f>
        <v>0</v>
      </c>
      <c r="G35" s="167"/>
    </row>
    <row r="36" spans="1:7" ht="12.5">
      <c r="A36" s="5"/>
      <c r="B36" s="167" t="str">
        <f>'Input|Labour Rates'!B105</f>
        <v>SPRD</v>
      </c>
      <c r="C36" s="101" cm="1">
        <f t="array" aca="1" ref="C36" ca="1">INDIRECT("'"&amp;$B36&amp;"'!J1",TRUE)</f>
        <v>0</v>
      </c>
      <c r="G36" s="167"/>
    </row>
    <row r="37" spans="1:7" ht="12.5">
      <c r="A37" s="5"/>
      <c r="B37" s="167" t="str">
        <f>'Input|Labour Rates'!B106</f>
        <v>MTAL</v>
      </c>
      <c r="C37" s="101" cm="1">
        <f t="array" aca="1" ref="C37" ca="1">INDIRECT("'"&amp;$B37&amp;"'!J1",TRUE)</f>
        <v>0</v>
      </c>
      <c r="G37" s="167"/>
    </row>
    <row r="38" spans="1:7" ht="12.5">
      <c r="A38" s="5"/>
      <c r="B38" s="167" t="str">
        <f>'Input|Labour Rates'!B107</f>
        <v>MDCH</v>
      </c>
      <c r="C38" s="101" cm="1">
        <f t="array" aca="1" ref="C38" ca="1">INDIRECT("'"&amp;$B38&amp;"'!J1",TRUE)</f>
        <v>0</v>
      </c>
      <c r="G38" s="167"/>
    </row>
    <row r="39" spans="1:7" ht="12.5">
      <c r="A39" s="5"/>
      <c r="B39" s="167" t="str">
        <f>'Input|Labour Rates'!B108</f>
        <v>NCUM</v>
      </c>
      <c r="C39" s="101" cm="1">
        <f t="array" aca="1" ref="C39" ca="1">INDIRECT("'"&amp;$B39&amp;"'!J1",TRUE)</f>
        <v>0</v>
      </c>
      <c r="G39" s="167"/>
    </row>
    <row r="40" spans="1:7" ht="12.5">
      <c r="A40" s="5"/>
      <c r="B40" s="167" t="str">
        <f>'Input|Labour Rates'!B109</f>
        <v>WSVR</v>
      </c>
      <c r="C40" s="101" cm="1">
        <f t="array" aca="1" ref="C40" ca="1">INDIRECT("'"&amp;$B40&amp;"'!J1",TRUE)</f>
        <v>0</v>
      </c>
      <c r="G40" s="167"/>
    </row>
    <row r="41" spans="1:7" ht="12.5">
      <c r="A41" s="5"/>
      <c r="B41" s="167" t="str">
        <f>'Input|Labour Rates'!B110</f>
        <v>RTK3</v>
      </c>
      <c r="C41" s="101" cm="1">
        <f t="array" aca="1" ref="C41" ca="1">INDIRECT("'"&amp;$B41&amp;"'!J1",TRUE)</f>
        <v>0</v>
      </c>
      <c r="G41" s="167"/>
    </row>
    <row r="42" spans="1:7" ht="12.65" customHeight="1">
      <c r="A42" s="5"/>
      <c r="B42" s="167"/>
      <c r="C42" s="101"/>
    </row>
    <row r="43" spans="1:7" ht="12.65" customHeight="1">
      <c r="A43" s="95"/>
      <c r="B43" s="97" t="str">
        <f ca="1">B8</f>
        <v>Output|Fee Based</v>
      </c>
      <c r="C43" s="96"/>
    </row>
    <row r="44" spans="1:7" ht="12.65" customHeight="1">
      <c r="A44" s="5"/>
      <c r="B44" s="5" t="str">
        <f>Index!B48</f>
        <v>1.1 X-factors for each year of 2026-27 to 2030-31 regulatory period, (per cent)</v>
      </c>
      <c r="C44" s="123">
        <f>'Output|Fee Based'!H5</f>
        <v>0</v>
      </c>
    </row>
    <row r="45" spans="1:7" ht="12.65" customHeight="1">
      <c r="A45" s="5"/>
      <c r="B45" s="5" t="str">
        <f>Index!B49</f>
        <v>1.2 Fee based services for 2026-27</v>
      </c>
      <c r="C45" s="101">
        <f>'Output|Fee Based'!I10</f>
        <v>0</v>
      </c>
    </row>
    <row r="46" spans="1:7" ht="12.65" customHeight="1">
      <c r="A46" s="5"/>
      <c r="B46" s="5"/>
      <c r="C46" s="101"/>
    </row>
    <row r="47" spans="1:7" ht="12.65" customHeight="1">
      <c r="A47" s="95"/>
      <c r="B47" s="98" t="str">
        <f ca="1">B9</f>
        <v>Output|Quoted</v>
      </c>
      <c r="C47" s="124"/>
    </row>
    <row r="48" spans="1:7" ht="12.65" customHeight="1">
      <c r="A48" s="99"/>
      <c r="B48" s="5" t="str">
        <f>Index!B50</f>
        <v>2.1 X-factors for each year of 2026-27 to 2030-31 regulatory period, (per cent)</v>
      </c>
      <c r="C48" s="101">
        <f>IF(SUM('Output|Quoted'!D4:G4)=0,0,1)</f>
        <v>0</v>
      </c>
    </row>
    <row r="49" spans="1:3" ht="12.65" customHeight="1">
      <c r="A49" s="99"/>
      <c r="B49" s="5" t="str">
        <f>Index!B51</f>
        <v>2.2 Labour rates for 2026-27, ($2026-27)</v>
      </c>
      <c r="C49" s="101">
        <f>IF(SUM('Output|Quoted'!G12:G31)=0,0,1)</f>
        <v>0</v>
      </c>
    </row>
    <row r="50" spans="1:3" ht="12.65" customHeight="1">
      <c r="A50" s="99"/>
      <c r="B50" s="5" t="str">
        <f>Index!B52</f>
        <v>2.3 List of quoted services for 2026-27 to 2030-31 regulatory period</v>
      </c>
      <c r="C50" s="101">
        <f>IF(SUM('Output|Quoted'!G36:G85)=0,0,1)</f>
        <v>0</v>
      </c>
    </row>
    <row r="51" spans="1:3" ht="12.65" customHeight="1">
      <c r="A51" s="99"/>
      <c r="B51" s="100"/>
      <c r="C51" s="125"/>
    </row>
    <row r="52" spans="1:3" ht="12.65" customHeight="1">
      <c r="A52" s="95"/>
      <c r="B52" s="98" t="str">
        <f ca="1">B10</f>
        <v>Input|Setup</v>
      </c>
      <c r="C52" s="124"/>
    </row>
    <row r="53" spans="1:3" ht="12.65" customHeight="1">
      <c r="A53" s="99"/>
      <c r="B53" s="5" t="str">
        <f>Index!B53</f>
        <v>3.1 Years setup</v>
      </c>
      <c r="C53" s="125">
        <f>'Input|Setup'!F5</f>
        <v>0</v>
      </c>
    </row>
    <row r="54" spans="1:3" ht="12.65" customHeight="1">
      <c r="A54" s="99"/>
      <c r="B54" s="5" t="str">
        <f>Index!B58</f>
        <v>3.6 Hours</v>
      </c>
      <c r="C54" s="125">
        <f>'Input|Setup'!C24</f>
        <v>0</v>
      </c>
    </row>
    <row r="55" spans="1:3" ht="12.65" customHeight="1">
      <c r="A55" s="99"/>
      <c r="B55" s="5" t="str">
        <f>Index!B59</f>
        <v>3.7 Labour type</v>
      </c>
      <c r="C55" s="125">
        <f>'Input|Setup'!C30</f>
        <v>0</v>
      </c>
    </row>
    <row r="56" spans="1:3" ht="12.65" customHeight="1">
      <c r="A56" s="99"/>
      <c r="B56" s="5" t="str">
        <f>Index!B60</f>
        <v>3.8 Service category</v>
      </c>
      <c r="C56" s="125">
        <f>'Input|Setup'!F30</f>
        <v>0</v>
      </c>
    </row>
    <row r="57" spans="1:3" ht="12.65" customHeight="1">
      <c r="A57" s="99"/>
      <c r="B57" s="5" t="str">
        <f>Index!B61</f>
        <v>3.9 Expense Type</v>
      </c>
      <c r="C57" s="125">
        <f>'Input|Setup'!I30</f>
        <v>0</v>
      </c>
    </row>
    <row r="58" spans="1:3" ht="12.65" customHeight="1">
      <c r="A58" s="99"/>
      <c r="B58" s="5" t="str">
        <f>Index!B62</f>
        <v>3.10 Control Mechanism</v>
      </c>
      <c r="C58" s="125">
        <f>'Input|Setup'!I40</f>
        <v>0</v>
      </c>
    </row>
    <row r="59" spans="1:3" ht="12.65" customHeight="1">
      <c r="A59" s="99"/>
      <c r="B59" s="100"/>
      <c r="C59" s="125"/>
    </row>
    <row r="60" spans="1:3" ht="12.65" customHeight="1">
      <c r="A60" s="95"/>
      <c r="B60" s="98" t="str">
        <f ca="1">B11</f>
        <v>Input|Escalations</v>
      </c>
      <c r="C60" s="124"/>
    </row>
    <row r="61" spans="1:3" ht="12.65" customHeight="1">
      <c r="A61" s="99"/>
      <c r="B61" s="5" t="str">
        <f>Index!B64</f>
        <v>4.2 Inflation</v>
      </c>
      <c r="C61" s="125">
        <f>IF(SUM('Input|Escalations'!N20:N21)=0,0,1)</f>
        <v>0</v>
      </c>
    </row>
    <row r="62" spans="1:3" ht="12.65" customHeight="1">
      <c r="A62" s="99"/>
      <c r="B62" s="5" t="str">
        <f>Index!B66</f>
        <v>4.3.1 Real wage price escalation</v>
      </c>
      <c r="C62" s="125">
        <f>IF('Input|Escalations'!N41+'Input|Escalations'!N47+'Input|Escalations'!N52=0,0,1)</f>
        <v>0</v>
      </c>
    </row>
    <row r="63" spans="1:3" ht="12.65" customHeight="1">
      <c r="A63" s="99"/>
      <c r="B63" s="100"/>
      <c r="C63" s="125"/>
    </row>
    <row r="64" spans="1:3" ht="12.65" customHeight="1">
      <c r="A64" s="95"/>
      <c r="B64" s="98" t="str">
        <f ca="1">B13</f>
        <v>Input|Labour Rates</v>
      </c>
      <c r="C64" s="124"/>
    </row>
    <row r="65" spans="1:3" ht="12.65" customHeight="1">
      <c r="A65" s="99"/>
      <c r="B65" s="5" t="str">
        <f>Index!B72</f>
        <v>6.1 Labour rates</v>
      </c>
      <c r="C65" s="125">
        <f>IF(SUM('Input|Labour Rates'!J10:J29)=0,0,1)</f>
        <v>0</v>
      </c>
    </row>
    <row r="66" spans="1:3" ht="12.65" customHeight="1">
      <c r="A66" s="99"/>
      <c r="B66" t="str">
        <f>Index!B73</f>
        <v>6.2 Notes and sources for "Other costs"</v>
      </c>
      <c r="C66" s="125">
        <f>IF(SUM('Input|Labour Rates'!L10:L29)=0,0,1)</f>
        <v>0</v>
      </c>
    </row>
    <row r="67" spans="1:3" ht="12.65" customHeight="1">
      <c r="C67" s="126"/>
    </row>
    <row r="68" spans="1:3" ht="12.65" customHeight="1">
      <c r="A68" s="95"/>
      <c r="B68" s="98" t="str">
        <f>B14</f>
        <v>Input|Fee Based</v>
      </c>
      <c r="C68" s="124"/>
    </row>
    <row r="69" spans="1:3" ht="12.65" customHeight="1">
      <c r="A69" s="99"/>
      <c r="B69" s="5" t="str">
        <f>Index!B75</f>
        <v>7.1 Fee based services</v>
      </c>
      <c r="C69" s="125">
        <f>IF(SUM('Input|Fee Based'!H12:H61)=0,0,1)</f>
        <v>0</v>
      </c>
    </row>
    <row r="70" spans="1:3" ht="12.65" customHeight="1">
      <c r="A70" s="99"/>
      <c r="B70" s="5" t="str">
        <f>Index!B76</f>
        <v>7.2 Service cost build up - DIRECT COSTS, $'s ($2024-25)</v>
      </c>
      <c r="C70" s="125">
        <f>IF(SUM('Input|Fee Based'!M10,'Input|Fee Based'!S10)=0,0,1)</f>
        <v>0</v>
      </c>
    </row>
    <row r="71" spans="1:3" ht="12.65" customHeight="1">
      <c r="B71" s="5" t="str">
        <f>Index!B77</f>
        <v>7.3 Service cost build - INDIRECT COSTS (per cent)</v>
      </c>
      <c r="C71" s="125">
        <f>IF(SUM('Input|Fee Based'!AB12:AE61)=0,0,1)</f>
        <v>0</v>
      </c>
    </row>
    <row r="72" spans="1:3" ht="12.65" customHeight="1">
      <c r="B72" s="5" t="str">
        <f>Index!B78</f>
        <v>7.4 Notes and sources for "Other costs"</v>
      </c>
      <c r="C72" s="125">
        <f>IF(SUM('Input|Fee Based'!AG12:AG61)=0,0,1)</f>
        <v>1</v>
      </c>
    </row>
    <row r="73" spans="1:3" ht="12.65" customHeight="1">
      <c r="C73" s="126"/>
    </row>
    <row r="74" spans="1:3" ht="12.65" customHeight="1">
      <c r="A74" s="95"/>
      <c r="B74" s="98" t="str">
        <f ca="1">B15</f>
        <v>Input|Fee Based Mapping</v>
      </c>
      <c r="C74" s="124"/>
    </row>
    <row r="75" spans="1:3" ht="12.65" customHeight="1">
      <c r="A75" s="99"/>
      <c r="B75" s="5" t="str">
        <f>Index!B79</f>
        <v>8.1 Current regulatory period - Fee based services</v>
      </c>
      <c r="C75" s="125">
        <f>IF(SUM('Input|Fee Based Mapping'!N10:R10)=0,0,1)</f>
        <v>0</v>
      </c>
    </row>
    <row r="76" spans="1:3" ht="12.65" customHeight="1">
      <c r="A76" s="99"/>
    </row>
    <row r="77" spans="1:3" ht="12.65" customHeight="1">
      <c r="A77" s="95"/>
      <c r="B77" s="98" t="str">
        <f>B17</f>
        <v>Calc|Fee Based</v>
      </c>
      <c r="C77" s="124"/>
    </row>
    <row r="78" spans="1:3" ht="12.65" customHeight="1">
      <c r="A78" s="99"/>
      <c r="B78" s="5" t="str">
        <f>Index!B84</f>
        <v>10.2 Year 1 service cost build up - DIRECT COSTS, $'s ($2026-27)</v>
      </c>
      <c r="C78" s="125">
        <f>IF('Calc|Fee Based'!N10+'Calc|Fee Based'!U10=0,0,1)</f>
        <v>0</v>
      </c>
    </row>
    <row r="79" spans="1:3" ht="12.65" customHeight="1">
      <c r="A79" s="99"/>
      <c r="B79" s="5" t="str">
        <f>Index!B85</f>
        <v>10.3 Year 1 Service cost build up - INDIRECT COSTS, $'s ($2026-27)</v>
      </c>
      <c r="C79" s="125">
        <f>IF('Calc|Fee Based'!N11+'Calc|Fee Based'!U11=0,0,1)</f>
        <v>0</v>
      </c>
    </row>
  </sheetData>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13" id="{1492ADD2-AAAF-4C2A-9DDE-18C68E89D63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C8:C9</xm:sqref>
        </x14:conditionalFormatting>
        <x14:conditionalFormatting xmlns:xm="http://schemas.microsoft.com/office/excel/2006/main">
          <x14:cfRule type="iconSet" priority="12" id="{53CF164E-D6FA-4423-A442-0B48B663CB4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C10:C17</xm:sqref>
        </x14:conditionalFormatting>
        <x14:conditionalFormatting xmlns:xm="http://schemas.microsoft.com/office/excel/2006/main">
          <x14:cfRule type="iconSet" priority="7" id="{747BF724-4803-4BCF-9B75-4B6DB7E09C3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C18</xm:sqref>
        </x14:conditionalFormatting>
        <x14:conditionalFormatting xmlns:xm="http://schemas.microsoft.com/office/excel/2006/main">
          <x14:cfRule type="iconSet" priority="225" id="{70DD392E-B914-42F2-8CA0-7E7EBE33B0E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C19:C42</xm:sqref>
        </x14:conditionalFormatting>
        <x14:conditionalFormatting xmlns:xm="http://schemas.microsoft.com/office/excel/2006/main">
          <x14:cfRule type="iconSet" priority="15" id="{CED27B23-256C-4315-A53F-380393581AA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C61:C63 C4 C44:C45 C48:C50 C53:C58</xm:sqref>
        </x14:conditionalFormatting>
        <x14:conditionalFormatting xmlns:xm="http://schemas.microsoft.com/office/excel/2006/main">
          <x14:cfRule type="iconSet" priority="2" id="{2C21FDBF-A7ED-4881-8E46-CE6ACBDDA54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C65</xm:sqref>
        </x14:conditionalFormatting>
        <x14:conditionalFormatting xmlns:xm="http://schemas.microsoft.com/office/excel/2006/main">
          <x14:cfRule type="iconSet" priority="11" id="{ABF4AD9E-6DA4-400B-AFD0-1C0F1B8661C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C66</xm:sqref>
        </x14:conditionalFormatting>
        <x14:conditionalFormatting xmlns:xm="http://schemas.microsoft.com/office/excel/2006/main">
          <x14:cfRule type="iconSet" priority="1" id="{4207E2A7-A54A-436A-A114-2C14CD07A14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C69</xm:sqref>
        </x14:conditionalFormatting>
        <x14:conditionalFormatting xmlns:xm="http://schemas.microsoft.com/office/excel/2006/main">
          <x14:cfRule type="iconSet" priority="10" id="{16AC93F7-C044-47B8-AD5C-083FEB9A66C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C70:C72</xm:sqref>
        </x14:conditionalFormatting>
        <x14:conditionalFormatting xmlns:xm="http://schemas.microsoft.com/office/excel/2006/main">
          <x14:cfRule type="iconSet" priority="9" id="{ECA020CE-21B3-4C98-A7E1-EBA10B4916C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C75</xm:sqref>
        </x14:conditionalFormatting>
        <x14:conditionalFormatting xmlns:xm="http://schemas.microsoft.com/office/excel/2006/main">
          <x14:cfRule type="iconSet" priority="8" id="{B7780B47-4A8A-41BC-B5BC-A05DDB6D7A6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C78:C79</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BC1CC-2C58-4B40-B7D1-27BC08E07AA6}">
  <sheetPr codeName="Sheet13">
    <tabColor theme="8" tint="0.79998168889431442"/>
  </sheetPr>
  <dimension ref="A1:HO1257"/>
  <sheetViews>
    <sheetView showGridLines="0" topLeftCell="A11" zoomScale="97" zoomScaleNormal="97" workbookViewId="0">
      <selection activeCell="B36" sqref="B36"/>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12.8164062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17.453125" style="2" bestFit="1" customWidth="1"/>
    <col min="18" max="18" width="12.7265625" style="2" bestFit="1"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329</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701</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277" t="s">
        <v>192</v>
      </c>
      <c r="C10" s="158" t="s">
        <v>564</v>
      </c>
      <c r="D10" s="155">
        <v>1</v>
      </c>
      <c r="E10" s="151">
        <v>6</v>
      </c>
      <c r="F10" s="166">
        <v>6</v>
      </c>
      <c r="G10" s="101">
        <v>0</v>
      </c>
      <c r="H10" s="121" t="s">
        <v>195</v>
      </c>
      <c r="I10" s="158" t="s">
        <v>565</v>
      </c>
      <c r="J10" s="121">
        <v>2</v>
      </c>
      <c r="K10" s="151">
        <v>30</v>
      </c>
      <c r="L10" s="164">
        <v>60</v>
      </c>
      <c r="M10" s="101">
        <v>0</v>
      </c>
    </row>
    <row r="11" spans="1:23" ht="13">
      <c r="A11" s="15">
        <v>2</v>
      </c>
      <c r="B11" s="121" t="s">
        <v>192</v>
      </c>
      <c r="C11" s="158" t="s">
        <v>566</v>
      </c>
      <c r="D11" s="155">
        <v>1</v>
      </c>
      <c r="E11" s="151">
        <v>3</v>
      </c>
      <c r="F11" s="166">
        <v>3</v>
      </c>
      <c r="G11" s="101">
        <v>0</v>
      </c>
      <c r="H11" s="121" t="s">
        <v>195</v>
      </c>
      <c r="I11" s="158" t="s">
        <v>567</v>
      </c>
      <c r="J11" s="121">
        <v>2</v>
      </c>
      <c r="K11" s="151">
        <v>5</v>
      </c>
      <c r="L11" s="164">
        <v>10</v>
      </c>
      <c r="M11" s="101">
        <v>0</v>
      </c>
    </row>
    <row r="12" spans="1:23" ht="13">
      <c r="A12" s="15">
        <v>3</v>
      </c>
      <c r="B12" s="121" t="s">
        <v>192</v>
      </c>
      <c r="C12" s="158" t="s">
        <v>568</v>
      </c>
      <c r="D12" s="155">
        <v>1</v>
      </c>
      <c r="E12" s="151">
        <v>3</v>
      </c>
      <c r="F12" s="166">
        <v>3</v>
      </c>
      <c r="G12" s="101">
        <v>0</v>
      </c>
      <c r="H12" s="121" t="s">
        <v>195</v>
      </c>
      <c r="I12" s="158" t="s">
        <v>569</v>
      </c>
      <c r="J12" s="121">
        <v>2</v>
      </c>
      <c r="K12" s="151">
        <v>5</v>
      </c>
      <c r="L12" s="164">
        <v>10</v>
      </c>
      <c r="M12" s="101">
        <v>0</v>
      </c>
    </row>
    <row r="13" spans="1:23" ht="13">
      <c r="A13" s="15">
        <v>4</v>
      </c>
      <c r="B13" s="121" t="s">
        <v>192</v>
      </c>
      <c r="C13" s="158" t="s">
        <v>570</v>
      </c>
      <c r="D13" s="155">
        <v>1</v>
      </c>
      <c r="E13" s="151">
        <v>8</v>
      </c>
      <c r="F13" s="166">
        <v>8</v>
      </c>
      <c r="G13" s="101">
        <v>0</v>
      </c>
      <c r="H13" s="121" t="s">
        <v>195</v>
      </c>
      <c r="I13" s="158" t="s">
        <v>571</v>
      </c>
      <c r="J13" s="121">
        <v>2</v>
      </c>
      <c r="K13" s="151">
        <v>15</v>
      </c>
      <c r="L13" s="164">
        <v>30</v>
      </c>
      <c r="M13" s="101">
        <v>0</v>
      </c>
    </row>
    <row r="14" spans="1:23" ht="13">
      <c r="A14" s="15">
        <v>5</v>
      </c>
      <c r="B14" s="121" t="s">
        <v>192</v>
      </c>
      <c r="C14" s="158" t="s">
        <v>572</v>
      </c>
      <c r="D14" s="155">
        <v>1</v>
      </c>
      <c r="E14" s="151">
        <v>3</v>
      </c>
      <c r="F14" s="166">
        <v>3</v>
      </c>
      <c r="G14" s="101">
        <v>0</v>
      </c>
      <c r="H14" s="121" t="s">
        <v>195</v>
      </c>
      <c r="I14" s="158" t="s">
        <v>573</v>
      </c>
      <c r="J14" s="121">
        <v>2</v>
      </c>
      <c r="K14" s="151">
        <v>5</v>
      </c>
      <c r="L14" s="164">
        <v>10</v>
      </c>
      <c r="M14" s="101">
        <v>0</v>
      </c>
    </row>
    <row r="15" spans="1:23" ht="13">
      <c r="A15" s="15">
        <v>6</v>
      </c>
      <c r="B15" s="121" t="s">
        <v>192</v>
      </c>
      <c r="C15" s="158" t="s">
        <v>574</v>
      </c>
      <c r="D15" s="155">
        <v>1</v>
      </c>
      <c r="E15" s="151">
        <v>3</v>
      </c>
      <c r="F15" s="166">
        <v>3</v>
      </c>
      <c r="G15" s="101">
        <v>0</v>
      </c>
      <c r="H15" s="121" t="s">
        <v>195</v>
      </c>
      <c r="I15" s="158" t="s">
        <v>575</v>
      </c>
      <c r="J15" s="121">
        <v>2</v>
      </c>
      <c r="K15" s="151">
        <v>5</v>
      </c>
      <c r="L15" s="164">
        <v>10</v>
      </c>
      <c r="M15" s="101">
        <v>0</v>
      </c>
    </row>
    <row r="16" spans="1:23" ht="13">
      <c r="A16" s="15">
        <v>7</v>
      </c>
      <c r="B16" s="121" t="s">
        <v>192</v>
      </c>
      <c r="C16" s="158" t="s">
        <v>576</v>
      </c>
      <c r="D16" s="155">
        <v>1</v>
      </c>
      <c r="E16" s="151">
        <v>7.5</v>
      </c>
      <c r="F16" s="166">
        <v>7.5</v>
      </c>
      <c r="G16" s="101">
        <v>0</v>
      </c>
      <c r="H16" s="121"/>
      <c r="I16" s="158"/>
      <c r="J16" s="155"/>
      <c r="K16" s="151"/>
      <c r="L16" s="164">
        <v>0</v>
      </c>
      <c r="M16" s="101">
        <v>0</v>
      </c>
    </row>
    <row r="17" spans="1:24" ht="13">
      <c r="A17" s="15">
        <v>8</v>
      </c>
      <c r="B17" s="121" t="s">
        <v>192</v>
      </c>
      <c r="C17" s="158" t="s">
        <v>577</v>
      </c>
      <c r="D17" s="155">
        <v>1</v>
      </c>
      <c r="E17" s="151">
        <v>6.5</v>
      </c>
      <c r="F17" s="166">
        <v>6.5</v>
      </c>
      <c r="G17" s="101">
        <v>0</v>
      </c>
      <c r="H17" s="121"/>
      <c r="I17" s="158"/>
      <c r="J17" s="155"/>
      <c r="K17" s="151"/>
      <c r="L17" s="164">
        <v>0</v>
      </c>
      <c r="M17" s="101">
        <v>0</v>
      </c>
    </row>
    <row r="18" spans="1:24" ht="13">
      <c r="A18" s="15">
        <v>9</v>
      </c>
      <c r="B18" s="121" t="s">
        <v>192</v>
      </c>
      <c r="C18" s="158" t="s">
        <v>578</v>
      </c>
      <c r="D18" s="155">
        <v>1</v>
      </c>
      <c r="E18" s="151">
        <v>5.5</v>
      </c>
      <c r="F18" s="166">
        <v>5.5</v>
      </c>
      <c r="G18" s="101">
        <v>0</v>
      </c>
      <c r="H18" s="121"/>
      <c r="I18" s="158"/>
      <c r="J18" s="155"/>
      <c r="K18" s="151"/>
      <c r="L18" s="164">
        <v>0</v>
      </c>
      <c r="M18" s="101">
        <v>0</v>
      </c>
    </row>
    <row r="19" spans="1:24" ht="13">
      <c r="A19" s="15">
        <v>10</v>
      </c>
      <c r="B19" s="121" t="s">
        <v>192</v>
      </c>
      <c r="C19" s="158" t="s">
        <v>579</v>
      </c>
      <c r="D19" s="155">
        <v>1</v>
      </c>
      <c r="E19" s="151">
        <v>7.5</v>
      </c>
      <c r="F19" s="166">
        <v>7.5</v>
      </c>
      <c r="G19" s="101">
        <v>0</v>
      </c>
      <c r="H19" s="121"/>
      <c r="I19" s="158"/>
      <c r="J19" s="155"/>
      <c r="K19" s="151"/>
      <c r="L19" s="164">
        <v>0</v>
      </c>
      <c r="M19" s="101">
        <v>0</v>
      </c>
    </row>
    <row r="20" spans="1:24" ht="13">
      <c r="A20" s="15">
        <v>11</v>
      </c>
      <c r="B20" s="121" t="s">
        <v>192</v>
      </c>
      <c r="C20" s="158" t="s">
        <v>580</v>
      </c>
      <c r="D20" s="155">
        <v>1</v>
      </c>
      <c r="E20" s="151">
        <v>3</v>
      </c>
      <c r="F20" s="166">
        <v>3</v>
      </c>
      <c r="G20" s="101">
        <v>0</v>
      </c>
      <c r="H20" s="121"/>
      <c r="I20" s="158"/>
      <c r="J20" s="155"/>
      <c r="K20" s="151"/>
      <c r="L20" s="164">
        <v>0</v>
      </c>
      <c r="M20" s="101">
        <v>0</v>
      </c>
    </row>
    <row r="21" spans="1:24" ht="13">
      <c r="A21" s="15">
        <v>12</v>
      </c>
      <c r="B21" s="121" t="s">
        <v>192</v>
      </c>
      <c r="C21" s="158" t="s">
        <v>581</v>
      </c>
      <c r="D21" s="155">
        <v>1</v>
      </c>
      <c r="E21" s="151">
        <v>2</v>
      </c>
      <c r="F21" s="166">
        <v>2</v>
      </c>
      <c r="G21" s="101">
        <v>0</v>
      </c>
      <c r="H21" s="121"/>
      <c r="I21" s="158"/>
      <c r="J21" s="155"/>
      <c r="K21" s="151"/>
      <c r="L21" s="164">
        <v>0</v>
      </c>
      <c r="M21" s="101">
        <v>0</v>
      </c>
    </row>
    <row r="22" spans="1:24" ht="13">
      <c r="A22" s="15">
        <v>13</v>
      </c>
      <c r="B22" s="121" t="s">
        <v>192</v>
      </c>
      <c r="C22" s="158" t="s">
        <v>582</v>
      </c>
      <c r="D22" s="155">
        <v>1</v>
      </c>
      <c r="E22" s="151">
        <v>2</v>
      </c>
      <c r="F22" s="166">
        <v>2</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60</v>
      </c>
      <c r="G30" s="115"/>
      <c r="H30" s="6"/>
      <c r="I30" s="10"/>
      <c r="J30" s="10"/>
      <c r="K30" s="161" t="s">
        <v>583</v>
      </c>
      <c r="L30" s="165">
        <v>130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702</v>
      </c>
      <c r="C32" s="22"/>
      <c r="D32" s="22"/>
      <c r="E32" s="22"/>
      <c r="F32" s="42"/>
      <c r="G32" s="42"/>
      <c r="H32" s="42"/>
      <c r="I32" s="42"/>
      <c r="J32" s="42"/>
      <c r="K32" s="42"/>
      <c r="L32" s="42"/>
      <c r="M32" s="42"/>
      <c r="N32" s="42"/>
      <c r="O32" s="42"/>
      <c r="P32" s="42"/>
      <c r="Q32" s="42"/>
      <c r="R32" s="42"/>
      <c r="S32" s="42"/>
      <c r="T32" s="42"/>
      <c r="U32" s="42"/>
      <c r="V32" s="42"/>
      <c r="W32" s="42"/>
      <c r="X32" s="105"/>
    </row>
    <row r="33" spans="1:196" s="5" customFormat="1" ht="14">
      <c r="A33" s="50"/>
      <c r="B33" s="50"/>
      <c r="C33" s="50"/>
      <c r="D33" s="50"/>
      <c r="E33" s="50"/>
      <c r="F33" s="51"/>
      <c r="G33" s="51"/>
      <c r="H33" s="11"/>
      <c r="I33" s="52"/>
      <c r="J33" s="52"/>
      <c r="K33" s="52"/>
      <c r="L33" s="52"/>
      <c r="M33" s="52"/>
      <c r="N33" s="52"/>
      <c r="O33" s="52"/>
      <c r="P33" s="19"/>
      <c r="Q33" s="19"/>
      <c r="R33" s="19"/>
      <c r="S33" s="19"/>
      <c r="T33" s="19"/>
      <c r="U33" s="19"/>
      <c r="V33" s="19"/>
      <c r="W33" s="19"/>
      <c r="X33" s="52"/>
    </row>
    <row r="34" spans="1:196" s="16" customFormat="1" ht="13">
      <c r="A34" s="93"/>
      <c r="B34" s="129" t="s">
        <v>233</v>
      </c>
      <c r="C34" s="53"/>
      <c r="D34" s="53"/>
      <c r="E34" s="53"/>
      <c r="F34" s="53"/>
      <c r="G34" s="53"/>
      <c r="H34" s="101">
        <v>0</v>
      </c>
      <c r="I34" s="129" t="s">
        <v>584</v>
      </c>
      <c r="J34" s="53"/>
      <c r="K34" s="53"/>
      <c r="L34" s="53"/>
      <c r="M34" s="53"/>
      <c r="N34" s="53"/>
      <c r="O34" s="101">
        <v>0</v>
      </c>
      <c r="P34" s="129" t="s">
        <v>585</v>
      </c>
      <c r="Q34" s="53"/>
      <c r="R34" s="53"/>
      <c r="S34" s="101">
        <v>0</v>
      </c>
      <c r="T34" s="19"/>
      <c r="U34" s="19"/>
      <c r="V34" s="19"/>
      <c r="W34" s="19"/>
      <c r="X34" s="19"/>
      <c r="Y34" s="19"/>
      <c r="Z34" s="19"/>
      <c r="AA34" s="19"/>
      <c r="AB34" s="19"/>
      <c r="AC34" s="19"/>
      <c r="AD34" s="19"/>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row>
    <row r="35" spans="1:196" ht="34.5" customHeight="1">
      <c r="A35" s="40"/>
      <c r="B35" s="40" t="s">
        <v>538</v>
      </c>
      <c r="C35" s="40" t="s">
        <v>539</v>
      </c>
      <c r="D35" s="40" t="s">
        <v>586</v>
      </c>
      <c r="E35" s="49" t="s">
        <v>587</v>
      </c>
      <c r="F35" s="40" t="s">
        <v>588</v>
      </c>
      <c r="G35" s="40" t="s">
        <v>589</v>
      </c>
      <c r="H35" s="101"/>
      <c r="I35" s="40" t="s">
        <v>590</v>
      </c>
      <c r="J35" s="40" t="s">
        <v>591</v>
      </c>
      <c r="K35" s="40" t="s">
        <v>586</v>
      </c>
      <c r="L35" s="49" t="s">
        <v>592</v>
      </c>
      <c r="M35" s="40" t="s">
        <v>593</v>
      </c>
      <c r="N35" s="40" t="s">
        <v>588</v>
      </c>
      <c r="O35" s="101"/>
      <c r="P35" s="40" t="s">
        <v>381</v>
      </c>
      <c r="Q35" s="40" t="s">
        <v>594</v>
      </c>
      <c r="R35" s="40" t="s">
        <v>588</v>
      </c>
      <c r="S35" s="101"/>
      <c r="X35" s="2"/>
    </row>
    <row r="36" spans="1:196" ht="13">
      <c r="A36" s="15">
        <v>1</v>
      </c>
      <c r="B36" s="481"/>
      <c r="C36" s="482"/>
      <c r="D36" s="483"/>
      <c r="E36" s="484"/>
      <c r="F36" s="485"/>
      <c r="G36" s="486"/>
      <c r="H36" s="101">
        <v>0</v>
      </c>
      <c r="I36" s="156"/>
      <c r="J36" s="159" t="s">
        <v>595</v>
      </c>
      <c r="K36" s="121">
        <v>1</v>
      </c>
      <c r="L36" s="121">
        <v>65</v>
      </c>
      <c r="M36" s="437">
        <v>53.78</v>
      </c>
      <c r="N36" s="180">
        <v>58.261666666666663</v>
      </c>
      <c r="O36" s="101">
        <v>0</v>
      </c>
      <c r="P36" s="168"/>
      <c r="Q36" s="169"/>
      <c r="R36" s="180">
        <v>0</v>
      </c>
      <c r="S36" s="101">
        <v>0</v>
      </c>
      <c r="X36" s="2"/>
    </row>
    <row r="37" spans="1:196" ht="13">
      <c r="A37" s="15">
        <v>2</v>
      </c>
      <c r="B37" s="481"/>
      <c r="C37" s="482"/>
      <c r="D37" s="483"/>
      <c r="E37" s="484"/>
      <c r="F37" s="485"/>
      <c r="G37" s="486"/>
      <c r="H37" s="101">
        <v>0</v>
      </c>
      <c r="I37" s="156"/>
      <c r="J37" s="159"/>
      <c r="K37" s="159"/>
      <c r="L37" s="121"/>
      <c r="M37" s="169"/>
      <c r="N37" s="180">
        <v>0</v>
      </c>
      <c r="O37" s="101">
        <v>0</v>
      </c>
      <c r="P37" s="168"/>
      <c r="Q37" s="169"/>
      <c r="R37" s="180">
        <v>0</v>
      </c>
      <c r="S37" s="101">
        <v>0</v>
      </c>
      <c r="X37" s="2"/>
    </row>
    <row r="38" spans="1:196" ht="13">
      <c r="A38" s="15">
        <v>3</v>
      </c>
      <c r="B38" s="481"/>
      <c r="C38" s="482"/>
      <c r="D38" s="483"/>
      <c r="E38" s="484"/>
      <c r="F38" s="485"/>
      <c r="G38" s="486"/>
      <c r="H38" s="101">
        <v>0</v>
      </c>
      <c r="I38" s="156"/>
      <c r="J38" s="159"/>
      <c r="K38" s="159"/>
      <c r="L38" s="121"/>
      <c r="M38" s="169"/>
      <c r="N38" s="180">
        <v>0</v>
      </c>
      <c r="O38" s="101">
        <v>0</v>
      </c>
      <c r="P38" s="168"/>
      <c r="Q38" s="169"/>
      <c r="R38" s="180">
        <v>0</v>
      </c>
      <c r="S38" s="101">
        <v>0</v>
      </c>
      <c r="X38" s="2"/>
    </row>
    <row r="39" spans="1:196" ht="13">
      <c r="A39" s="15">
        <v>4</v>
      </c>
      <c r="B39" s="481"/>
      <c r="C39" s="482"/>
      <c r="D39" s="483"/>
      <c r="E39" s="484"/>
      <c r="F39" s="485"/>
      <c r="G39" s="486"/>
      <c r="H39" s="101">
        <v>0</v>
      </c>
      <c r="I39" s="156"/>
      <c r="J39" s="159"/>
      <c r="K39" s="159"/>
      <c r="L39" s="121"/>
      <c r="M39" s="169"/>
      <c r="N39" s="180">
        <v>0</v>
      </c>
      <c r="O39" s="101">
        <v>0</v>
      </c>
      <c r="P39" s="168"/>
      <c r="Q39" s="169"/>
      <c r="R39" s="180">
        <v>0</v>
      </c>
      <c r="S39" s="101">
        <v>0</v>
      </c>
      <c r="X39" s="2"/>
    </row>
    <row r="40" spans="1:196" ht="13">
      <c r="A40" s="15">
        <v>5</v>
      </c>
      <c r="B40" s="481"/>
      <c r="C40" s="482"/>
      <c r="D40" s="483"/>
      <c r="E40" s="484"/>
      <c r="F40" s="485"/>
      <c r="G40" s="486"/>
      <c r="H40" s="101">
        <v>0</v>
      </c>
      <c r="I40" s="156"/>
      <c r="J40" s="159"/>
      <c r="K40" s="159"/>
      <c r="L40" s="121"/>
      <c r="M40" s="169"/>
      <c r="N40" s="180">
        <v>0</v>
      </c>
      <c r="O40" s="101">
        <v>0</v>
      </c>
      <c r="P40" s="168"/>
      <c r="Q40" s="169"/>
      <c r="R40" s="180">
        <v>0</v>
      </c>
      <c r="S40" s="101">
        <v>0</v>
      </c>
      <c r="X40" s="2"/>
    </row>
    <row r="41" spans="1:196" ht="13">
      <c r="A41" s="15">
        <v>6</v>
      </c>
      <c r="B41" s="481"/>
      <c r="C41" s="482"/>
      <c r="D41" s="483"/>
      <c r="E41" s="484"/>
      <c r="F41" s="485"/>
      <c r="G41" s="486"/>
      <c r="H41" s="101">
        <v>0</v>
      </c>
      <c r="I41" s="156"/>
      <c r="J41" s="159"/>
      <c r="K41" s="159"/>
      <c r="L41" s="121"/>
      <c r="M41" s="169"/>
      <c r="N41" s="180">
        <v>0</v>
      </c>
      <c r="O41" s="101">
        <v>0</v>
      </c>
      <c r="P41" s="168"/>
      <c r="Q41" s="169"/>
      <c r="R41" s="180">
        <v>0</v>
      </c>
      <c r="S41" s="101">
        <v>0</v>
      </c>
      <c r="X41" s="2"/>
    </row>
    <row r="42" spans="1:196" ht="13">
      <c r="A42" s="15">
        <v>7</v>
      </c>
      <c r="B42" s="481"/>
      <c r="C42" s="482"/>
      <c r="D42" s="483"/>
      <c r="E42" s="484"/>
      <c r="F42" s="485"/>
      <c r="G42" s="486"/>
      <c r="H42" s="101">
        <v>0</v>
      </c>
      <c r="I42" s="156"/>
      <c r="J42" s="159"/>
      <c r="K42" s="159"/>
      <c r="L42" s="121"/>
      <c r="M42" s="169"/>
      <c r="N42" s="180">
        <v>0</v>
      </c>
      <c r="O42" s="101">
        <v>0</v>
      </c>
      <c r="P42" s="168"/>
      <c r="Q42" s="169"/>
      <c r="R42" s="180">
        <v>0</v>
      </c>
      <c r="S42" s="101">
        <v>0</v>
      </c>
      <c r="X42" s="2"/>
    </row>
    <row r="43" spans="1:196" ht="13">
      <c r="A43" s="15">
        <v>8</v>
      </c>
      <c r="B43" s="481"/>
      <c r="C43" s="482"/>
      <c r="D43" s="483"/>
      <c r="E43" s="484"/>
      <c r="F43" s="485"/>
      <c r="G43" s="486"/>
      <c r="H43" s="101">
        <v>0</v>
      </c>
      <c r="I43" s="156"/>
      <c r="J43" s="159"/>
      <c r="K43" s="159"/>
      <c r="L43" s="121"/>
      <c r="M43" s="169"/>
      <c r="N43" s="180">
        <v>0</v>
      </c>
      <c r="O43" s="101">
        <v>0</v>
      </c>
      <c r="P43" s="168"/>
      <c r="Q43" s="169"/>
      <c r="R43" s="180">
        <v>0</v>
      </c>
      <c r="S43" s="101">
        <v>0</v>
      </c>
      <c r="X43" s="2"/>
    </row>
    <row r="44" spans="1:196" ht="13">
      <c r="A44" s="15">
        <v>9</v>
      </c>
      <c r="B44" s="481"/>
      <c r="C44" s="482"/>
      <c r="D44" s="483"/>
      <c r="E44" s="484"/>
      <c r="F44" s="485"/>
      <c r="G44" s="486"/>
      <c r="H44" s="101">
        <v>0</v>
      </c>
      <c r="I44" s="156"/>
      <c r="J44" s="159"/>
      <c r="K44" s="159"/>
      <c r="L44" s="121"/>
      <c r="M44" s="169"/>
      <c r="N44" s="180">
        <v>0</v>
      </c>
      <c r="O44" s="101">
        <v>0</v>
      </c>
      <c r="P44" s="168"/>
      <c r="Q44" s="169"/>
      <c r="R44" s="180">
        <v>0</v>
      </c>
      <c r="S44" s="101">
        <v>0</v>
      </c>
      <c r="X44" s="2"/>
    </row>
    <row r="45" spans="1:196" ht="13">
      <c r="A45" s="15">
        <v>10</v>
      </c>
      <c r="B45" s="483"/>
      <c r="C45" s="482"/>
      <c r="D45" s="483"/>
      <c r="E45" s="484"/>
      <c r="F45" s="485"/>
      <c r="G45" s="486"/>
      <c r="H45" s="101">
        <v>0</v>
      </c>
      <c r="I45" s="156"/>
      <c r="J45" s="159"/>
      <c r="K45" s="159"/>
      <c r="L45" s="121"/>
      <c r="M45" s="169"/>
      <c r="N45" s="180">
        <v>0</v>
      </c>
      <c r="O45" s="101">
        <v>0</v>
      </c>
      <c r="P45" s="168"/>
      <c r="Q45" s="169"/>
      <c r="R45" s="180">
        <v>0</v>
      </c>
      <c r="S45" s="101">
        <v>0</v>
      </c>
      <c r="X45" s="2"/>
    </row>
    <row r="46" spans="1:196" ht="13">
      <c r="A46" s="15">
        <v>11</v>
      </c>
      <c r="B46" s="483"/>
      <c r="C46" s="482"/>
      <c r="D46" s="483"/>
      <c r="E46" s="484"/>
      <c r="F46" s="485"/>
      <c r="G46" s="486"/>
      <c r="H46" s="101">
        <v>0</v>
      </c>
      <c r="I46" s="156"/>
      <c r="J46" s="159"/>
      <c r="K46" s="159"/>
      <c r="L46" s="121"/>
      <c r="M46" s="169"/>
      <c r="N46" s="180">
        <v>0</v>
      </c>
      <c r="O46" s="101">
        <v>0</v>
      </c>
      <c r="P46" s="168"/>
      <c r="Q46" s="169"/>
      <c r="R46" s="180">
        <v>0</v>
      </c>
      <c r="S46" s="101">
        <v>0</v>
      </c>
      <c r="X46" s="2"/>
    </row>
    <row r="47" spans="1:196" ht="13">
      <c r="A47" s="15">
        <v>12</v>
      </c>
      <c r="B47" s="483"/>
      <c r="C47" s="482"/>
      <c r="D47" s="483"/>
      <c r="E47" s="484"/>
      <c r="F47" s="485"/>
      <c r="G47" s="482"/>
      <c r="H47" s="101">
        <v>0</v>
      </c>
      <c r="I47" s="156"/>
      <c r="J47" s="159"/>
      <c r="K47" s="159"/>
      <c r="L47" s="121"/>
      <c r="M47" s="169"/>
      <c r="N47" s="180">
        <v>0</v>
      </c>
      <c r="O47" s="101">
        <v>0</v>
      </c>
      <c r="P47" s="168"/>
      <c r="Q47" s="169"/>
      <c r="R47" s="180">
        <v>0</v>
      </c>
      <c r="S47" s="101">
        <v>0</v>
      </c>
      <c r="X47" s="2"/>
    </row>
    <row r="48" spans="1:196" ht="13">
      <c r="A48" s="15">
        <v>13</v>
      </c>
      <c r="B48" s="483"/>
      <c r="C48" s="482"/>
      <c r="D48" s="483"/>
      <c r="E48" s="484"/>
      <c r="F48" s="485"/>
      <c r="G48" s="482"/>
      <c r="H48" s="101">
        <v>0</v>
      </c>
      <c r="I48" s="156"/>
      <c r="J48" s="159"/>
      <c r="K48" s="159"/>
      <c r="L48" s="121"/>
      <c r="M48" s="169"/>
      <c r="N48" s="180">
        <v>0</v>
      </c>
      <c r="O48" s="101">
        <v>0</v>
      </c>
      <c r="P48" s="168"/>
      <c r="Q48" s="169"/>
      <c r="R48" s="180">
        <v>0</v>
      </c>
      <c r="S48" s="101">
        <v>0</v>
      </c>
      <c r="X48" s="2"/>
    </row>
    <row r="49" spans="1:24" ht="13">
      <c r="A49" s="15">
        <v>14</v>
      </c>
      <c r="B49" s="483"/>
      <c r="C49" s="487"/>
      <c r="D49" s="483"/>
      <c r="E49" s="484"/>
      <c r="F49" s="485"/>
      <c r="G49" s="487"/>
      <c r="H49" s="101">
        <v>0</v>
      </c>
      <c r="I49" s="156"/>
      <c r="J49" s="159"/>
      <c r="K49" s="159"/>
      <c r="L49" s="121"/>
      <c r="M49" s="169"/>
      <c r="N49" s="180">
        <v>0</v>
      </c>
      <c r="O49" s="101">
        <v>0</v>
      </c>
      <c r="P49" s="168"/>
      <c r="Q49" s="169"/>
      <c r="R49" s="180">
        <v>0</v>
      </c>
      <c r="S49" s="101">
        <v>0</v>
      </c>
      <c r="X49" s="2"/>
    </row>
    <row r="50" spans="1:24" ht="13">
      <c r="A50" s="15">
        <v>15</v>
      </c>
      <c r="B50" s="483"/>
      <c r="C50" s="487"/>
      <c r="D50" s="483"/>
      <c r="E50" s="484"/>
      <c r="F50" s="485"/>
      <c r="G50" s="487"/>
      <c r="H50" s="101">
        <v>0</v>
      </c>
      <c r="I50" s="156"/>
      <c r="J50" s="159"/>
      <c r="K50" s="159"/>
      <c r="L50" s="121"/>
      <c r="M50" s="169"/>
      <c r="N50" s="180">
        <v>0</v>
      </c>
      <c r="O50" s="101">
        <v>0</v>
      </c>
      <c r="P50" s="168"/>
      <c r="Q50" s="169"/>
      <c r="R50" s="180">
        <v>0</v>
      </c>
      <c r="S50" s="101">
        <v>0</v>
      </c>
      <c r="X50" s="2"/>
    </row>
    <row r="51" spans="1:24" ht="13">
      <c r="A51" s="15">
        <v>16</v>
      </c>
      <c r="B51" s="483"/>
      <c r="C51" s="487"/>
      <c r="D51" s="483"/>
      <c r="E51" s="484"/>
      <c r="F51" s="485"/>
      <c r="G51" s="487"/>
      <c r="H51" s="101">
        <v>0</v>
      </c>
      <c r="I51" s="156"/>
      <c r="J51" s="159"/>
      <c r="K51" s="159"/>
      <c r="L51" s="121"/>
      <c r="M51" s="169"/>
      <c r="N51" s="180">
        <v>0</v>
      </c>
      <c r="O51" s="101">
        <v>0</v>
      </c>
      <c r="P51" s="168"/>
      <c r="Q51" s="169"/>
      <c r="R51" s="180">
        <v>0</v>
      </c>
      <c r="S51" s="101">
        <v>0</v>
      </c>
      <c r="X51" s="2"/>
    </row>
    <row r="52" spans="1:24" ht="13">
      <c r="A52" s="15">
        <v>17</v>
      </c>
      <c r="B52" s="483"/>
      <c r="C52" s="487"/>
      <c r="D52" s="483"/>
      <c r="E52" s="484"/>
      <c r="F52" s="485"/>
      <c r="G52" s="487"/>
      <c r="H52" s="101">
        <v>0</v>
      </c>
      <c r="I52" s="156"/>
      <c r="J52" s="159"/>
      <c r="K52" s="159"/>
      <c r="L52" s="121"/>
      <c r="M52" s="169"/>
      <c r="N52" s="180">
        <v>0</v>
      </c>
      <c r="O52" s="101">
        <v>0</v>
      </c>
      <c r="P52" s="168"/>
      <c r="Q52" s="169"/>
      <c r="R52" s="180">
        <v>0</v>
      </c>
      <c r="S52" s="101">
        <v>0</v>
      </c>
      <c r="X52" s="2"/>
    </row>
    <row r="53" spans="1:24" ht="13">
      <c r="A53" s="15">
        <v>18</v>
      </c>
      <c r="B53" s="483"/>
      <c r="C53" s="487"/>
      <c r="D53" s="483"/>
      <c r="E53" s="484"/>
      <c r="F53" s="485"/>
      <c r="G53" s="487"/>
      <c r="H53" s="101">
        <v>0</v>
      </c>
      <c r="I53" s="156"/>
      <c r="J53" s="159"/>
      <c r="K53" s="159"/>
      <c r="L53" s="121"/>
      <c r="M53" s="169"/>
      <c r="N53" s="180">
        <v>0</v>
      </c>
      <c r="O53" s="101">
        <v>0</v>
      </c>
      <c r="P53" s="168"/>
      <c r="Q53" s="169"/>
      <c r="R53" s="180">
        <v>0</v>
      </c>
      <c r="S53" s="101">
        <v>0</v>
      </c>
      <c r="X53" s="2"/>
    </row>
    <row r="54" spans="1:24" ht="13">
      <c r="A54" s="15">
        <v>19</v>
      </c>
      <c r="B54" s="483"/>
      <c r="C54" s="487"/>
      <c r="D54" s="483"/>
      <c r="E54" s="484"/>
      <c r="F54" s="485"/>
      <c r="G54" s="487"/>
      <c r="H54" s="101">
        <v>0</v>
      </c>
      <c r="I54" s="156"/>
      <c r="J54" s="159"/>
      <c r="K54" s="159"/>
      <c r="L54" s="121"/>
      <c r="M54" s="169"/>
      <c r="N54" s="180">
        <v>0</v>
      </c>
      <c r="O54" s="101">
        <v>0</v>
      </c>
      <c r="P54" s="168"/>
      <c r="Q54" s="169"/>
      <c r="R54" s="180">
        <v>0</v>
      </c>
      <c r="S54" s="101">
        <v>0</v>
      </c>
      <c r="X54" s="2"/>
    </row>
    <row r="55" spans="1:24" ht="13">
      <c r="A55" s="15">
        <v>20</v>
      </c>
      <c r="B55" s="483"/>
      <c r="C55" s="487"/>
      <c r="D55" s="483"/>
      <c r="E55" s="484"/>
      <c r="F55" s="488"/>
      <c r="G55" s="487"/>
      <c r="H55" s="101">
        <v>0</v>
      </c>
      <c r="I55" s="156"/>
      <c r="J55" s="159"/>
      <c r="K55" s="159"/>
      <c r="L55" s="121"/>
      <c r="M55" s="169"/>
      <c r="N55" s="181">
        <v>0</v>
      </c>
      <c r="O55" s="101">
        <v>0</v>
      </c>
      <c r="P55" s="168"/>
      <c r="Q55" s="169"/>
      <c r="R55" s="181">
        <v>0</v>
      </c>
      <c r="S55" s="101">
        <v>0</v>
      </c>
      <c r="X55" s="2"/>
    </row>
    <row r="56" spans="1:24" ht="13.5" thickBot="1">
      <c r="E56" s="161" t="s">
        <v>596</v>
      </c>
      <c r="F56" s="162">
        <v>73.884835960000004</v>
      </c>
      <c r="G56" s="161" t="s">
        <v>597</v>
      </c>
      <c r="I56"/>
      <c r="M56" s="161" t="s">
        <v>598</v>
      </c>
      <c r="N56" s="162">
        <v>58.261666666666663</v>
      </c>
      <c r="P56"/>
      <c r="Q56" s="161" t="s">
        <v>599</v>
      </c>
      <c r="R56" s="162">
        <v>0</v>
      </c>
      <c r="X56" s="2"/>
    </row>
    <row r="57" spans="1:24" ht="13" customHeight="1">
      <c r="E57" s="17" t="s">
        <v>600</v>
      </c>
      <c r="F57" s="403">
        <v>51.012439559999997</v>
      </c>
      <c r="G57" s="404">
        <v>0.02</v>
      </c>
      <c r="X57" s="2"/>
    </row>
    <row r="58" spans="1:24" ht="13" customHeight="1">
      <c r="E58" s="17" t="s">
        <v>601</v>
      </c>
      <c r="F58" s="403">
        <v>74.351619560000003</v>
      </c>
      <c r="G58" s="404">
        <v>0.98</v>
      </c>
      <c r="X58" s="2"/>
    </row>
    <row r="59" spans="1:24" ht="13" customHeight="1" thickBot="1">
      <c r="E59" s="161" t="s">
        <v>602</v>
      </c>
      <c r="F59" s="162">
        <v>125.36405911999999</v>
      </c>
      <c r="G59" s="161"/>
      <c r="X59" s="2"/>
    </row>
    <row r="60" spans="1:24" ht="13" customHeight="1">
      <c r="G60" s="17"/>
      <c r="H60"/>
      <c r="X60" s="2"/>
    </row>
    <row r="61" spans="1:24" ht="13" customHeight="1"/>
    <row r="62" spans="1:24" ht="13" customHeight="1"/>
    <row r="63" spans="1:24" ht="13" customHeight="1"/>
    <row r="64" spans="1:24"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48" priority="26" operator="equal">
      <formula>"Check"</formula>
    </cfRule>
    <cfRule type="cellIs" dxfId="47" priority="27" operator="equal">
      <formula>"Ok"</formula>
    </cfRule>
  </conditionalFormatting>
  <dataValidations count="1">
    <dataValidation type="list" allowBlank="1" showInputMessage="1" showErrorMessage="1" sqref="C30:D31 G30:M30 M8" xr:uid="{AE82C623-55F2-4572-9312-A98FDDCA094B}">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34" id="{8D751ABD-6483-48F1-A20F-7D7EFFFD33E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6" id="{1CEE4029-FAC1-4F4C-A00D-C1BB961405E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69" id="{4AE5C728-8310-4DD9-90EC-956C90970C2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DC07BDDC-A711-4957-93FF-A16F08E1AD0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H34</xm:sqref>
        </x14:conditionalFormatting>
        <x14:conditionalFormatting xmlns:xm="http://schemas.microsoft.com/office/excel/2006/main">
          <x14:cfRule type="iconSet" priority="10" id="{73C278DA-71E5-4C39-8EBE-B661212D3C4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H35</xm:sqref>
        </x14:conditionalFormatting>
        <x14:conditionalFormatting xmlns:xm="http://schemas.microsoft.com/office/excel/2006/main">
          <x14:cfRule type="iconSet" priority="71" id="{BF3D00FF-3B6E-489F-8310-26638CF9EB2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H36:H55</xm:sqref>
        </x14:conditionalFormatting>
        <x14:conditionalFormatting xmlns:xm="http://schemas.microsoft.com/office/excel/2006/main">
          <x14:cfRule type="iconSet" priority="14" id="{0EE2CEBA-40F2-450B-8ADE-1A39714BB6B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5" id="{079B9BF3-B652-431D-B4F9-BD57D42032C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70" id="{A8FFA849-C09F-4C2F-ACC4-B5C9AC3944B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EB254FB5-04A7-4F06-B0CD-74A15DF0C7E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O34</xm:sqref>
        </x14:conditionalFormatting>
        <x14:conditionalFormatting xmlns:xm="http://schemas.microsoft.com/office/excel/2006/main">
          <x14:cfRule type="iconSet" priority="7" id="{A9EDBADD-A858-425C-910D-6764A8F39CD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O35</xm:sqref>
        </x14:conditionalFormatting>
        <x14:conditionalFormatting xmlns:xm="http://schemas.microsoft.com/office/excel/2006/main">
          <x14:cfRule type="iconSet" priority="72" id="{9BD02C7A-9926-4BEA-BBAD-E28B4CFA702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O36:O55</xm:sqref>
        </x14:conditionalFormatting>
        <x14:conditionalFormatting xmlns:xm="http://schemas.microsoft.com/office/excel/2006/main">
          <x14:cfRule type="iconSet" priority="5" id="{F9FD12A2-4D5E-4D80-AACD-46B435D47A7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S34</xm:sqref>
        </x14:conditionalFormatting>
        <x14:conditionalFormatting xmlns:xm="http://schemas.microsoft.com/office/excel/2006/main">
          <x14:cfRule type="iconSet" priority="4" id="{9549211C-F15E-4E20-BA6E-4EC07CA3568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S35</xm:sqref>
        </x14:conditionalFormatting>
        <x14:conditionalFormatting xmlns:xm="http://schemas.microsoft.com/office/excel/2006/main">
          <x14:cfRule type="iconSet" priority="73" id="{0D4F447F-9F0D-4FF8-9DC8-BB30FEC9BFB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S36:S55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F45D2B4-8326-4DB4-B132-A35C8B70C6B6}">
          <x14:formula1>
            <xm:f>'Input|Setup'!$B$31:$B$49</xm:f>
          </x14:formula1>
          <xm:sqref>H10:H29 B10:B29</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0EF50-1A8A-4924-8E05-B34D7318DF0A}">
  <sheetPr codeName="Sheet14">
    <tabColor theme="8" tint="0.79998168889431442"/>
  </sheetPr>
  <dimension ref="A1:HO1257"/>
  <sheetViews>
    <sheetView showGridLines="0" topLeftCell="A22"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12.8164062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17.453125" style="2" bestFit="1" customWidth="1"/>
    <col min="18" max="18" width="12.7265625" style="2" bestFit="1"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330</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703</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t="s">
        <v>192</v>
      </c>
      <c r="C10" s="158" t="s">
        <v>564</v>
      </c>
      <c r="D10" s="155">
        <v>1</v>
      </c>
      <c r="E10" s="151">
        <v>6</v>
      </c>
      <c r="F10" s="166">
        <v>6</v>
      </c>
      <c r="G10" s="101">
        <v>0</v>
      </c>
      <c r="H10" s="121" t="s">
        <v>195</v>
      </c>
      <c r="I10" s="158" t="s">
        <v>565</v>
      </c>
      <c r="J10" s="121">
        <v>2</v>
      </c>
      <c r="K10" s="151">
        <v>30</v>
      </c>
      <c r="L10" s="164">
        <v>60</v>
      </c>
      <c r="M10" s="101">
        <v>0</v>
      </c>
    </row>
    <row r="11" spans="1:23" ht="13">
      <c r="A11" s="15">
        <v>2</v>
      </c>
      <c r="B11" s="121" t="s">
        <v>192</v>
      </c>
      <c r="C11" s="158" t="s">
        <v>566</v>
      </c>
      <c r="D11" s="155">
        <v>1</v>
      </c>
      <c r="E11" s="151">
        <v>3</v>
      </c>
      <c r="F11" s="166">
        <v>3</v>
      </c>
      <c r="G11" s="101">
        <v>0</v>
      </c>
      <c r="H11" s="121" t="s">
        <v>195</v>
      </c>
      <c r="I11" s="158" t="s">
        <v>567</v>
      </c>
      <c r="J11" s="121">
        <v>2</v>
      </c>
      <c r="K11" s="151">
        <v>5</v>
      </c>
      <c r="L11" s="164">
        <v>10</v>
      </c>
      <c r="M11" s="101">
        <v>0</v>
      </c>
    </row>
    <row r="12" spans="1:23" ht="13">
      <c r="A12" s="15">
        <v>3</v>
      </c>
      <c r="B12" s="121" t="s">
        <v>192</v>
      </c>
      <c r="C12" s="158" t="s">
        <v>568</v>
      </c>
      <c r="D12" s="155">
        <v>1</v>
      </c>
      <c r="E12" s="151">
        <v>3</v>
      </c>
      <c r="F12" s="166">
        <v>3</v>
      </c>
      <c r="G12" s="101">
        <v>0</v>
      </c>
      <c r="H12" s="121" t="s">
        <v>195</v>
      </c>
      <c r="I12" s="158" t="s">
        <v>569</v>
      </c>
      <c r="J12" s="121">
        <v>2</v>
      </c>
      <c r="K12" s="151">
        <v>5</v>
      </c>
      <c r="L12" s="164">
        <v>10</v>
      </c>
      <c r="M12" s="101">
        <v>0</v>
      </c>
    </row>
    <row r="13" spans="1:23" ht="13">
      <c r="A13" s="15">
        <v>4</v>
      </c>
      <c r="B13" s="121" t="s">
        <v>192</v>
      </c>
      <c r="C13" s="158" t="s">
        <v>570</v>
      </c>
      <c r="D13" s="155">
        <v>1</v>
      </c>
      <c r="E13" s="151">
        <v>8</v>
      </c>
      <c r="F13" s="166">
        <v>8</v>
      </c>
      <c r="G13" s="101">
        <v>0</v>
      </c>
      <c r="H13" s="121" t="s">
        <v>195</v>
      </c>
      <c r="I13" s="158" t="s">
        <v>571</v>
      </c>
      <c r="J13" s="121">
        <v>2</v>
      </c>
      <c r="K13" s="151">
        <v>15</v>
      </c>
      <c r="L13" s="164">
        <v>30</v>
      </c>
      <c r="M13" s="101">
        <v>0</v>
      </c>
    </row>
    <row r="14" spans="1:23" ht="13">
      <c r="A14" s="15">
        <v>5</v>
      </c>
      <c r="B14" s="121" t="s">
        <v>192</v>
      </c>
      <c r="C14" s="158" t="s">
        <v>572</v>
      </c>
      <c r="D14" s="155">
        <v>1</v>
      </c>
      <c r="E14" s="151">
        <v>3</v>
      </c>
      <c r="F14" s="166">
        <v>3</v>
      </c>
      <c r="G14" s="101">
        <v>0</v>
      </c>
      <c r="H14" s="121" t="s">
        <v>195</v>
      </c>
      <c r="I14" s="158" t="s">
        <v>573</v>
      </c>
      <c r="J14" s="121">
        <v>2</v>
      </c>
      <c r="K14" s="151">
        <v>5</v>
      </c>
      <c r="L14" s="164">
        <v>10</v>
      </c>
      <c r="M14" s="101">
        <v>0</v>
      </c>
    </row>
    <row r="15" spans="1:23" ht="13">
      <c r="A15" s="15">
        <v>6</v>
      </c>
      <c r="B15" s="121" t="s">
        <v>192</v>
      </c>
      <c r="C15" s="158" t="s">
        <v>574</v>
      </c>
      <c r="D15" s="155">
        <v>1</v>
      </c>
      <c r="E15" s="151">
        <v>3</v>
      </c>
      <c r="F15" s="166">
        <v>3</v>
      </c>
      <c r="G15" s="101">
        <v>0</v>
      </c>
      <c r="H15" s="121" t="s">
        <v>195</v>
      </c>
      <c r="I15" s="158" t="s">
        <v>575</v>
      </c>
      <c r="J15" s="121">
        <v>2</v>
      </c>
      <c r="K15" s="151">
        <v>5</v>
      </c>
      <c r="L15" s="164">
        <v>10</v>
      </c>
      <c r="M15" s="101">
        <v>0</v>
      </c>
    </row>
    <row r="16" spans="1:23" ht="13">
      <c r="A16" s="15">
        <v>7</v>
      </c>
      <c r="B16" s="121" t="s">
        <v>192</v>
      </c>
      <c r="C16" s="158" t="s">
        <v>576</v>
      </c>
      <c r="D16" s="155">
        <v>1</v>
      </c>
      <c r="E16" s="151">
        <v>7.5</v>
      </c>
      <c r="F16" s="166">
        <v>7.5</v>
      </c>
      <c r="G16" s="101">
        <v>0</v>
      </c>
      <c r="H16" s="121"/>
      <c r="I16" s="158"/>
      <c r="J16" s="155"/>
      <c r="K16" s="151"/>
      <c r="L16" s="164">
        <v>0</v>
      </c>
      <c r="M16" s="101">
        <v>0</v>
      </c>
    </row>
    <row r="17" spans="1:24" ht="13">
      <c r="A17" s="15">
        <v>8</v>
      </c>
      <c r="B17" s="121" t="s">
        <v>192</v>
      </c>
      <c r="C17" s="158" t="s">
        <v>577</v>
      </c>
      <c r="D17" s="155">
        <v>1</v>
      </c>
      <c r="E17" s="151">
        <v>6.5</v>
      </c>
      <c r="F17" s="166">
        <v>6.5</v>
      </c>
      <c r="G17" s="101">
        <v>0</v>
      </c>
      <c r="H17" s="121"/>
      <c r="I17" s="158"/>
      <c r="J17" s="155"/>
      <c r="K17" s="151"/>
      <c r="L17" s="164">
        <v>0</v>
      </c>
      <c r="M17" s="101">
        <v>0</v>
      </c>
    </row>
    <row r="18" spans="1:24" ht="13">
      <c r="A18" s="15">
        <v>9</v>
      </c>
      <c r="B18" s="121" t="s">
        <v>192</v>
      </c>
      <c r="C18" s="158" t="s">
        <v>578</v>
      </c>
      <c r="D18" s="155">
        <v>1</v>
      </c>
      <c r="E18" s="151">
        <v>5.5</v>
      </c>
      <c r="F18" s="166">
        <v>5.5</v>
      </c>
      <c r="G18" s="101">
        <v>0</v>
      </c>
      <c r="H18" s="121"/>
      <c r="I18" s="158"/>
      <c r="J18" s="155"/>
      <c r="K18" s="151"/>
      <c r="L18" s="164">
        <v>0</v>
      </c>
      <c r="M18" s="101">
        <v>0</v>
      </c>
    </row>
    <row r="19" spans="1:24" ht="13">
      <c r="A19" s="15">
        <v>10</v>
      </c>
      <c r="B19" s="121" t="s">
        <v>192</v>
      </c>
      <c r="C19" s="158" t="s">
        <v>579</v>
      </c>
      <c r="D19" s="155">
        <v>1</v>
      </c>
      <c r="E19" s="151">
        <v>7.5</v>
      </c>
      <c r="F19" s="166">
        <v>7.5</v>
      </c>
      <c r="G19" s="101">
        <v>0</v>
      </c>
      <c r="H19" s="121"/>
      <c r="I19" s="158"/>
      <c r="J19" s="155"/>
      <c r="K19" s="151"/>
      <c r="L19" s="164">
        <v>0</v>
      </c>
      <c r="M19" s="101">
        <v>0</v>
      </c>
    </row>
    <row r="20" spans="1:24" ht="13">
      <c r="A20" s="15">
        <v>11</v>
      </c>
      <c r="B20" s="121" t="s">
        <v>192</v>
      </c>
      <c r="C20" s="158" t="s">
        <v>580</v>
      </c>
      <c r="D20" s="155">
        <v>1</v>
      </c>
      <c r="E20" s="151">
        <v>3</v>
      </c>
      <c r="F20" s="166">
        <v>3</v>
      </c>
      <c r="G20" s="101">
        <v>0</v>
      </c>
      <c r="H20" s="121"/>
      <c r="I20" s="158"/>
      <c r="J20" s="155"/>
      <c r="K20" s="151"/>
      <c r="L20" s="164">
        <v>0</v>
      </c>
      <c r="M20" s="101">
        <v>0</v>
      </c>
    </row>
    <row r="21" spans="1:24" ht="13">
      <c r="A21" s="15">
        <v>12</v>
      </c>
      <c r="B21" s="121" t="s">
        <v>192</v>
      </c>
      <c r="C21" s="158" t="s">
        <v>581</v>
      </c>
      <c r="D21" s="155">
        <v>1</v>
      </c>
      <c r="E21" s="151">
        <v>2</v>
      </c>
      <c r="F21" s="166">
        <v>2</v>
      </c>
      <c r="G21" s="101">
        <v>0</v>
      </c>
      <c r="H21" s="121"/>
      <c r="I21" s="158"/>
      <c r="J21" s="155"/>
      <c r="K21" s="151"/>
      <c r="L21" s="164">
        <v>0</v>
      </c>
      <c r="M21" s="101">
        <v>0</v>
      </c>
    </row>
    <row r="22" spans="1:24" ht="13">
      <c r="A22" s="15">
        <v>13</v>
      </c>
      <c r="B22" s="121" t="s">
        <v>192</v>
      </c>
      <c r="C22" s="158" t="s">
        <v>582</v>
      </c>
      <c r="D22" s="155">
        <v>1</v>
      </c>
      <c r="E22" s="151">
        <v>2</v>
      </c>
      <c r="F22" s="166">
        <v>2</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60</v>
      </c>
      <c r="G30" s="115"/>
      <c r="H30" s="6"/>
      <c r="I30" s="10"/>
      <c r="J30" s="10"/>
      <c r="K30" s="161" t="s">
        <v>583</v>
      </c>
      <c r="L30" s="161">
        <v>130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704</v>
      </c>
      <c r="C32" s="22"/>
      <c r="D32" s="22"/>
      <c r="E32" s="22"/>
      <c r="F32" s="42"/>
      <c r="G32" s="42"/>
      <c r="H32" s="42"/>
      <c r="I32" s="42"/>
      <c r="J32" s="42"/>
      <c r="K32" s="42"/>
      <c r="L32" s="42"/>
      <c r="M32" s="42"/>
      <c r="N32" s="42"/>
      <c r="O32" s="42"/>
      <c r="P32" s="42"/>
      <c r="Q32" s="42"/>
      <c r="R32" s="42"/>
      <c r="S32" s="42"/>
      <c r="T32" s="42"/>
      <c r="U32" s="42"/>
      <c r="V32" s="42"/>
      <c r="W32" s="42"/>
      <c r="X32" s="105"/>
    </row>
    <row r="33" spans="1:196" s="5" customFormat="1" ht="14">
      <c r="A33" s="50"/>
      <c r="B33" s="50"/>
      <c r="C33" s="50"/>
      <c r="D33" s="50"/>
      <c r="E33" s="50"/>
      <c r="F33" s="51"/>
      <c r="G33" s="51"/>
      <c r="H33" s="11"/>
      <c r="I33" s="52"/>
      <c r="J33" s="52"/>
      <c r="K33" s="52"/>
      <c r="L33" s="52"/>
      <c r="M33" s="52"/>
      <c r="N33" s="52"/>
      <c r="O33" s="52"/>
      <c r="P33" s="19"/>
      <c r="Q33" s="19"/>
      <c r="R33" s="19"/>
      <c r="S33" s="19"/>
      <c r="T33" s="19"/>
      <c r="U33" s="19"/>
      <c r="V33" s="19"/>
      <c r="W33" s="19"/>
      <c r="X33" s="52"/>
    </row>
    <row r="34" spans="1:196" s="16" customFormat="1" ht="13">
      <c r="A34" s="93"/>
      <c r="B34" s="129" t="s">
        <v>233</v>
      </c>
      <c r="C34" s="53"/>
      <c r="D34" s="53"/>
      <c r="E34" s="53"/>
      <c r="F34" s="53"/>
      <c r="G34" s="53"/>
      <c r="H34" s="101">
        <v>0</v>
      </c>
      <c r="I34" s="129" t="s">
        <v>584</v>
      </c>
      <c r="J34" s="53"/>
      <c r="K34" s="53"/>
      <c r="L34" s="53"/>
      <c r="M34" s="53"/>
      <c r="N34" s="53"/>
      <c r="O34" s="101">
        <v>0</v>
      </c>
      <c r="P34" s="129" t="s">
        <v>585</v>
      </c>
      <c r="Q34" s="53"/>
      <c r="R34" s="53"/>
      <c r="S34" s="101">
        <v>0</v>
      </c>
      <c r="T34" s="19"/>
      <c r="U34" s="19"/>
      <c r="V34" s="19"/>
      <c r="W34" s="19"/>
      <c r="X34" s="19"/>
      <c r="Y34" s="19"/>
      <c r="Z34" s="19"/>
      <c r="AA34" s="19"/>
      <c r="AB34" s="19"/>
      <c r="AC34" s="19"/>
      <c r="AD34" s="19"/>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row>
    <row r="35" spans="1:196" ht="34.5" customHeight="1">
      <c r="A35" s="40"/>
      <c r="B35" s="40" t="s">
        <v>538</v>
      </c>
      <c r="C35" s="40" t="s">
        <v>539</v>
      </c>
      <c r="D35" s="40" t="s">
        <v>586</v>
      </c>
      <c r="E35" s="49" t="s">
        <v>587</v>
      </c>
      <c r="F35" s="40" t="s">
        <v>588</v>
      </c>
      <c r="G35" s="40" t="s">
        <v>589</v>
      </c>
      <c r="H35" s="101"/>
      <c r="I35" s="40" t="s">
        <v>590</v>
      </c>
      <c r="J35" s="40" t="s">
        <v>591</v>
      </c>
      <c r="K35" s="40" t="s">
        <v>586</v>
      </c>
      <c r="L35" s="49" t="s">
        <v>592</v>
      </c>
      <c r="M35" s="40" t="s">
        <v>593</v>
      </c>
      <c r="N35" s="40" t="s">
        <v>588</v>
      </c>
      <c r="O35" s="101"/>
      <c r="P35" s="40" t="s">
        <v>381</v>
      </c>
      <c r="Q35" s="40" t="s">
        <v>594</v>
      </c>
      <c r="R35" s="40" t="s">
        <v>588</v>
      </c>
      <c r="S35" s="101"/>
      <c r="X35" s="2"/>
    </row>
    <row r="36" spans="1:196" ht="13">
      <c r="A36" s="15">
        <v>1</v>
      </c>
      <c r="B36" s="481"/>
      <c r="C36" s="482"/>
      <c r="D36" s="483"/>
      <c r="E36" s="484"/>
      <c r="F36" s="485"/>
      <c r="G36" s="486"/>
      <c r="H36" s="101">
        <v>0</v>
      </c>
      <c r="I36" s="156"/>
      <c r="J36" s="159" t="s">
        <v>603</v>
      </c>
      <c r="K36" s="121">
        <v>1</v>
      </c>
      <c r="L36" s="121">
        <v>65</v>
      </c>
      <c r="M36" s="437">
        <v>53.78</v>
      </c>
      <c r="N36" s="180">
        <v>58.261666666666663</v>
      </c>
      <c r="O36" s="101">
        <v>0</v>
      </c>
      <c r="P36" s="168"/>
      <c r="Q36" s="169"/>
      <c r="R36" s="180">
        <v>0</v>
      </c>
      <c r="S36" s="101">
        <v>0</v>
      </c>
      <c r="X36" s="2"/>
    </row>
    <row r="37" spans="1:196" ht="13">
      <c r="A37" s="15">
        <v>2</v>
      </c>
      <c r="B37" s="481"/>
      <c r="C37" s="482"/>
      <c r="D37" s="483"/>
      <c r="E37" s="484"/>
      <c r="F37" s="485"/>
      <c r="G37" s="486"/>
      <c r="H37" s="101">
        <v>0</v>
      </c>
      <c r="I37" s="156"/>
      <c r="J37" s="159"/>
      <c r="K37" s="159"/>
      <c r="L37" s="121"/>
      <c r="M37" s="169"/>
      <c r="N37" s="180">
        <v>0</v>
      </c>
      <c r="O37" s="101">
        <v>0</v>
      </c>
      <c r="P37" s="168"/>
      <c r="Q37" s="169"/>
      <c r="R37" s="180">
        <v>0</v>
      </c>
      <c r="S37" s="101">
        <v>0</v>
      </c>
      <c r="X37" s="2"/>
    </row>
    <row r="38" spans="1:196" ht="13">
      <c r="A38" s="15">
        <v>3</v>
      </c>
      <c r="B38" s="481"/>
      <c r="C38" s="482"/>
      <c r="D38" s="483"/>
      <c r="E38" s="484"/>
      <c r="F38" s="485"/>
      <c r="G38" s="486"/>
      <c r="H38" s="101">
        <v>0</v>
      </c>
      <c r="I38" s="156"/>
      <c r="J38" s="159"/>
      <c r="K38" s="159"/>
      <c r="L38" s="121"/>
      <c r="M38" s="169"/>
      <c r="N38" s="180">
        <v>0</v>
      </c>
      <c r="O38" s="101">
        <v>0</v>
      </c>
      <c r="P38" s="168"/>
      <c r="Q38" s="169"/>
      <c r="R38" s="180">
        <v>0</v>
      </c>
      <c r="S38" s="101">
        <v>0</v>
      </c>
      <c r="X38" s="2"/>
    </row>
    <row r="39" spans="1:196" ht="13">
      <c r="A39" s="15">
        <v>4</v>
      </c>
      <c r="B39" s="481"/>
      <c r="C39" s="482"/>
      <c r="D39" s="483"/>
      <c r="E39" s="484"/>
      <c r="F39" s="485"/>
      <c r="G39" s="486"/>
      <c r="H39" s="101">
        <v>0</v>
      </c>
      <c r="I39" s="156"/>
      <c r="J39" s="159"/>
      <c r="K39" s="159"/>
      <c r="L39" s="121"/>
      <c r="M39" s="169"/>
      <c r="N39" s="180">
        <v>0</v>
      </c>
      <c r="O39" s="101">
        <v>0</v>
      </c>
      <c r="P39" s="168"/>
      <c r="Q39" s="169"/>
      <c r="R39" s="180">
        <v>0</v>
      </c>
      <c r="S39" s="101">
        <v>0</v>
      </c>
      <c r="X39" s="2"/>
    </row>
    <row r="40" spans="1:196" ht="13">
      <c r="A40" s="15">
        <v>5</v>
      </c>
      <c r="B40" s="481"/>
      <c r="C40" s="482"/>
      <c r="D40" s="483"/>
      <c r="E40" s="484"/>
      <c r="F40" s="485"/>
      <c r="G40" s="486"/>
      <c r="H40" s="101">
        <v>0</v>
      </c>
      <c r="I40" s="156"/>
      <c r="J40" s="159"/>
      <c r="K40" s="159"/>
      <c r="L40" s="121"/>
      <c r="M40" s="169"/>
      <c r="N40" s="180">
        <v>0</v>
      </c>
      <c r="O40" s="101">
        <v>0</v>
      </c>
      <c r="P40" s="168"/>
      <c r="Q40" s="169"/>
      <c r="R40" s="180">
        <v>0</v>
      </c>
      <c r="S40" s="101">
        <v>0</v>
      </c>
      <c r="X40" s="2"/>
    </row>
    <row r="41" spans="1:196" ht="13">
      <c r="A41" s="15">
        <v>6</v>
      </c>
      <c r="B41" s="481"/>
      <c r="C41" s="482"/>
      <c r="D41" s="483"/>
      <c r="E41" s="484"/>
      <c r="F41" s="485"/>
      <c r="G41" s="486"/>
      <c r="H41" s="101">
        <v>0</v>
      </c>
      <c r="I41" s="156"/>
      <c r="J41" s="159"/>
      <c r="K41" s="159"/>
      <c r="L41" s="121"/>
      <c r="M41" s="169"/>
      <c r="N41" s="180">
        <v>0</v>
      </c>
      <c r="O41" s="101">
        <v>0</v>
      </c>
      <c r="P41" s="168"/>
      <c r="Q41" s="169"/>
      <c r="R41" s="180">
        <v>0</v>
      </c>
      <c r="S41" s="101">
        <v>0</v>
      </c>
      <c r="X41" s="2"/>
    </row>
    <row r="42" spans="1:196" ht="13">
      <c r="A42" s="15">
        <v>7</v>
      </c>
      <c r="B42" s="481"/>
      <c r="C42" s="482"/>
      <c r="D42" s="483"/>
      <c r="E42" s="484"/>
      <c r="F42" s="485"/>
      <c r="G42" s="486"/>
      <c r="H42" s="101">
        <v>0</v>
      </c>
      <c r="I42" s="156"/>
      <c r="J42" s="159"/>
      <c r="K42" s="159"/>
      <c r="L42" s="121"/>
      <c r="M42" s="169"/>
      <c r="N42" s="180">
        <v>0</v>
      </c>
      <c r="O42" s="101">
        <v>0</v>
      </c>
      <c r="P42" s="168"/>
      <c r="Q42" s="169"/>
      <c r="R42" s="180">
        <v>0</v>
      </c>
      <c r="S42" s="101">
        <v>0</v>
      </c>
      <c r="X42" s="2"/>
    </row>
    <row r="43" spans="1:196" ht="13">
      <c r="A43" s="15">
        <v>8</v>
      </c>
      <c r="B43" s="481"/>
      <c r="C43" s="482"/>
      <c r="D43" s="483"/>
      <c r="E43" s="484"/>
      <c r="F43" s="485"/>
      <c r="G43" s="486"/>
      <c r="H43" s="101">
        <v>0</v>
      </c>
      <c r="I43" s="156"/>
      <c r="J43" s="159"/>
      <c r="K43" s="159"/>
      <c r="L43" s="121"/>
      <c r="M43" s="169"/>
      <c r="N43" s="180">
        <v>0</v>
      </c>
      <c r="O43" s="101">
        <v>0</v>
      </c>
      <c r="P43" s="168"/>
      <c r="Q43" s="169"/>
      <c r="R43" s="180">
        <v>0</v>
      </c>
      <c r="S43" s="101">
        <v>0</v>
      </c>
      <c r="X43" s="2"/>
    </row>
    <row r="44" spans="1:196" ht="13">
      <c r="A44" s="15">
        <v>9</v>
      </c>
      <c r="B44" s="481"/>
      <c r="C44" s="482"/>
      <c r="D44" s="483"/>
      <c r="E44" s="484"/>
      <c r="F44" s="485"/>
      <c r="G44" s="486"/>
      <c r="H44" s="101">
        <v>0</v>
      </c>
      <c r="I44" s="156"/>
      <c r="J44" s="159"/>
      <c r="K44" s="159"/>
      <c r="L44" s="121"/>
      <c r="M44" s="169"/>
      <c r="N44" s="180">
        <v>0</v>
      </c>
      <c r="O44" s="101">
        <v>0</v>
      </c>
      <c r="P44" s="168"/>
      <c r="Q44" s="169"/>
      <c r="R44" s="180">
        <v>0</v>
      </c>
      <c r="S44" s="101">
        <v>0</v>
      </c>
      <c r="X44" s="2"/>
    </row>
    <row r="45" spans="1:196" ht="13">
      <c r="A45" s="15">
        <v>10</v>
      </c>
      <c r="B45" s="483"/>
      <c r="C45" s="482"/>
      <c r="D45" s="483"/>
      <c r="E45" s="484"/>
      <c r="F45" s="485"/>
      <c r="G45" s="486"/>
      <c r="H45" s="101">
        <v>0</v>
      </c>
      <c r="I45" s="156"/>
      <c r="J45" s="159"/>
      <c r="K45" s="159"/>
      <c r="L45" s="121"/>
      <c r="M45" s="169"/>
      <c r="N45" s="180">
        <v>0</v>
      </c>
      <c r="O45" s="101">
        <v>0</v>
      </c>
      <c r="P45" s="168"/>
      <c r="Q45" s="169"/>
      <c r="R45" s="180">
        <v>0</v>
      </c>
      <c r="S45" s="101">
        <v>0</v>
      </c>
      <c r="X45" s="2"/>
    </row>
    <row r="46" spans="1:196" ht="13">
      <c r="A46" s="15">
        <v>11</v>
      </c>
      <c r="B46" s="483"/>
      <c r="C46" s="482"/>
      <c r="D46" s="483"/>
      <c r="E46" s="484"/>
      <c r="F46" s="485"/>
      <c r="G46" s="486"/>
      <c r="H46" s="101">
        <v>0</v>
      </c>
      <c r="I46" s="156"/>
      <c r="J46" s="159"/>
      <c r="K46" s="159"/>
      <c r="L46" s="121"/>
      <c r="M46" s="169"/>
      <c r="N46" s="180">
        <v>0</v>
      </c>
      <c r="O46" s="101">
        <v>0</v>
      </c>
      <c r="P46" s="168"/>
      <c r="Q46" s="169"/>
      <c r="R46" s="180">
        <v>0</v>
      </c>
      <c r="S46" s="101">
        <v>0</v>
      </c>
      <c r="X46" s="2"/>
    </row>
    <row r="47" spans="1:196" ht="13">
      <c r="A47" s="15">
        <v>12</v>
      </c>
      <c r="B47" s="483"/>
      <c r="C47" s="482"/>
      <c r="D47" s="483"/>
      <c r="E47" s="484"/>
      <c r="F47" s="485"/>
      <c r="G47" s="482"/>
      <c r="H47" s="101">
        <v>0</v>
      </c>
      <c r="I47" s="156"/>
      <c r="J47" s="159"/>
      <c r="K47" s="159"/>
      <c r="L47" s="121"/>
      <c r="M47" s="169"/>
      <c r="N47" s="180">
        <v>0</v>
      </c>
      <c r="O47" s="101">
        <v>0</v>
      </c>
      <c r="P47" s="168"/>
      <c r="Q47" s="169"/>
      <c r="R47" s="180">
        <v>0</v>
      </c>
      <c r="S47" s="101">
        <v>0</v>
      </c>
      <c r="X47" s="2"/>
    </row>
    <row r="48" spans="1:196" ht="13">
      <c r="A48" s="15">
        <v>13</v>
      </c>
      <c r="B48" s="483"/>
      <c r="C48" s="482"/>
      <c r="D48" s="483"/>
      <c r="E48" s="484"/>
      <c r="F48" s="485"/>
      <c r="G48" s="482"/>
      <c r="H48" s="101">
        <v>0</v>
      </c>
      <c r="I48" s="156"/>
      <c r="J48" s="159"/>
      <c r="K48" s="159"/>
      <c r="L48" s="121"/>
      <c r="M48" s="169"/>
      <c r="N48" s="180">
        <v>0</v>
      </c>
      <c r="O48" s="101">
        <v>0</v>
      </c>
      <c r="P48" s="168"/>
      <c r="Q48" s="169"/>
      <c r="R48" s="180">
        <v>0</v>
      </c>
      <c r="S48" s="101">
        <v>0</v>
      </c>
      <c r="X48" s="2"/>
    </row>
    <row r="49" spans="1:24" ht="13">
      <c r="A49" s="15">
        <v>14</v>
      </c>
      <c r="B49" s="483"/>
      <c r="C49" s="487"/>
      <c r="D49" s="483"/>
      <c r="E49" s="484"/>
      <c r="F49" s="485"/>
      <c r="G49" s="487"/>
      <c r="H49" s="101">
        <v>0</v>
      </c>
      <c r="I49" s="156"/>
      <c r="J49" s="159"/>
      <c r="K49" s="159"/>
      <c r="L49" s="121"/>
      <c r="M49" s="169"/>
      <c r="N49" s="180">
        <v>0</v>
      </c>
      <c r="O49" s="101">
        <v>0</v>
      </c>
      <c r="P49" s="168"/>
      <c r="Q49" s="169"/>
      <c r="R49" s="180">
        <v>0</v>
      </c>
      <c r="S49" s="101">
        <v>0</v>
      </c>
      <c r="X49" s="2"/>
    </row>
    <row r="50" spans="1:24" ht="13">
      <c r="A50" s="15">
        <v>15</v>
      </c>
      <c r="B50" s="483"/>
      <c r="C50" s="487"/>
      <c r="D50" s="483"/>
      <c r="E50" s="484"/>
      <c r="F50" s="485"/>
      <c r="G50" s="487"/>
      <c r="H50" s="101">
        <v>0</v>
      </c>
      <c r="I50" s="156"/>
      <c r="J50" s="159"/>
      <c r="K50" s="159"/>
      <c r="L50" s="121"/>
      <c r="M50" s="169"/>
      <c r="N50" s="180">
        <v>0</v>
      </c>
      <c r="O50" s="101">
        <v>0</v>
      </c>
      <c r="P50" s="168"/>
      <c r="Q50" s="169"/>
      <c r="R50" s="180">
        <v>0</v>
      </c>
      <c r="S50" s="101">
        <v>0</v>
      </c>
      <c r="X50" s="2"/>
    </row>
    <row r="51" spans="1:24" ht="13">
      <c r="A51" s="15">
        <v>16</v>
      </c>
      <c r="B51" s="483"/>
      <c r="C51" s="487"/>
      <c r="D51" s="483"/>
      <c r="E51" s="484"/>
      <c r="F51" s="485"/>
      <c r="G51" s="487"/>
      <c r="H51" s="101">
        <v>0</v>
      </c>
      <c r="I51" s="156"/>
      <c r="J51" s="159"/>
      <c r="K51" s="159"/>
      <c r="L51" s="121"/>
      <c r="M51" s="169"/>
      <c r="N51" s="180">
        <v>0</v>
      </c>
      <c r="O51" s="101">
        <v>0</v>
      </c>
      <c r="P51" s="168"/>
      <c r="Q51" s="169"/>
      <c r="R51" s="180">
        <v>0</v>
      </c>
      <c r="S51" s="101">
        <v>0</v>
      </c>
      <c r="X51" s="2"/>
    </row>
    <row r="52" spans="1:24" ht="13">
      <c r="A52" s="15">
        <v>17</v>
      </c>
      <c r="B52" s="483"/>
      <c r="C52" s="487"/>
      <c r="D52" s="483"/>
      <c r="E52" s="484"/>
      <c r="F52" s="485"/>
      <c r="G52" s="487"/>
      <c r="H52" s="101">
        <v>0</v>
      </c>
      <c r="I52" s="156"/>
      <c r="J52" s="159"/>
      <c r="K52" s="159"/>
      <c r="L52" s="121"/>
      <c r="M52" s="169"/>
      <c r="N52" s="180">
        <v>0</v>
      </c>
      <c r="O52" s="101">
        <v>0</v>
      </c>
      <c r="P52" s="168"/>
      <c r="Q52" s="169"/>
      <c r="R52" s="180">
        <v>0</v>
      </c>
      <c r="S52" s="101">
        <v>0</v>
      </c>
      <c r="X52" s="2"/>
    </row>
    <row r="53" spans="1:24" ht="13">
      <c r="A53" s="15">
        <v>18</v>
      </c>
      <c r="B53" s="483"/>
      <c r="C53" s="487"/>
      <c r="D53" s="483"/>
      <c r="E53" s="484"/>
      <c r="F53" s="485"/>
      <c r="G53" s="487"/>
      <c r="H53" s="101">
        <v>0</v>
      </c>
      <c r="I53" s="156"/>
      <c r="J53" s="159"/>
      <c r="K53" s="159"/>
      <c r="L53" s="121"/>
      <c r="M53" s="169"/>
      <c r="N53" s="180">
        <v>0</v>
      </c>
      <c r="O53" s="101">
        <v>0</v>
      </c>
      <c r="P53" s="168"/>
      <c r="Q53" s="169"/>
      <c r="R53" s="180">
        <v>0</v>
      </c>
      <c r="S53" s="101">
        <v>0</v>
      </c>
      <c r="X53" s="2"/>
    </row>
    <row r="54" spans="1:24" ht="13">
      <c r="A54" s="15">
        <v>19</v>
      </c>
      <c r="B54" s="483"/>
      <c r="C54" s="487"/>
      <c r="D54" s="483"/>
      <c r="E54" s="484"/>
      <c r="F54" s="485"/>
      <c r="G54" s="487"/>
      <c r="H54" s="101">
        <v>0</v>
      </c>
      <c r="I54" s="156"/>
      <c r="J54" s="159"/>
      <c r="K54" s="159"/>
      <c r="L54" s="121"/>
      <c r="M54" s="169"/>
      <c r="N54" s="180">
        <v>0</v>
      </c>
      <c r="O54" s="101">
        <v>0</v>
      </c>
      <c r="P54" s="168"/>
      <c r="Q54" s="169"/>
      <c r="R54" s="180">
        <v>0</v>
      </c>
      <c r="S54" s="101">
        <v>0</v>
      </c>
      <c r="X54" s="2"/>
    </row>
    <row r="55" spans="1:24" ht="13">
      <c r="A55" s="15">
        <v>20</v>
      </c>
      <c r="B55" s="483"/>
      <c r="C55" s="487"/>
      <c r="D55" s="483"/>
      <c r="E55" s="484"/>
      <c r="F55" s="488"/>
      <c r="G55" s="487"/>
      <c r="H55" s="101">
        <v>0</v>
      </c>
      <c r="I55" s="156"/>
      <c r="J55" s="159"/>
      <c r="K55" s="159"/>
      <c r="L55" s="121"/>
      <c r="M55" s="169"/>
      <c r="N55" s="181">
        <v>0</v>
      </c>
      <c r="O55" s="101">
        <v>0</v>
      </c>
      <c r="P55" s="168"/>
      <c r="Q55" s="169"/>
      <c r="R55" s="181">
        <v>0</v>
      </c>
      <c r="S55" s="101">
        <v>0</v>
      </c>
      <c r="X55" s="2"/>
    </row>
    <row r="56" spans="1:24" ht="13.5" thickBot="1">
      <c r="E56" s="161" t="s">
        <v>596</v>
      </c>
      <c r="F56" s="162">
        <v>220.93940309760001</v>
      </c>
      <c r="G56" s="161" t="s">
        <v>597</v>
      </c>
      <c r="I56"/>
      <c r="M56" s="161" t="s">
        <v>598</v>
      </c>
      <c r="N56" s="162">
        <v>58.261666666666663</v>
      </c>
      <c r="P56"/>
      <c r="Q56" s="161" t="s">
        <v>599</v>
      </c>
      <c r="R56" s="162">
        <v>0</v>
      </c>
      <c r="X56" s="2"/>
    </row>
    <row r="57" spans="1:24" ht="13" customHeight="1">
      <c r="E57" s="17" t="s">
        <v>600</v>
      </c>
      <c r="F57" s="403">
        <v>79.02</v>
      </c>
      <c r="G57" s="404">
        <v>0.04</v>
      </c>
      <c r="X57" s="2"/>
    </row>
    <row r="58" spans="1:24" ht="13" customHeight="1">
      <c r="E58" s="17" t="s">
        <v>601</v>
      </c>
      <c r="F58" s="403">
        <v>226.85271156000002</v>
      </c>
      <c r="G58" s="404">
        <v>0.96</v>
      </c>
      <c r="X58" s="2"/>
    </row>
    <row r="59" spans="1:24" ht="13" customHeight="1" thickBot="1">
      <c r="E59" s="161" t="s">
        <v>602</v>
      </c>
      <c r="F59" s="162">
        <v>305.87271155999997</v>
      </c>
      <c r="G59" s="161"/>
      <c r="X59" s="2"/>
    </row>
    <row r="60" spans="1:24" ht="13" customHeight="1">
      <c r="G60" s="17"/>
      <c r="H60"/>
      <c r="X60" s="2"/>
    </row>
    <row r="61" spans="1:24" ht="13" customHeight="1"/>
    <row r="62" spans="1:24" ht="13" customHeight="1"/>
    <row r="63" spans="1:24" ht="13" customHeight="1"/>
    <row r="64" spans="1:24"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46" priority="2" operator="equal">
      <formula>"Check"</formula>
    </cfRule>
    <cfRule type="cellIs" dxfId="45" priority="3" operator="equal">
      <formula>"Ok"</formula>
    </cfRule>
  </conditionalFormatting>
  <dataValidations count="1">
    <dataValidation type="list" allowBlank="1" showInputMessage="1" showErrorMessage="1" sqref="M8 G30:J30 M30 C30:D31" xr:uid="{E75640DB-D9E7-42D7-BC60-CEEF7D802E5F}">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7854D01C-3C38-4ABE-89DA-2869A7D999F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52D042F7-9FE7-466E-A789-DEEAAF12556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97" id="{A6DC57C7-FDD8-4775-BD9A-91FAA67110F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7FCBC76E-52D4-472A-8B7E-0C3C590DCF4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H34</xm:sqref>
        </x14:conditionalFormatting>
        <x14:conditionalFormatting xmlns:xm="http://schemas.microsoft.com/office/excel/2006/main">
          <x14:cfRule type="iconSet" priority="10" id="{97EFA44C-40A6-445E-B303-A6D22610903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H35</xm:sqref>
        </x14:conditionalFormatting>
        <x14:conditionalFormatting xmlns:xm="http://schemas.microsoft.com/office/excel/2006/main">
          <x14:cfRule type="iconSet" priority="146" id="{C9E28BD8-E9E1-45DC-80D0-F35B8C6AAE9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H36:H55</xm:sqref>
        </x14:conditionalFormatting>
        <x14:conditionalFormatting xmlns:xm="http://schemas.microsoft.com/office/excel/2006/main">
          <x14:cfRule type="iconSet" priority="13" id="{CD9FD4AF-FC37-43C1-BCFB-F9578B912B0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3BE081D4-04CE-4C7D-AC67-37AD70001E1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98" id="{B0C70ADB-D65F-4A29-B215-BB00D056623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ADF3C702-EA33-421A-8D6C-63E98545399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O34</xm:sqref>
        </x14:conditionalFormatting>
        <x14:conditionalFormatting xmlns:xm="http://schemas.microsoft.com/office/excel/2006/main">
          <x14:cfRule type="iconSet" priority="7" id="{D5FB5B88-4FA2-4B7C-AB01-1E38F885A78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O35</xm:sqref>
        </x14:conditionalFormatting>
        <x14:conditionalFormatting xmlns:xm="http://schemas.microsoft.com/office/excel/2006/main">
          <x14:cfRule type="iconSet" priority="147" id="{D90F1FEB-6A1F-4EDC-B1F2-67012E752CC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O36:O55</xm:sqref>
        </x14:conditionalFormatting>
        <x14:conditionalFormatting xmlns:xm="http://schemas.microsoft.com/office/excel/2006/main">
          <x14:cfRule type="iconSet" priority="5" id="{629F518C-90AC-431A-A6A4-82A6F53B6B0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S34</xm:sqref>
        </x14:conditionalFormatting>
        <x14:conditionalFormatting xmlns:xm="http://schemas.microsoft.com/office/excel/2006/main">
          <x14:cfRule type="iconSet" priority="4" id="{52AB367B-8E0E-4B04-A1E4-16BD5A93BDE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S35</xm:sqref>
        </x14:conditionalFormatting>
        <x14:conditionalFormatting xmlns:xm="http://schemas.microsoft.com/office/excel/2006/main">
          <x14:cfRule type="iconSet" priority="148" id="{29551142-0747-4D61-8F2E-A5015D996A3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S36:S55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8F70FECE-F1C7-4FD9-8DA9-1866D736C611}">
          <x14:formula1>
            <xm:f>'Input|Setup'!$B$31:$B$49</xm:f>
          </x14:formula1>
          <xm:sqref>H10:H29 B10:B29</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AB247-A5CF-4139-971E-4B96422D8F11}">
  <sheetPr codeName="Sheet17">
    <tabColor theme="8" tint="0.79998168889431442"/>
  </sheetPr>
  <dimension ref="A1:HO1257"/>
  <sheetViews>
    <sheetView showGridLines="0" topLeftCell="A35"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12.8164062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17.453125" style="2" bestFit="1" customWidth="1"/>
    <col min="18" max="18" width="12.7265625" style="2" bestFit="1"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331</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705</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t="s">
        <v>192</v>
      </c>
      <c r="C10" s="158" t="s">
        <v>564</v>
      </c>
      <c r="D10" s="155">
        <v>1</v>
      </c>
      <c r="E10" s="151">
        <v>6</v>
      </c>
      <c r="F10" s="166">
        <v>6</v>
      </c>
      <c r="G10" s="101">
        <v>0</v>
      </c>
      <c r="H10" s="121" t="s">
        <v>195</v>
      </c>
      <c r="I10" s="158" t="s">
        <v>565</v>
      </c>
      <c r="J10" s="121">
        <v>2</v>
      </c>
      <c r="K10" s="151">
        <v>30</v>
      </c>
      <c r="L10" s="164">
        <v>60</v>
      </c>
      <c r="M10" s="101">
        <v>0</v>
      </c>
    </row>
    <row r="11" spans="1:23" ht="13">
      <c r="A11" s="15">
        <v>2</v>
      </c>
      <c r="B11" s="121" t="s">
        <v>192</v>
      </c>
      <c r="C11" s="158" t="s">
        <v>566</v>
      </c>
      <c r="D11" s="155">
        <v>1</v>
      </c>
      <c r="E11" s="151">
        <v>3</v>
      </c>
      <c r="F11" s="166">
        <v>3</v>
      </c>
      <c r="G11" s="101">
        <v>0</v>
      </c>
      <c r="H11" s="121" t="s">
        <v>195</v>
      </c>
      <c r="I11" s="158" t="s">
        <v>567</v>
      </c>
      <c r="J11" s="121">
        <v>2</v>
      </c>
      <c r="K11" s="151">
        <v>5</v>
      </c>
      <c r="L11" s="164">
        <v>10</v>
      </c>
      <c r="M11" s="101">
        <v>0</v>
      </c>
    </row>
    <row r="12" spans="1:23" ht="13">
      <c r="A12" s="15">
        <v>3</v>
      </c>
      <c r="B12" s="121" t="s">
        <v>192</v>
      </c>
      <c r="C12" s="158" t="s">
        <v>568</v>
      </c>
      <c r="D12" s="155">
        <v>1</v>
      </c>
      <c r="E12" s="151">
        <v>3</v>
      </c>
      <c r="F12" s="166">
        <v>3</v>
      </c>
      <c r="G12" s="101">
        <v>0</v>
      </c>
      <c r="H12" s="121" t="s">
        <v>195</v>
      </c>
      <c r="I12" s="158" t="s">
        <v>569</v>
      </c>
      <c r="J12" s="121">
        <v>2</v>
      </c>
      <c r="K12" s="151">
        <v>5</v>
      </c>
      <c r="L12" s="164">
        <v>10</v>
      </c>
      <c r="M12" s="101">
        <v>0</v>
      </c>
    </row>
    <row r="13" spans="1:23" ht="13">
      <c r="A13" s="15">
        <v>4</v>
      </c>
      <c r="B13" s="121" t="s">
        <v>192</v>
      </c>
      <c r="C13" s="158" t="s">
        <v>570</v>
      </c>
      <c r="D13" s="155">
        <v>1</v>
      </c>
      <c r="E13" s="151">
        <v>8</v>
      </c>
      <c r="F13" s="166">
        <v>8</v>
      </c>
      <c r="G13" s="101">
        <v>0</v>
      </c>
      <c r="H13" s="121" t="s">
        <v>195</v>
      </c>
      <c r="I13" s="158" t="s">
        <v>571</v>
      </c>
      <c r="J13" s="121">
        <v>2</v>
      </c>
      <c r="K13" s="151">
        <v>15</v>
      </c>
      <c r="L13" s="164">
        <v>30</v>
      </c>
      <c r="M13" s="101">
        <v>0</v>
      </c>
    </row>
    <row r="14" spans="1:23" ht="13">
      <c r="A14" s="15">
        <v>5</v>
      </c>
      <c r="B14" s="121" t="s">
        <v>192</v>
      </c>
      <c r="C14" s="158" t="s">
        <v>572</v>
      </c>
      <c r="D14" s="155">
        <v>1</v>
      </c>
      <c r="E14" s="151">
        <v>3</v>
      </c>
      <c r="F14" s="166">
        <v>3</v>
      </c>
      <c r="G14" s="101">
        <v>0</v>
      </c>
      <c r="H14" s="121" t="s">
        <v>195</v>
      </c>
      <c r="I14" s="158" t="s">
        <v>573</v>
      </c>
      <c r="J14" s="121">
        <v>2</v>
      </c>
      <c r="K14" s="151">
        <v>5</v>
      </c>
      <c r="L14" s="164">
        <v>10</v>
      </c>
      <c r="M14" s="101">
        <v>0</v>
      </c>
    </row>
    <row r="15" spans="1:23" ht="13">
      <c r="A15" s="15">
        <v>6</v>
      </c>
      <c r="B15" s="121" t="s">
        <v>192</v>
      </c>
      <c r="C15" s="158" t="s">
        <v>574</v>
      </c>
      <c r="D15" s="155">
        <v>1</v>
      </c>
      <c r="E15" s="151">
        <v>3</v>
      </c>
      <c r="F15" s="166">
        <v>3</v>
      </c>
      <c r="G15" s="101">
        <v>0</v>
      </c>
      <c r="H15" s="121" t="s">
        <v>195</v>
      </c>
      <c r="I15" s="158" t="s">
        <v>575</v>
      </c>
      <c r="J15" s="121">
        <v>2</v>
      </c>
      <c r="K15" s="151">
        <v>5</v>
      </c>
      <c r="L15" s="164">
        <v>10</v>
      </c>
      <c r="M15" s="101">
        <v>0</v>
      </c>
    </row>
    <row r="16" spans="1:23" ht="13">
      <c r="A16" s="15">
        <v>7</v>
      </c>
      <c r="B16" s="121" t="s">
        <v>192</v>
      </c>
      <c r="C16" s="158" t="s">
        <v>576</v>
      </c>
      <c r="D16" s="155">
        <v>1</v>
      </c>
      <c r="E16" s="151">
        <v>7.5</v>
      </c>
      <c r="F16" s="166">
        <v>7.5</v>
      </c>
      <c r="G16" s="101">
        <v>0</v>
      </c>
      <c r="H16" s="121"/>
      <c r="I16" s="158"/>
      <c r="J16" s="155"/>
      <c r="K16" s="151"/>
      <c r="L16" s="164">
        <v>0</v>
      </c>
      <c r="M16" s="101">
        <v>0</v>
      </c>
    </row>
    <row r="17" spans="1:24" ht="13">
      <c r="A17" s="15">
        <v>8</v>
      </c>
      <c r="B17" s="121" t="s">
        <v>192</v>
      </c>
      <c r="C17" s="158" t="s">
        <v>577</v>
      </c>
      <c r="D17" s="155">
        <v>1</v>
      </c>
      <c r="E17" s="151">
        <v>6.5</v>
      </c>
      <c r="F17" s="166">
        <v>6.5</v>
      </c>
      <c r="G17" s="101">
        <v>0</v>
      </c>
      <c r="H17" s="121"/>
      <c r="I17" s="158"/>
      <c r="J17" s="155"/>
      <c r="K17" s="151"/>
      <c r="L17" s="164">
        <v>0</v>
      </c>
      <c r="M17" s="101">
        <v>0</v>
      </c>
    </row>
    <row r="18" spans="1:24" ht="13">
      <c r="A18" s="15">
        <v>9</v>
      </c>
      <c r="B18" s="121" t="s">
        <v>192</v>
      </c>
      <c r="C18" s="158" t="s">
        <v>578</v>
      </c>
      <c r="D18" s="155">
        <v>1</v>
      </c>
      <c r="E18" s="151">
        <v>5.5</v>
      </c>
      <c r="F18" s="166">
        <v>5.5</v>
      </c>
      <c r="G18" s="101">
        <v>0</v>
      </c>
      <c r="H18" s="121"/>
      <c r="I18" s="158"/>
      <c r="J18" s="155"/>
      <c r="K18" s="151"/>
      <c r="L18" s="164">
        <v>0</v>
      </c>
      <c r="M18" s="101">
        <v>0</v>
      </c>
    </row>
    <row r="19" spans="1:24" ht="13">
      <c r="A19" s="15">
        <v>10</v>
      </c>
      <c r="B19" s="121" t="s">
        <v>192</v>
      </c>
      <c r="C19" s="158" t="s">
        <v>579</v>
      </c>
      <c r="D19" s="155">
        <v>1</v>
      </c>
      <c r="E19" s="151">
        <v>7.5</v>
      </c>
      <c r="F19" s="166">
        <v>7.5</v>
      </c>
      <c r="G19" s="101">
        <v>0</v>
      </c>
      <c r="H19" s="121"/>
      <c r="I19" s="158"/>
      <c r="J19" s="155"/>
      <c r="K19" s="151"/>
      <c r="L19" s="164">
        <v>0</v>
      </c>
      <c r="M19" s="101">
        <v>0</v>
      </c>
    </row>
    <row r="20" spans="1:24" ht="13">
      <c r="A20" s="15">
        <v>11</v>
      </c>
      <c r="B20" s="121" t="s">
        <v>192</v>
      </c>
      <c r="C20" s="158" t="s">
        <v>580</v>
      </c>
      <c r="D20" s="155">
        <v>1</v>
      </c>
      <c r="E20" s="151">
        <v>3</v>
      </c>
      <c r="F20" s="166">
        <v>3</v>
      </c>
      <c r="G20" s="101">
        <v>0</v>
      </c>
      <c r="H20" s="121"/>
      <c r="I20" s="158"/>
      <c r="J20" s="155"/>
      <c r="K20" s="151"/>
      <c r="L20" s="164">
        <v>0</v>
      </c>
      <c r="M20" s="101">
        <v>0</v>
      </c>
    </row>
    <row r="21" spans="1:24" ht="13">
      <c r="A21" s="15">
        <v>12</v>
      </c>
      <c r="B21" s="121" t="s">
        <v>192</v>
      </c>
      <c r="C21" s="158" t="s">
        <v>581</v>
      </c>
      <c r="D21" s="155">
        <v>1</v>
      </c>
      <c r="E21" s="151">
        <v>2</v>
      </c>
      <c r="F21" s="166">
        <v>2</v>
      </c>
      <c r="G21" s="101">
        <v>0</v>
      </c>
      <c r="H21" s="121"/>
      <c r="I21" s="158"/>
      <c r="J21" s="155"/>
      <c r="K21" s="151"/>
      <c r="L21" s="164">
        <v>0</v>
      </c>
      <c r="M21" s="101">
        <v>0</v>
      </c>
    </row>
    <row r="22" spans="1:24" ht="13">
      <c r="A22" s="15">
        <v>13</v>
      </c>
      <c r="B22" s="121" t="s">
        <v>192</v>
      </c>
      <c r="C22" s="158" t="s">
        <v>582</v>
      </c>
      <c r="D22" s="155">
        <v>1</v>
      </c>
      <c r="E22" s="151">
        <v>2</v>
      </c>
      <c r="F22" s="166">
        <v>2</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4"/>
      <c r="C30" s="114"/>
      <c r="D30" s="114"/>
      <c r="E30" s="161" t="s">
        <v>583</v>
      </c>
      <c r="F30" s="161">
        <v>60</v>
      </c>
      <c r="G30" s="115"/>
      <c r="H30" s="6"/>
      <c r="I30" s="10"/>
      <c r="J30" s="10"/>
      <c r="K30" s="161" t="s">
        <v>583</v>
      </c>
      <c r="L30" s="161">
        <v>130</v>
      </c>
      <c r="M30" s="5"/>
      <c r="N30" s="61"/>
      <c r="O30"/>
    </row>
    <row r="31" spans="1:24" ht="12.5">
      <c r="A31" s="117"/>
      <c r="B31" s="114"/>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706</v>
      </c>
      <c r="C32" s="22"/>
      <c r="D32" s="22"/>
      <c r="E32" s="22"/>
      <c r="F32" s="42"/>
      <c r="G32" s="42"/>
      <c r="H32" s="42"/>
      <c r="I32" s="42"/>
      <c r="J32" s="42"/>
      <c r="K32" s="42"/>
      <c r="L32" s="42"/>
      <c r="M32" s="42"/>
      <c r="N32" s="42"/>
      <c r="O32" s="42"/>
      <c r="P32" s="42"/>
      <c r="Q32" s="42"/>
      <c r="R32" s="42"/>
      <c r="S32" s="42"/>
      <c r="T32" s="42"/>
      <c r="U32" s="42"/>
      <c r="V32" s="42"/>
      <c r="W32" s="42"/>
      <c r="X32" s="105"/>
    </row>
    <row r="33" spans="1:196" s="5" customFormat="1" ht="14">
      <c r="A33" s="50"/>
      <c r="B33" s="50"/>
      <c r="C33" s="50"/>
      <c r="D33" s="50"/>
      <c r="E33" s="50"/>
      <c r="F33" s="51"/>
      <c r="G33" s="51"/>
      <c r="H33" s="11"/>
      <c r="I33" s="52"/>
      <c r="J33" s="52"/>
      <c r="K33" s="52"/>
      <c r="L33" s="52"/>
      <c r="M33" s="52"/>
      <c r="N33" s="52"/>
      <c r="O33" s="52"/>
      <c r="P33" s="19"/>
      <c r="Q33" s="19"/>
      <c r="R33" s="19"/>
      <c r="S33" s="19"/>
      <c r="T33" s="19"/>
      <c r="U33" s="19"/>
      <c r="V33" s="19"/>
      <c r="W33" s="19"/>
      <c r="X33" s="52"/>
    </row>
    <row r="34" spans="1:196" s="16" customFormat="1" ht="13">
      <c r="A34" s="93"/>
      <c r="B34" s="129" t="s">
        <v>233</v>
      </c>
      <c r="C34" s="53"/>
      <c r="D34" s="53"/>
      <c r="E34" s="53"/>
      <c r="F34" s="53"/>
      <c r="G34" s="53"/>
      <c r="H34" s="101">
        <v>0</v>
      </c>
      <c r="I34" s="129" t="s">
        <v>584</v>
      </c>
      <c r="J34" s="53"/>
      <c r="K34" s="53"/>
      <c r="L34" s="53"/>
      <c r="M34" s="53"/>
      <c r="N34" s="53"/>
      <c r="O34" s="101">
        <v>0</v>
      </c>
      <c r="P34" s="129" t="s">
        <v>585</v>
      </c>
      <c r="Q34" s="53"/>
      <c r="R34" s="53"/>
      <c r="S34" s="101">
        <v>0</v>
      </c>
      <c r="T34" s="19"/>
      <c r="U34" s="19"/>
      <c r="V34" s="19"/>
      <c r="W34" s="19"/>
      <c r="X34" s="19"/>
      <c r="Y34" s="19"/>
      <c r="Z34" s="19"/>
      <c r="AA34" s="19"/>
      <c r="AB34" s="19"/>
      <c r="AC34" s="19"/>
      <c r="AD34" s="19"/>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row>
    <row r="35" spans="1:196" ht="34.5" customHeight="1">
      <c r="A35" s="40"/>
      <c r="B35" s="40" t="s">
        <v>538</v>
      </c>
      <c r="C35" s="40" t="s">
        <v>539</v>
      </c>
      <c r="D35" s="40" t="s">
        <v>586</v>
      </c>
      <c r="E35" s="49" t="s">
        <v>587</v>
      </c>
      <c r="F35" s="40" t="s">
        <v>588</v>
      </c>
      <c r="G35" s="40" t="s">
        <v>589</v>
      </c>
      <c r="H35" s="101"/>
      <c r="I35" s="40" t="s">
        <v>590</v>
      </c>
      <c r="J35" s="40" t="s">
        <v>591</v>
      </c>
      <c r="K35" s="40" t="s">
        <v>586</v>
      </c>
      <c r="L35" s="49" t="s">
        <v>592</v>
      </c>
      <c r="M35" s="40" t="s">
        <v>593</v>
      </c>
      <c r="N35" s="40" t="s">
        <v>588</v>
      </c>
      <c r="O35" s="101"/>
      <c r="P35" s="40" t="s">
        <v>381</v>
      </c>
      <c r="Q35" s="40" t="s">
        <v>594</v>
      </c>
      <c r="R35" s="40" t="s">
        <v>588</v>
      </c>
      <c r="S35" s="101"/>
      <c r="X35" s="2"/>
    </row>
    <row r="36" spans="1:196" ht="13">
      <c r="A36" s="15">
        <v>1</v>
      </c>
      <c r="B36" s="481"/>
      <c r="C36" s="482"/>
      <c r="D36" s="483"/>
      <c r="E36" s="484"/>
      <c r="F36" s="485"/>
      <c r="G36" s="486"/>
      <c r="H36" s="101">
        <v>0</v>
      </c>
      <c r="I36" s="156"/>
      <c r="J36" s="159" t="s">
        <v>603</v>
      </c>
      <c r="K36" s="121">
        <v>1</v>
      </c>
      <c r="L36" s="121">
        <v>65</v>
      </c>
      <c r="M36" s="437">
        <v>53.78</v>
      </c>
      <c r="N36" s="180">
        <v>58.261666666666663</v>
      </c>
      <c r="O36" s="101">
        <v>0</v>
      </c>
      <c r="P36" s="168"/>
      <c r="Q36" s="169"/>
      <c r="R36" s="180">
        <v>0</v>
      </c>
      <c r="S36" s="101">
        <v>0</v>
      </c>
      <c r="X36" s="2"/>
    </row>
    <row r="37" spans="1:196" ht="13">
      <c r="A37" s="15">
        <v>2</v>
      </c>
      <c r="B37" s="481"/>
      <c r="C37" s="482"/>
      <c r="D37" s="483"/>
      <c r="E37" s="484"/>
      <c r="F37" s="485"/>
      <c r="G37" s="486"/>
      <c r="H37" s="101">
        <v>0</v>
      </c>
      <c r="I37" s="156"/>
      <c r="J37" s="159"/>
      <c r="K37" s="159"/>
      <c r="L37" s="121"/>
      <c r="M37" s="169"/>
      <c r="N37" s="180">
        <v>0</v>
      </c>
      <c r="O37" s="101">
        <v>0</v>
      </c>
      <c r="P37" s="168"/>
      <c r="Q37" s="169"/>
      <c r="R37" s="180">
        <v>0</v>
      </c>
      <c r="S37" s="101">
        <v>0</v>
      </c>
      <c r="X37" s="2"/>
    </row>
    <row r="38" spans="1:196" ht="13">
      <c r="A38" s="15">
        <v>3</v>
      </c>
      <c r="B38" s="481"/>
      <c r="C38" s="482"/>
      <c r="D38" s="483"/>
      <c r="E38" s="484"/>
      <c r="F38" s="485"/>
      <c r="G38" s="486"/>
      <c r="H38" s="101">
        <v>0</v>
      </c>
      <c r="I38" s="156"/>
      <c r="J38" s="159"/>
      <c r="K38" s="159"/>
      <c r="L38" s="121"/>
      <c r="M38" s="169"/>
      <c r="N38" s="180">
        <v>0</v>
      </c>
      <c r="O38" s="101">
        <v>0</v>
      </c>
      <c r="P38" s="168"/>
      <c r="Q38" s="169"/>
      <c r="R38" s="180">
        <v>0</v>
      </c>
      <c r="S38" s="101">
        <v>0</v>
      </c>
      <c r="X38" s="2"/>
    </row>
    <row r="39" spans="1:196" ht="13">
      <c r="A39" s="15">
        <v>4</v>
      </c>
      <c r="B39" s="481"/>
      <c r="C39" s="482"/>
      <c r="D39" s="483"/>
      <c r="E39" s="484"/>
      <c r="F39" s="485"/>
      <c r="G39" s="486"/>
      <c r="H39" s="101">
        <v>0</v>
      </c>
      <c r="I39" s="156"/>
      <c r="J39" s="159"/>
      <c r="K39" s="159"/>
      <c r="L39" s="121"/>
      <c r="M39" s="169"/>
      <c r="N39" s="180">
        <v>0</v>
      </c>
      <c r="O39" s="101">
        <v>0</v>
      </c>
      <c r="P39" s="168"/>
      <c r="Q39" s="169"/>
      <c r="R39" s="180">
        <v>0</v>
      </c>
      <c r="S39" s="101">
        <v>0</v>
      </c>
      <c r="X39" s="2"/>
    </row>
    <row r="40" spans="1:196" ht="13">
      <c r="A40" s="15">
        <v>5</v>
      </c>
      <c r="B40" s="481"/>
      <c r="C40" s="482"/>
      <c r="D40" s="483"/>
      <c r="E40" s="484"/>
      <c r="F40" s="485"/>
      <c r="G40" s="486"/>
      <c r="H40" s="101">
        <v>0</v>
      </c>
      <c r="I40" s="156"/>
      <c r="J40" s="159"/>
      <c r="K40" s="159"/>
      <c r="L40" s="121"/>
      <c r="M40" s="169"/>
      <c r="N40" s="180">
        <v>0</v>
      </c>
      <c r="O40" s="101">
        <v>0</v>
      </c>
      <c r="P40" s="168"/>
      <c r="Q40" s="169"/>
      <c r="R40" s="180">
        <v>0</v>
      </c>
      <c r="S40" s="101">
        <v>0</v>
      </c>
      <c r="X40" s="2"/>
    </row>
    <row r="41" spans="1:196" ht="13">
      <c r="A41" s="15">
        <v>6</v>
      </c>
      <c r="B41" s="481"/>
      <c r="C41" s="482"/>
      <c r="D41" s="483"/>
      <c r="E41" s="484"/>
      <c r="F41" s="485"/>
      <c r="G41" s="486"/>
      <c r="H41" s="101">
        <v>0</v>
      </c>
      <c r="I41" s="156"/>
      <c r="J41" s="159"/>
      <c r="K41" s="159"/>
      <c r="L41" s="121"/>
      <c r="M41" s="169"/>
      <c r="N41" s="180">
        <v>0</v>
      </c>
      <c r="O41" s="101">
        <v>0</v>
      </c>
      <c r="P41" s="168"/>
      <c r="Q41" s="169"/>
      <c r="R41" s="180">
        <v>0</v>
      </c>
      <c r="S41" s="101">
        <v>0</v>
      </c>
      <c r="X41" s="2"/>
    </row>
    <row r="42" spans="1:196" ht="13">
      <c r="A42" s="15">
        <v>7</v>
      </c>
      <c r="B42" s="481"/>
      <c r="C42" s="482"/>
      <c r="D42" s="483"/>
      <c r="E42" s="484"/>
      <c r="F42" s="485"/>
      <c r="G42" s="486"/>
      <c r="H42" s="101">
        <v>0</v>
      </c>
      <c r="I42" s="156"/>
      <c r="J42" s="159"/>
      <c r="K42" s="159"/>
      <c r="L42" s="121"/>
      <c r="M42" s="169"/>
      <c r="N42" s="180">
        <v>0</v>
      </c>
      <c r="O42" s="101">
        <v>0</v>
      </c>
      <c r="P42" s="168"/>
      <c r="Q42" s="169"/>
      <c r="R42" s="180">
        <v>0</v>
      </c>
      <c r="S42" s="101">
        <v>0</v>
      </c>
      <c r="X42" s="2"/>
    </row>
    <row r="43" spans="1:196" ht="13">
      <c r="A43" s="15">
        <v>8</v>
      </c>
      <c r="B43" s="481"/>
      <c r="C43" s="482"/>
      <c r="D43" s="483"/>
      <c r="E43" s="484"/>
      <c r="F43" s="485"/>
      <c r="G43" s="486"/>
      <c r="H43" s="101">
        <v>0</v>
      </c>
      <c r="I43" s="156"/>
      <c r="J43" s="159"/>
      <c r="K43" s="159"/>
      <c r="L43" s="121"/>
      <c r="M43" s="169"/>
      <c r="N43" s="180">
        <v>0</v>
      </c>
      <c r="O43" s="101">
        <v>0</v>
      </c>
      <c r="P43" s="168"/>
      <c r="Q43" s="169"/>
      <c r="R43" s="180">
        <v>0</v>
      </c>
      <c r="S43" s="101">
        <v>0</v>
      </c>
      <c r="X43" s="2"/>
    </row>
    <row r="44" spans="1:196" ht="13">
      <c r="A44" s="15">
        <v>9</v>
      </c>
      <c r="B44" s="481"/>
      <c r="C44" s="482"/>
      <c r="D44" s="483"/>
      <c r="E44" s="484"/>
      <c r="F44" s="485"/>
      <c r="G44" s="486"/>
      <c r="H44" s="101">
        <v>0</v>
      </c>
      <c r="I44" s="156"/>
      <c r="J44" s="159"/>
      <c r="K44" s="159"/>
      <c r="L44" s="121"/>
      <c r="M44" s="169"/>
      <c r="N44" s="180">
        <v>0</v>
      </c>
      <c r="O44" s="101">
        <v>0</v>
      </c>
      <c r="P44" s="168"/>
      <c r="Q44" s="169"/>
      <c r="R44" s="180">
        <v>0</v>
      </c>
      <c r="S44" s="101">
        <v>0</v>
      </c>
      <c r="X44" s="2"/>
    </row>
    <row r="45" spans="1:196" ht="13">
      <c r="A45" s="15">
        <v>10</v>
      </c>
      <c r="B45" s="483"/>
      <c r="C45" s="482"/>
      <c r="D45" s="483"/>
      <c r="E45" s="484"/>
      <c r="F45" s="485"/>
      <c r="G45" s="486"/>
      <c r="H45" s="101">
        <v>0</v>
      </c>
      <c r="I45" s="156"/>
      <c r="J45" s="159"/>
      <c r="K45" s="159"/>
      <c r="L45" s="121"/>
      <c r="M45" s="169"/>
      <c r="N45" s="180">
        <v>0</v>
      </c>
      <c r="O45" s="101">
        <v>0</v>
      </c>
      <c r="P45" s="168"/>
      <c r="Q45" s="169"/>
      <c r="R45" s="180">
        <v>0</v>
      </c>
      <c r="S45" s="101">
        <v>0</v>
      </c>
      <c r="X45" s="2"/>
    </row>
    <row r="46" spans="1:196" ht="13">
      <c r="A46" s="15">
        <v>11</v>
      </c>
      <c r="B46" s="483"/>
      <c r="C46" s="482"/>
      <c r="D46" s="483"/>
      <c r="E46" s="484"/>
      <c r="F46" s="485"/>
      <c r="G46" s="486"/>
      <c r="H46" s="101">
        <v>0</v>
      </c>
      <c r="I46" s="156"/>
      <c r="J46" s="159"/>
      <c r="K46" s="159"/>
      <c r="L46" s="121"/>
      <c r="M46" s="169"/>
      <c r="N46" s="180">
        <v>0</v>
      </c>
      <c r="O46" s="101">
        <v>0</v>
      </c>
      <c r="P46" s="168"/>
      <c r="Q46" s="169"/>
      <c r="R46" s="180">
        <v>0</v>
      </c>
      <c r="S46" s="101">
        <v>0</v>
      </c>
      <c r="X46" s="2"/>
    </row>
    <row r="47" spans="1:196" ht="13">
      <c r="A47" s="15">
        <v>12</v>
      </c>
      <c r="B47" s="483"/>
      <c r="C47" s="482"/>
      <c r="D47" s="483"/>
      <c r="E47" s="484"/>
      <c r="F47" s="485"/>
      <c r="G47" s="482"/>
      <c r="H47" s="101">
        <v>0</v>
      </c>
      <c r="I47" s="156"/>
      <c r="J47" s="159"/>
      <c r="K47" s="159"/>
      <c r="L47" s="121"/>
      <c r="M47" s="169"/>
      <c r="N47" s="180">
        <v>0</v>
      </c>
      <c r="O47" s="101">
        <v>0</v>
      </c>
      <c r="P47" s="168"/>
      <c r="Q47" s="169"/>
      <c r="R47" s="180">
        <v>0</v>
      </c>
      <c r="S47" s="101">
        <v>0</v>
      </c>
      <c r="X47" s="2"/>
    </row>
    <row r="48" spans="1:196" ht="13">
      <c r="A48" s="15">
        <v>13</v>
      </c>
      <c r="B48" s="483"/>
      <c r="C48" s="482"/>
      <c r="D48" s="483"/>
      <c r="E48" s="484"/>
      <c r="F48" s="485"/>
      <c r="G48" s="482"/>
      <c r="H48" s="101">
        <v>0</v>
      </c>
      <c r="I48" s="156"/>
      <c r="J48" s="159"/>
      <c r="K48" s="159"/>
      <c r="L48" s="121"/>
      <c r="M48" s="169"/>
      <c r="N48" s="180">
        <v>0</v>
      </c>
      <c r="O48" s="101">
        <v>0</v>
      </c>
      <c r="P48" s="168"/>
      <c r="Q48" s="169"/>
      <c r="R48" s="180">
        <v>0</v>
      </c>
      <c r="S48" s="101">
        <v>0</v>
      </c>
      <c r="X48" s="2"/>
    </row>
    <row r="49" spans="1:24" ht="13">
      <c r="A49" s="15">
        <v>14</v>
      </c>
      <c r="B49" s="483"/>
      <c r="C49" s="487"/>
      <c r="D49" s="483"/>
      <c r="E49" s="484"/>
      <c r="F49" s="485"/>
      <c r="G49" s="487"/>
      <c r="H49" s="101">
        <v>0</v>
      </c>
      <c r="I49" s="156"/>
      <c r="J49" s="159"/>
      <c r="K49" s="159"/>
      <c r="L49" s="121"/>
      <c r="M49" s="169"/>
      <c r="N49" s="180">
        <v>0</v>
      </c>
      <c r="O49" s="101">
        <v>0</v>
      </c>
      <c r="P49" s="168"/>
      <c r="Q49" s="169"/>
      <c r="R49" s="180">
        <v>0</v>
      </c>
      <c r="S49" s="101">
        <v>0</v>
      </c>
      <c r="X49" s="2"/>
    </row>
    <row r="50" spans="1:24" ht="13">
      <c r="A50" s="15">
        <v>15</v>
      </c>
      <c r="B50" s="483"/>
      <c r="C50" s="487"/>
      <c r="D50" s="483"/>
      <c r="E50" s="484"/>
      <c r="F50" s="485"/>
      <c r="G50" s="487"/>
      <c r="H50" s="101">
        <v>0</v>
      </c>
      <c r="I50" s="156"/>
      <c r="J50" s="159"/>
      <c r="K50" s="159"/>
      <c r="L50" s="121"/>
      <c r="M50" s="169"/>
      <c r="N50" s="180">
        <v>0</v>
      </c>
      <c r="O50" s="101">
        <v>0</v>
      </c>
      <c r="P50" s="168"/>
      <c r="Q50" s="169"/>
      <c r="R50" s="180">
        <v>0</v>
      </c>
      <c r="S50" s="101">
        <v>0</v>
      </c>
      <c r="X50" s="2"/>
    </row>
    <row r="51" spans="1:24" ht="13">
      <c r="A51" s="15">
        <v>16</v>
      </c>
      <c r="B51" s="483"/>
      <c r="C51" s="487"/>
      <c r="D51" s="483"/>
      <c r="E51" s="484"/>
      <c r="F51" s="485"/>
      <c r="G51" s="487"/>
      <c r="H51" s="101">
        <v>0</v>
      </c>
      <c r="I51" s="156"/>
      <c r="J51" s="159"/>
      <c r="K51" s="159"/>
      <c r="L51" s="121"/>
      <c r="M51" s="169"/>
      <c r="N51" s="180">
        <v>0</v>
      </c>
      <c r="O51" s="101">
        <v>0</v>
      </c>
      <c r="P51" s="168"/>
      <c r="Q51" s="169"/>
      <c r="R51" s="180">
        <v>0</v>
      </c>
      <c r="S51" s="101">
        <v>0</v>
      </c>
      <c r="X51" s="2"/>
    </row>
    <row r="52" spans="1:24" ht="13">
      <c r="A52" s="15">
        <v>17</v>
      </c>
      <c r="B52" s="483"/>
      <c r="C52" s="487"/>
      <c r="D52" s="483"/>
      <c r="E52" s="484"/>
      <c r="F52" s="485"/>
      <c r="G52" s="487"/>
      <c r="H52" s="101">
        <v>0</v>
      </c>
      <c r="I52" s="156"/>
      <c r="J52" s="159"/>
      <c r="K52" s="159"/>
      <c r="L52" s="121"/>
      <c r="M52" s="169"/>
      <c r="N52" s="180">
        <v>0</v>
      </c>
      <c r="O52" s="101">
        <v>0</v>
      </c>
      <c r="P52" s="168"/>
      <c r="Q52" s="169"/>
      <c r="R52" s="180">
        <v>0</v>
      </c>
      <c r="S52" s="101">
        <v>0</v>
      </c>
      <c r="X52" s="2"/>
    </row>
    <row r="53" spans="1:24" ht="13">
      <c r="A53" s="15">
        <v>18</v>
      </c>
      <c r="B53" s="483"/>
      <c r="C53" s="487"/>
      <c r="D53" s="483"/>
      <c r="E53" s="484"/>
      <c r="F53" s="485"/>
      <c r="G53" s="487"/>
      <c r="H53" s="101">
        <v>0</v>
      </c>
      <c r="I53" s="156"/>
      <c r="J53" s="159"/>
      <c r="K53" s="159"/>
      <c r="L53" s="121"/>
      <c r="M53" s="169"/>
      <c r="N53" s="180">
        <v>0</v>
      </c>
      <c r="O53" s="101">
        <v>0</v>
      </c>
      <c r="P53" s="168"/>
      <c r="Q53" s="169"/>
      <c r="R53" s="180">
        <v>0</v>
      </c>
      <c r="S53" s="101">
        <v>0</v>
      </c>
      <c r="X53" s="2"/>
    </row>
    <row r="54" spans="1:24" ht="13">
      <c r="A54" s="15">
        <v>19</v>
      </c>
      <c r="B54" s="483"/>
      <c r="C54" s="487"/>
      <c r="D54" s="483"/>
      <c r="E54" s="484"/>
      <c r="F54" s="485"/>
      <c r="G54" s="487"/>
      <c r="H54" s="101">
        <v>0</v>
      </c>
      <c r="I54" s="156"/>
      <c r="J54" s="159"/>
      <c r="K54" s="159"/>
      <c r="L54" s="121"/>
      <c r="M54" s="169"/>
      <c r="N54" s="180">
        <v>0</v>
      </c>
      <c r="O54" s="101">
        <v>0</v>
      </c>
      <c r="P54" s="168"/>
      <c r="Q54" s="169"/>
      <c r="R54" s="180">
        <v>0</v>
      </c>
      <c r="S54" s="101">
        <v>0</v>
      </c>
      <c r="X54" s="2"/>
    </row>
    <row r="55" spans="1:24" ht="13">
      <c r="A55" s="15">
        <v>20</v>
      </c>
      <c r="B55" s="483"/>
      <c r="C55" s="487"/>
      <c r="D55" s="483"/>
      <c r="E55" s="484"/>
      <c r="F55" s="488"/>
      <c r="G55" s="487"/>
      <c r="H55" s="101">
        <v>0</v>
      </c>
      <c r="I55" s="156"/>
      <c r="J55" s="159"/>
      <c r="K55" s="159"/>
      <c r="L55" s="121"/>
      <c r="M55" s="169"/>
      <c r="N55" s="181">
        <v>0</v>
      </c>
      <c r="O55" s="101">
        <v>0</v>
      </c>
      <c r="P55" s="168"/>
      <c r="Q55" s="169"/>
      <c r="R55" s="181">
        <v>0</v>
      </c>
      <c r="S55" s="101">
        <v>0</v>
      </c>
      <c r="X55" s="2"/>
    </row>
    <row r="56" spans="1:24" ht="13.5" thickBot="1">
      <c r="E56" s="161" t="s">
        <v>596</v>
      </c>
      <c r="F56" s="162">
        <v>51.012439559999997</v>
      </c>
      <c r="G56" s="161" t="s">
        <v>597</v>
      </c>
      <c r="H56" s="17"/>
      <c r="I56"/>
      <c r="M56" s="161" t="s">
        <v>598</v>
      </c>
      <c r="N56" s="162">
        <v>58.261666666666663</v>
      </c>
      <c r="P56"/>
      <c r="Q56" s="161" t="s">
        <v>599</v>
      </c>
      <c r="R56" s="162">
        <v>0</v>
      </c>
      <c r="X56" s="2"/>
    </row>
    <row r="57" spans="1:24" ht="13" customHeight="1">
      <c r="E57" s="17" t="s">
        <v>600</v>
      </c>
      <c r="F57" s="403">
        <v>51.012439559999997</v>
      </c>
      <c r="G57" s="404">
        <v>1</v>
      </c>
      <c r="H57" s="17"/>
      <c r="X57" s="2"/>
    </row>
    <row r="58" spans="1:24" ht="13" customHeight="1">
      <c r="E58" s="17" t="s">
        <v>601</v>
      </c>
      <c r="F58" s="403">
        <v>74.351619560000003</v>
      </c>
      <c r="G58" s="404">
        <v>0</v>
      </c>
      <c r="H58" s="17"/>
      <c r="X58" s="2"/>
    </row>
    <row r="59" spans="1:24" ht="13" customHeight="1" thickBot="1">
      <c r="E59" s="161" t="s">
        <v>602</v>
      </c>
      <c r="F59" s="162">
        <v>125.36405911999999</v>
      </c>
      <c r="G59" s="161"/>
      <c r="H59" s="17"/>
      <c r="X59" s="2"/>
    </row>
    <row r="60" spans="1:24" ht="13" customHeight="1">
      <c r="G60" s="17"/>
      <c r="H60"/>
      <c r="X60" s="2"/>
    </row>
    <row r="61" spans="1:24" ht="13" customHeight="1"/>
    <row r="62" spans="1:24" ht="13" customHeight="1"/>
    <row r="63" spans="1:24" ht="13" customHeight="1"/>
    <row r="64" spans="1:24"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44" priority="2" operator="equal">
      <formula>"Check"</formula>
    </cfRule>
    <cfRule type="cellIs" dxfId="43" priority="3" operator="equal">
      <formula>"Ok"</formula>
    </cfRule>
  </conditionalFormatting>
  <dataValidations count="1">
    <dataValidation type="list" allowBlank="1" showInputMessage="1" showErrorMessage="1" sqref="M8 G30:J30 M30" xr:uid="{0F5A38FA-15DB-42B9-B5D4-813236CD1F19}">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97C34198-6645-4936-82C5-20426D2DA85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E0E02DAA-35D8-4EB4-8927-6D7E634E336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95" id="{E2EAA665-CB6C-4C4B-95D4-A752B56D1C5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D555F71F-9FB4-45B4-89FB-D49D8BBE27B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H34</xm:sqref>
        </x14:conditionalFormatting>
        <x14:conditionalFormatting xmlns:xm="http://schemas.microsoft.com/office/excel/2006/main">
          <x14:cfRule type="iconSet" priority="10" id="{9718D689-FC29-4E95-89F2-ADAE32DF467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H35</xm:sqref>
        </x14:conditionalFormatting>
        <x14:conditionalFormatting xmlns:xm="http://schemas.microsoft.com/office/excel/2006/main">
          <x14:cfRule type="iconSet" priority="143" id="{15939397-3D0A-4687-B434-A4F2AEDE935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H36:H55</xm:sqref>
        </x14:conditionalFormatting>
        <x14:conditionalFormatting xmlns:xm="http://schemas.microsoft.com/office/excel/2006/main">
          <x14:cfRule type="iconSet" priority="13" id="{0EE88830-BFEF-4BD6-9140-85379496367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1A512D53-AB16-4817-A74C-33A5C5E41B6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96" id="{907F1F44-8FEB-44AB-AB3A-DB6E05E40F2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0604100C-7099-4426-9E1A-82695B82E84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O34</xm:sqref>
        </x14:conditionalFormatting>
        <x14:conditionalFormatting xmlns:xm="http://schemas.microsoft.com/office/excel/2006/main">
          <x14:cfRule type="iconSet" priority="7" id="{02D49201-6059-4DC6-A45A-4AB69795ECD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O35</xm:sqref>
        </x14:conditionalFormatting>
        <x14:conditionalFormatting xmlns:xm="http://schemas.microsoft.com/office/excel/2006/main">
          <x14:cfRule type="iconSet" priority="144" id="{760F9D97-3AE7-44F9-841A-3AC722259D8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O36:O55</xm:sqref>
        </x14:conditionalFormatting>
        <x14:conditionalFormatting xmlns:xm="http://schemas.microsoft.com/office/excel/2006/main">
          <x14:cfRule type="iconSet" priority="5" id="{320C1930-D62B-4EE3-825D-AACB6F05DB2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S34</xm:sqref>
        </x14:conditionalFormatting>
        <x14:conditionalFormatting xmlns:xm="http://schemas.microsoft.com/office/excel/2006/main">
          <x14:cfRule type="iconSet" priority="4" id="{5A3F8162-D7DB-47B6-9B5E-7B52CE4053F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S35</xm:sqref>
        </x14:conditionalFormatting>
        <x14:conditionalFormatting xmlns:xm="http://schemas.microsoft.com/office/excel/2006/main">
          <x14:cfRule type="iconSet" priority="145" id="{D5B4B9A0-C088-4E83-AE38-87CDFC3AFA0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S36:S55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EC7927A-AEEA-4F28-895A-CCE5E5B4C63F}">
          <x14:formula1>
            <xm:f>'Input|Setup'!$B$31:$B$49</xm:f>
          </x14:formula1>
          <xm:sqref>B10:B29 H10:H29</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C4234-C361-410B-87F5-FDBE031828DE}">
  <sheetPr codeName="Sheet18">
    <tabColor theme="8" tint="0.79998168889431442"/>
  </sheetPr>
  <dimension ref="A1:HO1257"/>
  <sheetViews>
    <sheetView showGridLines="0" topLeftCell="A20"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12.8164062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17.453125" style="2" bestFit="1" customWidth="1"/>
    <col min="18" max="18" width="12.7265625" style="2" bestFit="1"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332</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707</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t="s">
        <v>192</v>
      </c>
      <c r="C10" s="158" t="s">
        <v>564</v>
      </c>
      <c r="D10" s="155">
        <v>1</v>
      </c>
      <c r="E10" s="151">
        <v>6</v>
      </c>
      <c r="F10" s="166">
        <v>6</v>
      </c>
      <c r="G10" s="101">
        <v>0</v>
      </c>
      <c r="H10" s="121" t="s">
        <v>195</v>
      </c>
      <c r="I10" s="158" t="s">
        <v>565</v>
      </c>
      <c r="J10" s="121">
        <v>2</v>
      </c>
      <c r="K10" s="151">
        <v>30</v>
      </c>
      <c r="L10" s="164">
        <v>60</v>
      </c>
      <c r="M10" s="101">
        <v>0</v>
      </c>
    </row>
    <row r="11" spans="1:23" ht="13">
      <c r="A11" s="15">
        <v>2</v>
      </c>
      <c r="B11" s="121" t="s">
        <v>192</v>
      </c>
      <c r="C11" s="158" t="s">
        <v>566</v>
      </c>
      <c r="D11" s="155">
        <v>1</v>
      </c>
      <c r="E11" s="151">
        <v>3</v>
      </c>
      <c r="F11" s="166">
        <v>3</v>
      </c>
      <c r="G11" s="101">
        <v>0</v>
      </c>
      <c r="H11" s="121" t="s">
        <v>195</v>
      </c>
      <c r="I11" s="158" t="s">
        <v>567</v>
      </c>
      <c r="J11" s="121">
        <v>2</v>
      </c>
      <c r="K11" s="151">
        <v>5</v>
      </c>
      <c r="L11" s="164">
        <v>10</v>
      </c>
      <c r="M11" s="101">
        <v>0</v>
      </c>
    </row>
    <row r="12" spans="1:23" ht="13">
      <c r="A12" s="15">
        <v>3</v>
      </c>
      <c r="B12" s="121" t="s">
        <v>192</v>
      </c>
      <c r="C12" s="158" t="s">
        <v>568</v>
      </c>
      <c r="D12" s="155">
        <v>1</v>
      </c>
      <c r="E12" s="151">
        <v>3</v>
      </c>
      <c r="F12" s="166">
        <v>3</v>
      </c>
      <c r="G12" s="101">
        <v>0</v>
      </c>
      <c r="H12" s="121" t="s">
        <v>195</v>
      </c>
      <c r="I12" s="158" t="s">
        <v>569</v>
      </c>
      <c r="J12" s="121">
        <v>2</v>
      </c>
      <c r="K12" s="151">
        <v>5</v>
      </c>
      <c r="L12" s="164">
        <v>10</v>
      </c>
      <c r="M12" s="101">
        <v>0</v>
      </c>
    </row>
    <row r="13" spans="1:23" ht="13">
      <c r="A13" s="15">
        <v>4</v>
      </c>
      <c r="B13" s="121" t="s">
        <v>192</v>
      </c>
      <c r="C13" s="158" t="s">
        <v>570</v>
      </c>
      <c r="D13" s="155">
        <v>1</v>
      </c>
      <c r="E13" s="151">
        <v>8</v>
      </c>
      <c r="F13" s="166">
        <v>8</v>
      </c>
      <c r="G13" s="101">
        <v>0</v>
      </c>
      <c r="H13" s="121" t="s">
        <v>195</v>
      </c>
      <c r="I13" s="158" t="s">
        <v>571</v>
      </c>
      <c r="J13" s="121">
        <v>2</v>
      </c>
      <c r="K13" s="151">
        <v>15</v>
      </c>
      <c r="L13" s="164">
        <v>30</v>
      </c>
      <c r="M13" s="101">
        <v>0</v>
      </c>
    </row>
    <row r="14" spans="1:23" ht="13">
      <c r="A14" s="15">
        <v>5</v>
      </c>
      <c r="B14" s="121" t="s">
        <v>192</v>
      </c>
      <c r="C14" s="158" t="s">
        <v>572</v>
      </c>
      <c r="D14" s="155">
        <v>1</v>
      </c>
      <c r="E14" s="151">
        <v>3</v>
      </c>
      <c r="F14" s="166">
        <v>3</v>
      </c>
      <c r="G14" s="101">
        <v>0</v>
      </c>
      <c r="H14" s="121" t="s">
        <v>195</v>
      </c>
      <c r="I14" s="158" t="s">
        <v>573</v>
      </c>
      <c r="J14" s="121">
        <v>2</v>
      </c>
      <c r="K14" s="151">
        <v>5</v>
      </c>
      <c r="L14" s="164">
        <v>10</v>
      </c>
      <c r="M14" s="101">
        <v>0</v>
      </c>
    </row>
    <row r="15" spans="1:23" ht="13">
      <c r="A15" s="15">
        <v>6</v>
      </c>
      <c r="B15" s="121" t="s">
        <v>192</v>
      </c>
      <c r="C15" s="158" t="s">
        <v>574</v>
      </c>
      <c r="D15" s="155">
        <v>1</v>
      </c>
      <c r="E15" s="151">
        <v>3</v>
      </c>
      <c r="F15" s="166">
        <v>3</v>
      </c>
      <c r="G15" s="101">
        <v>0</v>
      </c>
      <c r="H15" s="121" t="s">
        <v>195</v>
      </c>
      <c r="I15" s="158" t="s">
        <v>575</v>
      </c>
      <c r="J15" s="121">
        <v>2</v>
      </c>
      <c r="K15" s="151">
        <v>5</v>
      </c>
      <c r="L15" s="164">
        <v>10</v>
      </c>
      <c r="M15" s="101">
        <v>0</v>
      </c>
    </row>
    <row r="16" spans="1:23" ht="13">
      <c r="A16" s="15">
        <v>7</v>
      </c>
      <c r="B16" s="121" t="s">
        <v>192</v>
      </c>
      <c r="C16" s="158" t="s">
        <v>576</v>
      </c>
      <c r="D16" s="155">
        <v>1</v>
      </c>
      <c r="E16" s="151">
        <v>7.5</v>
      </c>
      <c r="F16" s="166">
        <v>7.5</v>
      </c>
      <c r="G16" s="101">
        <v>0</v>
      </c>
      <c r="H16" s="121"/>
      <c r="I16" s="158"/>
      <c r="J16" s="155"/>
      <c r="K16" s="151"/>
      <c r="L16" s="164">
        <v>0</v>
      </c>
      <c r="M16" s="101">
        <v>0</v>
      </c>
    </row>
    <row r="17" spans="1:24" ht="13">
      <c r="A17" s="15">
        <v>8</v>
      </c>
      <c r="B17" s="121" t="s">
        <v>192</v>
      </c>
      <c r="C17" s="158" t="s">
        <v>577</v>
      </c>
      <c r="D17" s="155">
        <v>1</v>
      </c>
      <c r="E17" s="151">
        <v>6.5</v>
      </c>
      <c r="F17" s="166">
        <v>6.5</v>
      </c>
      <c r="G17" s="101">
        <v>0</v>
      </c>
      <c r="H17" s="121"/>
      <c r="I17" s="158"/>
      <c r="J17" s="155"/>
      <c r="K17" s="151"/>
      <c r="L17" s="164">
        <v>0</v>
      </c>
      <c r="M17" s="101">
        <v>0</v>
      </c>
    </row>
    <row r="18" spans="1:24" ht="13">
      <c r="A18" s="15">
        <v>9</v>
      </c>
      <c r="B18" s="121" t="s">
        <v>192</v>
      </c>
      <c r="C18" s="158" t="s">
        <v>578</v>
      </c>
      <c r="D18" s="155">
        <v>1</v>
      </c>
      <c r="E18" s="151">
        <v>5.5</v>
      </c>
      <c r="F18" s="166">
        <v>5.5</v>
      </c>
      <c r="G18" s="101">
        <v>0</v>
      </c>
      <c r="H18" s="121"/>
      <c r="I18" s="158"/>
      <c r="J18" s="155"/>
      <c r="K18" s="151"/>
      <c r="L18" s="164">
        <v>0</v>
      </c>
      <c r="M18" s="101">
        <v>0</v>
      </c>
    </row>
    <row r="19" spans="1:24" ht="13">
      <c r="A19" s="15">
        <v>10</v>
      </c>
      <c r="B19" s="121" t="s">
        <v>192</v>
      </c>
      <c r="C19" s="158" t="s">
        <v>579</v>
      </c>
      <c r="D19" s="155">
        <v>1</v>
      </c>
      <c r="E19" s="151">
        <v>7.5</v>
      </c>
      <c r="F19" s="166">
        <v>7.5</v>
      </c>
      <c r="G19" s="101">
        <v>0</v>
      </c>
      <c r="H19" s="121"/>
      <c r="I19" s="158"/>
      <c r="J19" s="155"/>
      <c r="K19" s="151"/>
      <c r="L19" s="164">
        <v>0</v>
      </c>
      <c r="M19" s="101">
        <v>0</v>
      </c>
    </row>
    <row r="20" spans="1:24" ht="13">
      <c r="A20" s="15">
        <v>11</v>
      </c>
      <c r="B20" s="121" t="s">
        <v>192</v>
      </c>
      <c r="C20" s="158" t="s">
        <v>580</v>
      </c>
      <c r="D20" s="155">
        <v>1</v>
      </c>
      <c r="E20" s="151">
        <v>3</v>
      </c>
      <c r="F20" s="166">
        <v>3</v>
      </c>
      <c r="G20" s="101">
        <v>0</v>
      </c>
      <c r="H20" s="121"/>
      <c r="I20" s="158"/>
      <c r="J20" s="155"/>
      <c r="K20" s="151"/>
      <c r="L20" s="164">
        <v>0</v>
      </c>
      <c r="M20" s="101">
        <v>0</v>
      </c>
    </row>
    <row r="21" spans="1:24" ht="13">
      <c r="A21" s="15">
        <v>12</v>
      </c>
      <c r="B21" s="121" t="s">
        <v>192</v>
      </c>
      <c r="C21" s="158" t="s">
        <v>581</v>
      </c>
      <c r="D21" s="155">
        <v>1</v>
      </c>
      <c r="E21" s="151">
        <v>2</v>
      </c>
      <c r="F21" s="166">
        <v>2</v>
      </c>
      <c r="G21" s="101">
        <v>0</v>
      </c>
      <c r="H21" s="121"/>
      <c r="I21" s="158"/>
      <c r="J21" s="155"/>
      <c r="K21" s="151"/>
      <c r="L21" s="164">
        <v>0</v>
      </c>
      <c r="M21" s="101">
        <v>0</v>
      </c>
    </row>
    <row r="22" spans="1:24" ht="13">
      <c r="A22" s="15">
        <v>13</v>
      </c>
      <c r="B22" s="121" t="s">
        <v>192</v>
      </c>
      <c r="C22" s="158" t="s">
        <v>582</v>
      </c>
      <c r="D22" s="155">
        <v>1</v>
      </c>
      <c r="E22" s="151">
        <v>2</v>
      </c>
      <c r="F22" s="166">
        <v>2</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60</v>
      </c>
      <c r="G30" s="115"/>
      <c r="H30" s="6"/>
      <c r="I30" s="10"/>
      <c r="J30" s="10"/>
      <c r="K30" s="161" t="s">
        <v>583</v>
      </c>
      <c r="L30" s="161">
        <v>130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708</v>
      </c>
      <c r="C32" s="22"/>
      <c r="D32" s="22"/>
      <c r="E32" s="22"/>
      <c r="F32" s="42"/>
      <c r="G32" s="42"/>
      <c r="H32" s="42"/>
      <c r="I32" s="42"/>
      <c r="J32" s="42"/>
      <c r="K32" s="42"/>
      <c r="L32" s="42"/>
      <c r="M32" s="42"/>
      <c r="N32" s="42"/>
      <c r="O32" s="42"/>
      <c r="P32" s="42"/>
      <c r="Q32" s="42"/>
      <c r="R32" s="42"/>
      <c r="S32" s="42"/>
      <c r="T32" s="42"/>
      <c r="U32" s="42"/>
      <c r="V32" s="42"/>
      <c r="W32" s="42"/>
      <c r="X32" s="105"/>
    </row>
    <row r="33" spans="1:196" s="5" customFormat="1" ht="14">
      <c r="A33" s="50"/>
      <c r="B33" s="50"/>
      <c r="C33" s="50"/>
      <c r="D33" s="50"/>
      <c r="E33" s="50"/>
      <c r="F33" s="51"/>
      <c r="G33" s="51"/>
      <c r="H33" s="11"/>
      <c r="I33" s="52"/>
      <c r="J33" s="52"/>
      <c r="K33" s="52"/>
      <c r="L33" s="52"/>
      <c r="M33" s="52"/>
      <c r="N33" s="52"/>
      <c r="O33" s="52"/>
      <c r="P33" s="19"/>
      <c r="Q33" s="19"/>
      <c r="R33" s="19"/>
      <c r="S33" s="19"/>
      <c r="T33" s="19"/>
      <c r="U33" s="19"/>
      <c r="V33" s="19"/>
      <c r="W33" s="19"/>
      <c r="X33" s="52"/>
    </row>
    <row r="34" spans="1:196" s="16" customFormat="1" ht="13">
      <c r="A34" s="93"/>
      <c r="B34" s="129" t="s">
        <v>233</v>
      </c>
      <c r="C34" s="53"/>
      <c r="D34" s="53"/>
      <c r="E34" s="53"/>
      <c r="F34" s="53"/>
      <c r="G34" s="53"/>
      <c r="H34" s="101">
        <v>0</v>
      </c>
      <c r="I34" s="129" t="s">
        <v>584</v>
      </c>
      <c r="J34" s="53"/>
      <c r="K34" s="53"/>
      <c r="L34" s="53"/>
      <c r="M34" s="53"/>
      <c r="N34" s="53"/>
      <c r="O34" s="101">
        <v>0</v>
      </c>
      <c r="P34" s="129" t="s">
        <v>585</v>
      </c>
      <c r="Q34" s="53"/>
      <c r="R34" s="53"/>
      <c r="S34" s="101">
        <v>0</v>
      </c>
      <c r="T34" s="19"/>
      <c r="U34" s="19"/>
      <c r="V34" s="19"/>
      <c r="W34" s="19"/>
      <c r="X34" s="19"/>
      <c r="Y34" s="19"/>
      <c r="Z34" s="19"/>
      <c r="AA34" s="19"/>
      <c r="AB34" s="19"/>
      <c r="AC34" s="19"/>
      <c r="AD34" s="19"/>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row>
    <row r="35" spans="1:196" ht="34.5" customHeight="1">
      <c r="A35" s="40"/>
      <c r="B35" s="40" t="s">
        <v>538</v>
      </c>
      <c r="C35" s="40" t="s">
        <v>539</v>
      </c>
      <c r="D35" s="40" t="s">
        <v>586</v>
      </c>
      <c r="E35" s="49" t="s">
        <v>587</v>
      </c>
      <c r="F35" s="40" t="s">
        <v>588</v>
      </c>
      <c r="G35" s="40" t="s">
        <v>589</v>
      </c>
      <c r="H35" s="101"/>
      <c r="I35" s="40" t="s">
        <v>590</v>
      </c>
      <c r="J35" s="40" t="s">
        <v>591</v>
      </c>
      <c r="K35" s="40" t="s">
        <v>586</v>
      </c>
      <c r="L35" s="49" t="s">
        <v>592</v>
      </c>
      <c r="M35" s="40" t="s">
        <v>593</v>
      </c>
      <c r="N35" s="40" t="s">
        <v>588</v>
      </c>
      <c r="O35" s="101"/>
      <c r="P35" s="40" t="s">
        <v>381</v>
      </c>
      <c r="Q35" s="40" t="s">
        <v>594</v>
      </c>
      <c r="R35" s="40" t="s">
        <v>588</v>
      </c>
      <c r="S35" s="101"/>
      <c r="X35" s="2"/>
    </row>
    <row r="36" spans="1:196" ht="13">
      <c r="A36" s="15">
        <v>1</v>
      </c>
      <c r="B36" s="481"/>
      <c r="C36" s="482"/>
      <c r="D36" s="483"/>
      <c r="E36" s="484"/>
      <c r="F36" s="485"/>
      <c r="G36" s="486"/>
      <c r="H36" s="101">
        <v>0</v>
      </c>
      <c r="I36" s="156"/>
      <c r="J36" s="159" t="s">
        <v>603</v>
      </c>
      <c r="K36" s="121">
        <v>1</v>
      </c>
      <c r="L36" s="121">
        <v>65</v>
      </c>
      <c r="M36" s="437">
        <v>53.78</v>
      </c>
      <c r="N36" s="180">
        <v>58.261666666666663</v>
      </c>
      <c r="O36" s="101">
        <v>0</v>
      </c>
      <c r="P36" s="168"/>
      <c r="Q36" s="169"/>
      <c r="R36" s="180">
        <v>0</v>
      </c>
      <c r="S36" s="101">
        <v>0</v>
      </c>
      <c r="X36" s="2"/>
    </row>
    <row r="37" spans="1:196" ht="13">
      <c r="A37" s="15">
        <v>2</v>
      </c>
      <c r="B37" s="481"/>
      <c r="C37" s="482"/>
      <c r="D37" s="483"/>
      <c r="E37" s="484"/>
      <c r="F37" s="485"/>
      <c r="G37" s="486"/>
      <c r="H37" s="101">
        <v>0</v>
      </c>
      <c r="I37" s="156"/>
      <c r="J37" s="159"/>
      <c r="K37" s="159"/>
      <c r="L37" s="121"/>
      <c r="M37" s="169"/>
      <c r="N37" s="180">
        <v>0</v>
      </c>
      <c r="O37" s="101">
        <v>0</v>
      </c>
      <c r="P37" s="168"/>
      <c r="Q37" s="169"/>
      <c r="R37" s="180">
        <v>0</v>
      </c>
      <c r="S37" s="101">
        <v>0</v>
      </c>
      <c r="X37" s="2"/>
    </row>
    <row r="38" spans="1:196" ht="13">
      <c r="A38" s="15">
        <v>3</v>
      </c>
      <c r="B38" s="481"/>
      <c r="C38" s="482"/>
      <c r="D38" s="483"/>
      <c r="E38" s="484"/>
      <c r="F38" s="485"/>
      <c r="G38" s="486"/>
      <c r="H38" s="101">
        <v>0</v>
      </c>
      <c r="I38" s="156"/>
      <c r="J38" s="159"/>
      <c r="K38" s="159"/>
      <c r="L38" s="121"/>
      <c r="M38" s="169"/>
      <c r="N38" s="180">
        <v>0</v>
      </c>
      <c r="O38" s="101">
        <v>0</v>
      </c>
      <c r="P38" s="168"/>
      <c r="Q38" s="169"/>
      <c r="R38" s="180">
        <v>0</v>
      </c>
      <c r="S38" s="101">
        <v>0</v>
      </c>
      <c r="X38" s="2"/>
    </row>
    <row r="39" spans="1:196" ht="13">
      <c r="A39" s="15">
        <v>4</v>
      </c>
      <c r="B39" s="481"/>
      <c r="C39" s="482"/>
      <c r="D39" s="483"/>
      <c r="E39" s="484"/>
      <c r="F39" s="485"/>
      <c r="G39" s="486"/>
      <c r="H39" s="101">
        <v>0</v>
      </c>
      <c r="I39" s="156"/>
      <c r="J39" s="159"/>
      <c r="K39" s="159"/>
      <c r="L39" s="121"/>
      <c r="M39" s="169"/>
      <c r="N39" s="180">
        <v>0</v>
      </c>
      <c r="O39" s="101">
        <v>0</v>
      </c>
      <c r="P39" s="168"/>
      <c r="Q39" s="169"/>
      <c r="R39" s="180">
        <v>0</v>
      </c>
      <c r="S39" s="101">
        <v>0</v>
      </c>
      <c r="X39" s="2"/>
    </row>
    <row r="40" spans="1:196" ht="13">
      <c r="A40" s="15">
        <v>5</v>
      </c>
      <c r="B40" s="481"/>
      <c r="C40" s="482"/>
      <c r="D40" s="483"/>
      <c r="E40" s="484"/>
      <c r="F40" s="485"/>
      <c r="G40" s="486"/>
      <c r="H40" s="101">
        <v>0</v>
      </c>
      <c r="I40" s="156"/>
      <c r="J40" s="159"/>
      <c r="K40" s="159"/>
      <c r="L40" s="121"/>
      <c r="M40" s="169"/>
      <c r="N40" s="180">
        <v>0</v>
      </c>
      <c r="O40" s="101">
        <v>0</v>
      </c>
      <c r="P40" s="168"/>
      <c r="Q40" s="169"/>
      <c r="R40" s="180">
        <v>0</v>
      </c>
      <c r="S40" s="101">
        <v>0</v>
      </c>
      <c r="X40" s="2"/>
    </row>
    <row r="41" spans="1:196" ht="13">
      <c r="A41" s="15">
        <v>6</v>
      </c>
      <c r="B41" s="481"/>
      <c r="C41" s="482"/>
      <c r="D41" s="483"/>
      <c r="E41" s="484"/>
      <c r="F41" s="485"/>
      <c r="G41" s="486"/>
      <c r="H41" s="101">
        <v>0</v>
      </c>
      <c r="I41" s="156"/>
      <c r="J41" s="159"/>
      <c r="K41" s="159"/>
      <c r="L41" s="121"/>
      <c r="M41" s="169"/>
      <c r="N41" s="180">
        <v>0</v>
      </c>
      <c r="O41" s="101">
        <v>0</v>
      </c>
      <c r="P41" s="168"/>
      <c r="Q41" s="169"/>
      <c r="R41" s="180">
        <v>0</v>
      </c>
      <c r="S41" s="101">
        <v>0</v>
      </c>
      <c r="X41" s="2"/>
    </row>
    <row r="42" spans="1:196" ht="13">
      <c r="A42" s="15">
        <v>7</v>
      </c>
      <c r="B42" s="481"/>
      <c r="C42" s="482"/>
      <c r="D42" s="483"/>
      <c r="E42" s="484"/>
      <c r="F42" s="485"/>
      <c r="G42" s="486"/>
      <c r="H42" s="101">
        <v>0</v>
      </c>
      <c r="I42" s="156"/>
      <c r="J42" s="159"/>
      <c r="K42" s="159"/>
      <c r="L42" s="121"/>
      <c r="M42" s="169"/>
      <c r="N42" s="180">
        <v>0</v>
      </c>
      <c r="O42" s="101">
        <v>0</v>
      </c>
      <c r="P42" s="168"/>
      <c r="Q42" s="169"/>
      <c r="R42" s="180">
        <v>0</v>
      </c>
      <c r="S42" s="101">
        <v>0</v>
      </c>
      <c r="X42" s="2"/>
    </row>
    <row r="43" spans="1:196" ht="13">
      <c r="A43" s="15">
        <v>8</v>
      </c>
      <c r="B43" s="481"/>
      <c r="C43" s="482"/>
      <c r="D43" s="483"/>
      <c r="E43" s="484"/>
      <c r="F43" s="485"/>
      <c r="G43" s="486"/>
      <c r="H43" s="101">
        <v>0</v>
      </c>
      <c r="I43" s="156"/>
      <c r="J43" s="159"/>
      <c r="K43" s="159"/>
      <c r="L43" s="121"/>
      <c r="M43" s="169"/>
      <c r="N43" s="180">
        <v>0</v>
      </c>
      <c r="O43" s="101">
        <v>0</v>
      </c>
      <c r="P43" s="168"/>
      <c r="Q43" s="169"/>
      <c r="R43" s="180">
        <v>0</v>
      </c>
      <c r="S43" s="101">
        <v>0</v>
      </c>
      <c r="X43" s="2"/>
    </row>
    <row r="44" spans="1:196" ht="13">
      <c r="A44" s="15">
        <v>9</v>
      </c>
      <c r="B44" s="481"/>
      <c r="C44" s="482"/>
      <c r="D44" s="483"/>
      <c r="E44" s="484"/>
      <c r="F44" s="485"/>
      <c r="G44" s="486"/>
      <c r="H44" s="101">
        <v>0</v>
      </c>
      <c r="I44" s="156"/>
      <c r="J44" s="159"/>
      <c r="K44" s="159"/>
      <c r="L44" s="121"/>
      <c r="M44" s="169"/>
      <c r="N44" s="180">
        <v>0</v>
      </c>
      <c r="O44" s="101">
        <v>0</v>
      </c>
      <c r="P44" s="168"/>
      <c r="Q44" s="169"/>
      <c r="R44" s="180">
        <v>0</v>
      </c>
      <c r="S44" s="101">
        <v>0</v>
      </c>
      <c r="X44" s="2"/>
    </row>
    <row r="45" spans="1:196" ht="13">
      <c r="A45" s="15">
        <v>10</v>
      </c>
      <c r="B45" s="483"/>
      <c r="C45" s="482"/>
      <c r="D45" s="483"/>
      <c r="E45" s="484"/>
      <c r="F45" s="485"/>
      <c r="G45" s="486"/>
      <c r="H45" s="101">
        <v>0</v>
      </c>
      <c r="I45" s="156"/>
      <c r="J45" s="159"/>
      <c r="K45" s="159"/>
      <c r="L45" s="121"/>
      <c r="M45" s="169"/>
      <c r="N45" s="180">
        <v>0</v>
      </c>
      <c r="O45" s="101">
        <v>0</v>
      </c>
      <c r="P45" s="168"/>
      <c r="Q45" s="169"/>
      <c r="R45" s="180">
        <v>0</v>
      </c>
      <c r="S45" s="101">
        <v>0</v>
      </c>
      <c r="X45" s="2"/>
    </row>
    <row r="46" spans="1:196" ht="13">
      <c r="A46" s="15">
        <v>11</v>
      </c>
      <c r="B46" s="483"/>
      <c r="C46" s="482"/>
      <c r="D46" s="483"/>
      <c r="E46" s="484"/>
      <c r="F46" s="485"/>
      <c r="G46" s="486"/>
      <c r="H46" s="101">
        <v>0</v>
      </c>
      <c r="I46" s="156"/>
      <c r="J46" s="159"/>
      <c r="K46" s="159"/>
      <c r="L46" s="121"/>
      <c r="M46" s="169"/>
      <c r="N46" s="180">
        <v>0</v>
      </c>
      <c r="O46" s="101">
        <v>0</v>
      </c>
      <c r="P46" s="168"/>
      <c r="Q46" s="169"/>
      <c r="R46" s="180">
        <v>0</v>
      </c>
      <c r="S46" s="101">
        <v>0</v>
      </c>
      <c r="X46" s="2"/>
    </row>
    <row r="47" spans="1:196" ht="13">
      <c r="A47" s="15">
        <v>12</v>
      </c>
      <c r="B47" s="483"/>
      <c r="C47" s="482"/>
      <c r="D47" s="483"/>
      <c r="E47" s="484"/>
      <c r="F47" s="485"/>
      <c r="G47" s="482"/>
      <c r="H47" s="101">
        <v>0</v>
      </c>
      <c r="I47" s="156"/>
      <c r="J47" s="159"/>
      <c r="K47" s="159"/>
      <c r="L47" s="121"/>
      <c r="M47" s="169"/>
      <c r="N47" s="180">
        <v>0</v>
      </c>
      <c r="O47" s="101">
        <v>0</v>
      </c>
      <c r="P47" s="168"/>
      <c r="Q47" s="169"/>
      <c r="R47" s="180">
        <v>0</v>
      </c>
      <c r="S47" s="101">
        <v>0</v>
      </c>
      <c r="X47" s="2"/>
    </row>
    <row r="48" spans="1:196" ht="13">
      <c r="A48" s="15">
        <v>13</v>
      </c>
      <c r="B48" s="483"/>
      <c r="C48" s="482"/>
      <c r="D48" s="483"/>
      <c r="E48" s="484"/>
      <c r="F48" s="485"/>
      <c r="G48" s="482"/>
      <c r="H48" s="101">
        <v>0</v>
      </c>
      <c r="I48" s="156"/>
      <c r="J48" s="159"/>
      <c r="K48" s="159"/>
      <c r="L48" s="121"/>
      <c r="M48" s="169"/>
      <c r="N48" s="180">
        <v>0</v>
      </c>
      <c r="O48" s="101">
        <v>0</v>
      </c>
      <c r="P48" s="168"/>
      <c r="Q48" s="169"/>
      <c r="R48" s="180">
        <v>0</v>
      </c>
      <c r="S48" s="101">
        <v>0</v>
      </c>
      <c r="X48" s="2"/>
    </row>
    <row r="49" spans="1:24" ht="13">
      <c r="A49" s="15">
        <v>14</v>
      </c>
      <c r="B49" s="483"/>
      <c r="C49" s="487"/>
      <c r="D49" s="483"/>
      <c r="E49" s="484"/>
      <c r="F49" s="485"/>
      <c r="G49" s="487"/>
      <c r="H49" s="101">
        <v>0</v>
      </c>
      <c r="I49" s="156"/>
      <c r="J49" s="159"/>
      <c r="K49" s="159"/>
      <c r="L49" s="121"/>
      <c r="M49" s="169"/>
      <c r="N49" s="180">
        <v>0</v>
      </c>
      <c r="O49" s="101">
        <v>0</v>
      </c>
      <c r="P49" s="168"/>
      <c r="Q49" s="169"/>
      <c r="R49" s="180">
        <v>0</v>
      </c>
      <c r="S49" s="101">
        <v>0</v>
      </c>
      <c r="X49" s="2"/>
    </row>
    <row r="50" spans="1:24" ht="13">
      <c r="A50" s="15">
        <v>15</v>
      </c>
      <c r="B50" s="483"/>
      <c r="C50" s="487"/>
      <c r="D50" s="483"/>
      <c r="E50" s="484"/>
      <c r="F50" s="485"/>
      <c r="G50" s="487"/>
      <c r="H50" s="101">
        <v>0</v>
      </c>
      <c r="I50" s="156"/>
      <c r="J50" s="159"/>
      <c r="K50" s="159"/>
      <c r="L50" s="121"/>
      <c r="M50" s="169"/>
      <c r="N50" s="180">
        <v>0</v>
      </c>
      <c r="O50" s="101">
        <v>0</v>
      </c>
      <c r="P50" s="168"/>
      <c r="Q50" s="169"/>
      <c r="R50" s="180">
        <v>0</v>
      </c>
      <c r="S50" s="101">
        <v>0</v>
      </c>
      <c r="X50" s="2"/>
    </row>
    <row r="51" spans="1:24" ht="13">
      <c r="A51" s="15">
        <v>16</v>
      </c>
      <c r="B51" s="483"/>
      <c r="C51" s="487"/>
      <c r="D51" s="483"/>
      <c r="E51" s="484"/>
      <c r="F51" s="485"/>
      <c r="G51" s="487"/>
      <c r="H51" s="101">
        <v>0</v>
      </c>
      <c r="I51" s="156"/>
      <c r="J51" s="159"/>
      <c r="K51" s="159"/>
      <c r="L51" s="121"/>
      <c r="M51" s="169"/>
      <c r="N51" s="180">
        <v>0</v>
      </c>
      <c r="O51" s="101">
        <v>0</v>
      </c>
      <c r="P51" s="168"/>
      <c r="Q51" s="169"/>
      <c r="R51" s="180">
        <v>0</v>
      </c>
      <c r="S51" s="101">
        <v>0</v>
      </c>
      <c r="X51" s="2"/>
    </row>
    <row r="52" spans="1:24" ht="13">
      <c r="A52" s="15">
        <v>17</v>
      </c>
      <c r="B52" s="483"/>
      <c r="C52" s="487"/>
      <c r="D52" s="483"/>
      <c r="E52" s="484"/>
      <c r="F52" s="485"/>
      <c r="G52" s="487"/>
      <c r="H52" s="101">
        <v>0</v>
      </c>
      <c r="I52" s="156"/>
      <c r="J52" s="159"/>
      <c r="K52" s="159"/>
      <c r="L52" s="121"/>
      <c r="M52" s="169"/>
      <c r="N52" s="180">
        <v>0</v>
      </c>
      <c r="O52" s="101">
        <v>0</v>
      </c>
      <c r="P52" s="168"/>
      <c r="Q52" s="169"/>
      <c r="R52" s="180">
        <v>0</v>
      </c>
      <c r="S52" s="101">
        <v>0</v>
      </c>
      <c r="X52" s="2"/>
    </row>
    <row r="53" spans="1:24" ht="13">
      <c r="A53" s="15">
        <v>18</v>
      </c>
      <c r="B53" s="483"/>
      <c r="C53" s="487"/>
      <c r="D53" s="483"/>
      <c r="E53" s="484"/>
      <c r="F53" s="485"/>
      <c r="G53" s="487"/>
      <c r="H53" s="101">
        <v>0</v>
      </c>
      <c r="I53" s="156"/>
      <c r="J53" s="159"/>
      <c r="K53" s="159"/>
      <c r="L53" s="121"/>
      <c r="M53" s="169"/>
      <c r="N53" s="180">
        <v>0</v>
      </c>
      <c r="O53" s="101">
        <v>0</v>
      </c>
      <c r="P53" s="168"/>
      <c r="Q53" s="169"/>
      <c r="R53" s="180">
        <v>0</v>
      </c>
      <c r="S53" s="101">
        <v>0</v>
      </c>
      <c r="X53" s="2"/>
    </row>
    <row r="54" spans="1:24" ht="13">
      <c r="A54" s="15">
        <v>19</v>
      </c>
      <c r="B54" s="483"/>
      <c r="C54" s="487"/>
      <c r="D54" s="483"/>
      <c r="E54" s="484"/>
      <c r="F54" s="485"/>
      <c r="G54" s="487"/>
      <c r="H54" s="101">
        <v>0</v>
      </c>
      <c r="I54" s="156"/>
      <c r="J54" s="159"/>
      <c r="K54" s="159"/>
      <c r="L54" s="121"/>
      <c r="M54" s="169"/>
      <c r="N54" s="180">
        <v>0</v>
      </c>
      <c r="O54" s="101">
        <v>0</v>
      </c>
      <c r="P54" s="168"/>
      <c r="Q54" s="169"/>
      <c r="R54" s="180">
        <v>0</v>
      </c>
      <c r="S54" s="101">
        <v>0</v>
      </c>
      <c r="X54" s="2"/>
    </row>
    <row r="55" spans="1:24" ht="13">
      <c r="A55" s="15">
        <v>20</v>
      </c>
      <c r="B55" s="483"/>
      <c r="C55" s="487"/>
      <c r="D55" s="483"/>
      <c r="E55" s="484"/>
      <c r="F55" s="488"/>
      <c r="G55" s="487"/>
      <c r="H55" s="101">
        <v>0</v>
      </c>
      <c r="I55" s="156"/>
      <c r="J55" s="159"/>
      <c r="K55" s="159"/>
      <c r="L55" s="121"/>
      <c r="M55" s="169"/>
      <c r="N55" s="181">
        <v>0</v>
      </c>
      <c r="O55" s="101">
        <v>0</v>
      </c>
      <c r="P55" s="168"/>
      <c r="Q55" s="169"/>
      <c r="R55" s="181">
        <v>0</v>
      </c>
      <c r="S55" s="101">
        <v>0</v>
      </c>
      <c r="X55" s="2"/>
    </row>
    <row r="56" spans="1:24" ht="13.5" thickBot="1">
      <c r="E56" s="161" t="s">
        <v>596</v>
      </c>
      <c r="F56" s="162">
        <v>79.02</v>
      </c>
      <c r="G56" s="161" t="s">
        <v>597</v>
      </c>
      <c r="H56" s="17"/>
      <c r="I56"/>
      <c r="M56" s="161" t="s">
        <v>598</v>
      </c>
      <c r="N56" s="162">
        <v>58.261666666666663</v>
      </c>
      <c r="P56"/>
      <c r="Q56" s="161" t="s">
        <v>599</v>
      </c>
      <c r="R56" s="162">
        <v>0</v>
      </c>
      <c r="X56" s="2"/>
    </row>
    <row r="57" spans="1:24" ht="13" customHeight="1">
      <c r="E57" s="17" t="s">
        <v>600</v>
      </c>
      <c r="F57" s="403">
        <v>79.02</v>
      </c>
      <c r="G57" s="404">
        <v>1</v>
      </c>
      <c r="H57" s="17"/>
      <c r="X57" s="2"/>
    </row>
    <row r="58" spans="1:24" ht="13" customHeight="1">
      <c r="E58" s="17" t="s">
        <v>601</v>
      </c>
      <c r="F58" s="403">
        <v>226.85271156000002</v>
      </c>
      <c r="G58" s="404">
        <v>0</v>
      </c>
      <c r="H58" s="17"/>
      <c r="X58" s="2"/>
    </row>
    <row r="59" spans="1:24" ht="13" customHeight="1" thickBot="1">
      <c r="E59" s="161" t="s">
        <v>602</v>
      </c>
      <c r="F59" s="162">
        <v>305.87271155999997</v>
      </c>
      <c r="G59" s="161"/>
      <c r="H59" s="17"/>
      <c r="X59" s="2"/>
    </row>
    <row r="60" spans="1:24" ht="13" customHeight="1">
      <c r="G60" s="17"/>
      <c r="H60"/>
      <c r="X60" s="2"/>
    </row>
    <row r="61" spans="1:24" ht="13" customHeight="1"/>
    <row r="62" spans="1:24" ht="13" customHeight="1"/>
    <row r="63" spans="1:24" ht="13" customHeight="1"/>
    <row r="64" spans="1:24"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42" priority="2" operator="equal">
      <formula>"Check"</formula>
    </cfRule>
    <cfRule type="cellIs" dxfId="41" priority="3" operator="equal">
      <formula>"Ok"</formula>
    </cfRule>
  </conditionalFormatting>
  <dataValidations count="1">
    <dataValidation type="list" allowBlank="1" showInputMessage="1" showErrorMessage="1" sqref="M8 G30:J30 M30 C30:D31" xr:uid="{FC2421DD-AF96-4E5F-AF3D-CCE83B948764}">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393B2289-2E47-4496-AC9A-FBC94617136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6182864A-CA56-45E1-BEA4-6B148DBCB10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93" id="{8B6E9340-639D-4F90-85AA-3768EA84FB9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81B17C7D-96BC-4145-9DF0-118F5BBB7B8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H34</xm:sqref>
        </x14:conditionalFormatting>
        <x14:conditionalFormatting xmlns:xm="http://schemas.microsoft.com/office/excel/2006/main">
          <x14:cfRule type="iconSet" priority="10" id="{D6F9079A-37B0-4BDB-8F24-408C1E72877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H35</xm:sqref>
        </x14:conditionalFormatting>
        <x14:conditionalFormatting xmlns:xm="http://schemas.microsoft.com/office/excel/2006/main">
          <x14:cfRule type="iconSet" priority="140" id="{0B3EE121-8EB2-4A16-8899-42B50B8DA41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H36:H55</xm:sqref>
        </x14:conditionalFormatting>
        <x14:conditionalFormatting xmlns:xm="http://schemas.microsoft.com/office/excel/2006/main">
          <x14:cfRule type="iconSet" priority="13" id="{E0A97F42-E0CA-42FA-84B3-556728D53A3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A4AE17C1-4A3C-4394-AECE-6FB266BFB24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94" id="{A21E88B0-3ACC-4DA2-8767-B325C7EA76A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B756C1B5-6901-4416-8423-F7DA4AFEF03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O34</xm:sqref>
        </x14:conditionalFormatting>
        <x14:conditionalFormatting xmlns:xm="http://schemas.microsoft.com/office/excel/2006/main">
          <x14:cfRule type="iconSet" priority="7" id="{B35F853B-9E7A-47BA-9634-93E2D58A878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O35</xm:sqref>
        </x14:conditionalFormatting>
        <x14:conditionalFormatting xmlns:xm="http://schemas.microsoft.com/office/excel/2006/main">
          <x14:cfRule type="iconSet" priority="141" id="{6FCF3439-482A-4C18-BB9D-39CD92FE428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O36:O55</xm:sqref>
        </x14:conditionalFormatting>
        <x14:conditionalFormatting xmlns:xm="http://schemas.microsoft.com/office/excel/2006/main">
          <x14:cfRule type="iconSet" priority="5" id="{8A7E8874-33A2-45B3-B603-1A35A2BD876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S34</xm:sqref>
        </x14:conditionalFormatting>
        <x14:conditionalFormatting xmlns:xm="http://schemas.microsoft.com/office/excel/2006/main">
          <x14:cfRule type="iconSet" priority="4" id="{60D28638-0B9D-4870-A4CF-0D511B7F741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S35</xm:sqref>
        </x14:conditionalFormatting>
        <x14:conditionalFormatting xmlns:xm="http://schemas.microsoft.com/office/excel/2006/main">
          <x14:cfRule type="iconSet" priority="142" id="{869D7881-DFE9-4076-9E0F-E708D0381A2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S36:S55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8C4AA23-5BDE-4307-8BF5-37EA5CBB8B12}">
          <x14:formula1>
            <xm:f>'Input|Setup'!$B$31:$B$49</xm:f>
          </x14:formula1>
          <xm:sqref>B10:B29 H10:H29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903A0-566A-40F5-A23F-246032FCE12A}">
  <sheetPr codeName="Sheet16">
    <tabColor theme="8" tint="0.79998168889431442"/>
  </sheetPr>
  <dimension ref="A1:HO1257"/>
  <sheetViews>
    <sheetView showGridLines="0" topLeftCell="A20"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12.8164062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17.453125" style="2" bestFit="1" customWidth="1"/>
    <col min="18" max="18" width="12.7265625" style="2" bestFit="1"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333</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709</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t="s">
        <v>192</v>
      </c>
      <c r="C10" s="158" t="s">
        <v>604</v>
      </c>
      <c r="D10" s="155">
        <v>1</v>
      </c>
      <c r="E10" s="151">
        <v>9</v>
      </c>
      <c r="F10" s="166">
        <v>9</v>
      </c>
      <c r="G10" s="101">
        <v>0</v>
      </c>
      <c r="H10" s="121" t="s">
        <v>195</v>
      </c>
      <c r="I10" s="158" t="s">
        <v>565</v>
      </c>
      <c r="J10" s="121">
        <v>2</v>
      </c>
      <c r="K10" s="151">
        <v>30</v>
      </c>
      <c r="L10" s="164">
        <v>60</v>
      </c>
      <c r="M10" s="101">
        <v>0</v>
      </c>
    </row>
    <row r="11" spans="1:23" ht="13">
      <c r="A11" s="15">
        <v>2</v>
      </c>
      <c r="B11" s="121" t="s">
        <v>192</v>
      </c>
      <c r="C11" s="158" t="s">
        <v>572</v>
      </c>
      <c r="D11" s="155">
        <v>1</v>
      </c>
      <c r="E11" s="151">
        <v>3</v>
      </c>
      <c r="F11" s="166">
        <v>3</v>
      </c>
      <c r="G11" s="101">
        <v>0</v>
      </c>
      <c r="H11" s="121" t="s">
        <v>195</v>
      </c>
      <c r="I11" s="158" t="s">
        <v>605</v>
      </c>
      <c r="J11" s="121">
        <v>2</v>
      </c>
      <c r="K11" s="151">
        <v>5</v>
      </c>
      <c r="L11" s="164">
        <v>10</v>
      </c>
      <c r="M11" s="101">
        <v>0</v>
      </c>
    </row>
    <row r="12" spans="1:23" ht="13">
      <c r="A12" s="15">
        <v>3</v>
      </c>
      <c r="B12" s="121" t="s">
        <v>192</v>
      </c>
      <c r="C12" s="158" t="s">
        <v>574</v>
      </c>
      <c r="D12" s="155">
        <v>1</v>
      </c>
      <c r="E12" s="151">
        <v>3</v>
      </c>
      <c r="F12" s="166">
        <v>3</v>
      </c>
      <c r="G12" s="101">
        <v>0</v>
      </c>
      <c r="H12" s="121" t="s">
        <v>195</v>
      </c>
      <c r="I12" s="158" t="s">
        <v>569</v>
      </c>
      <c r="J12" s="121">
        <v>2</v>
      </c>
      <c r="K12" s="151">
        <v>5</v>
      </c>
      <c r="L12" s="164">
        <v>10</v>
      </c>
      <c r="M12" s="101">
        <v>0</v>
      </c>
    </row>
    <row r="13" spans="1:23" ht="13">
      <c r="A13" s="15">
        <v>4</v>
      </c>
      <c r="B13" s="121" t="s">
        <v>192</v>
      </c>
      <c r="C13" s="158" t="s">
        <v>576</v>
      </c>
      <c r="D13" s="155">
        <v>1</v>
      </c>
      <c r="E13" s="151">
        <v>8</v>
      </c>
      <c r="F13" s="166">
        <v>8</v>
      </c>
      <c r="G13" s="101">
        <v>0</v>
      </c>
      <c r="H13" s="121" t="s">
        <v>195</v>
      </c>
      <c r="I13" s="158" t="s">
        <v>606</v>
      </c>
      <c r="J13" s="121">
        <v>2</v>
      </c>
      <c r="K13" s="151">
        <v>15</v>
      </c>
      <c r="L13" s="164">
        <v>30</v>
      </c>
      <c r="M13" s="101">
        <v>0</v>
      </c>
    </row>
    <row r="14" spans="1:23" ht="13">
      <c r="A14" s="15">
        <v>5</v>
      </c>
      <c r="B14" s="121" t="s">
        <v>192</v>
      </c>
      <c r="C14" s="158" t="s">
        <v>577</v>
      </c>
      <c r="D14" s="155">
        <v>1</v>
      </c>
      <c r="E14" s="151">
        <v>7</v>
      </c>
      <c r="F14" s="166">
        <v>7</v>
      </c>
      <c r="G14" s="101">
        <v>0</v>
      </c>
      <c r="H14" s="121" t="s">
        <v>195</v>
      </c>
      <c r="I14" s="158" t="s">
        <v>607</v>
      </c>
      <c r="J14" s="121">
        <v>2</v>
      </c>
      <c r="K14" s="151">
        <v>5</v>
      </c>
      <c r="L14" s="164">
        <v>10</v>
      </c>
      <c r="M14" s="101">
        <v>0</v>
      </c>
    </row>
    <row r="15" spans="1:23" ht="13">
      <c r="A15" s="15">
        <v>6</v>
      </c>
      <c r="B15" s="121" t="s">
        <v>192</v>
      </c>
      <c r="C15" s="158" t="s">
        <v>578</v>
      </c>
      <c r="D15" s="155">
        <v>1</v>
      </c>
      <c r="E15" s="151">
        <v>3</v>
      </c>
      <c r="F15" s="166">
        <v>3</v>
      </c>
      <c r="G15" s="101">
        <v>0</v>
      </c>
      <c r="H15" s="121" t="s">
        <v>195</v>
      </c>
      <c r="I15" s="158" t="s">
        <v>575</v>
      </c>
      <c r="J15" s="121">
        <v>2</v>
      </c>
      <c r="K15" s="151">
        <v>5</v>
      </c>
      <c r="L15" s="164">
        <v>10</v>
      </c>
      <c r="M15" s="101">
        <v>0</v>
      </c>
    </row>
    <row r="16" spans="1:23" ht="13">
      <c r="A16" s="15">
        <v>7</v>
      </c>
      <c r="B16" s="121" t="s">
        <v>192</v>
      </c>
      <c r="C16" s="158" t="s">
        <v>579</v>
      </c>
      <c r="D16" s="155">
        <v>1</v>
      </c>
      <c r="E16" s="151">
        <v>8</v>
      </c>
      <c r="F16" s="166">
        <v>8</v>
      </c>
      <c r="G16" s="101">
        <v>0</v>
      </c>
      <c r="H16" s="121"/>
      <c r="I16" s="158"/>
      <c r="J16" s="121"/>
      <c r="K16" s="151"/>
      <c r="L16" s="164">
        <v>0</v>
      </c>
      <c r="M16" s="101">
        <v>0</v>
      </c>
    </row>
    <row r="17" spans="1:24" ht="13">
      <c r="A17" s="15">
        <v>8</v>
      </c>
      <c r="B17" s="121" t="s">
        <v>192</v>
      </c>
      <c r="C17" s="158" t="s">
        <v>580</v>
      </c>
      <c r="D17" s="155">
        <v>1</v>
      </c>
      <c r="E17" s="151">
        <v>6</v>
      </c>
      <c r="F17" s="166">
        <v>6</v>
      </c>
      <c r="G17" s="101">
        <v>0</v>
      </c>
      <c r="H17" s="121"/>
      <c r="I17" s="158"/>
      <c r="J17" s="121"/>
      <c r="K17" s="151"/>
      <c r="L17" s="164">
        <v>0</v>
      </c>
      <c r="M17" s="101">
        <v>0</v>
      </c>
    </row>
    <row r="18" spans="1:24" ht="13">
      <c r="A18" s="15">
        <v>9</v>
      </c>
      <c r="B18" s="121" t="s">
        <v>192</v>
      </c>
      <c r="C18" s="158" t="s">
        <v>581</v>
      </c>
      <c r="D18" s="155">
        <v>1</v>
      </c>
      <c r="E18" s="151">
        <v>7</v>
      </c>
      <c r="F18" s="166">
        <v>7</v>
      </c>
      <c r="G18" s="101">
        <v>0</v>
      </c>
      <c r="H18" s="121"/>
      <c r="I18" s="158"/>
      <c r="J18" s="121"/>
      <c r="K18" s="151"/>
      <c r="L18" s="164">
        <v>0</v>
      </c>
      <c r="M18" s="101">
        <v>0</v>
      </c>
    </row>
    <row r="19" spans="1:24" ht="13">
      <c r="A19" s="15">
        <v>10</v>
      </c>
      <c r="B19" s="121" t="s">
        <v>192</v>
      </c>
      <c r="C19" s="158" t="s">
        <v>582</v>
      </c>
      <c r="D19" s="155">
        <v>1</v>
      </c>
      <c r="E19" s="151">
        <v>6</v>
      </c>
      <c r="F19" s="166">
        <v>6</v>
      </c>
      <c r="G19" s="101">
        <v>0</v>
      </c>
      <c r="H19" s="121"/>
      <c r="I19" s="158"/>
      <c r="J19" s="121"/>
      <c r="K19" s="151"/>
      <c r="L19" s="164">
        <v>0</v>
      </c>
      <c r="M19" s="101">
        <v>0</v>
      </c>
    </row>
    <row r="20" spans="1:24" ht="13">
      <c r="A20" s="15">
        <v>11</v>
      </c>
      <c r="B20" s="121"/>
      <c r="C20" s="158"/>
      <c r="D20" s="155"/>
      <c r="E20" s="151"/>
      <c r="F20" s="166">
        <v>0</v>
      </c>
      <c r="G20" s="101">
        <v>0</v>
      </c>
      <c r="H20" s="121"/>
      <c r="I20" s="158"/>
      <c r="J20" s="121"/>
      <c r="K20" s="151"/>
      <c r="L20" s="164">
        <v>0</v>
      </c>
      <c r="M20" s="101">
        <v>0</v>
      </c>
    </row>
    <row r="21" spans="1:24" ht="13">
      <c r="A21" s="15">
        <v>12</v>
      </c>
      <c r="B21" s="121"/>
      <c r="C21" s="158"/>
      <c r="D21" s="155"/>
      <c r="E21" s="151"/>
      <c r="F21" s="166">
        <v>0</v>
      </c>
      <c r="G21" s="101">
        <v>0</v>
      </c>
      <c r="H21" s="121"/>
      <c r="I21" s="158"/>
      <c r="J21" s="121"/>
      <c r="K21" s="151"/>
      <c r="L21" s="164">
        <v>0</v>
      </c>
      <c r="M21" s="101">
        <v>0</v>
      </c>
    </row>
    <row r="22" spans="1:24" ht="13">
      <c r="A22" s="15">
        <v>13</v>
      </c>
      <c r="B22" s="121"/>
      <c r="C22" s="158"/>
      <c r="D22" s="155"/>
      <c r="E22" s="151"/>
      <c r="F22" s="166">
        <v>0</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60</v>
      </c>
      <c r="G30" s="115"/>
      <c r="H30" s="6"/>
      <c r="I30" s="10"/>
      <c r="J30" s="10"/>
      <c r="K30" s="161" t="s">
        <v>583</v>
      </c>
      <c r="L30" s="161">
        <v>130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710</v>
      </c>
      <c r="C32" s="22"/>
      <c r="D32" s="22"/>
      <c r="E32" s="22"/>
      <c r="F32" s="42"/>
      <c r="G32" s="42"/>
      <c r="H32" s="42"/>
      <c r="I32" s="42"/>
      <c r="J32" s="42"/>
      <c r="K32" s="42"/>
      <c r="L32" s="42"/>
      <c r="M32" s="42"/>
      <c r="N32" s="42"/>
      <c r="O32" s="42"/>
      <c r="P32" s="42"/>
      <c r="Q32" s="42"/>
      <c r="R32" s="42"/>
      <c r="S32" s="42"/>
      <c r="T32" s="42"/>
      <c r="U32" s="42"/>
      <c r="V32" s="42"/>
      <c r="W32" s="42"/>
      <c r="X32" s="105"/>
    </row>
    <row r="33" spans="1:196" s="5" customFormat="1" ht="14">
      <c r="A33" s="50"/>
      <c r="B33" s="50"/>
      <c r="C33" s="50"/>
      <c r="D33" s="50"/>
      <c r="E33" s="50"/>
      <c r="F33" s="51"/>
      <c r="G33" s="51"/>
      <c r="H33" s="11"/>
      <c r="I33" s="52"/>
      <c r="J33" s="52"/>
      <c r="K33" s="52"/>
      <c r="L33" s="52"/>
      <c r="M33" s="52"/>
      <c r="N33" s="52"/>
      <c r="O33" s="52"/>
      <c r="P33" s="19"/>
      <c r="Q33" s="19"/>
      <c r="R33" s="19"/>
      <c r="S33" s="19"/>
      <c r="T33" s="19"/>
      <c r="U33" s="19"/>
      <c r="V33" s="19"/>
      <c r="W33" s="19"/>
      <c r="X33" s="52"/>
    </row>
    <row r="34" spans="1:196" s="16" customFormat="1" ht="13">
      <c r="A34" s="93"/>
      <c r="B34" s="129" t="s">
        <v>233</v>
      </c>
      <c r="C34" s="53"/>
      <c r="D34" s="53"/>
      <c r="E34" s="53"/>
      <c r="F34" s="53"/>
      <c r="G34" s="53"/>
      <c r="H34" s="101">
        <v>0</v>
      </c>
      <c r="I34" s="129" t="s">
        <v>584</v>
      </c>
      <c r="J34" s="53"/>
      <c r="K34" s="53"/>
      <c r="L34" s="53"/>
      <c r="M34" s="53"/>
      <c r="N34" s="53"/>
      <c r="O34" s="101">
        <v>0</v>
      </c>
      <c r="P34" s="129" t="s">
        <v>585</v>
      </c>
      <c r="Q34" s="53"/>
      <c r="R34" s="53"/>
      <c r="S34" s="101">
        <v>0</v>
      </c>
      <c r="T34" s="19"/>
      <c r="U34" s="19"/>
      <c r="V34" s="19"/>
      <c r="W34" s="19"/>
      <c r="X34" s="19"/>
      <c r="Y34" s="19"/>
      <c r="Z34" s="19"/>
      <c r="AA34" s="19"/>
      <c r="AB34" s="19"/>
      <c r="AC34" s="19"/>
      <c r="AD34" s="19"/>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row>
    <row r="35" spans="1:196" ht="34.5" customHeight="1">
      <c r="A35" s="40"/>
      <c r="B35" s="40" t="s">
        <v>538</v>
      </c>
      <c r="C35" s="40" t="s">
        <v>539</v>
      </c>
      <c r="D35" s="40" t="s">
        <v>586</v>
      </c>
      <c r="E35" s="49" t="s">
        <v>587</v>
      </c>
      <c r="F35" s="40" t="s">
        <v>588</v>
      </c>
      <c r="G35" s="40" t="s">
        <v>589</v>
      </c>
      <c r="H35" s="101"/>
      <c r="I35" s="40" t="s">
        <v>590</v>
      </c>
      <c r="J35" s="40" t="s">
        <v>591</v>
      </c>
      <c r="K35" s="40" t="s">
        <v>586</v>
      </c>
      <c r="L35" s="49" t="s">
        <v>592</v>
      </c>
      <c r="M35" s="40" t="s">
        <v>593</v>
      </c>
      <c r="N35" s="40" t="s">
        <v>588</v>
      </c>
      <c r="O35" s="101"/>
      <c r="P35" s="40" t="s">
        <v>381</v>
      </c>
      <c r="Q35" s="40" t="s">
        <v>594</v>
      </c>
      <c r="R35" s="40" t="s">
        <v>588</v>
      </c>
      <c r="S35" s="101"/>
      <c r="X35" s="2"/>
    </row>
    <row r="36" spans="1:196" ht="13">
      <c r="A36" s="15">
        <v>1</v>
      </c>
      <c r="B36" s="481"/>
      <c r="C36" s="482"/>
      <c r="D36" s="483"/>
      <c r="E36" s="484"/>
      <c r="F36" s="485"/>
      <c r="G36" s="486"/>
      <c r="H36" s="101">
        <v>0</v>
      </c>
      <c r="I36" s="156"/>
      <c r="J36" s="159" t="s">
        <v>603</v>
      </c>
      <c r="K36" s="121">
        <v>1</v>
      </c>
      <c r="L36" s="121">
        <v>65</v>
      </c>
      <c r="M36" s="437">
        <v>53.78</v>
      </c>
      <c r="N36" s="180">
        <v>58.261666666666663</v>
      </c>
      <c r="O36" s="101">
        <v>0</v>
      </c>
      <c r="P36" s="168"/>
      <c r="Q36" s="169"/>
      <c r="R36" s="180">
        <v>0</v>
      </c>
      <c r="S36" s="101">
        <v>0</v>
      </c>
      <c r="X36" s="2"/>
    </row>
    <row r="37" spans="1:196" ht="13">
      <c r="A37" s="15">
        <v>2</v>
      </c>
      <c r="B37" s="481"/>
      <c r="C37" s="482"/>
      <c r="D37" s="483"/>
      <c r="E37" s="484"/>
      <c r="F37" s="485"/>
      <c r="G37" s="486"/>
      <c r="H37" s="101">
        <v>0</v>
      </c>
      <c r="I37" s="156"/>
      <c r="J37" s="159"/>
      <c r="K37" s="121"/>
      <c r="L37" s="121"/>
      <c r="M37" s="169"/>
      <c r="N37" s="180">
        <v>0</v>
      </c>
      <c r="O37" s="101">
        <v>0</v>
      </c>
      <c r="P37" s="168"/>
      <c r="Q37" s="169"/>
      <c r="R37" s="180">
        <v>0</v>
      </c>
      <c r="S37" s="101">
        <v>0</v>
      </c>
      <c r="X37" s="2"/>
    </row>
    <row r="38" spans="1:196" ht="13">
      <c r="A38" s="15">
        <v>3</v>
      </c>
      <c r="B38" s="481"/>
      <c r="C38" s="482"/>
      <c r="D38" s="483"/>
      <c r="E38" s="484"/>
      <c r="F38" s="485"/>
      <c r="G38" s="486"/>
      <c r="H38" s="101">
        <v>0</v>
      </c>
      <c r="I38" s="156"/>
      <c r="J38" s="159"/>
      <c r="K38" s="159"/>
      <c r="L38" s="121"/>
      <c r="M38" s="169"/>
      <c r="N38" s="180">
        <v>0</v>
      </c>
      <c r="O38" s="101">
        <v>0</v>
      </c>
      <c r="P38" s="168"/>
      <c r="Q38" s="169"/>
      <c r="R38" s="180">
        <v>0</v>
      </c>
      <c r="S38" s="101">
        <v>0</v>
      </c>
      <c r="X38" s="2"/>
    </row>
    <row r="39" spans="1:196" ht="13">
      <c r="A39" s="15">
        <v>4</v>
      </c>
      <c r="B39" s="481"/>
      <c r="C39" s="482"/>
      <c r="D39" s="483"/>
      <c r="E39" s="484"/>
      <c r="F39" s="485"/>
      <c r="G39" s="486"/>
      <c r="H39" s="101">
        <v>0</v>
      </c>
      <c r="I39" s="156"/>
      <c r="J39" s="159"/>
      <c r="K39" s="159"/>
      <c r="L39" s="121"/>
      <c r="M39" s="169"/>
      <c r="N39" s="180">
        <v>0</v>
      </c>
      <c r="O39" s="101">
        <v>0</v>
      </c>
      <c r="P39" s="168"/>
      <c r="Q39" s="169"/>
      <c r="R39" s="180">
        <v>0</v>
      </c>
      <c r="S39" s="101">
        <v>0</v>
      </c>
      <c r="X39" s="2"/>
    </row>
    <row r="40" spans="1:196" ht="13">
      <c r="A40" s="15">
        <v>5</v>
      </c>
      <c r="B40" s="481"/>
      <c r="C40" s="482"/>
      <c r="D40" s="483"/>
      <c r="E40" s="484"/>
      <c r="F40" s="485"/>
      <c r="G40" s="486"/>
      <c r="H40" s="101">
        <v>0</v>
      </c>
      <c r="I40" s="156"/>
      <c r="J40" s="159"/>
      <c r="K40" s="159"/>
      <c r="L40" s="121"/>
      <c r="M40" s="169"/>
      <c r="N40" s="180">
        <v>0</v>
      </c>
      <c r="O40" s="101">
        <v>0</v>
      </c>
      <c r="P40" s="168"/>
      <c r="Q40" s="169"/>
      <c r="R40" s="180">
        <v>0</v>
      </c>
      <c r="S40" s="101">
        <v>0</v>
      </c>
      <c r="X40" s="2"/>
    </row>
    <row r="41" spans="1:196" ht="13">
      <c r="A41" s="15">
        <v>6</v>
      </c>
      <c r="B41" s="481"/>
      <c r="C41" s="482"/>
      <c r="D41" s="483"/>
      <c r="E41" s="484"/>
      <c r="F41" s="485"/>
      <c r="G41" s="486"/>
      <c r="H41" s="101">
        <v>0</v>
      </c>
      <c r="I41" s="156"/>
      <c r="J41" s="159"/>
      <c r="K41" s="159"/>
      <c r="L41" s="121"/>
      <c r="M41" s="169"/>
      <c r="N41" s="180">
        <v>0</v>
      </c>
      <c r="O41" s="101">
        <v>0</v>
      </c>
      <c r="P41" s="168"/>
      <c r="Q41" s="169"/>
      <c r="R41" s="180">
        <v>0</v>
      </c>
      <c r="S41" s="101">
        <v>0</v>
      </c>
      <c r="X41" s="2"/>
    </row>
    <row r="42" spans="1:196" ht="13">
      <c r="A42" s="15">
        <v>7</v>
      </c>
      <c r="B42" s="481"/>
      <c r="C42" s="482"/>
      <c r="D42" s="483"/>
      <c r="E42" s="484"/>
      <c r="F42" s="485"/>
      <c r="G42" s="486"/>
      <c r="H42" s="101">
        <v>0</v>
      </c>
      <c r="I42" s="156"/>
      <c r="J42" s="159"/>
      <c r="K42" s="159"/>
      <c r="L42" s="121"/>
      <c r="M42" s="169"/>
      <c r="N42" s="180">
        <v>0</v>
      </c>
      <c r="O42" s="101">
        <v>0</v>
      </c>
      <c r="P42" s="168"/>
      <c r="Q42" s="169"/>
      <c r="R42" s="180">
        <v>0</v>
      </c>
      <c r="S42" s="101">
        <v>0</v>
      </c>
      <c r="X42" s="2"/>
    </row>
    <row r="43" spans="1:196" ht="13">
      <c r="A43" s="15">
        <v>8</v>
      </c>
      <c r="B43" s="481"/>
      <c r="C43" s="482"/>
      <c r="D43" s="483"/>
      <c r="E43" s="484"/>
      <c r="F43" s="485"/>
      <c r="G43" s="486"/>
      <c r="H43" s="101">
        <v>0</v>
      </c>
      <c r="I43" s="156"/>
      <c r="J43" s="159"/>
      <c r="K43" s="159"/>
      <c r="L43" s="121"/>
      <c r="M43" s="169"/>
      <c r="N43" s="180">
        <v>0</v>
      </c>
      <c r="O43" s="101">
        <v>0</v>
      </c>
      <c r="P43" s="168"/>
      <c r="Q43" s="169"/>
      <c r="R43" s="180">
        <v>0</v>
      </c>
      <c r="S43" s="101">
        <v>0</v>
      </c>
      <c r="X43" s="2"/>
    </row>
    <row r="44" spans="1:196" ht="13">
      <c r="A44" s="15">
        <v>9</v>
      </c>
      <c r="B44" s="481"/>
      <c r="C44" s="482"/>
      <c r="D44" s="483"/>
      <c r="E44" s="484"/>
      <c r="F44" s="485"/>
      <c r="G44" s="486"/>
      <c r="H44" s="101">
        <v>0</v>
      </c>
      <c r="I44" s="156"/>
      <c r="J44" s="159"/>
      <c r="K44" s="159"/>
      <c r="L44" s="121"/>
      <c r="M44" s="169"/>
      <c r="N44" s="180">
        <v>0</v>
      </c>
      <c r="O44" s="101">
        <v>0</v>
      </c>
      <c r="P44" s="168"/>
      <c r="Q44" s="169"/>
      <c r="R44" s="180">
        <v>0</v>
      </c>
      <c r="S44" s="101">
        <v>0</v>
      </c>
      <c r="X44" s="2"/>
    </row>
    <row r="45" spans="1:196" ht="13">
      <c r="A45" s="15">
        <v>10</v>
      </c>
      <c r="B45" s="483"/>
      <c r="C45" s="482"/>
      <c r="D45" s="483"/>
      <c r="E45" s="484"/>
      <c r="F45" s="485"/>
      <c r="G45" s="486"/>
      <c r="H45" s="101">
        <v>0</v>
      </c>
      <c r="I45" s="156"/>
      <c r="J45" s="159"/>
      <c r="K45" s="159"/>
      <c r="L45" s="121"/>
      <c r="M45" s="169"/>
      <c r="N45" s="180">
        <v>0</v>
      </c>
      <c r="O45" s="101">
        <v>0</v>
      </c>
      <c r="P45" s="168"/>
      <c r="Q45" s="169"/>
      <c r="R45" s="180">
        <v>0</v>
      </c>
      <c r="S45" s="101">
        <v>0</v>
      </c>
      <c r="X45" s="2"/>
    </row>
    <row r="46" spans="1:196" ht="13">
      <c r="A46" s="15">
        <v>11</v>
      </c>
      <c r="B46" s="483"/>
      <c r="C46" s="482"/>
      <c r="D46" s="483"/>
      <c r="E46" s="484"/>
      <c r="F46" s="485"/>
      <c r="G46" s="486"/>
      <c r="H46" s="101">
        <v>0</v>
      </c>
      <c r="I46" s="156"/>
      <c r="J46" s="159"/>
      <c r="K46" s="159"/>
      <c r="L46" s="121"/>
      <c r="M46" s="169"/>
      <c r="N46" s="180">
        <v>0</v>
      </c>
      <c r="O46" s="101">
        <v>0</v>
      </c>
      <c r="P46" s="168"/>
      <c r="Q46" s="169"/>
      <c r="R46" s="180">
        <v>0</v>
      </c>
      <c r="S46" s="101">
        <v>0</v>
      </c>
      <c r="X46" s="2"/>
    </row>
    <row r="47" spans="1:196" ht="13">
      <c r="A47" s="15">
        <v>12</v>
      </c>
      <c r="B47" s="483"/>
      <c r="C47" s="482"/>
      <c r="D47" s="483"/>
      <c r="E47" s="484"/>
      <c r="F47" s="485"/>
      <c r="G47" s="482"/>
      <c r="H47" s="101">
        <v>0</v>
      </c>
      <c r="I47" s="156"/>
      <c r="J47" s="159"/>
      <c r="K47" s="159"/>
      <c r="L47" s="121"/>
      <c r="M47" s="169"/>
      <c r="N47" s="180">
        <v>0</v>
      </c>
      <c r="O47" s="101">
        <v>0</v>
      </c>
      <c r="P47" s="168"/>
      <c r="Q47" s="169"/>
      <c r="R47" s="180">
        <v>0</v>
      </c>
      <c r="S47" s="101">
        <v>0</v>
      </c>
      <c r="X47" s="2"/>
    </row>
    <row r="48" spans="1:196" ht="13">
      <c r="A48" s="15">
        <v>13</v>
      </c>
      <c r="B48" s="483"/>
      <c r="C48" s="482"/>
      <c r="D48" s="483"/>
      <c r="E48" s="484"/>
      <c r="F48" s="485"/>
      <c r="G48" s="482"/>
      <c r="H48" s="101">
        <v>0</v>
      </c>
      <c r="I48" s="156"/>
      <c r="J48" s="159"/>
      <c r="K48" s="159"/>
      <c r="L48" s="121"/>
      <c r="M48" s="169"/>
      <c r="N48" s="180">
        <v>0</v>
      </c>
      <c r="O48" s="101">
        <v>0</v>
      </c>
      <c r="P48" s="168"/>
      <c r="Q48" s="169"/>
      <c r="R48" s="180">
        <v>0</v>
      </c>
      <c r="S48" s="101">
        <v>0</v>
      </c>
      <c r="X48" s="2"/>
    </row>
    <row r="49" spans="1:24" ht="13">
      <c r="A49" s="15">
        <v>14</v>
      </c>
      <c r="B49" s="483"/>
      <c r="C49" s="487"/>
      <c r="D49" s="483"/>
      <c r="E49" s="484"/>
      <c r="F49" s="485"/>
      <c r="G49" s="487"/>
      <c r="H49" s="101">
        <v>0</v>
      </c>
      <c r="I49" s="156"/>
      <c r="J49" s="159"/>
      <c r="K49" s="159"/>
      <c r="L49" s="121"/>
      <c r="M49" s="169"/>
      <c r="N49" s="180">
        <v>0</v>
      </c>
      <c r="O49" s="101">
        <v>0</v>
      </c>
      <c r="P49" s="168"/>
      <c r="Q49" s="169"/>
      <c r="R49" s="180">
        <v>0</v>
      </c>
      <c r="S49" s="101">
        <v>0</v>
      </c>
      <c r="X49" s="2"/>
    </row>
    <row r="50" spans="1:24" ht="13">
      <c r="A50" s="15">
        <v>15</v>
      </c>
      <c r="B50" s="483"/>
      <c r="C50" s="487"/>
      <c r="D50" s="483"/>
      <c r="E50" s="484"/>
      <c r="F50" s="485"/>
      <c r="G50" s="487"/>
      <c r="H50" s="101">
        <v>0</v>
      </c>
      <c r="I50" s="156"/>
      <c r="J50" s="159"/>
      <c r="K50" s="159"/>
      <c r="L50" s="121"/>
      <c r="M50" s="169"/>
      <c r="N50" s="180">
        <v>0</v>
      </c>
      <c r="O50" s="101">
        <v>0</v>
      </c>
      <c r="P50" s="168"/>
      <c r="Q50" s="169"/>
      <c r="R50" s="180">
        <v>0</v>
      </c>
      <c r="S50" s="101">
        <v>0</v>
      </c>
      <c r="X50" s="2"/>
    </row>
    <row r="51" spans="1:24" ht="13">
      <c r="A51" s="15">
        <v>16</v>
      </c>
      <c r="B51" s="483"/>
      <c r="C51" s="487"/>
      <c r="D51" s="483"/>
      <c r="E51" s="484"/>
      <c r="F51" s="485"/>
      <c r="G51" s="487"/>
      <c r="H51" s="101">
        <v>0</v>
      </c>
      <c r="I51" s="156"/>
      <c r="J51" s="159"/>
      <c r="K51" s="159"/>
      <c r="L51" s="121"/>
      <c r="M51" s="169"/>
      <c r="N51" s="180">
        <v>0</v>
      </c>
      <c r="O51" s="101">
        <v>0</v>
      </c>
      <c r="P51" s="168"/>
      <c r="Q51" s="169"/>
      <c r="R51" s="180">
        <v>0</v>
      </c>
      <c r="S51" s="101">
        <v>0</v>
      </c>
      <c r="X51" s="2"/>
    </row>
    <row r="52" spans="1:24" ht="13">
      <c r="A52" s="15">
        <v>17</v>
      </c>
      <c r="B52" s="483"/>
      <c r="C52" s="487"/>
      <c r="D52" s="483"/>
      <c r="E52" s="484"/>
      <c r="F52" s="485"/>
      <c r="G52" s="487"/>
      <c r="H52" s="101">
        <v>0</v>
      </c>
      <c r="I52" s="156"/>
      <c r="J52" s="159"/>
      <c r="K52" s="159"/>
      <c r="L52" s="121"/>
      <c r="M52" s="169"/>
      <c r="N52" s="180">
        <v>0</v>
      </c>
      <c r="O52" s="101">
        <v>0</v>
      </c>
      <c r="P52" s="168"/>
      <c r="Q52" s="169"/>
      <c r="R52" s="180">
        <v>0</v>
      </c>
      <c r="S52" s="101">
        <v>0</v>
      </c>
      <c r="X52" s="2"/>
    </row>
    <row r="53" spans="1:24" ht="13">
      <c r="A53" s="15">
        <v>18</v>
      </c>
      <c r="B53" s="483"/>
      <c r="C53" s="487"/>
      <c r="D53" s="483"/>
      <c r="E53" s="484"/>
      <c r="F53" s="485"/>
      <c r="G53" s="487"/>
      <c r="H53" s="101">
        <v>0</v>
      </c>
      <c r="I53" s="156"/>
      <c r="J53" s="159"/>
      <c r="K53" s="159"/>
      <c r="L53" s="121"/>
      <c r="M53" s="169"/>
      <c r="N53" s="180">
        <v>0</v>
      </c>
      <c r="O53" s="101">
        <v>0</v>
      </c>
      <c r="P53" s="168"/>
      <c r="Q53" s="169"/>
      <c r="R53" s="180">
        <v>0</v>
      </c>
      <c r="S53" s="101">
        <v>0</v>
      </c>
      <c r="X53" s="2"/>
    </row>
    <row r="54" spans="1:24" ht="13">
      <c r="A54" s="15">
        <v>19</v>
      </c>
      <c r="B54" s="483"/>
      <c r="C54" s="487"/>
      <c r="D54" s="483"/>
      <c r="E54" s="484"/>
      <c r="F54" s="485"/>
      <c r="G54" s="487"/>
      <c r="H54" s="101">
        <v>0</v>
      </c>
      <c r="I54" s="156"/>
      <c r="J54" s="159"/>
      <c r="K54" s="159"/>
      <c r="L54" s="121"/>
      <c r="M54" s="169"/>
      <c r="N54" s="180">
        <v>0</v>
      </c>
      <c r="O54" s="101">
        <v>0</v>
      </c>
      <c r="P54" s="168"/>
      <c r="Q54" s="169"/>
      <c r="R54" s="180">
        <v>0</v>
      </c>
      <c r="S54" s="101">
        <v>0</v>
      </c>
      <c r="X54" s="2"/>
    </row>
    <row r="55" spans="1:24" ht="13">
      <c r="A55" s="15">
        <v>20</v>
      </c>
      <c r="B55" s="483"/>
      <c r="C55" s="487"/>
      <c r="D55" s="483"/>
      <c r="E55" s="484"/>
      <c r="F55" s="488"/>
      <c r="G55" s="487"/>
      <c r="H55" s="101">
        <v>0</v>
      </c>
      <c r="I55" s="156"/>
      <c r="J55" s="159"/>
      <c r="K55" s="159"/>
      <c r="L55" s="121"/>
      <c r="M55" s="169"/>
      <c r="N55" s="181">
        <v>0</v>
      </c>
      <c r="O55" s="101">
        <v>0</v>
      </c>
      <c r="P55" s="168"/>
      <c r="Q55" s="169"/>
      <c r="R55" s="181">
        <v>0</v>
      </c>
      <c r="S55" s="101">
        <v>0</v>
      </c>
      <c r="X55" s="2"/>
    </row>
    <row r="56" spans="1:24" ht="13.5" thickBot="1">
      <c r="E56" s="161" t="s">
        <v>596</v>
      </c>
      <c r="F56" s="162">
        <v>204.67780482600003</v>
      </c>
      <c r="G56" s="161" t="s">
        <v>597</v>
      </c>
      <c r="H56" s="17"/>
      <c r="I56"/>
      <c r="M56" s="161" t="s">
        <v>598</v>
      </c>
      <c r="N56" s="162">
        <v>58.261666666666663</v>
      </c>
      <c r="P56"/>
      <c r="Q56" s="161" t="s">
        <v>599</v>
      </c>
      <c r="R56" s="162">
        <v>0</v>
      </c>
      <c r="X56" s="2"/>
    </row>
    <row r="57" spans="1:24" ht="13" customHeight="1">
      <c r="E57" s="17" t="s">
        <v>600</v>
      </c>
      <c r="F57" s="403">
        <v>79.02</v>
      </c>
      <c r="G57" s="404">
        <v>0.15</v>
      </c>
      <c r="H57" s="17"/>
      <c r="X57" s="2"/>
    </row>
    <row r="58" spans="1:24" ht="13" customHeight="1">
      <c r="E58" s="17" t="s">
        <v>601</v>
      </c>
      <c r="F58" s="403">
        <v>226.85271156000002</v>
      </c>
      <c r="G58" s="404">
        <v>0.85</v>
      </c>
      <c r="H58" s="17"/>
      <c r="X58" s="2"/>
    </row>
    <row r="59" spans="1:24" ht="13" customHeight="1" thickBot="1">
      <c r="E59" s="161" t="s">
        <v>602</v>
      </c>
      <c r="F59" s="162">
        <v>305.87271155999997</v>
      </c>
      <c r="G59" s="161"/>
      <c r="H59" s="17"/>
      <c r="X59" s="2"/>
    </row>
    <row r="60" spans="1:24" ht="13" customHeight="1">
      <c r="G60" s="17"/>
      <c r="H60"/>
      <c r="X60" s="2"/>
    </row>
    <row r="61" spans="1:24" ht="13" customHeight="1"/>
    <row r="62" spans="1:24" ht="13" customHeight="1"/>
    <row r="63" spans="1:24" ht="13" customHeight="1"/>
    <row r="64" spans="1:24"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40" priority="2" operator="equal">
      <formula>"Check"</formula>
    </cfRule>
    <cfRule type="cellIs" dxfId="39" priority="3" operator="equal">
      <formula>"Ok"</formula>
    </cfRule>
  </conditionalFormatting>
  <dataValidations count="1">
    <dataValidation type="list" allowBlank="1" showInputMessage="1" showErrorMessage="1" sqref="M8 G30:J30 M30 C30:D31" xr:uid="{14633EAC-BE17-498A-8A6E-72BBB1B9DBA8}">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C918D241-8BF7-43A9-9E3F-367B66A5035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70D04E94-0E60-485E-B3D3-52A8D89FF81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91" id="{5F760235-46BC-4631-BE7C-DC47DDF3DAD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CF2ED39D-291B-4D2C-A3B4-631608371E1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H34</xm:sqref>
        </x14:conditionalFormatting>
        <x14:conditionalFormatting xmlns:xm="http://schemas.microsoft.com/office/excel/2006/main">
          <x14:cfRule type="iconSet" priority="10" id="{04A7F767-08C0-47FA-A230-6B8B500356D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H35</xm:sqref>
        </x14:conditionalFormatting>
        <x14:conditionalFormatting xmlns:xm="http://schemas.microsoft.com/office/excel/2006/main">
          <x14:cfRule type="iconSet" priority="137" id="{BCFCA9EE-D1A1-4392-B9D5-57CC53F3652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H36:H55</xm:sqref>
        </x14:conditionalFormatting>
        <x14:conditionalFormatting xmlns:xm="http://schemas.microsoft.com/office/excel/2006/main">
          <x14:cfRule type="iconSet" priority="13" id="{616842EF-4FAD-4EE7-9B6A-181A77491C4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1B6EABF5-D229-4EAA-B2FC-1E78DE10F26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92" id="{81EFF0CB-4BF0-4E51-9BC7-2E5ED638520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3392C626-480A-46A3-9183-91180A11104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O34</xm:sqref>
        </x14:conditionalFormatting>
        <x14:conditionalFormatting xmlns:xm="http://schemas.microsoft.com/office/excel/2006/main">
          <x14:cfRule type="iconSet" priority="7" id="{5D4AA3E9-F97B-413A-B83E-82FCA1F31EC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O35</xm:sqref>
        </x14:conditionalFormatting>
        <x14:conditionalFormatting xmlns:xm="http://schemas.microsoft.com/office/excel/2006/main">
          <x14:cfRule type="iconSet" priority="138" id="{A1F08979-0B87-4322-B458-12A36DD18B7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O36:O55</xm:sqref>
        </x14:conditionalFormatting>
        <x14:conditionalFormatting xmlns:xm="http://schemas.microsoft.com/office/excel/2006/main">
          <x14:cfRule type="iconSet" priority="5" id="{05DA64C1-7FCF-41D3-8DF8-08B7C9CB21A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S34</xm:sqref>
        </x14:conditionalFormatting>
        <x14:conditionalFormatting xmlns:xm="http://schemas.microsoft.com/office/excel/2006/main">
          <x14:cfRule type="iconSet" priority="4" id="{4AC6126B-4682-4544-9D1F-72F5F2EEB11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S35</xm:sqref>
        </x14:conditionalFormatting>
        <x14:conditionalFormatting xmlns:xm="http://schemas.microsoft.com/office/excel/2006/main">
          <x14:cfRule type="iconSet" priority="139" id="{8C2F23A2-CD97-488F-A77D-08DE0E9F906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S36:S55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58C1C9C-685D-46AA-846B-C2DADC048ECB}">
          <x14:formula1>
            <xm:f>'Input|Setup'!$B$31:$B$49</xm:f>
          </x14:formula1>
          <xm:sqref>B10:B29 H10:H29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A05E9-6E4F-473C-A8DB-E69C17BAA9D5}">
  <sheetPr codeName="Sheet19">
    <tabColor theme="8" tint="0.79998168889431442"/>
  </sheetPr>
  <dimension ref="A1:HO1257"/>
  <sheetViews>
    <sheetView showGridLines="0" topLeftCell="A18"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8.54296875" style="2" bestFit="1" customWidth="1"/>
    <col min="18" max="18" width="12.453125" style="2"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334</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711</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t="s">
        <v>192</v>
      </c>
      <c r="C10" s="158" t="s">
        <v>604</v>
      </c>
      <c r="D10" s="155">
        <v>1</v>
      </c>
      <c r="E10" s="151">
        <v>9</v>
      </c>
      <c r="F10" s="166">
        <v>9</v>
      </c>
      <c r="G10" s="101">
        <v>0</v>
      </c>
      <c r="H10" s="121" t="s">
        <v>195</v>
      </c>
      <c r="I10" s="158" t="s">
        <v>565</v>
      </c>
      <c r="J10" s="121">
        <v>2</v>
      </c>
      <c r="K10" s="151">
        <v>30</v>
      </c>
      <c r="L10" s="164">
        <v>60</v>
      </c>
      <c r="M10" s="101">
        <v>0</v>
      </c>
    </row>
    <row r="11" spans="1:23" ht="13">
      <c r="A11" s="15">
        <v>2</v>
      </c>
      <c r="B11" s="121" t="s">
        <v>192</v>
      </c>
      <c r="C11" s="158" t="s">
        <v>572</v>
      </c>
      <c r="D11" s="155">
        <v>1</v>
      </c>
      <c r="E11" s="151">
        <v>3</v>
      </c>
      <c r="F11" s="166">
        <v>3</v>
      </c>
      <c r="G11" s="101">
        <v>0</v>
      </c>
      <c r="H11" s="121" t="s">
        <v>195</v>
      </c>
      <c r="I11" s="158" t="s">
        <v>605</v>
      </c>
      <c r="J11" s="121">
        <v>2</v>
      </c>
      <c r="K11" s="151">
        <v>5</v>
      </c>
      <c r="L11" s="164">
        <v>10</v>
      </c>
      <c r="M11" s="101">
        <v>0</v>
      </c>
    </row>
    <row r="12" spans="1:23" ht="13">
      <c r="A12" s="15">
        <v>3</v>
      </c>
      <c r="B12" s="121" t="s">
        <v>192</v>
      </c>
      <c r="C12" s="158" t="s">
        <v>574</v>
      </c>
      <c r="D12" s="155">
        <v>1</v>
      </c>
      <c r="E12" s="151">
        <v>3</v>
      </c>
      <c r="F12" s="166">
        <v>3</v>
      </c>
      <c r="G12" s="101">
        <v>0</v>
      </c>
      <c r="H12" s="121" t="s">
        <v>195</v>
      </c>
      <c r="I12" s="158" t="s">
        <v>569</v>
      </c>
      <c r="J12" s="121">
        <v>2</v>
      </c>
      <c r="K12" s="151">
        <v>5</v>
      </c>
      <c r="L12" s="164">
        <v>10</v>
      </c>
      <c r="M12" s="101">
        <v>0</v>
      </c>
    </row>
    <row r="13" spans="1:23" ht="13">
      <c r="A13" s="15">
        <v>4</v>
      </c>
      <c r="B13" s="121" t="s">
        <v>192</v>
      </c>
      <c r="C13" s="158" t="s">
        <v>576</v>
      </c>
      <c r="D13" s="155">
        <v>1</v>
      </c>
      <c r="E13" s="151">
        <v>8</v>
      </c>
      <c r="F13" s="166">
        <v>8</v>
      </c>
      <c r="G13" s="101">
        <v>0</v>
      </c>
      <c r="H13" s="121" t="s">
        <v>195</v>
      </c>
      <c r="I13" s="158" t="s">
        <v>608</v>
      </c>
      <c r="J13" s="121">
        <v>2</v>
      </c>
      <c r="K13" s="151">
        <v>15</v>
      </c>
      <c r="L13" s="164">
        <v>30</v>
      </c>
      <c r="M13" s="101">
        <v>0</v>
      </c>
    </row>
    <row r="14" spans="1:23" ht="13">
      <c r="A14" s="15">
        <v>5</v>
      </c>
      <c r="B14" s="121" t="s">
        <v>192</v>
      </c>
      <c r="C14" s="158" t="s">
        <v>577</v>
      </c>
      <c r="D14" s="155">
        <v>1</v>
      </c>
      <c r="E14" s="151">
        <v>7</v>
      </c>
      <c r="F14" s="166">
        <v>7</v>
      </c>
      <c r="G14" s="101">
        <v>0</v>
      </c>
      <c r="H14" s="121" t="s">
        <v>195</v>
      </c>
      <c r="I14" s="158" t="s">
        <v>609</v>
      </c>
      <c r="J14" s="121">
        <v>2</v>
      </c>
      <c r="K14" s="151">
        <v>5</v>
      </c>
      <c r="L14" s="164">
        <v>10</v>
      </c>
      <c r="M14" s="101">
        <v>0</v>
      </c>
    </row>
    <row r="15" spans="1:23" ht="13">
      <c r="A15" s="15">
        <v>6</v>
      </c>
      <c r="B15" s="121" t="s">
        <v>192</v>
      </c>
      <c r="C15" s="158" t="s">
        <v>578</v>
      </c>
      <c r="D15" s="155">
        <v>1</v>
      </c>
      <c r="E15" s="151">
        <v>3</v>
      </c>
      <c r="F15" s="166">
        <v>3</v>
      </c>
      <c r="G15" s="101">
        <v>0</v>
      </c>
      <c r="H15" s="121" t="s">
        <v>195</v>
      </c>
      <c r="I15" s="158" t="s">
        <v>575</v>
      </c>
      <c r="J15" s="121">
        <v>2</v>
      </c>
      <c r="K15" s="151">
        <v>5</v>
      </c>
      <c r="L15" s="164">
        <v>10</v>
      </c>
      <c r="M15" s="101">
        <v>0</v>
      </c>
    </row>
    <row r="16" spans="1:23" ht="13">
      <c r="A16" s="15">
        <v>7</v>
      </c>
      <c r="B16" s="121" t="s">
        <v>192</v>
      </c>
      <c r="C16" s="158" t="s">
        <v>579</v>
      </c>
      <c r="D16" s="155">
        <v>1</v>
      </c>
      <c r="E16" s="151">
        <v>8</v>
      </c>
      <c r="F16" s="166">
        <v>8</v>
      </c>
      <c r="G16" s="101">
        <v>0</v>
      </c>
      <c r="H16" s="121"/>
      <c r="I16" s="158"/>
      <c r="J16" s="121"/>
      <c r="K16" s="151"/>
      <c r="L16" s="164">
        <v>0</v>
      </c>
      <c r="M16" s="101">
        <v>0</v>
      </c>
    </row>
    <row r="17" spans="1:24" ht="13">
      <c r="A17" s="15">
        <v>8</v>
      </c>
      <c r="B17" s="121" t="s">
        <v>192</v>
      </c>
      <c r="C17" s="158" t="s">
        <v>580</v>
      </c>
      <c r="D17" s="155">
        <v>1</v>
      </c>
      <c r="E17" s="151">
        <v>6</v>
      </c>
      <c r="F17" s="166">
        <v>6</v>
      </c>
      <c r="G17" s="101">
        <v>0</v>
      </c>
      <c r="H17" s="121"/>
      <c r="I17" s="158"/>
      <c r="J17" s="121"/>
      <c r="K17" s="151"/>
      <c r="L17" s="164">
        <v>0</v>
      </c>
      <c r="M17" s="101">
        <v>0</v>
      </c>
    </row>
    <row r="18" spans="1:24" ht="13">
      <c r="A18" s="15">
        <v>9</v>
      </c>
      <c r="B18" s="121" t="s">
        <v>192</v>
      </c>
      <c r="C18" s="158" t="s">
        <v>581</v>
      </c>
      <c r="D18" s="155">
        <v>1</v>
      </c>
      <c r="E18" s="151">
        <v>7</v>
      </c>
      <c r="F18" s="166">
        <v>7</v>
      </c>
      <c r="G18" s="101">
        <v>0</v>
      </c>
      <c r="H18" s="121"/>
      <c r="I18" s="158"/>
      <c r="J18" s="121"/>
      <c r="K18" s="151"/>
      <c r="L18" s="164">
        <v>0</v>
      </c>
      <c r="M18" s="101">
        <v>0</v>
      </c>
    </row>
    <row r="19" spans="1:24" ht="13">
      <c r="A19" s="15">
        <v>10</v>
      </c>
      <c r="B19" s="121" t="s">
        <v>192</v>
      </c>
      <c r="C19" s="158" t="s">
        <v>582</v>
      </c>
      <c r="D19" s="155">
        <v>1</v>
      </c>
      <c r="E19" s="151">
        <v>6</v>
      </c>
      <c r="F19" s="166">
        <v>6</v>
      </c>
      <c r="G19" s="101">
        <v>0</v>
      </c>
      <c r="H19" s="121"/>
      <c r="I19" s="158"/>
      <c r="J19" s="121"/>
      <c r="K19" s="151"/>
      <c r="L19" s="164">
        <v>0</v>
      </c>
      <c r="M19" s="101">
        <v>0</v>
      </c>
    </row>
    <row r="20" spans="1:24" ht="13">
      <c r="A20" s="15">
        <v>11</v>
      </c>
      <c r="B20" s="121"/>
      <c r="C20" s="158"/>
      <c r="D20" s="155"/>
      <c r="E20" s="151"/>
      <c r="F20" s="166">
        <v>0</v>
      </c>
      <c r="G20" s="101">
        <v>0</v>
      </c>
      <c r="H20" s="121"/>
      <c r="I20" s="158"/>
      <c r="J20" s="121"/>
      <c r="K20" s="151"/>
      <c r="L20" s="164">
        <v>0</v>
      </c>
      <c r="M20" s="101">
        <v>0</v>
      </c>
    </row>
    <row r="21" spans="1:24" ht="13">
      <c r="A21" s="15">
        <v>12</v>
      </c>
      <c r="B21" s="121"/>
      <c r="C21" s="158"/>
      <c r="D21" s="155"/>
      <c r="E21" s="151"/>
      <c r="F21" s="166">
        <v>0</v>
      </c>
      <c r="G21" s="101">
        <v>0</v>
      </c>
      <c r="H21" s="121"/>
      <c r="I21" s="158"/>
      <c r="J21" s="155"/>
      <c r="K21" s="151"/>
      <c r="L21" s="164">
        <v>0</v>
      </c>
      <c r="M21" s="101">
        <v>0</v>
      </c>
    </row>
    <row r="22" spans="1:24" ht="13">
      <c r="A22" s="15">
        <v>13</v>
      </c>
      <c r="B22" s="121"/>
      <c r="C22" s="158"/>
      <c r="D22" s="155"/>
      <c r="E22" s="151"/>
      <c r="F22" s="166">
        <v>0</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60</v>
      </c>
      <c r="G30" s="115"/>
      <c r="H30" s="6"/>
      <c r="I30" s="10"/>
      <c r="J30" s="10"/>
      <c r="K30" s="161" t="s">
        <v>583</v>
      </c>
      <c r="L30" s="161">
        <v>130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712</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4">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3">
      <c r="A34" s="93"/>
      <c r="B34" s="129" t="s">
        <v>233</v>
      </c>
      <c r="C34" s="53"/>
      <c r="D34" s="53"/>
      <c r="E34" s="53"/>
      <c r="F34" s="53"/>
      <c r="G34" s="101">
        <v>0</v>
      </c>
      <c r="H34" s="129" t="s">
        <v>584</v>
      </c>
      <c r="I34" s="53"/>
      <c r="J34" s="53"/>
      <c r="K34" s="53"/>
      <c r="L34" s="53"/>
      <c r="M34" s="53"/>
      <c r="N34" s="101">
        <v>0</v>
      </c>
      <c r="O34" s="129" t="s">
        <v>585</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c r="A35" s="40"/>
      <c r="B35" s="40" t="s">
        <v>538</v>
      </c>
      <c r="C35" s="40" t="s">
        <v>539</v>
      </c>
      <c r="D35" s="40" t="s">
        <v>586</v>
      </c>
      <c r="E35" s="49" t="s">
        <v>587</v>
      </c>
      <c r="F35" s="40" t="s">
        <v>588</v>
      </c>
      <c r="G35" s="101"/>
      <c r="H35" s="40" t="s">
        <v>590</v>
      </c>
      <c r="I35" s="40" t="s">
        <v>591</v>
      </c>
      <c r="J35" s="40" t="s">
        <v>586</v>
      </c>
      <c r="K35" s="49" t="s">
        <v>592</v>
      </c>
      <c r="L35" s="40" t="s">
        <v>593</v>
      </c>
      <c r="M35" s="40" t="s">
        <v>588</v>
      </c>
      <c r="N35" s="101"/>
      <c r="O35" s="40" t="s">
        <v>381</v>
      </c>
      <c r="P35" s="40" t="s">
        <v>594</v>
      </c>
      <c r="Q35" s="40" t="s">
        <v>588</v>
      </c>
      <c r="R35" s="101"/>
    </row>
    <row r="36" spans="1:195" ht="13">
      <c r="A36" s="15">
        <v>1</v>
      </c>
      <c r="B36" s="481"/>
      <c r="C36" s="482"/>
      <c r="D36" s="483"/>
      <c r="E36" s="484"/>
      <c r="F36" s="485"/>
      <c r="G36" s="486"/>
      <c r="H36" s="156"/>
      <c r="I36" s="159" t="s">
        <v>610</v>
      </c>
      <c r="J36" s="121">
        <v>1</v>
      </c>
      <c r="K36" s="121">
        <v>65</v>
      </c>
      <c r="L36" s="437">
        <v>53.78</v>
      </c>
      <c r="M36" s="180">
        <v>58.261666666666663</v>
      </c>
      <c r="N36" s="101">
        <v>0</v>
      </c>
      <c r="O36" s="168"/>
      <c r="P36" s="169"/>
      <c r="Q36" s="180">
        <v>0</v>
      </c>
      <c r="R36" s="101">
        <v>0</v>
      </c>
    </row>
    <row r="37" spans="1:195" ht="13">
      <c r="A37" s="15">
        <v>2</v>
      </c>
      <c r="B37" s="481"/>
      <c r="C37" s="482"/>
      <c r="D37" s="483"/>
      <c r="E37" s="484"/>
      <c r="F37" s="485"/>
      <c r="G37" s="486"/>
      <c r="H37" s="156"/>
      <c r="I37" s="159"/>
      <c r="J37" s="159"/>
      <c r="K37" s="121"/>
      <c r="L37" s="169"/>
      <c r="M37" s="180">
        <v>0</v>
      </c>
      <c r="N37" s="101">
        <v>0</v>
      </c>
      <c r="O37" s="168"/>
      <c r="P37" s="169"/>
      <c r="Q37" s="180">
        <v>0</v>
      </c>
      <c r="R37" s="101">
        <v>0</v>
      </c>
    </row>
    <row r="38" spans="1:195" ht="13">
      <c r="A38" s="15">
        <v>3</v>
      </c>
      <c r="B38" s="481"/>
      <c r="C38" s="482"/>
      <c r="D38" s="483"/>
      <c r="E38" s="484"/>
      <c r="F38" s="485"/>
      <c r="G38" s="486"/>
      <c r="H38" s="156"/>
      <c r="I38" s="159"/>
      <c r="J38" s="159"/>
      <c r="K38" s="121"/>
      <c r="L38" s="169"/>
      <c r="M38" s="180">
        <v>0</v>
      </c>
      <c r="N38" s="101">
        <v>0</v>
      </c>
      <c r="O38" s="168"/>
      <c r="P38" s="169"/>
      <c r="Q38" s="180">
        <v>0</v>
      </c>
      <c r="R38" s="101">
        <v>0</v>
      </c>
    </row>
    <row r="39" spans="1:195" ht="13">
      <c r="A39" s="15">
        <v>4</v>
      </c>
      <c r="B39" s="481"/>
      <c r="C39" s="482"/>
      <c r="D39" s="483"/>
      <c r="E39" s="484"/>
      <c r="F39" s="485"/>
      <c r="G39" s="486"/>
      <c r="H39" s="156"/>
      <c r="I39" s="159"/>
      <c r="J39" s="159"/>
      <c r="K39" s="121"/>
      <c r="L39" s="169"/>
      <c r="M39" s="180">
        <v>0</v>
      </c>
      <c r="N39" s="101">
        <v>0</v>
      </c>
      <c r="O39" s="168"/>
      <c r="P39" s="169"/>
      <c r="Q39" s="180">
        <v>0</v>
      </c>
      <c r="R39" s="101">
        <v>0</v>
      </c>
    </row>
    <row r="40" spans="1:195" ht="13">
      <c r="A40" s="15">
        <v>5</v>
      </c>
      <c r="B40" s="481"/>
      <c r="C40" s="482"/>
      <c r="D40" s="483"/>
      <c r="E40" s="484"/>
      <c r="F40" s="485"/>
      <c r="G40" s="486"/>
      <c r="H40" s="156"/>
      <c r="I40" s="159"/>
      <c r="J40" s="159"/>
      <c r="K40" s="121"/>
      <c r="L40" s="169"/>
      <c r="M40" s="180">
        <v>0</v>
      </c>
      <c r="N40" s="101">
        <v>0</v>
      </c>
      <c r="O40" s="168"/>
      <c r="P40" s="169"/>
      <c r="Q40" s="180">
        <v>0</v>
      </c>
      <c r="R40" s="101">
        <v>0</v>
      </c>
    </row>
    <row r="41" spans="1:195" ht="13">
      <c r="A41" s="15">
        <v>6</v>
      </c>
      <c r="B41" s="481"/>
      <c r="C41" s="482"/>
      <c r="D41" s="483"/>
      <c r="E41" s="484"/>
      <c r="F41" s="485"/>
      <c r="G41" s="486"/>
      <c r="H41" s="156"/>
      <c r="I41" s="159"/>
      <c r="J41" s="159"/>
      <c r="K41" s="121"/>
      <c r="L41" s="169"/>
      <c r="M41" s="180">
        <v>0</v>
      </c>
      <c r="N41" s="101">
        <v>0</v>
      </c>
      <c r="O41" s="168"/>
      <c r="P41" s="169"/>
      <c r="Q41" s="180">
        <v>0</v>
      </c>
      <c r="R41" s="101">
        <v>0</v>
      </c>
    </row>
    <row r="42" spans="1:195" ht="13">
      <c r="A42" s="15">
        <v>7</v>
      </c>
      <c r="B42" s="481"/>
      <c r="C42" s="482"/>
      <c r="D42" s="483"/>
      <c r="E42" s="484"/>
      <c r="F42" s="485"/>
      <c r="G42" s="486"/>
      <c r="H42" s="156"/>
      <c r="I42" s="159"/>
      <c r="J42" s="159"/>
      <c r="K42" s="121"/>
      <c r="L42" s="169"/>
      <c r="M42" s="180">
        <v>0</v>
      </c>
      <c r="N42" s="101">
        <v>0</v>
      </c>
      <c r="O42" s="168"/>
      <c r="P42" s="169"/>
      <c r="Q42" s="180">
        <v>0</v>
      </c>
      <c r="R42" s="101">
        <v>0</v>
      </c>
    </row>
    <row r="43" spans="1:195" ht="13">
      <c r="A43" s="15">
        <v>8</v>
      </c>
      <c r="B43" s="481"/>
      <c r="C43" s="482"/>
      <c r="D43" s="483"/>
      <c r="E43" s="484"/>
      <c r="F43" s="485"/>
      <c r="G43" s="486"/>
      <c r="H43" s="156"/>
      <c r="I43" s="159"/>
      <c r="J43" s="159"/>
      <c r="K43" s="121"/>
      <c r="L43" s="169"/>
      <c r="M43" s="180">
        <v>0</v>
      </c>
      <c r="N43" s="101">
        <v>0</v>
      </c>
      <c r="O43" s="168"/>
      <c r="P43" s="169"/>
      <c r="Q43" s="180">
        <v>0</v>
      </c>
      <c r="R43" s="101">
        <v>0</v>
      </c>
    </row>
    <row r="44" spans="1:195" ht="13">
      <c r="A44" s="15">
        <v>9</v>
      </c>
      <c r="B44" s="481"/>
      <c r="C44" s="482"/>
      <c r="D44" s="483"/>
      <c r="E44" s="484"/>
      <c r="F44" s="485"/>
      <c r="G44" s="486"/>
      <c r="H44" s="156"/>
      <c r="I44" s="159"/>
      <c r="J44" s="159"/>
      <c r="K44" s="121"/>
      <c r="L44" s="169"/>
      <c r="M44" s="180">
        <v>0</v>
      </c>
      <c r="N44" s="101">
        <v>0</v>
      </c>
      <c r="O44" s="168"/>
      <c r="P44" s="169"/>
      <c r="Q44" s="180">
        <v>0</v>
      </c>
      <c r="R44" s="101">
        <v>0</v>
      </c>
    </row>
    <row r="45" spans="1:195" ht="13">
      <c r="A45" s="15">
        <v>10</v>
      </c>
      <c r="B45" s="483"/>
      <c r="C45" s="482"/>
      <c r="D45" s="483"/>
      <c r="E45" s="484"/>
      <c r="F45" s="485"/>
      <c r="G45" s="486"/>
      <c r="H45" s="156"/>
      <c r="I45" s="159"/>
      <c r="J45" s="159"/>
      <c r="K45" s="121"/>
      <c r="L45" s="169"/>
      <c r="M45" s="180">
        <v>0</v>
      </c>
      <c r="N45" s="101">
        <v>0</v>
      </c>
      <c r="O45" s="168"/>
      <c r="P45" s="169"/>
      <c r="Q45" s="180">
        <v>0</v>
      </c>
      <c r="R45" s="101">
        <v>0</v>
      </c>
    </row>
    <row r="46" spans="1:195" ht="13">
      <c r="A46" s="15">
        <v>11</v>
      </c>
      <c r="B46" s="483"/>
      <c r="C46" s="482"/>
      <c r="D46" s="483"/>
      <c r="E46" s="484"/>
      <c r="F46" s="485"/>
      <c r="G46" s="486"/>
      <c r="H46" s="156"/>
      <c r="I46" s="159"/>
      <c r="J46" s="159"/>
      <c r="K46" s="121"/>
      <c r="L46" s="169"/>
      <c r="M46" s="180">
        <v>0</v>
      </c>
      <c r="N46" s="101">
        <v>0</v>
      </c>
      <c r="O46" s="168"/>
      <c r="P46" s="169"/>
      <c r="Q46" s="180">
        <v>0</v>
      </c>
      <c r="R46" s="101">
        <v>0</v>
      </c>
    </row>
    <row r="47" spans="1:195" ht="13">
      <c r="A47" s="15">
        <v>12</v>
      </c>
      <c r="B47" s="483"/>
      <c r="C47" s="482"/>
      <c r="D47" s="483"/>
      <c r="E47" s="484"/>
      <c r="F47" s="485"/>
      <c r="G47" s="482"/>
      <c r="H47" s="156"/>
      <c r="I47" s="159"/>
      <c r="J47" s="159"/>
      <c r="K47" s="121"/>
      <c r="L47" s="169"/>
      <c r="M47" s="180">
        <v>0</v>
      </c>
      <c r="N47" s="101">
        <v>0</v>
      </c>
      <c r="O47" s="168"/>
      <c r="P47" s="169"/>
      <c r="Q47" s="180">
        <v>0</v>
      </c>
      <c r="R47" s="101">
        <v>0</v>
      </c>
    </row>
    <row r="48" spans="1:195" ht="13">
      <c r="A48" s="15">
        <v>13</v>
      </c>
      <c r="B48" s="483"/>
      <c r="C48" s="482"/>
      <c r="D48" s="483"/>
      <c r="E48" s="484"/>
      <c r="F48" s="485"/>
      <c r="G48" s="482"/>
      <c r="H48" s="156"/>
      <c r="I48" s="159"/>
      <c r="J48" s="159"/>
      <c r="K48" s="121"/>
      <c r="L48" s="169"/>
      <c r="M48" s="180">
        <v>0</v>
      </c>
      <c r="N48" s="101">
        <v>0</v>
      </c>
      <c r="O48" s="168"/>
      <c r="P48" s="169"/>
      <c r="Q48" s="180">
        <v>0</v>
      </c>
      <c r="R48" s="101">
        <v>0</v>
      </c>
    </row>
    <row r="49" spans="1:18" ht="13">
      <c r="A49" s="15">
        <v>14</v>
      </c>
      <c r="B49" s="483"/>
      <c r="C49" s="487"/>
      <c r="D49" s="483"/>
      <c r="E49" s="484"/>
      <c r="F49" s="485"/>
      <c r="G49" s="487"/>
      <c r="H49" s="156"/>
      <c r="I49" s="159"/>
      <c r="J49" s="159"/>
      <c r="K49" s="121"/>
      <c r="L49" s="169"/>
      <c r="M49" s="180">
        <v>0</v>
      </c>
      <c r="N49" s="101">
        <v>0</v>
      </c>
      <c r="O49" s="168"/>
      <c r="P49" s="169"/>
      <c r="Q49" s="180">
        <v>0</v>
      </c>
      <c r="R49" s="101">
        <v>0</v>
      </c>
    </row>
    <row r="50" spans="1:18" ht="13">
      <c r="A50" s="15">
        <v>15</v>
      </c>
      <c r="B50" s="483"/>
      <c r="C50" s="487"/>
      <c r="D50" s="483"/>
      <c r="E50" s="484"/>
      <c r="F50" s="485"/>
      <c r="G50" s="487"/>
      <c r="H50" s="156"/>
      <c r="I50" s="159"/>
      <c r="J50" s="159"/>
      <c r="K50" s="121"/>
      <c r="L50" s="169"/>
      <c r="M50" s="180">
        <v>0</v>
      </c>
      <c r="N50" s="101">
        <v>0</v>
      </c>
      <c r="O50" s="168"/>
      <c r="P50" s="169"/>
      <c r="Q50" s="180">
        <v>0</v>
      </c>
      <c r="R50" s="101">
        <v>0</v>
      </c>
    </row>
    <row r="51" spans="1:18" ht="13">
      <c r="A51" s="15">
        <v>16</v>
      </c>
      <c r="B51" s="483"/>
      <c r="C51" s="487"/>
      <c r="D51" s="483"/>
      <c r="E51" s="484"/>
      <c r="F51" s="485"/>
      <c r="G51" s="487"/>
      <c r="H51" s="156"/>
      <c r="I51" s="159"/>
      <c r="J51" s="159"/>
      <c r="K51" s="121"/>
      <c r="L51" s="169"/>
      <c r="M51" s="180">
        <v>0</v>
      </c>
      <c r="N51" s="101">
        <v>0</v>
      </c>
      <c r="O51" s="168"/>
      <c r="P51" s="169"/>
      <c r="Q51" s="180">
        <v>0</v>
      </c>
      <c r="R51" s="101">
        <v>0</v>
      </c>
    </row>
    <row r="52" spans="1:18" ht="13">
      <c r="A52" s="15">
        <v>17</v>
      </c>
      <c r="B52" s="483"/>
      <c r="C52" s="487"/>
      <c r="D52" s="483"/>
      <c r="E52" s="484"/>
      <c r="F52" s="485"/>
      <c r="G52" s="487"/>
      <c r="H52" s="156"/>
      <c r="I52" s="159"/>
      <c r="J52" s="159"/>
      <c r="K52" s="121"/>
      <c r="L52" s="169"/>
      <c r="M52" s="180">
        <v>0</v>
      </c>
      <c r="N52" s="101">
        <v>0</v>
      </c>
      <c r="O52" s="168"/>
      <c r="P52" s="169"/>
      <c r="Q52" s="180">
        <v>0</v>
      </c>
      <c r="R52" s="101">
        <v>0</v>
      </c>
    </row>
    <row r="53" spans="1:18" ht="13">
      <c r="A53" s="15">
        <v>18</v>
      </c>
      <c r="B53" s="483"/>
      <c r="C53" s="487"/>
      <c r="D53" s="483"/>
      <c r="E53" s="484"/>
      <c r="F53" s="485"/>
      <c r="G53" s="487"/>
      <c r="H53" s="156"/>
      <c r="I53" s="159"/>
      <c r="J53" s="159"/>
      <c r="K53" s="121"/>
      <c r="L53" s="169"/>
      <c r="M53" s="180">
        <v>0</v>
      </c>
      <c r="N53" s="101">
        <v>0</v>
      </c>
      <c r="O53" s="168"/>
      <c r="P53" s="169"/>
      <c r="Q53" s="180">
        <v>0</v>
      </c>
      <c r="R53" s="101">
        <v>0</v>
      </c>
    </row>
    <row r="54" spans="1:18" ht="13">
      <c r="A54" s="15">
        <v>19</v>
      </c>
      <c r="B54" s="483"/>
      <c r="C54" s="487"/>
      <c r="D54" s="483"/>
      <c r="E54" s="484"/>
      <c r="F54" s="485"/>
      <c r="G54" s="487"/>
      <c r="H54" s="156"/>
      <c r="I54" s="159"/>
      <c r="J54" s="159"/>
      <c r="K54" s="121"/>
      <c r="L54" s="169"/>
      <c r="M54" s="180">
        <v>0</v>
      </c>
      <c r="N54" s="101">
        <v>0</v>
      </c>
      <c r="O54" s="168"/>
      <c r="P54" s="169"/>
      <c r="Q54" s="180">
        <v>0</v>
      </c>
      <c r="R54" s="101">
        <v>0</v>
      </c>
    </row>
    <row r="55" spans="1:18" ht="13">
      <c r="A55" s="15">
        <v>20</v>
      </c>
      <c r="B55" s="483"/>
      <c r="C55" s="487"/>
      <c r="D55" s="483"/>
      <c r="E55" s="484"/>
      <c r="F55" s="488"/>
      <c r="G55" s="487"/>
      <c r="H55" s="156"/>
      <c r="I55" s="159"/>
      <c r="J55" s="159"/>
      <c r="K55" s="121"/>
      <c r="L55" s="169"/>
      <c r="M55" s="181">
        <v>0</v>
      </c>
      <c r="N55" s="101">
        <v>0</v>
      </c>
      <c r="O55" s="168"/>
      <c r="P55" s="169"/>
      <c r="Q55" s="181">
        <v>0</v>
      </c>
      <c r="R55" s="101">
        <v>0</v>
      </c>
    </row>
    <row r="56" spans="1:18" ht="13.5" thickBot="1">
      <c r="E56" s="161" t="s">
        <v>602</v>
      </c>
      <c r="F56" s="162">
        <v>51.012439559999997</v>
      </c>
      <c r="G56" s="17"/>
      <c r="H56"/>
      <c r="L56" s="161" t="s">
        <v>598</v>
      </c>
      <c r="M56" s="162">
        <v>58.261666666666663</v>
      </c>
      <c r="O56"/>
      <c r="P56" s="161" t="s">
        <v>599</v>
      </c>
      <c r="Q56" s="162">
        <v>0</v>
      </c>
    </row>
    <row r="57" spans="1:18" ht="13" customHeight="1"/>
    <row r="58" spans="1:18" ht="13" customHeight="1"/>
    <row r="59" spans="1:18" ht="13" customHeight="1"/>
    <row r="60" spans="1:18" ht="13" customHeight="1"/>
    <row r="61" spans="1:18" ht="13" customHeight="1"/>
    <row r="62" spans="1:18" ht="13" customHeight="1"/>
    <row r="63" spans="1:18" ht="13" customHeight="1"/>
    <row r="64" spans="1:18"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38" priority="2" operator="equal">
      <formula>"Check"</formula>
    </cfRule>
    <cfRule type="cellIs" dxfId="37" priority="3" operator="equal">
      <formula>"Ok"</formula>
    </cfRule>
  </conditionalFormatting>
  <dataValidations count="1">
    <dataValidation type="list" allowBlank="1" showInputMessage="1" showErrorMessage="1" sqref="M8 G30:J30 M30 C30:D31" xr:uid="{76955080-0BAC-45E6-BB49-3B40531A5372}">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DABE0D8F-3A58-40B7-A1B9-EA2B5F0D673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C10A503E-7A67-47A9-AE63-EF80EEDEDAE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89" id="{99E34CCA-5149-46FF-B0F2-E09899B8579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33F2F7F5-2EB7-42A7-9E52-432E7FBE8D5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49050349-62EF-4BB1-A795-06FD70BD8E4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 id="{F0516ECE-8631-4344-80B7-E8F88F3DC7F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5D5F6F4D-99CB-49AB-852D-6ED2C294695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90" id="{E70A862B-0B5C-4E69-B62C-99561F07B69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A8AB5C19-7513-4F5A-880D-8C1705FE10C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F5FF416F-D42D-4E7F-A458-EBC987E2A1F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35" id="{4BDE2B0B-2D6B-4CF5-A0C1-8E09ECFAF57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EAC66651-BCAC-48E9-AE24-3C06E0FE484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DEFEA7B8-5538-4824-8F6C-D3295B6503B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36" id="{9A08CA72-9C8A-4AD0-AA31-C430E69A6B8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39FA668-C8A7-4602-9843-F87A54FE237C}">
          <x14:formula1>
            <xm:f>'Input|Setup'!$B$31:$B$49</xm:f>
          </x14:formula1>
          <xm:sqref>B10:B29 H10:H29</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C146C-9D0E-4AC7-B540-71CEE6A4A93E}">
  <sheetPr codeName="Sheet21">
    <tabColor theme="8" tint="0.79998168889431442"/>
  </sheetPr>
  <dimension ref="A1:HO1257"/>
  <sheetViews>
    <sheetView showGridLines="0" zoomScale="80" zoomScaleNormal="80" workbookViewId="0">
      <selection activeCell="G14" sqref="G14"/>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8.54296875" style="2" bestFit="1" customWidth="1"/>
    <col min="18" max="18" width="12.453125" style="2"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335</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713</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t="s">
        <v>192</v>
      </c>
      <c r="C10" s="158" t="s">
        <v>611</v>
      </c>
      <c r="D10" s="155">
        <v>1</v>
      </c>
      <c r="E10" s="151">
        <v>3</v>
      </c>
      <c r="F10" s="166">
        <v>3</v>
      </c>
      <c r="G10" s="101">
        <v>0</v>
      </c>
      <c r="H10" s="121" t="s">
        <v>195</v>
      </c>
      <c r="I10" s="158" t="s">
        <v>565</v>
      </c>
      <c r="J10" s="121">
        <v>1</v>
      </c>
      <c r="K10" s="151">
        <v>20</v>
      </c>
      <c r="L10" s="164">
        <v>20</v>
      </c>
      <c r="M10" s="101">
        <v>0</v>
      </c>
    </row>
    <row r="11" spans="1:23" ht="13">
      <c r="A11" s="15">
        <v>2</v>
      </c>
      <c r="B11" s="121" t="s">
        <v>192</v>
      </c>
      <c r="C11" s="158" t="s">
        <v>612</v>
      </c>
      <c r="D11" s="155">
        <v>1</v>
      </c>
      <c r="E11" s="151">
        <v>2.2999999999999998</v>
      </c>
      <c r="F11" s="166">
        <v>2.2999999999999998</v>
      </c>
      <c r="G11" s="101">
        <v>0</v>
      </c>
      <c r="H11" s="121" t="s">
        <v>195</v>
      </c>
      <c r="I11" s="158" t="s">
        <v>613</v>
      </c>
      <c r="J11" s="121">
        <v>1</v>
      </c>
      <c r="K11" s="151">
        <v>15</v>
      </c>
      <c r="L11" s="164">
        <v>15</v>
      </c>
      <c r="M11" s="101">
        <v>0</v>
      </c>
    </row>
    <row r="12" spans="1:23" ht="13">
      <c r="A12" s="15">
        <v>3</v>
      </c>
      <c r="B12" s="121" t="s">
        <v>192</v>
      </c>
      <c r="C12" s="158" t="s">
        <v>614</v>
      </c>
      <c r="D12" s="155">
        <v>1</v>
      </c>
      <c r="E12" s="151">
        <v>3.9</v>
      </c>
      <c r="F12" s="166">
        <v>3.9</v>
      </c>
      <c r="G12" s="101">
        <v>0</v>
      </c>
      <c r="H12" s="121"/>
      <c r="I12" s="158"/>
      <c r="J12" s="121"/>
      <c r="K12" s="151"/>
      <c r="L12" s="164">
        <v>0</v>
      </c>
      <c r="M12" s="101">
        <v>0</v>
      </c>
    </row>
    <row r="13" spans="1:23" ht="13">
      <c r="A13" s="15">
        <v>4</v>
      </c>
      <c r="B13" s="121" t="s">
        <v>192</v>
      </c>
      <c r="C13" s="158" t="s">
        <v>580</v>
      </c>
      <c r="D13" s="155">
        <v>1</v>
      </c>
      <c r="E13" s="151">
        <v>3.5</v>
      </c>
      <c r="F13" s="166">
        <v>3.5</v>
      </c>
      <c r="G13" s="101">
        <v>0</v>
      </c>
      <c r="H13" s="121"/>
      <c r="I13" s="158"/>
      <c r="J13" s="121"/>
      <c r="K13" s="151"/>
      <c r="L13" s="164">
        <v>0</v>
      </c>
      <c r="M13" s="101">
        <v>0</v>
      </c>
    </row>
    <row r="14" spans="1:23" ht="13">
      <c r="A14" s="15">
        <v>5</v>
      </c>
      <c r="B14" s="121"/>
      <c r="C14" s="158"/>
      <c r="D14" s="155"/>
      <c r="E14" s="151"/>
      <c r="F14" s="166">
        <v>0</v>
      </c>
      <c r="G14" s="101">
        <v>0</v>
      </c>
      <c r="H14" s="121"/>
      <c r="I14" s="158"/>
      <c r="J14" s="121"/>
      <c r="K14" s="151"/>
      <c r="L14" s="164">
        <v>0</v>
      </c>
      <c r="M14" s="101">
        <v>0</v>
      </c>
    </row>
    <row r="15" spans="1:23" ht="13">
      <c r="A15" s="15">
        <v>6</v>
      </c>
      <c r="B15" s="121"/>
      <c r="C15" s="158"/>
      <c r="D15" s="155"/>
      <c r="E15" s="151"/>
      <c r="F15" s="166">
        <v>0</v>
      </c>
      <c r="G15" s="101">
        <v>0</v>
      </c>
      <c r="H15" s="121"/>
      <c r="I15" s="158"/>
      <c r="J15" s="121"/>
      <c r="K15" s="151"/>
      <c r="L15" s="164">
        <v>0</v>
      </c>
      <c r="M15" s="101">
        <v>0</v>
      </c>
    </row>
    <row r="16" spans="1:23" ht="13">
      <c r="A16" s="15">
        <v>7</v>
      </c>
      <c r="B16" s="121"/>
      <c r="C16" s="158"/>
      <c r="D16" s="155"/>
      <c r="E16" s="151"/>
      <c r="F16" s="166">
        <v>0</v>
      </c>
      <c r="G16" s="101">
        <v>0</v>
      </c>
      <c r="H16" s="121"/>
      <c r="I16" s="158"/>
      <c r="J16" s="155"/>
      <c r="K16" s="151"/>
      <c r="L16" s="164">
        <v>0</v>
      </c>
      <c r="M16" s="101">
        <v>0</v>
      </c>
    </row>
    <row r="17" spans="1:24" ht="13">
      <c r="A17" s="15">
        <v>8</v>
      </c>
      <c r="B17" s="121"/>
      <c r="C17" s="158"/>
      <c r="D17" s="155"/>
      <c r="E17" s="151"/>
      <c r="F17" s="166">
        <v>0</v>
      </c>
      <c r="G17" s="101">
        <v>0</v>
      </c>
      <c r="H17" s="121"/>
      <c r="I17" s="158"/>
      <c r="J17" s="155"/>
      <c r="K17" s="151"/>
      <c r="L17" s="164">
        <v>0</v>
      </c>
      <c r="M17" s="101">
        <v>0</v>
      </c>
    </row>
    <row r="18" spans="1:24" ht="13">
      <c r="A18" s="15">
        <v>9</v>
      </c>
      <c r="B18" s="121"/>
      <c r="C18" s="158"/>
      <c r="D18" s="155"/>
      <c r="E18" s="151"/>
      <c r="F18" s="166">
        <v>0</v>
      </c>
      <c r="G18" s="101">
        <v>0</v>
      </c>
      <c r="H18" s="121"/>
      <c r="I18" s="158"/>
      <c r="J18" s="155"/>
      <c r="K18" s="151"/>
      <c r="L18" s="164">
        <v>0</v>
      </c>
      <c r="M18" s="101">
        <v>0</v>
      </c>
    </row>
    <row r="19" spans="1:24" ht="13">
      <c r="A19" s="15">
        <v>10</v>
      </c>
      <c r="B19" s="121"/>
      <c r="C19" s="158"/>
      <c r="D19" s="155"/>
      <c r="E19" s="151"/>
      <c r="F19" s="166">
        <v>0</v>
      </c>
      <c r="G19" s="101">
        <v>0</v>
      </c>
      <c r="H19" s="121"/>
      <c r="I19" s="158"/>
      <c r="J19" s="155"/>
      <c r="K19" s="151"/>
      <c r="L19" s="164">
        <v>0</v>
      </c>
      <c r="M19" s="101">
        <v>0</v>
      </c>
    </row>
    <row r="20" spans="1:24" ht="13">
      <c r="A20" s="15">
        <v>11</v>
      </c>
      <c r="B20" s="121"/>
      <c r="C20" s="158"/>
      <c r="D20" s="155"/>
      <c r="E20" s="151"/>
      <c r="F20" s="166">
        <v>0</v>
      </c>
      <c r="G20" s="101">
        <v>0</v>
      </c>
      <c r="H20" s="121"/>
      <c r="I20" s="158"/>
      <c r="J20" s="155"/>
      <c r="K20" s="151"/>
      <c r="L20" s="164">
        <v>0</v>
      </c>
      <c r="M20" s="101">
        <v>0</v>
      </c>
    </row>
    <row r="21" spans="1:24" ht="13">
      <c r="A21" s="15">
        <v>12</v>
      </c>
      <c r="B21" s="121"/>
      <c r="C21" s="158"/>
      <c r="D21" s="155"/>
      <c r="E21" s="151"/>
      <c r="F21" s="166">
        <v>0</v>
      </c>
      <c r="G21" s="101">
        <v>0</v>
      </c>
      <c r="H21" s="121"/>
      <c r="I21" s="158"/>
      <c r="J21" s="155"/>
      <c r="K21" s="151"/>
      <c r="L21" s="164">
        <v>0</v>
      </c>
      <c r="M21" s="101">
        <v>0</v>
      </c>
    </row>
    <row r="22" spans="1:24" ht="13">
      <c r="A22" s="15">
        <v>13</v>
      </c>
      <c r="B22" s="121"/>
      <c r="C22" s="158"/>
      <c r="D22" s="155"/>
      <c r="E22" s="151"/>
      <c r="F22" s="166">
        <v>0</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12.7</v>
      </c>
      <c r="G30" s="115"/>
      <c r="H30" s="6"/>
      <c r="I30" s="10"/>
      <c r="J30" s="10"/>
      <c r="K30" s="161" t="s">
        <v>583</v>
      </c>
      <c r="L30" s="161">
        <v>35</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714</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4">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3">
      <c r="A34" s="93"/>
      <c r="B34" s="129" t="s">
        <v>233</v>
      </c>
      <c r="C34" s="53"/>
      <c r="D34" s="53"/>
      <c r="E34" s="53"/>
      <c r="F34" s="53"/>
      <c r="G34" s="101">
        <v>0</v>
      </c>
      <c r="H34" s="129" t="s">
        <v>584</v>
      </c>
      <c r="I34" s="53"/>
      <c r="J34" s="53"/>
      <c r="K34" s="53"/>
      <c r="L34" s="53"/>
      <c r="M34" s="53"/>
      <c r="N34" s="101">
        <v>0</v>
      </c>
      <c r="O34" s="129" t="s">
        <v>585</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c r="A35" s="40"/>
      <c r="B35" s="40" t="s">
        <v>538</v>
      </c>
      <c r="C35" s="40" t="s">
        <v>539</v>
      </c>
      <c r="D35" s="40" t="s">
        <v>586</v>
      </c>
      <c r="E35" s="49" t="s">
        <v>587</v>
      </c>
      <c r="F35" s="40" t="s">
        <v>588</v>
      </c>
      <c r="G35" s="101"/>
      <c r="H35" s="40" t="s">
        <v>590</v>
      </c>
      <c r="I35" s="40" t="s">
        <v>591</v>
      </c>
      <c r="J35" s="40" t="s">
        <v>586</v>
      </c>
      <c r="K35" s="49" t="s">
        <v>592</v>
      </c>
      <c r="L35" s="40" t="s">
        <v>593</v>
      </c>
      <c r="M35" s="40" t="s">
        <v>588</v>
      </c>
      <c r="N35" s="101"/>
      <c r="O35" s="40" t="s">
        <v>381</v>
      </c>
      <c r="P35" s="40" t="s">
        <v>594</v>
      </c>
      <c r="Q35" s="40" t="s">
        <v>588</v>
      </c>
      <c r="R35" s="101"/>
    </row>
    <row r="36" spans="1:195" ht="13">
      <c r="A36" s="15">
        <v>1</v>
      </c>
      <c r="B36" s="481"/>
      <c r="C36" s="482"/>
      <c r="D36" s="483"/>
      <c r="E36" s="484"/>
      <c r="F36" s="485"/>
      <c r="G36" s="486"/>
      <c r="H36" s="156"/>
      <c r="I36" s="159" t="s">
        <v>595</v>
      </c>
      <c r="J36" s="121">
        <v>1</v>
      </c>
      <c r="K36" s="121">
        <v>35</v>
      </c>
      <c r="L36" s="437">
        <v>53.78</v>
      </c>
      <c r="M36" s="180">
        <v>31.37166666666667</v>
      </c>
      <c r="N36" s="101">
        <v>0</v>
      </c>
      <c r="O36" s="168"/>
      <c r="P36" s="169"/>
      <c r="Q36" s="180">
        <v>0</v>
      </c>
      <c r="R36" s="101">
        <v>0</v>
      </c>
    </row>
    <row r="37" spans="1:195" ht="13">
      <c r="A37" s="15">
        <v>2</v>
      </c>
      <c r="B37" s="481"/>
      <c r="C37" s="482"/>
      <c r="D37" s="483"/>
      <c r="E37" s="484"/>
      <c r="F37" s="485"/>
      <c r="G37" s="486"/>
      <c r="H37" s="156"/>
      <c r="I37" s="159"/>
      <c r="J37" s="159"/>
      <c r="K37" s="121"/>
      <c r="L37" s="169"/>
      <c r="M37" s="180">
        <v>0</v>
      </c>
      <c r="N37" s="101">
        <v>0</v>
      </c>
      <c r="O37" s="168"/>
      <c r="P37" s="169"/>
      <c r="Q37" s="180">
        <v>0</v>
      </c>
      <c r="R37" s="101">
        <v>0</v>
      </c>
    </row>
    <row r="38" spans="1:195" ht="13">
      <c r="A38" s="15">
        <v>3</v>
      </c>
      <c r="B38" s="481"/>
      <c r="C38" s="482"/>
      <c r="D38" s="483"/>
      <c r="E38" s="484"/>
      <c r="F38" s="485"/>
      <c r="G38" s="486"/>
      <c r="H38" s="156"/>
      <c r="I38" s="159"/>
      <c r="J38" s="159"/>
      <c r="K38" s="121"/>
      <c r="L38" s="169"/>
      <c r="M38" s="180">
        <v>0</v>
      </c>
      <c r="N38" s="101">
        <v>0</v>
      </c>
      <c r="O38" s="168"/>
      <c r="P38" s="169"/>
      <c r="Q38" s="180">
        <v>0</v>
      </c>
      <c r="R38" s="101">
        <v>0</v>
      </c>
    </row>
    <row r="39" spans="1:195" ht="13">
      <c r="A39" s="15">
        <v>4</v>
      </c>
      <c r="B39" s="481"/>
      <c r="C39" s="482"/>
      <c r="D39" s="483"/>
      <c r="E39" s="484"/>
      <c r="F39" s="485"/>
      <c r="G39" s="486"/>
      <c r="H39" s="156"/>
      <c r="I39" s="159"/>
      <c r="J39" s="159"/>
      <c r="K39" s="121"/>
      <c r="L39" s="169"/>
      <c r="M39" s="180">
        <v>0</v>
      </c>
      <c r="N39" s="101">
        <v>0</v>
      </c>
      <c r="O39" s="168"/>
      <c r="P39" s="169"/>
      <c r="Q39" s="180">
        <v>0</v>
      </c>
      <c r="R39" s="101">
        <v>0</v>
      </c>
    </row>
    <row r="40" spans="1:195" ht="13">
      <c r="A40" s="15">
        <v>5</v>
      </c>
      <c r="B40" s="481"/>
      <c r="C40" s="482"/>
      <c r="D40" s="483"/>
      <c r="E40" s="484"/>
      <c r="F40" s="485"/>
      <c r="G40" s="486"/>
      <c r="H40" s="156"/>
      <c r="I40" s="159"/>
      <c r="J40" s="159"/>
      <c r="K40" s="121"/>
      <c r="L40" s="169"/>
      <c r="M40" s="180">
        <v>0</v>
      </c>
      <c r="N40" s="101">
        <v>0</v>
      </c>
      <c r="O40" s="168"/>
      <c r="P40" s="169"/>
      <c r="Q40" s="180">
        <v>0</v>
      </c>
      <c r="R40" s="101">
        <v>0</v>
      </c>
    </row>
    <row r="41" spans="1:195" ht="13">
      <c r="A41" s="15">
        <v>6</v>
      </c>
      <c r="B41" s="481"/>
      <c r="C41" s="482"/>
      <c r="D41" s="483"/>
      <c r="E41" s="484"/>
      <c r="F41" s="485"/>
      <c r="G41" s="486"/>
      <c r="H41" s="156"/>
      <c r="I41" s="159"/>
      <c r="J41" s="159"/>
      <c r="K41" s="121"/>
      <c r="L41" s="169"/>
      <c r="M41" s="180">
        <v>0</v>
      </c>
      <c r="N41" s="101">
        <v>0</v>
      </c>
      <c r="O41" s="168"/>
      <c r="P41" s="169"/>
      <c r="Q41" s="180">
        <v>0</v>
      </c>
      <c r="R41" s="101">
        <v>0</v>
      </c>
    </row>
    <row r="42" spans="1:195" ht="13">
      <c r="A42" s="15">
        <v>7</v>
      </c>
      <c r="B42" s="481"/>
      <c r="C42" s="482"/>
      <c r="D42" s="483"/>
      <c r="E42" s="484"/>
      <c r="F42" s="485"/>
      <c r="G42" s="486"/>
      <c r="H42" s="156"/>
      <c r="I42" s="159"/>
      <c r="J42" s="159"/>
      <c r="K42" s="121"/>
      <c r="L42" s="169"/>
      <c r="M42" s="180">
        <v>0</v>
      </c>
      <c r="N42" s="101">
        <v>0</v>
      </c>
      <c r="O42" s="168"/>
      <c r="P42" s="169"/>
      <c r="Q42" s="180">
        <v>0</v>
      </c>
      <c r="R42" s="101">
        <v>0</v>
      </c>
    </row>
    <row r="43" spans="1:195" ht="13">
      <c r="A43" s="15">
        <v>8</v>
      </c>
      <c r="B43" s="481"/>
      <c r="C43" s="482"/>
      <c r="D43" s="483"/>
      <c r="E43" s="484"/>
      <c r="F43" s="485"/>
      <c r="G43" s="486"/>
      <c r="H43" s="156"/>
      <c r="I43" s="159"/>
      <c r="J43" s="159"/>
      <c r="K43" s="121"/>
      <c r="L43" s="169"/>
      <c r="M43" s="180">
        <v>0</v>
      </c>
      <c r="N43" s="101">
        <v>0</v>
      </c>
      <c r="O43" s="168"/>
      <c r="P43" s="169"/>
      <c r="Q43" s="180">
        <v>0</v>
      </c>
      <c r="R43" s="101">
        <v>0</v>
      </c>
    </row>
    <row r="44" spans="1:195" ht="13">
      <c r="A44" s="15">
        <v>9</v>
      </c>
      <c r="B44" s="481"/>
      <c r="C44" s="482"/>
      <c r="D44" s="483"/>
      <c r="E44" s="484"/>
      <c r="F44" s="485"/>
      <c r="G44" s="486"/>
      <c r="H44" s="156"/>
      <c r="I44" s="159"/>
      <c r="J44" s="159"/>
      <c r="K44" s="121"/>
      <c r="L44" s="169"/>
      <c r="M44" s="180">
        <v>0</v>
      </c>
      <c r="N44" s="101">
        <v>0</v>
      </c>
      <c r="O44" s="168"/>
      <c r="P44" s="169"/>
      <c r="Q44" s="180">
        <v>0</v>
      </c>
      <c r="R44" s="101">
        <v>0</v>
      </c>
    </row>
    <row r="45" spans="1:195" ht="13">
      <c r="A45" s="15">
        <v>10</v>
      </c>
      <c r="B45" s="483"/>
      <c r="C45" s="482"/>
      <c r="D45" s="483"/>
      <c r="E45" s="484"/>
      <c r="F45" s="485"/>
      <c r="G45" s="486"/>
      <c r="H45" s="156"/>
      <c r="I45" s="159"/>
      <c r="J45" s="159"/>
      <c r="K45" s="121"/>
      <c r="L45" s="169"/>
      <c r="M45" s="180">
        <v>0</v>
      </c>
      <c r="N45" s="101">
        <v>0</v>
      </c>
      <c r="O45" s="168"/>
      <c r="P45" s="169"/>
      <c r="Q45" s="180">
        <v>0</v>
      </c>
      <c r="R45" s="101">
        <v>0</v>
      </c>
    </row>
    <row r="46" spans="1:195" ht="13">
      <c r="A46" s="15">
        <v>11</v>
      </c>
      <c r="B46" s="483"/>
      <c r="C46" s="482"/>
      <c r="D46" s="483"/>
      <c r="E46" s="484"/>
      <c r="F46" s="485"/>
      <c r="G46" s="486"/>
      <c r="H46" s="156"/>
      <c r="I46" s="159"/>
      <c r="J46" s="159"/>
      <c r="K46" s="121"/>
      <c r="L46" s="169"/>
      <c r="M46" s="180">
        <v>0</v>
      </c>
      <c r="N46" s="101">
        <v>0</v>
      </c>
      <c r="O46" s="168"/>
      <c r="P46" s="169"/>
      <c r="Q46" s="180">
        <v>0</v>
      </c>
      <c r="R46" s="101">
        <v>0</v>
      </c>
    </row>
    <row r="47" spans="1:195" ht="13">
      <c r="A47" s="15">
        <v>12</v>
      </c>
      <c r="B47" s="483"/>
      <c r="C47" s="482"/>
      <c r="D47" s="483"/>
      <c r="E47" s="484"/>
      <c r="F47" s="485"/>
      <c r="G47" s="482"/>
      <c r="H47" s="156"/>
      <c r="I47" s="159"/>
      <c r="J47" s="159"/>
      <c r="K47" s="121"/>
      <c r="L47" s="169"/>
      <c r="M47" s="180">
        <v>0</v>
      </c>
      <c r="N47" s="101">
        <v>0</v>
      </c>
      <c r="O47" s="168"/>
      <c r="P47" s="169"/>
      <c r="Q47" s="180">
        <v>0</v>
      </c>
      <c r="R47" s="101">
        <v>0</v>
      </c>
    </row>
    <row r="48" spans="1:195" ht="13">
      <c r="A48" s="15">
        <v>13</v>
      </c>
      <c r="B48" s="483"/>
      <c r="C48" s="482"/>
      <c r="D48" s="483"/>
      <c r="E48" s="484"/>
      <c r="F48" s="485"/>
      <c r="G48" s="482"/>
      <c r="H48" s="156"/>
      <c r="I48" s="159"/>
      <c r="J48" s="159"/>
      <c r="K48" s="121"/>
      <c r="L48" s="169"/>
      <c r="M48" s="180">
        <v>0</v>
      </c>
      <c r="N48" s="101">
        <v>0</v>
      </c>
      <c r="O48" s="168"/>
      <c r="P48" s="169"/>
      <c r="Q48" s="180">
        <v>0</v>
      </c>
      <c r="R48" s="101">
        <v>0</v>
      </c>
    </row>
    <row r="49" spans="1:18" ht="13">
      <c r="A49" s="15">
        <v>14</v>
      </c>
      <c r="B49" s="483"/>
      <c r="C49" s="487"/>
      <c r="D49" s="483"/>
      <c r="E49" s="484"/>
      <c r="F49" s="485"/>
      <c r="G49" s="487"/>
      <c r="H49" s="156"/>
      <c r="I49" s="159"/>
      <c r="J49" s="159"/>
      <c r="K49" s="121"/>
      <c r="L49" s="169"/>
      <c r="M49" s="180">
        <v>0</v>
      </c>
      <c r="N49" s="101">
        <v>0</v>
      </c>
      <c r="O49" s="168"/>
      <c r="P49" s="169"/>
      <c r="Q49" s="180">
        <v>0</v>
      </c>
      <c r="R49" s="101">
        <v>0</v>
      </c>
    </row>
    <row r="50" spans="1:18" ht="13">
      <c r="A50" s="15">
        <v>15</v>
      </c>
      <c r="B50" s="483"/>
      <c r="C50" s="487"/>
      <c r="D50" s="483"/>
      <c r="E50" s="484"/>
      <c r="F50" s="485"/>
      <c r="G50" s="487"/>
      <c r="H50" s="156"/>
      <c r="I50" s="159"/>
      <c r="J50" s="159"/>
      <c r="K50" s="121"/>
      <c r="L50" s="169"/>
      <c r="M50" s="180">
        <v>0</v>
      </c>
      <c r="N50" s="101">
        <v>0</v>
      </c>
      <c r="O50" s="168"/>
      <c r="P50" s="169"/>
      <c r="Q50" s="180">
        <v>0</v>
      </c>
      <c r="R50" s="101">
        <v>0</v>
      </c>
    </row>
    <row r="51" spans="1:18" ht="13">
      <c r="A51" s="15">
        <v>16</v>
      </c>
      <c r="B51" s="483"/>
      <c r="C51" s="487"/>
      <c r="D51" s="483"/>
      <c r="E51" s="484"/>
      <c r="F51" s="485"/>
      <c r="G51" s="487"/>
      <c r="H51" s="156"/>
      <c r="I51" s="159"/>
      <c r="J51" s="159"/>
      <c r="K51" s="121"/>
      <c r="L51" s="169"/>
      <c r="M51" s="180">
        <v>0</v>
      </c>
      <c r="N51" s="101">
        <v>0</v>
      </c>
      <c r="O51" s="168"/>
      <c r="P51" s="169"/>
      <c r="Q51" s="180">
        <v>0</v>
      </c>
      <c r="R51" s="101">
        <v>0</v>
      </c>
    </row>
    <row r="52" spans="1:18" ht="13">
      <c r="A52" s="15">
        <v>17</v>
      </c>
      <c r="B52" s="483"/>
      <c r="C52" s="487"/>
      <c r="D52" s="483"/>
      <c r="E52" s="484"/>
      <c r="F52" s="485"/>
      <c r="G52" s="487"/>
      <c r="H52" s="156"/>
      <c r="I52" s="159"/>
      <c r="J52" s="159"/>
      <c r="K52" s="121"/>
      <c r="L52" s="169"/>
      <c r="M52" s="180">
        <v>0</v>
      </c>
      <c r="N52" s="101">
        <v>0</v>
      </c>
      <c r="O52" s="168"/>
      <c r="P52" s="169"/>
      <c r="Q52" s="180">
        <v>0</v>
      </c>
      <c r="R52" s="101">
        <v>0</v>
      </c>
    </row>
    <row r="53" spans="1:18" ht="13">
      <c r="A53" s="15">
        <v>18</v>
      </c>
      <c r="B53" s="483"/>
      <c r="C53" s="487"/>
      <c r="D53" s="483"/>
      <c r="E53" s="484"/>
      <c r="F53" s="485"/>
      <c r="G53" s="487"/>
      <c r="H53" s="156"/>
      <c r="I53" s="159"/>
      <c r="J53" s="159"/>
      <c r="K53" s="121"/>
      <c r="L53" s="169"/>
      <c r="M53" s="180">
        <v>0</v>
      </c>
      <c r="N53" s="101">
        <v>0</v>
      </c>
      <c r="O53" s="168"/>
      <c r="P53" s="169"/>
      <c r="Q53" s="180">
        <v>0</v>
      </c>
      <c r="R53" s="101">
        <v>0</v>
      </c>
    </row>
    <row r="54" spans="1:18" ht="13">
      <c r="A54" s="15">
        <v>19</v>
      </c>
      <c r="B54" s="483"/>
      <c r="C54" s="487"/>
      <c r="D54" s="483"/>
      <c r="E54" s="484"/>
      <c r="F54" s="485"/>
      <c r="G54" s="487"/>
      <c r="H54" s="156"/>
      <c r="I54" s="159"/>
      <c r="J54" s="159"/>
      <c r="K54" s="121"/>
      <c r="L54" s="169"/>
      <c r="M54" s="180">
        <v>0</v>
      </c>
      <c r="N54" s="101">
        <v>0</v>
      </c>
      <c r="O54" s="168"/>
      <c r="P54" s="169"/>
      <c r="Q54" s="180">
        <v>0</v>
      </c>
      <c r="R54" s="101">
        <v>0</v>
      </c>
    </row>
    <row r="55" spans="1:18" ht="13">
      <c r="A55" s="15">
        <v>20</v>
      </c>
      <c r="B55" s="483"/>
      <c r="C55" s="487"/>
      <c r="D55" s="483"/>
      <c r="E55" s="484"/>
      <c r="F55" s="488"/>
      <c r="G55" s="487"/>
      <c r="H55" s="156"/>
      <c r="I55" s="159"/>
      <c r="J55" s="159"/>
      <c r="K55" s="121"/>
      <c r="L55" s="169"/>
      <c r="M55" s="181">
        <v>0</v>
      </c>
      <c r="N55" s="101">
        <v>0</v>
      </c>
      <c r="O55" s="168"/>
      <c r="P55" s="169"/>
      <c r="Q55" s="181">
        <v>0</v>
      </c>
      <c r="R55" s="101">
        <v>0</v>
      </c>
    </row>
    <row r="56" spans="1:18" ht="13.5" thickBot="1">
      <c r="E56" s="161" t="s">
        <v>602</v>
      </c>
      <c r="F56" s="162">
        <v>0</v>
      </c>
      <c r="G56" s="17"/>
      <c r="H56"/>
      <c r="L56" s="161" t="s">
        <v>598</v>
      </c>
      <c r="M56" s="162">
        <v>31.37166666666667</v>
      </c>
      <c r="O56"/>
      <c r="P56" s="161" t="s">
        <v>599</v>
      </c>
      <c r="Q56" s="162">
        <v>0</v>
      </c>
    </row>
    <row r="57" spans="1:18" ht="13" customHeight="1"/>
    <row r="58" spans="1:18" ht="13" customHeight="1"/>
    <row r="59" spans="1:18" ht="13" customHeight="1"/>
    <row r="60" spans="1:18" ht="13" customHeight="1"/>
    <row r="61" spans="1:18" ht="13" customHeight="1"/>
    <row r="62" spans="1:18" ht="13" customHeight="1"/>
    <row r="63" spans="1:18" ht="13" customHeight="1"/>
    <row r="64" spans="1:18"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36" priority="2" operator="equal">
      <formula>"Check"</formula>
    </cfRule>
    <cfRule type="cellIs" dxfId="35" priority="3" operator="equal">
      <formula>"Ok"</formula>
    </cfRule>
  </conditionalFormatting>
  <dataValidations count="1">
    <dataValidation type="list" allowBlank="1" showInputMessage="1" showErrorMessage="1" sqref="C30:D31 M8 G30:J30 M30" xr:uid="{A8762C8E-2EFE-48F0-A0AF-C2FAA1FC3FDD}">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234224BF-09AC-4C72-98E9-C79D2C2D7A5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32EDB6DB-05AC-4743-BE74-CA0824E3A0A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87" id="{23D640A0-BCBB-40E2-9DBE-DF48A65E7A3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AA493FE4-5269-4F19-A272-9A81ABCA9F6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1358B26A-AAE2-4AB4-959F-B4A97DFD08D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 id="{8EDF282E-5D53-40DE-84EE-44D3670BAB0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060000C5-4283-487F-8558-AFCAE03A5E1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88" id="{52E1320E-DFAB-41ED-8A4E-5F16D67D257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67DAAA63-922C-4190-A88D-5C6EF753BE1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E41D7B58-21C4-4739-B8E7-761D15173F9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32" id="{AEDC39D3-CBF6-42FD-84A0-8744D2FC061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03B94F89-D944-488D-8935-F2F930DFEF9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2CBF0CEB-6533-483F-A9C1-F4A9B13B663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33" id="{DB682F15-EC68-47C2-99BF-86C34387A32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B2FFCB77-135C-41A6-8235-247FF2941297}">
          <x14:formula1>
            <xm:f>'Input|Setup'!$B$31:$B$49</xm:f>
          </x14:formula1>
          <xm:sqref>B10:B29 H10:H29</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5C00D-944B-4788-B119-0D074B674AF8}">
  <sheetPr codeName="Sheet22">
    <tabColor theme="8" tint="0.79998168889431442"/>
  </sheetPr>
  <dimension ref="A1:HO1257"/>
  <sheetViews>
    <sheetView showGridLines="0"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8.54296875" style="2" bestFit="1" customWidth="1"/>
    <col min="18" max="18" width="12.453125" style="2"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336</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715</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t="s">
        <v>192</v>
      </c>
      <c r="C10" s="158" t="s">
        <v>616</v>
      </c>
      <c r="D10" s="155">
        <v>1</v>
      </c>
      <c r="E10" s="151">
        <v>3</v>
      </c>
      <c r="F10" s="166">
        <v>3</v>
      </c>
      <c r="G10" s="101">
        <v>0</v>
      </c>
      <c r="H10" s="121" t="s">
        <v>195</v>
      </c>
      <c r="I10" s="158" t="s">
        <v>565</v>
      </c>
      <c r="J10" s="121">
        <v>1</v>
      </c>
      <c r="K10" s="151">
        <v>20</v>
      </c>
      <c r="L10" s="164">
        <v>20</v>
      </c>
      <c r="M10" s="101">
        <v>0</v>
      </c>
    </row>
    <row r="11" spans="1:23" ht="13">
      <c r="A11" s="15">
        <v>2</v>
      </c>
      <c r="B11" s="121" t="s">
        <v>192</v>
      </c>
      <c r="C11" s="158" t="s">
        <v>617</v>
      </c>
      <c r="D11" s="155">
        <v>1</v>
      </c>
      <c r="E11" s="151">
        <v>2.2999999999999998</v>
      </c>
      <c r="F11" s="166">
        <v>2.2999999999999998</v>
      </c>
      <c r="G11" s="101">
        <v>0</v>
      </c>
      <c r="H11" s="121" t="s">
        <v>195</v>
      </c>
      <c r="I11" s="158" t="s">
        <v>613</v>
      </c>
      <c r="J11" s="121">
        <v>1</v>
      </c>
      <c r="K11" s="151">
        <v>15</v>
      </c>
      <c r="L11" s="164">
        <v>15</v>
      </c>
      <c r="M11" s="101">
        <v>0</v>
      </c>
    </row>
    <row r="12" spans="1:23" ht="13">
      <c r="A12" s="15">
        <v>3</v>
      </c>
      <c r="B12" s="121" t="s">
        <v>192</v>
      </c>
      <c r="C12" s="158" t="s">
        <v>618</v>
      </c>
      <c r="D12" s="155">
        <v>1</v>
      </c>
      <c r="E12" s="151">
        <v>2</v>
      </c>
      <c r="F12" s="166">
        <v>2</v>
      </c>
      <c r="G12" s="101">
        <v>0</v>
      </c>
      <c r="H12" s="121"/>
      <c r="I12" s="158"/>
      <c r="J12" s="121"/>
      <c r="K12" s="151"/>
      <c r="L12" s="164">
        <v>0</v>
      </c>
      <c r="M12" s="101">
        <v>0</v>
      </c>
    </row>
    <row r="13" spans="1:23" ht="13">
      <c r="A13" s="15">
        <v>4</v>
      </c>
      <c r="B13" s="121" t="s">
        <v>192</v>
      </c>
      <c r="C13" s="158" t="s">
        <v>619</v>
      </c>
      <c r="D13" s="155">
        <v>1</v>
      </c>
      <c r="E13" s="151">
        <v>4</v>
      </c>
      <c r="F13" s="166">
        <v>4</v>
      </c>
      <c r="G13" s="101">
        <v>0</v>
      </c>
      <c r="H13" s="121"/>
      <c r="I13" s="158"/>
      <c r="J13" s="121"/>
      <c r="K13" s="151"/>
      <c r="L13" s="164">
        <v>0</v>
      </c>
      <c r="M13" s="101">
        <v>0</v>
      </c>
    </row>
    <row r="14" spans="1:23" ht="13">
      <c r="A14" s="15">
        <v>5</v>
      </c>
      <c r="B14" s="121" t="s">
        <v>192</v>
      </c>
      <c r="C14" s="158" t="s">
        <v>620</v>
      </c>
      <c r="D14" s="155">
        <v>1</v>
      </c>
      <c r="E14" s="151">
        <v>3.9</v>
      </c>
      <c r="F14" s="166">
        <v>3.9</v>
      </c>
      <c r="G14" s="101">
        <v>0</v>
      </c>
      <c r="H14" s="121"/>
      <c r="I14" s="158"/>
      <c r="J14" s="121"/>
      <c r="K14" s="151"/>
      <c r="L14" s="164">
        <v>0</v>
      </c>
      <c r="M14" s="101">
        <v>0</v>
      </c>
    </row>
    <row r="15" spans="1:23" ht="13">
      <c r="A15" s="15">
        <v>6</v>
      </c>
      <c r="B15" s="121" t="s">
        <v>192</v>
      </c>
      <c r="C15" s="158" t="s">
        <v>580</v>
      </c>
      <c r="D15" s="155">
        <v>1</v>
      </c>
      <c r="E15" s="151">
        <v>5</v>
      </c>
      <c r="F15" s="166">
        <v>5</v>
      </c>
      <c r="G15" s="101">
        <v>0</v>
      </c>
      <c r="H15" s="121"/>
      <c r="I15" s="158"/>
      <c r="J15" s="121"/>
      <c r="K15" s="151"/>
      <c r="L15" s="164">
        <v>0</v>
      </c>
      <c r="M15" s="101">
        <v>0</v>
      </c>
    </row>
    <row r="16" spans="1:23" ht="13">
      <c r="A16" s="15">
        <v>7</v>
      </c>
      <c r="B16" s="121"/>
      <c r="C16" s="158"/>
      <c r="D16" s="155"/>
      <c r="E16" s="151"/>
      <c r="F16" s="166">
        <v>0</v>
      </c>
      <c r="G16" s="101">
        <v>0</v>
      </c>
      <c r="H16" s="121"/>
      <c r="I16" s="158"/>
      <c r="J16" s="155"/>
      <c r="K16" s="151"/>
      <c r="L16" s="164">
        <v>0</v>
      </c>
      <c r="M16" s="101">
        <v>0</v>
      </c>
    </row>
    <row r="17" spans="1:24" ht="13">
      <c r="A17" s="15">
        <v>8</v>
      </c>
      <c r="B17" s="121"/>
      <c r="C17" s="158"/>
      <c r="D17" s="155"/>
      <c r="E17" s="151"/>
      <c r="F17" s="166">
        <v>0</v>
      </c>
      <c r="G17" s="101">
        <v>0</v>
      </c>
      <c r="H17" s="121"/>
      <c r="I17" s="158"/>
      <c r="J17" s="155"/>
      <c r="K17" s="151"/>
      <c r="L17" s="164">
        <v>0</v>
      </c>
      <c r="M17" s="101">
        <v>0</v>
      </c>
    </row>
    <row r="18" spans="1:24" ht="13">
      <c r="A18" s="15">
        <v>9</v>
      </c>
      <c r="B18" s="121"/>
      <c r="C18" s="158"/>
      <c r="D18" s="155"/>
      <c r="E18" s="151"/>
      <c r="F18" s="166">
        <v>0</v>
      </c>
      <c r="G18" s="101">
        <v>0</v>
      </c>
      <c r="H18" s="121"/>
      <c r="I18" s="158"/>
      <c r="J18" s="155"/>
      <c r="K18" s="151"/>
      <c r="L18" s="164">
        <v>0</v>
      </c>
      <c r="M18" s="101">
        <v>0</v>
      </c>
    </row>
    <row r="19" spans="1:24" ht="13">
      <c r="A19" s="15">
        <v>10</v>
      </c>
      <c r="B19" s="121"/>
      <c r="C19" s="158"/>
      <c r="D19" s="155"/>
      <c r="E19" s="151"/>
      <c r="F19" s="166">
        <v>0</v>
      </c>
      <c r="G19" s="101">
        <v>0</v>
      </c>
      <c r="H19" s="121"/>
      <c r="I19" s="158"/>
      <c r="J19" s="155"/>
      <c r="K19" s="151"/>
      <c r="L19" s="164">
        <v>0</v>
      </c>
      <c r="M19" s="101">
        <v>0</v>
      </c>
    </row>
    <row r="20" spans="1:24" ht="13">
      <c r="A20" s="15">
        <v>11</v>
      </c>
      <c r="B20" s="121"/>
      <c r="C20" s="158"/>
      <c r="D20" s="155"/>
      <c r="E20" s="151"/>
      <c r="F20" s="166">
        <v>0</v>
      </c>
      <c r="G20" s="101">
        <v>0</v>
      </c>
      <c r="H20" s="121"/>
      <c r="I20" s="158"/>
      <c r="J20" s="155"/>
      <c r="K20" s="151"/>
      <c r="L20" s="164">
        <v>0</v>
      </c>
      <c r="M20" s="101">
        <v>0</v>
      </c>
    </row>
    <row r="21" spans="1:24" ht="13">
      <c r="A21" s="15">
        <v>12</v>
      </c>
      <c r="B21" s="121"/>
      <c r="C21" s="158"/>
      <c r="D21" s="155"/>
      <c r="E21" s="151"/>
      <c r="F21" s="166">
        <v>0</v>
      </c>
      <c r="G21" s="101">
        <v>0</v>
      </c>
      <c r="H21" s="121"/>
      <c r="I21" s="158"/>
      <c r="J21" s="155"/>
      <c r="K21" s="151"/>
      <c r="L21" s="164">
        <v>0</v>
      </c>
      <c r="M21" s="101">
        <v>0</v>
      </c>
    </row>
    <row r="22" spans="1:24" ht="13">
      <c r="A22" s="15">
        <v>13</v>
      </c>
      <c r="B22" s="121"/>
      <c r="C22" s="158"/>
      <c r="D22" s="155"/>
      <c r="E22" s="151"/>
      <c r="F22" s="166">
        <v>0</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20.200000000000003</v>
      </c>
      <c r="G30" s="115"/>
      <c r="H30" s="6"/>
      <c r="I30" s="10"/>
      <c r="J30" s="10"/>
      <c r="K30" s="161" t="s">
        <v>583</v>
      </c>
      <c r="L30" s="161">
        <v>35</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716</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4">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3">
      <c r="A34" s="93"/>
      <c r="B34" s="129" t="s">
        <v>233</v>
      </c>
      <c r="C34" s="53"/>
      <c r="D34" s="53"/>
      <c r="E34" s="53"/>
      <c r="F34" s="53"/>
      <c r="G34" s="101">
        <v>0</v>
      </c>
      <c r="H34" s="129" t="s">
        <v>584</v>
      </c>
      <c r="I34" s="53"/>
      <c r="J34" s="53"/>
      <c r="K34" s="53"/>
      <c r="L34" s="53"/>
      <c r="M34" s="53"/>
      <c r="N34" s="101">
        <v>0</v>
      </c>
      <c r="O34" s="129" t="s">
        <v>585</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c r="A35" s="40"/>
      <c r="B35" s="40" t="s">
        <v>538</v>
      </c>
      <c r="C35" s="40" t="s">
        <v>539</v>
      </c>
      <c r="D35" s="40" t="s">
        <v>586</v>
      </c>
      <c r="E35" s="49" t="s">
        <v>587</v>
      </c>
      <c r="F35" s="40" t="s">
        <v>588</v>
      </c>
      <c r="G35" s="101"/>
      <c r="H35" s="40" t="s">
        <v>590</v>
      </c>
      <c r="I35" s="40" t="s">
        <v>591</v>
      </c>
      <c r="J35" s="40" t="s">
        <v>586</v>
      </c>
      <c r="K35" s="49" t="s">
        <v>592</v>
      </c>
      <c r="L35" s="40" t="s">
        <v>593</v>
      </c>
      <c r="M35" s="40" t="s">
        <v>588</v>
      </c>
      <c r="N35" s="101"/>
      <c r="O35" s="40" t="s">
        <v>381</v>
      </c>
      <c r="P35" s="40" t="s">
        <v>594</v>
      </c>
      <c r="Q35" s="40" t="s">
        <v>588</v>
      </c>
      <c r="R35" s="101"/>
    </row>
    <row r="36" spans="1:195" ht="13">
      <c r="A36" s="15">
        <v>1</v>
      </c>
      <c r="B36" s="481"/>
      <c r="C36" s="482"/>
      <c r="D36" s="483"/>
      <c r="E36" s="484"/>
      <c r="F36" s="485"/>
      <c r="G36" s="486"/>
      <c r="H36" s="156"/>
      <c r="I36" s="159" t="s">
        <v>595</v>
      </c>
      <c r="J36" s="121">
        <v>1</v>
      </c>
      <c r="K36" s="121">
        <v>35</v>
      </c>
      <c r="L36" s="437">
        <v>53.78</v>
      </c>
      <c r="M36" s="180">
        <v>31.37166666666667</v>
      </c>
      <c r="N36" s="101">
        <v>0</v>
      </c>
      <c r="O36" s="168"/>
      <c r="P36" s="169"/>
      <c r="Q36" s="180">
        <v>0</v>
      </c>
      <c r="R36" s="101">
        <v>0</v>
      </c>
    </row>
    <row r="37" spans="1:195" ht="13">
      <c r="A37" s="15">
        <v>2</v>
      </c>
      <c r="B37" s="481"/>
      <c r="C37" s="482"/>
      <c r="D37" s="483"/>
      <c r="E37" s="484"/>
      <c r="F37" s="485"/>
      <c r="G37" s="486"/>
      <c r="H37" s="156"/>
      <c r="I37" s="159"/>
      <c r="J37" s="159"/>
      <c r="K37" s="121"/>
      <c r="L37" s="169"/>
      <c r="M37" s="180">
        <v>0</v>
      </c>
      <c r="N37" s="101">
        <v>0</v>
      </c>
      <c r="O37" s="168"/>
      <c r="P37" s="169"/>
      <c r="Q37" s="180">
        <v>0</v>
      </c>
      <c r="R37" s="101">
        <v>0</v>
      </c>
    </row>
    <row r="38" spans="1:195" ht="13">
      <c r="A38" s="15">
        <v>3</v>
      </c>
      <c r="B38" s="481"/>
      <c r="C38" s="482"/>
      <c r="D38" s="483"/>
      <c r="E38" s="484"/>
      <c r="F38" s="485"/>
      <c r="G38" s="486"/>
      <c r="H38" s="156"/>
      <c r="I38" s="159"/>
      <c r="J38" s="159"/>
      <c r="K38" s="121"/>
      <c r="L38" s="169"/>
      <c r="M38" s="180">
        <v>0</v>
      </c>
      <c r="N38" s="101">
        <v>0</v>
      </c>
      <c r="O38" s="168"/>
      <c r="P38" s="169"/>
      <c r="Q38" s="180">
        <v>0</v>
      </c>
      <c r="R38" s="101">
        <v>0</v>
      </c>
    </row>
    <row r="39" spans="1:195" ht="13">
      <c r="A39" s="15">
        <v>4</v>
      </c>
      <c r="B39" s="481"/>
      <c r="C39" s="482"/>
      <c r="D39" s="483"/>
      <c r="E39" s="484"/>
      <c r="F39" s="485"/>
      <c r="G39" s="486"/>
      <c r="H39" s="156"/>
      <c r="I39" s="159"/>
      <c r="J39" s="159"/>
      <c r="K39" s="121"/>
      <c r="L39" s="169"/>
      <c r="M39" s="180">
        <v>0</v>
      </c>
      <c r="N39" s="101">
        <v>0</v>
      </c>
      <c r="O39" s="168"/>
      <c r="P39" s="169"/>
      <c r="Q39" s="180">
        <v>0</v>
      </c>
      <c r="R39" s="101">
        <v>0</v>
      </c>
    </row>
    <row r="40" spans="1:195" ht="13">
      <c r="A40" s="15">
        <v>5</v>
      </c>
      <c r="B40" s="481"/>
      <c r="C40" s="482"/>
      <c r="D40" s="483"/>
      <c r="E40" s="484"/>
      <c r="F40" s="485"/>
      <c r="G40" s="486"/>
      <c r="H40" s="156"/>
      <c r="I40" s="159"/>
      <c r="J40" s="159"/>
      <c r="K40" s="121"/>
      <c r="L40" s="169"/>
      <c r="M40" s="180">
        <v>0</v>
      </c>
      <c r="N40" s="101">
        <v>0</v>
      </c>
      <c r="O40" s="168"/>
      <c r="P40" s="169"/>
      <c r="Q40" s="180">
        <v>0</v>
      </c>
      <c r="R40" s="101">
        <v>0</v>
      </c>
    </row>
    <row r="41" spans="1:195" ht="13">
      <c r="A41" s="15">
        <v>6</v>
      </c>
      <c r="B41" s="481"/>
      <c r="C41" s="482"/>
      <c r="D41" s="483"/>
      <c r="E41" s="484"/>
      <c r="F41" s="485"/>
      <c r="G41" s="486"/>
      <c r="H41" s="156"/>
      <c r="I41" s="159"/>
      <c r="J41" s="159"/>
      <c r="K41" s="121"/>
      <c r="L41" s="169"/>
      <c r="M41" s="180">
        <v>0</v>
      </c>
      <c r="N41" s="101">
        <v>0</v>
      </c>
      <c r="O41" s="168"/>
      <c r="P41" s="169"/>
      <c r="Q41" s="180">
        <v>0</v>
      </c>
      <c r="R41" s="101">
        <v>0</v>
      </c>
    </row>
    <row r="42" spans="1:195" ht="13">
      <c r="A42" s="15">
        <v>7</v>
      </c>
      <c r="B42" s="481"/>
      <c r="C42" s="482"/>
      <c r="D42" s="483"/>
      <c r="E42" s="484"/>
      <c r="F42" s="485"/>
      <c r="G42" s="486"/>
      <c r="H42" s="156"/>
      <c r="I42" s="159"/>
      <c r="J42" s="159"/>
      <c r="K42" s="121"/>
      <c r="L42" s="169"/>
      <c r="M42" s="180">
        <v>0</v>
      </c>
      <c r="N42" s="101">
        <v>0</v>
      </c>
      <c r="O42" s="168"/>
      <c r="P42" s="169"/>
      <c r="Q42" s="180">
        <v>0</v>
      </c>
      <c r="R42" s="101">
        <v>0</v>
      </c>
    </row>
    <row r="43" spans="1:195" ht="13">
      <c r="A43" s="15">
        <v>8</v>
      </c>
      <c r="B43" s="481"/>
      <c r="C43" s="482"/>
      <c r="D43" s="483"/>
      <c r="E43" s="484"/>
      <c r="F43" s="485"/>
      <c r="G43" s="486"/>
      <c r="H43" s="156"/>
      <c r="I43" s="159"/>
      <c r="J43" s="159"/>
      <c r="K43" s="121"/>
      <c r="L43" s="169"/>
      <c r="M43" s="180">
        <v>0</v>
      </c>
      <c r="N43" s="101">
        <v>0</v>
      </c>
      <c r="O43" s="168"/>
      <c r="P43" s="169"/>
      <c r="Q43" s="180">
        <v>0</v>
      </c>
      <c r="R43" s="101">
        <v>0</v>
      </c>
    </row>
    <row r="44" spans="1:195" ht="13">
      <c r="A44" s="15">
        <v>9</v>
      </c>
      <c r="B44" s="481"/>
      <c r="C44" s="482"/>
      <c r="D44" s="483"/>
      <c r="E44" s="484"/>
      <c r="F44" s="485"/>
      <c r="G44" s="486"/>
      <c r="H44" s="156"/>
      <c r="I44" s="159"/>
      <c r="J44" s="159"/>
      <c r="K44" s="121"/>
      <c r="L44" s="169"/>
      <c r="M44" s="180">
        <v>0</v>
      </c>
      <c r="N44" s="101">
        <v>0</v>
      </c>
      <c r="O44" s="168"/>
      <c r="P44" s="169"/>
      <c r="Q44" s="180">
        <v>0</v>
      </c>
      <c r="R44" s="101">
        <v>0</v>
      </c>
    </row>
    <row r="45" spans="1:195" ht="13">
      <c r="A45" s="15">
        <v>10</v>
      </c>
      <c r="B45" s="483"/>
      <c r="C45" s="482"/>
      <c r="D45" s="483"/>
      <c r="E45" s="484"/>
      <c r="F45" s="485"/>
      <c r="G45" s="486"/>
      <c r="H45" s="156"/>
      <c r="I45" s="159"/>
      <c r="J45" s="159"/>
      <c r="K45" s="121"/>
      <c r="L45" s="169"/>
      <c r="M45" s="180">
        <v>0</v>
      </c>
      <c r="N45" s="101">
        <v>0</v>
      </c>
      <c r="O45" s="168"/>
      <c r="P45" s="169"/>
      <c r="Q45" s="180">
        <v>0</v>
      </c>
      <c r="R45" s="101">
        <v>0</v>
      </c>
    </row>
    <row r="46" spans="1:195" ht="13">
      <c r="A46" s="15">
        <v>11</v>
      </c>
      <c r="B46" s="483"/>
      <c r="C46" s="482"/>
      <c r="D46" s="483"/>
      <c r="E46" s="484"/>
      <c r="F46" s="485"/>
      <c r="G46" s="486"/>
      <c r="H46" s="156"/>
      <c r="I46" s="159"/>
      <c r="J46" s="159"/>
      <c r="K46" s="121"/>
      <c r="L46" s="169"/>
      <c r="M46" s="180">
        <v>0</v>
      </c>
      <c r="N46" s="101">
        <v>0</v>
      </c>
      <c r="O46" s="168"/>
      <c r="P46" s="169"/>
      <c r="Q46" s="180">
        <v>0</v>
      </c>
      <c r="R46" s="101">
        <v>0</v>
      </c>
    </row>
    <row r="47" spans="1:195" ht="13">
      <c r="A47" s="15">
        <v>12</v>
      </c>
      <c r="B47" s="483"/>
      <c r="C47" s="482"/>
      <c r="D47" s="483"/>
      <c r="E47" s="484"/>
      <c r="F47" s="485"/>
      <c r="G47" s="482"/>
      <c r="H47" s="156"/>
      <c r="I47" s="159"/>
      <c r="J47" s="159"/>
      <c r="K47" s="121"/>
      <c r="L47" s="169"/>
      <c r="M47" s="180">
        <v>0</v>
      </c>
      <c r="N47" s="101">
        <v>0</v>
      </c>
      <c r="O47" s="168"/>
      <c r="P47" s="169"/>
      <c r="Q47" s="180">
        <v>0</v>
      </c>
      <c r="R47" s="101">
        <v>0</v>
      </c>
    </row>
    <row r="48" spans="1:195" ht="13">
      <c r="A48" s="15">
        <v>13</v>
      </c>
      <c r="B48" s="483"/>
      <c r="C48" s="482"/>
      <c r="D48" s="483"/>
      <c r="E48" s="484"/>
      <c r="F48" s="485"/>
      <c r="G48" s="482"/>
      <c r="H48" s="156"/>
      <c r="I48" s="159"/>
      <c r="J48" s="159"/>
      <c r="K48" s="121"/>
      <c r="L48" s="169"/>
      <c r="M48" s="180">
        <v>0</v>
      </c>
      <c r="N48" s="101">
        <v>0</v>
      </c>
      <c r="O48" s="168"/>
      <c r="P48" s="169"/>
      <c r="Q48" s="180">
        <v>0</v>
      </c>
      <c r="R48" s="101">
        <v>0</v>
      </c>
    </row>
    <row r="49" spans="1:18" ht="13">
      <c r="A49" s="15">
        <v>14</v>
      </c>
      <c r="B49" s="483"/>
      <c r="C49" s="487"/>
      <c r="D49" s="483"/>
      <c r="E49" s="484"/>
      <c r="F49" s="485"/>
      <c r="G49" s="487"/>
      <c r="H49" s="156"/>
      <c r="I49" s="159"/>
      <c r="J49" s="159"/>
      <c r="K49" s="121"/>
      <c r="L49" s="169"/>
      <c r="M49" s="180">
        <v>0</v>
      </c>
      <c r="N49" s="101">
        <v>0</v>
      </c>
      <c r="O49" s="168"/>
      <c r="P49" s="169"/>
      <c r="Q49" s="180">
        <v>0</v>
      </c>
      <c r="R49" s="101">
        <v>0</v>
      </c>
    </row>
    <row r="50" spans="1:18" ht="13">
      <c r="A50" s="15">
        <v>15</v>
      </c>
      <c r="B50" s="483"/>
      <c r="C50" s="487"/>
      <c r="D50" s="483"/>
      <c r="E50" s="484"/>
      <c r="F50" s="485"/>
      <c r="G50" s="487"/>
      <c r="H50" s="156"/>
      <c r="I50" s="159"/>
      <c r="J50" s="159"/>
      <c r="K50" s="121"/>
      <c r="L50" s="169"/>
      <c r="M50" s="180">
        <v>0</v>
      </c>
      <c r="N50" s="101">
        <v>0</v>
      </c>
      <c r="O50" s="168"/>
      <c r="P50" s="169"/>
      <c r="Q50" s="180">
        <v>0</v>
      </c>
      <c r="R50" s="101">
        <v>0</v>
      </c>
    </row>
    <row r="51" spans="1:18" ht="13">
      <c r="A51" s="15">
        <v>16</v>
      </c>
      <c r="B51" s="483"/>
      <c r="C51" s="487"/>
      <c r="D51" s="483"/>
      <c r="E51" s="484"/>
      <c r="F51" s="485"/>
      <c r="G51" s="487"/>
      <c r="H51" s="156"/>
      <c r="I51" s="159"/>
      <c r="J51" s="159"/>
      <c r="K51" s="121"/>
      <c r="L51" s="169"/>
      <c r="M51" s="180">
        <v>0</v>
      </c>
      <c r="N51" s="101">
        <v>0</v>
      </c>
      <c r="O51" s="168"/>
      <c r="P51" s="169"/>
      <c r="Q51" s="180">
        <v>0</v>
      </c>
      <c r="R51" s="101">
        <v>0</v>
      </c>
    </row>
    <row r="52" spans="1:18" ht="13">
      <c r="A52" s="15">
        <v>17</v>
      </c>
      <c r="B52" s="483"/>
      <c r="C52" s="487"/>
      <c r="D52" s="483"/>
      <c r="E52" s="484"/>
      <c r="F52" s="485"/>
      <c r="G52" s="487"/>
      <c r="H52" s="156"/>
      <c r="I52" s="159"/>
      <c r="J52" s="159"/>
      <c r="K52" s="121"/>
      <c r="L52" s="169"/>
      <c r="M52" s="180">
        <v>0</v>
      </c>
      <c r="N52" s="101">
        <v>0</v>
      </c>
      <c r="O52" s="168"/>
      <c r="P52" s="169"/>
      <c r="Q52" s="180">
        <v>0</v>
      </c>
      <c r="R52" s="101">
        <v>0</v>
      </c>
    </row>
    <row r="53" spans="1:18" ht="13">
      <c r="A53" s="15">
        <v>18</v>
      </c>
      <c r="B53" s="483"/>
      <c r="C53" s="487"/>
      <c r="D53" s="483"/>
      <c r="E53" s="484"/>
      <c r="F53" s="485"/>
      <c r="G53" s="487"/>
      <c r="H53" s="156"/>
      <c r="I53" s="159"/>
      <c r="J53" s="159"/>
      <c r="K53" s="121"/>
      <c r="L53" s="169"/>
      <c r="M53" s="180">
        <v>0</v>
      </c>
      <c r="N53" s="101">
        <v>0</v>
      </c>
      <c r="O53" s="168"/>
      <c r="P53" s="169"/>
      <c r="Q53" s="180">
        <v>0</v>
      </c>
      <c r="R53" s="101">
        <v>0</v>
      </c>
    </row>
    <row r="54" spans="1:18" ht="13">
      <c r="A54" s="15">
        <v>19</v>
      </c>
      <c r="B54" s="483"/>
      <c r="C54" s="487"/>
      <c r="D54" s="483"/>
      <c r="E54" s="484"/>
      <c r="F54" s="485"/>
      <c r="G54" s="487"/>
      <c r="H54" s="156"/>
      <c r="I54" s="159"/>
      <c r="J54" s="159"/>
      <c r="K54" s="121"/>
      <c r="L54" s="169"/>
      <c r="M54" s="180">
        <v>0</v>
      </c>
      <c r="N54" s="101">
        <v>0</v>
      </c>
      <c r="O54" s="168"/>
      <c r="P54" s="169"/>
      <c r="Q54" s="180">
        <v>0</v>
      </c>
      <c r="R54" s="101">
        <v>0</v>
      </c>
    </row>
    <row r="55" spans="1:18" ht="13">
      <c r="A55" s="15">
        <v>20</v>
      </c>
      <c r="B55" s="483"/>
      <c r="C55" s="487"/>
      <c r="D55" s="483"/>
      <c r="E55" s="484"/>
      <c r="F55" s="488"/>
      <c r="G55" s="487"/>
      <c r="H55" s="156"/>
      <c r="I55" s="159"/>
      <c r="J55" s="159"/>
      <c r="K55" s="121"/>
      <c r="L55" s="169"/>
      <c r="M55" s="181">
        <v>0</v>
      </c>
      <c r="N55" s="101">
        <v>0</v>
      </c>
      <c r="O55" s="168"/>
      <c r="P55" s="169"/>
      <c r="Q55" s="181">
        <v>0</v>
      </c>
      <c r="R55" s="101">
        <v>0</v>
      </c>
    </row>
    <row r="56" spans="1:18" ht="13.5" thickBot="1">
      <c r="E56" s="161" t="s">
        <v>602</v>
      </c>
      <c r="F56" s="162">
        <v>0</v>
      </c>
      <c r="G56" s="17"/>
      <c r="H56"/>
      <c r="L56" s="161" t="s">
        <v>598</v>
      </c>
      <c r="M56" s="162">
        <v>31.37166666666667</v>
      </c>
      <c r="O56"/>
      <c r="P56" s="161" t="s">
        <v>599</v>
      </c>
      <c r="Q56" s="162">
        <v>0</v>
      </c>
    </row>
    <row r="57" spans="1:18" ht="13" customHeight="1"/>
    <row r="58" spans="1:18" ht="13" customHeight="1"/>
    <row r="59" spans="1:18" ht="13" customHeight="1"/>
    <row r="60" spans="1:18" ht="13" customHeight="1"/>
    <row r="61" spans="1:18" ht="13" customHeight="1"/>
    <row r="62" spans="1:18" ht="13" customHeight="1"/>
    <row r="63" spans="1:18" ht="13" customHeight="1"/>
    <row r="64" spans="1:18"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34" priority="2" operator="equal">
      <formula>"Check"</formula>
    </cfRule>
    <cfRule type="cellIs" dxfId="33" priority="3" operator="equal">
      <formula>"Ok"</formula>
    </cfRule>
  </conditionalFormatting>
  <dataValidations count="1">
    <dataValidation type="list" allowBlank="1" showInputMessage="1" showErrorMessage="1" sqref="M8 G30:J30 M30 C30:D31" xr:uid="{A47985A1-1E59-4B4D-8D76-0AC43D53B3E3}">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DB177B96-7160-4746-874C-8FE2305FB33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5B6DA00D-239B-403D-9902-617FA16A59B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85" id="{AC4D3458-6CC9-4CAC-8A87-8FAB2B51C74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765D0350-FC0F-4153-9135-CF40BFBBC41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0E1DE539-F892-4307-AC15-B90BB6A195B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 id="{A46DC93B-0D22-40D3-A677-D12381E443F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A49BFFC0-74E0-4449-BA61-83834BEB33D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86" id="{21A3D227-E2E3-4574-BFEF-163137DA45E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13E85A11-41B9-4B79-B18D-C8D861E59A3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155AA02C-BF29-4AB8-AF93-1985CEF7D74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29" id="{178E60BD-3DE9-448A-A179-EAB74E12AA2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394B92B8-9236-4A7C-8210-3262BB55BC0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077748E9-8DD9-4214-8E43-079CF7940D0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30" id="{A2E4E8B2-B078-47E3-A106-5144DA61E9B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D29D9CF-1711-423B-981E-5C9270992FDE}">
          <x14:formula1>
            <xm:f>'Input|Setup'!$B$31:$B$49</xm:f>
          </x14:formula1>
          <xm:sqref>B10:B29 H10:H29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F3FFD-904A-46B0-83CA-AB78B19A6252}">
  <sheetPr codeName="Sheet20">
    <tabColor theme="8" tint="0.79998168889431442"/>
  </sheetPr>
  <dimension ref="A1:HO1257"/>
  <sheetViews>
    <sheetView showGridLines="0" topLeftCell="A6"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8.54296875" style="2" bestFit="1" customWidth="1"/>
    <col min="18" max="18" width="12.453125" style="2"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337</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717</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t="s">
        <v>192</v>
      </c>
      <c r="C10" s="158" t="s">
        <v>604</v>
      </c>
      <c r="D10" s="155">
        <v>1</v>
      </c>
      <c r="E10" s="151">
        <v>4.5</v>
      </c>
      <c r="F10" s="166">
        <v>4.5</v>
      </c>
      <c r="G10" s="101">
        <v>0</v>
      </c>
      <c r="H10" s="121" t="s">
        <v>195</v>
      </c>
      <c r="I10" s="158" t="s">
        <v>565</v>
      </c>
      <c r="J10" s="121">
        <v>2</v>
      </c>
      <c r="K10" s="151">
        <v>30</v>
      </c>
      <c r="L10" s="164">
        <v>60</v>
      </c>
      <c r="M10" s="101">
        <v>0</v>
      </c>
    </row>
    <row r="11" spans="1:23" ht="13">
      <c r="A11" s="15">
        <v>2</v>
      </c>
      <c r="B11" s="121" t="s">
        <v>192</v>
      </c>
      <c r="C11" s="158" t="s">
        <v>572</v>
      </c>
      <c r="D11" s="155">
        <v>1</v>
      </c>
      <c r="E11" s="151">
        <v>1.5</v>
      </c>
      <c r="F11" s="166">
        <v>1.5</v>
      </c>
      <c r="G11" s="101">
        <v>0</v>
      </c>
      <c r="H11" s="121" t="s">
        <v>195</v>
      </c>
      <c r="I11" s="158" t="s">
        <v>621</v>
      </c>
      <c r="J11" s="121">
        <v>2</v>
      </c>
      <c r="K11" s="151">
        <v>5</v>
      </c>
      <c r="L11" s="164">
        <v>10</v>
      </c>
      <c r="M11" s="101">
        <v>0</v>
      </c>
    </row>
    <row r="12" spans="1:23" ht="13">
      <c r="A12" s="15">
        <v>3</v>
      </c>
      <c r="B12" s="121" t="s">
        <v>192</v>
      </c>
      <c r="C12" s="158" t="s">
        <v>574</v>
      </c>
      <c r="D12" s="155">
        <v>1</v>
      </c>
      <c r="E12" s="151">
        <v>1.5</v>
      </c>
      <c r="F12" s="166">
        <v>1.5</v>
      </c>
      <c r="G12" s="101">
        <v>0</v>
      </c>
      <c r="H12" s="121" t="s">
        <v>195</v>
      </c>
      <c r="I12" s="158" t="s">
        <v>569</v>
      </c>
      <c r="J12" s="121">
        <v>2</v>
      </c>
      <c r="K12" s="151">
        <v>5</v>
      </c>
      <c r="L12" s="164">
        <v>10</v>
      </c>
      <c r="M12" s="101">
        <v>0</v>
      </c>
    </row>
    <row r="13" spans="1:23" ht="13">
      <c r="A13" s="15">
        <v>4</v>
      </c>
      <c r="B13" s="121" t="s">
        <v>192</v>
      </c>
      <c r="C13" s="158" t="s">
        <v>576</v>
      </c>
      <c r="D13" s="155">
        <v>1</v>
      </c>
      <c r="E13" s="151">
        <v>4</v>
      </c>
      <c r="F13" s="166">
        <v>4</v>
      </c>
      <c r="G13" s="101">
        <v>0</v>
      </c>
      <c r="H13" s="121" t="s">
        <v>195</v>
      </c>
      <c r="I13" s="158" t="s">
        <v>622</v>
      </c>
      <c r="J13" s="121">
        <v>2</v>
      </c>
      <c r="K13" s="151">
        <v>5</v>
      </c>
      <c r="L13" s="164">
        <v>10</v>
      </c>
      <c r="M13" s="101">
        <v>0</v>
      </c>
    </row>
    <row r="14" spans="1:23" ht="13">
      <c r="A14" s="15">
        <v>5</v>
      </c>
      <c r="B14" s="121" t="s">
        <v>192</v>
      </c>
      <c r="C14" s="158" t="s">
        <v>577</v>
      </c>
      <c r="D14" s="155">
        <v>1</v>
      </c>
      <c r="E14" s="151">
        <v>3.5</v>
      </c>
      <c r="F14" s="166">
        <v>3.5</v>
      </c>
      <c r="G14" s="101">
        <v>0</v>
      </c>
      <c r="H14" s="121" t="s">
        <v>195</v>
      </c>
      <c r="I14" s="158" t="s">
        <v>623</v>
      </c>
      <c r="J14" s="121">
        <v>2</v>
      </c>
      <c r="K14" s="151">
        <v>5</v>
      </c>
      <c r="L14" s="164">
        <v>10</v>
      </c>
      <c r="M14" s="101">
        <v>0</v>
      </c>
    </row>
    <row r="15" spans="1:23" ht="13">
      <c r="A15" s="15">
        <v>6</v>
      </c>
      <c r="B15" s="121" t="s">
        <v>192</v>
      </c>
      <c r="C15" s="158" t="s">
        <v>578</v>
      </c>
      <c r="D15" s="155">
        <v>1</v>
      </c>
      <c r="E15" s="151">
        <v>1.5</v>
      </c>
      <c r="F15" s="166">
        <v>1.5</v>
      </c>
      <c r="G15" s="101">
        <v>0</v>
      </c>
      <c r="H15" s="121" t="s">
        <v>195</v>
      </c>
      <c r="I15" s="158" t="s">
        <v>624</v>
      </c>
      <c r="J15" s="121">
        <v>2</v>
      </c>
      <c r="K15" s="151">
        <v>5</v>
      </c>
      <c r="L15" s="164">
        <v>10</v>
      </c>
      <c r="M15" s="101">
        <v>0</v>
      </c>
    </row>
    <row r="16" spans="1:23" ht="13">
      <c r="A16" s="15">
        <v>7</v>
      </c>
      <c r="B16" s="121" t="s">
        <v>192</v>
      </c>
      <c r="C16" s="158" t="s">
        <v>579</v>
      </c>
      <c r="D16" s="155">
        <v>1</v>
      </c>
      <c r="E16" s="151">
        <v>4</v>
      </c>
      <c r="F16" s="166">
        <v>4</v>
      </c>
      <c r="G16" s="101">
        <v>0</v>
      </c>
      <c r="H16" s="121"/>
      <c r="I16" s="158"/>
      <c r="J16" s="121"/>
      <c r="K16" s="151"/>
      <c r="L16" s="164">
        <v>0</v>
      </c>
      <c r="M16" s="101">
        <v>0</v>
      </c>
    </row>
    <row r="17" spans="1:24" ht="13">
      <c r="A17" s="15">
        <v>8</v>
      </c>
      <c r="B17" s="121" t="s">
        <v>192</v>
      </c>
      <c r="C17" s="158" t="s">
        <v>580</v>
      </c>
      <c r="D17" s="155">
        <v>1</v>
      </c>
      <c r="E17" s="151">
        <v>3</v>
      </c>
      <c r="F17" s="166">
        <v>3</v>
      </c>
      <c r="G17" s="101">
        <v>0</v>
      </c>
      <c r="H17" s="121"/>
      <c r="I17" s="158"/>
      <c r="J17" s="121"/>
      <c r="K17" s="151"/>
      <c r="L17" s="164">
        <v>0</v>
      </c>
      <c r="M17" s="101">
        <v>0</v>
      </c>
    </row>
    <row r="18" spans="1:24" ht="13">
      <c r="A18" s="15">
        <v>9</v>
      </c>
      <c r="B18" s="121" t="s">
        <v>192</v>
      </c>
      <c r="C18" s="158" t="s">
        <v>581</v>
      </c>
      <c r="D18" s="155">
        <v>1</v>
      </c>
      <c r="E18" s="151">
        <v>3.5</v>
      </c>
      <c r="F18" s="166">
        <v>3.5</v>
      </c>
      <c r="G18" s="101">
        <v>0</v>
      </c>
      <c r="H18" s="121"/>
      <c r="I18" s="158"/>
      <c r="J18" s="121"/>
      <c r="K18" s="151"/>
      <c r="L18" s="164">
        <v>0</v>
      </c>
      <c r="M18" s="101">
        <v>0</v>
      </c>
    </row>
    <row r="19" spans="1:24" ht="13">
      <c r="A19" s="15">
        <v>10</v>
      </c>
      <c r="B19" s="121" t="s">
        <v>192</v>
      </c>
      <c r="C19" s="158" t="s">
        <v>582</v>
      </c>
      <c r="D19" s="155">
        <v>1</v>
      </c>
      <c r="E19" s="151">
        <v>3</v>
      </c>
      <c r="F19" s="166">
        <v>3</v>
      </c>
      <c r="G19" s="101">
        <v>0</v>
      </c>
      <c r="H19" s="121"/>
      <c r="I19" s="158"/>
      <c r="J19" s="121"/>
      <c r="K19" s="151"/>
      <c r="L19" s="164">
        <v>0</v>
      </c>
      <c r="M19" s="101">
        <v>0</v>
      </c>
    </row>
    <row r="20" spans="1:24" ht="13">
      <c r="A20" s="15">
        <v>11</v>
      </c>
      <c r="B20" s="121"/>
      <c r="C20" s="158"/>
      <c r="D20" s="155"/>
      <c r="E20" s="151"/>
      <c r="F20" s="166">
        <v>0</v>
      </c>
      <c r="G20" s="101">
        <v>0</v>
      </c>
      <c r="H20" s="121"/>
      <c r="I20" s="158"/>
      <c r="J20" s="155"/>
      <c r="K20" s="151"/>
      <c r="L20" s="164">
        <v>0</v>
      </c>
      <c r="M20" s="101">
        <v>0</v>
      </c>
    </row>
    <row r="21" spans="1:24" ht="13">
      <c r="A21" s="15">
        <v>12</v>
      </c>
      <c r="B21" s="121"/>
      <c r="C21" s="158"/>
      <c r="D21" s="155"/>
      <c r="E21" s="151"/>
      <c r="F21" s="166">
        <v>0</v>
      </c>
      <c r="G21" s="101">
        <v>0</v>
      </c>
      <c r="H21" s="121"/>
      <c r="I21" s="158"/>
      <c r="J21" s="155"/>
      <c r="K21" s="151"/>
      <c r="L21" s="164">
        <v>0</v>
      </c>
      <c r="M21" s="101">
        <v>0</v>
      </c>
    </row>
    <row r="22" spans="1:24" ht="13">
      <c r="A22" s="15">
        <v>13</v>
      </c>
      <c r="B22" s="121"/>
      <c r="C22" s="158"/>
      <c r="D22" s="155"/>
      <c r="E22" s="151"/>
      <c r="F22" s="166">
        <v>0</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30</v>
      </c>
      <c r="G30" s="115"/>
      <c r="H30" s="6"/>
      <c r="I30" s="10"/>
      <c r="J30" s="10"/>
      <c r="K30" s="161" t="s">
        <v>583</v>
      </c>
      <c r="L30" s="161">
        <v>110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718</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4">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3">
      <c r="A34" s="93"/>
      <c r="B34" s="129" t="s">
        <v>233</v>
      </c>
      <c r="C34" s="53"/>
      <c r="D34" s="53"/>
      <c r="E34" s="53"/>
      <c r="F34" s="53"/>
      <c r="G34" s="101">
        <v>0</v>
      </c>
      <c r="H34" s="129" t="s">
        <v>584</v>
      </c>
      <c r="I34" s="53"/>
      <c r="J34" s="53"/>
      <c r="K34" s="53"/>
      <c r="L34" s="53"/>
      <c r="M34" s="53"/>
      <c r="N34" s="101">
        <v>0</v>
      </c>
      <c r="O34" s="129" t="s">
        <v>585</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c r="A35" s="40"/>
      <c r="B35" s="40" t="s">
        <v>538</v>
      </c>
      <c r="C35" s="40" t="s">
        <v>539</v>
      </c>
      <c r="D35" s="40" t="s">
        <v>586</v>
      </c>
      <c r="E35" s="49" t="s">
        <v>587</v>
      </c>
      <c r="F35" s="40" t="s">
        <v>588</v>
      </c>
      <c r="G35" s="101"/>
      <c r="H35" s="40" t="s">
        <v>590</v>
      </c>
      <c r="I35" s="40" t="s">
        <v>591</v>
      </c>
      <c r="J35" s="40" t="s">
        <v>586</v>
      </c>
      <c r="K35" s="49" t="s">
        <v>592</v>
      </c>
      <c r="L35" s="40" t="s">
        <v>593</v>
      </c>
      <c r="M35" s="40" t="s">
        <v>588</v>
      </c>
      <c r="N35" s="101"/>
      <c r="O35" s="40" t="s">
        <v>381</v>
      </c>
      <c r="P35" s="40" t="s">
        <v>594</v>
      </c>
      <c r="Q35" s="40" t="s">
        <v>588</v>
      </c>
      <c r="R35" s="101"/>
    </row>
    <row r="36" spans="1:195" ht="13">
      <c r="A36" s="15">
        <v>1</v>
      </c>
      <c r="B36" s="481"/>
      <c r="C36" s="482"/>
      <c r="D36" s="483"/>
      <c r="E36" s="484"/>
      <c r="F36" s="485"/>
      <c r="G36" s="486"/>
      <c r="H36" s="156"/>
      <c r="I36" s="159" t="s">
        <v>625</v>
      </c>
      <c r="J36" s="121">
        <v>1</v>
      </c>
      <c r="K36" s="121">
        <v>55</v>
      </c>
      <c r="L36" s="437">
        <v>53.78</v>
      </c>
      <c r="M36" s="180">
        <v>49.298333333333332</v>
      </c>
      <c r="N36" s="101">
        <v>0</v>
      </c>
      <c r="O36" s="168"/>
      <c r="P36" s="169"/>
      <c r="Q36" s="180">
        <v>0</v>
      </c>
      <c r="R36" s="101">
        <v>0</v>
      </c>
    </row>
    <row r="37" spans="1:195" ht="13">
      <c r="A37" s="15">
        <v>2</v>
      </c>
      <c r="B37" s="481"/>
      <c r="C37" s="482"/>
      <c r="D37" s="483"/>
      <c r="E37" s="484"/>
      <c r="F37" s="485"/>
      <c r="G37" s="486"/>
      <c r="H37" s="156"/>
      <c r="I37" s="159"/>
      <c r="J37" s="159"/>
      <c r="K37" s="121"/>
      <c r="L37" s="169"/>
      <c r="M37" s="180">
        <v>0</v>
      </c>
      <c r="N37" s="101">
        <v>0</v>
      </c>
      <c r="O37" s="168"/>
      <c r="P37" s="169"/>
      <c r="Q37" s="180">
        <v>0</v>
      </c>
      <c r="R37" s="101">
        <v>0</v>
      </c>
    </row>
    <row r="38" spans="1:195" ht="13">
      <c r="A38" s="15">
        <v>3</v>
      </c>
      <c r="B38" s="481"/>
      <c r="C38" s="482"/>
      <c r="D38" s="483"/>
      <c r="E38" s="484"/>
      <c r="F38" s="485"/>
      <c r="G38" s="486"/>
      <c r="H38" s="156"/>
      <c r="I38" s="159"/>
      <c r="J38" s="159"/>
      <c r="K38" s="121"/>
      <c r="L38" s="169"/>
      <c r="M38" s="180">
        <v>0</v>
      </c>
      <c r="N38" s="101">
        <v>0</v>
      </c>
      <c r="O38" s="168"/>
      <c r="P38" s="169"/>
      <c r="Q38" s="180">
        <v>0</v>
      </c>
      <c r="R38" s="101">
        <v>0</v>
      </c>
    </row>
    <row r="39" spans="1:195" ht="13">
      <c r="A39" s="15">
        <v>4</v>
      </c>
      <c r="B39" s="481"/>
      <c r="C39" s="482"/>
      <c r="D39" s="483"/>
      <c r="E39" s="484"/>
      <c r="F39" s="485"/>
      <c r="G39" s="486"/>
      <c r="H39" s="156"/>
      <c r="I39" s="159"/>
      <c r="J39" s="159"/>
      <c r="K39" s="121"/>
      <c r="L39" s="169"/>
      <c r="M39" s="180">
        <v>0</v>
      </c>
      <c r="N39" s="101">
        <v>0</v>
      </c>
      <c r="O39" s="168"/>
      <c r="P39" s="169"/>
      <c r="Q39" s="180">
        <v>0</v>
      </c>
      <c r="R39" s="101">
        <v>0</v>
      </c>
    </row>
    <row r="40" spans="1:195" ht="13">
      <c r="A40" s="15">
        <v>5</v>
      </c>
      <c r="B40" s="481"/>
      <c r="C40" s="482"/>
      <c r="D40" s="483"/>
      <c r="E40" s="484"/>
      <c r="F40" s="485"/>
      <c r="G40" s="486"/>
      <c r="H40" s="156"/>
      <c r="I40" s="159"/>
      <c r="J40" s="159"/>
      <c r="K40" s="121"/>
      <c r="L40" s="169"/>
      <c r="M40" s="180">
        <v>0</v>
      </c>
      <c r="N40" s="101">
        <v>0</v>
      </c>
      <c r="O40" s="168"/>
      <c r="P40" s="169"/>
      <c r="Q40" s="180">
        <v>0</v>
      </c>
      <c r="R40" s="101">
        <v>0</v>
      </c>
    </row>
    <row r="41" spans="1:195" ht="13">
      <c r="A41" s="15">
        <v>6</v>
      </c>
      <c r="B41" s="481"/>
      <c r="C41" s="482"/>
      <c r="D41" s="483"/>
      <c r="E41" s="484"/>
      <c r="F41" s="485"/>
      <c r="G41" s="486"/>
      <c r="H41" s="156"/>
      <c r="I41" s="159"/>
      <c r="J41" s="159"/>
      <c r="K41" s="121"/>
      <c r="L41" s="169"/>
      <c r="M41" s="180">
        <v>0</v>
      </c>
      <c r="N41" s="101">
        <v>0</v>
      </c>
      <c r="O41" s="168"/>
      <c r="P41" s="169"/>
      <c r="Q41" s="180">
        <v>0</v>
      </c>
      <c r="R41" s="101">
        <v>0</v>
      </c>
    </row>
    <row r="42" spans="1:195" ht="13">
      <c r="A42" s="15">
        <v>7</v>
      </c>
      <c r="B42" s="481"/>
      <c r="C42" s="482"/>
      <c r="D42" s="483"/>
      <c r="E42" s="484"/>
      <c r="F42" s="485"/>
      <c r="G42" s="486"/>
      <c r="H42" s="156"/>
      <c r="I42" s="159"/>
      <c r="J42" s="159"/>
      <c r="K42" s="121"/>
      <c r="L42" s="169"/>
      <c r="M42" s="180">
        <v>0</v>
      </c>
      <c r="N42" s="101">
        <v>0</v>
      </c>
      <c r="O42" s="168"/>
      <c r="P42" s="169"/>
      <c r="Q42" s="180">
        <v>0</v>
      </c>
      <c r="R42" s="101">
        <v>0</v>
      </c>
    </row>
    <row r="43" spans="1:195" ht="13">
      <c r="A43" s="15">
        <v>8</v>
      </c>
      <c r="B43" s="481"/>
      <c r="C43" s="482"/>
      <c r="D43" s="483"/>
      <c r="E43" s="484"/>
      <c r="F43" s="485"/>
      <c r="G43" s="486"/>
      <c r="H43" s="156"/>
      <c r="I43" s="159"/>
      <c r="J43" s="159"/>
      <c r="K43" s="121"/>
      <c r="L43" s="169"/>
      <c r="M43" s="180">
        <v>0</v>
      </c>
      <c r="N43" s="101">
        <v>0</v>
      </c>
      <c r="O43" s="168"/>
      <c r="P43" s="169"/>
      <c r="Q43" s="180">
        <v>0</v>
      </c>
      <c r="R43" s="101">
        <v>0</v>
      </c>
    </row>
    <row r="44" spans="1:195" ht="13">
      <c r="A44" s="15">
        <v>9</v>
      </c>
      <c r="B44" s="481"/>
      <c r="C44" s="482"/>
      <c r="D44" s="483"/>
      <c r="E44" s="484"/>
      <c r="F44" s="485"/>
      <c r="G44" s="486"/>
      <c r="H44" s="156"/>
      <c r="I44" s="159"/>
      <c r="J44" s="159"/>
      <c r="K44" s="121"/>
      <c r="L44" s="169"/>
      <c r="M44" s="180">
        <v>0</v>
      </c>
      <c r="N44" s="101">
        <v>0</v>
      </c>
      <c r="O44" s="168"/>
      <c r="P44" s="169"/>
      <c r="Q44" s="180">
        <v>0</v>
      </c>
      <c r="R44" s="101">
        <v>0</v>
      </c>
    </row>
    <row r="45" spans="1:195" ht="13">
      <c r="A45" s="15">
        <v>10</v>
      </c>
      <c r="B45" s="483"/>
      <c r="C45" s="482"/>
      <c r="D45" s="483"/>
      <c r="E45" s="484"/>
      <c r="F45" s="485"/>
      <c r="G45" s="486"/>
      <c r="H45" s="156"/>
      <c r="I45" s="159"/>
      <c r="J45" s="159"/>
      <c r="K45" s="121"/>
      <c r="L45" s="169"/>
      <c r="M45" s="180">
        <v>0</v>
      </c>
      <c r="N45" s="101">
        <v>0</v>
      </c>
      <c r="O45" s="168"/>
      <c r="P45" s="169"/>
      <c r="Q45" s="180">
        <v>0</v>
      </c>
      <c r="R45" s="101">
        <v>0</v>
      </c>
    </row>
    <row r="46" spans="1:195" ht="13">
      <c r="A46" s="15">
        <v>11</v>
      </c>
      <c r="B46" s="483"/>
      <c r="C46" s="482"/>
      <c r="D46" s="483"/>
      <c r="E46" s="484"/>
      <c r="F46" s="485"/>
      <c r="G46" s="486"/>
      <c r="H46" s="156"/>
      <c r="I46" s="159"/>
      <c r="J46" s="159"/>
      <c r="K46" s="121"/>
      <c r="L46" s="169"/>
      <c r="M46" s="180">
        <v>0</v>
      </c>
      <c r="N46" s="101">
        <v>0</v>
      </c>
      <c r="O46" s="168"/>
      <c r="P46" s="169"/>
      <c r="Q46" s="180">
        <v>0</v>
      </c>
      <c r="R46" s="101">
        <v>0</v>
      </c>
    </row>
    <row r="47" spans="1:195" ht="13">
      <c r="A47" s="15">
        <v>12</v>
      </c>
      <c r="B47" s="483"/>
      <c r="C47" s="482"/>
      <c r="D47" s="483"/>
      <c r="E47" s="484"/>
      <c r="F47" s="485"/>
      <c r="G47" s="482"/>
      <c r="H47" s="156"/>
      <c r="I47" s="159"/>
      <c r="J47" s="159"/>
      <c r="K47" s="121"/>
      <c r="L47" s="169"/>
      <c r="M47" s="180">
        <v>0</v>
      </c>
      <c r="N47" s="101">
        <v>0</v>
      </c>
      <c r="O47" s="168"/>
      <c r="P47" s="169"/>
      <c r="Q47" s="180">
        <v>0</v>
      </c>
      <c r="R47" s="101">
        <v>0</v>
      </c>
    </row>
    <row r="48" spans="1:195" ht="13">
      <c r="A48" s="15">
        <v>13</v>
      </c>
      <c r="B48" s="483"/>
      <c r="C48" s="482"/>
      <c r="D48" s="483"/>
      <c r="E48" s="484"/>
      <c r="F48" s="485"/>
      <c r="G48" s="482"/>
      <c r="H48" s="156"/>
      <c r="I48" s="159"/>
      <c r="J48" s="159"/>
      <c r="K48" s="121"/>
      <c r="L48" s="169"/>
      <c r="M48" s="180">
        <v>0</v>
      </c>
      <c r="N48" s="101">
        <v>0</v>
      </c>
      <c r="O48" s="168"/>
      <c r="P48" s="169"/>
      <c r="Q48" s="180">
        <v>0</v>
      </c>
      <c r="R48" s="101">
        <v>0</v>
      </c>
    </row>
    <row r="49" spans="1:18" ht="13">
      <c r="A49" s="15">
        <v>14</v>
      </c>
      <c r="B49" s="483"/>
      <c r="C49" s="487"/>
      <c r="D49" s="483"/>
      <c r="E49" s="484"/>
      <c r="F49" s="485"/>
      <c r="G49" s="487"/>
      <c r="H49" s="156"/>
      <c r="I49" s="159"/>
      <c r="J49" s="159"/>
      <c r="K49" s="121"/>
      <c r="L49" s="169"/>
      <c r="M49" s="180">
        <v>0</v>
      </c>
      <c r="N49" s="101">
        <v>0</v>
      </c>
      <c r="O49" s="168"/>
      <c r="P49" s="169"/>
      <c r="Q49" s="180">
        <v>0</v>
      </c>
      <c r="R49" s="101">
        <v>0</v>
      </c>
    </row>
    <row r="50" spans="1:18" ht="13">
      <c r="A50" s="15">
        <v>15</v>
      </c>
      <c r="B50" s="483"/>
      <c r="C50" s="487"/>
      <c r="D50" s="483"/>
      <c r="E50" s="484"/>
      <c r="F50" s="485"/>
      <c r="G50" s="487"/>
      <c r="H50" s="156"/>
      <c r="I50" s="159"/>
      <c r="J50" s="159"/>
      <c r="K50" s="121"/>
      <c r="L50" s="169"/>
      <c r="M50" s="180">
        <v>0</v>
      </c>
      <c r="N50" s="101">
        <v>0</v>
      </c>
      <c r="O50" s="168"/>
      <c r="P50" s="169"/>
      <c r="Q50" s="180">
        <v>0</v>
      </c>
      <c r="R50" s="101">
        <v>0</v>
      </c>
    </row>
    <row r="51" spans="1:18" ht="13">
      <c r="A51" s="15">
        <v>16</v>
      </c>
      <c r="B51" s="483"/>
      <c r="C51" s="487"/>
      <c r="D51" s="483"/>
      <c r="E51" s="484"/>
      <c r="F51" s="485"/>
      <c r="G51" s="487"/>
      <c r="H51" s="156"/>
      <c r="I51" s="159"/>
      <c r="J51" s="159"/>
      <c r="K51" s="121"/>
      <c r="L51" s="169"/>
      <c r="M51" s="180">
        <v>0</v>
      </c>
      <c r="N51" s="101">
        <v>0</v>
      </c>
      <c r="O51" s="168"/>
      <c r="P51" s="169"/>
      <c r="Q51" s="180">
        <v>0</v>
      </c>
      <c r="R51" s="101">
        <v>0</v>
      </c>
    </row>
    <row r="52" spans="1:18" ht="13">
      <c r="A52" s="15">
        <v>17</v>
      </c>
      <c r="B52" s="483"/>
      <c r="C52" s="487"/>
      <c r="D52" s="483"/>
      <c r="E52" s="484"/>
      <c r="F52" s="485"/>
      <c r="G52" s="487"/>
      <c r="H52" s="156"/>
      <c r="I52" s="159"/>
      <c r="J52" s="159"/>
      <c r="K52" s="121"/>
      <c r="L52" s="169"/>
      <c r="M52" s="180">
        <v>0</v>
      </c>
      <c r="N52" s="101">
        <v>0</v>
      </c>
      <c r="O52" s="168"/>
      <c r="P52" s="169"/>
      <c r="Q52" s="180">
        <v>0</v>
      </c>
      <c r="R52" s="101">
        <v>0</v>
      </c>
    </row>
    <row r="53" spans="1:18" ht="13">
      <c r="A53" s="15">
        <v>18</v>
      </c>
      <c r="B53" s="483"/>
      <c r="C53" s="487"/>
      <c r="D53" s="483"/>
      <c r="E53" s="484"/>
      <c r="F53" s="485"/>
      <c r="G53" s="487"/>
      <c r="H53" s="156"/>
      <c r="I53" s="159"/>
      <c r="J53" s="159"/>
      <c r="K53" s="121"/>
      <c r="L53" s="169"/>
      <c r="M53" s="180">
        <v>0</v>
      </c>
      <c r="N53" s="101">
        <v>0</v>
      </c>
      <c r="O53" s="168"/>
      <c r="P53" s="169"/>
      <c r="Q53" s="180">
        <v>0</v>
      </c>
      <c r="R53" s="101">
        <v>0</v>
      </c>
    </row>
    <row r="54" spans="1:18" ht="13">
      <c r="A54" s="15">
        <v>19</v>
      </c>
      <c r="B54" s="483"/>
      <c r="C54" s="487"/>
      <c r="D54" s="483"/>
      <c r="E54" s="484"/>
      <c r="F54" s="485"/>
      <c r="G54" s="487"/>
      <c r="H54" s="156"/>
      <c r="I54" s="159"/>
      <c r="J54" s="159"/>
      <c r="K54" s="121"/>
      <c r="L54" s="169"/>
      <c r="M54" s="180">
        <v>0</v>
      </c>
      <c r="N54" s="101">
        <v>0</v>
      </c>
      <c r="O54" s="168"/>
      <c r="P54" s="169"/>
      <c r="Q54" s="180">
        <v>0</v>
      </c>
      <c r="R54" s="101">
        <v>0</v>
      </c>
    </row>
    <row r="55" spans="1:18" ht="13">
      <c r="A55" s="15">
        <v>20</v>
      </c>
      <c r="B55" s="483"/>
      <c r="C55" s="487"/>
      <c r="D55" s="483"/>
      <c r="E55" s="484"/>
      <c r="F55" s="488"/>
      <c r="G55" s="487"/>
      <c r="H55" s="156"/>
      <c r="I55" s="159"/>
      <c r="J55" s="159"/>
      <c r="K55" s="121"/>
      <c r="L55" s="169"/>
      <c r="M55" s="181">
        <v>0</v>
      </c>
      <c r="N55" s="101">
        <v>0</v>
      </c>
      <c r="O55" s="168"/>
      <c r="P55" s="169"/>
      <c r="Q55" s="181">
        <v>0</v>
      </c>
      <c r="R55" s="101">
        <v>0</v>
      </c>
    </row>
    <row r="56" spans="1:18" ht="13.5" thickBot="1">
      <c r="E56" s="161" t="s">
        <v>602</v>
      </c>
      <c r="F56" s="162">
        <v>0</v>
      </c>
      <c r="G56" s="17"/>
      <c r="H56"/>
      <c r="L56" s="161" t="s">
        <v>598</v>
      </c>
      <c r="M56" s="162">
        <v>49.298333333333332</v>
      </c>
      <c r="O56"/>
      <c r="P56" s="161" t="s">
        <v>599</v>
      </c>
      <c r="Q56" s="162">
        <v>0</v>
      </c>
    </row>
    <row r="57" spans="1:18" ht="13" customHeight="1"/>
    <row r="58" spans="1:18" ht="13" customHeight="1"/>
    <row r="59" spans="1:18" ht="13" customHeight="1"/>
    <row r="60" spans="1:18" ht="13" customHeight="1"/>
    <row r="61" spans="1:18" ht="13" customHeight="1"/>
    <row r="62" spans="1:18" ht="13" customHeight="1"/>
    <row r="63" spans="1:18" ht="13" customHeight="1"/>
    <row r="64" spans="1:18"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32" priority="2" operator="equal">
      <formula>"Check"</formula>
    </cfRule>
    <cfRule type="cellIs" dxfId="31" priority="3" operator="equal">
      <formula>"Ok"</formula>
    </cfRule>
  </conditionalFormatting>
  <dataValidations count="1">
    <dataValidation type="list" allowBlank="1" showInputMessage="1" showErrorMessage="1" sqref="M8 G30:J30 M30 C30:D31" xr:uid="{3D91FE32-4956-4A2E-AF9D-D2BD5057CFA7}">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89CCCD0E-C85C-4D80-9B8A-3674D9A4E6C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03AA3192-E4A1-4935-89F8-CE608FDE017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83" id="{A3255010-181F-4E99-BCA1-92A2ED22791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9A17F38F-0F04-4516-BF59-FE62D38B116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032C34BC-875A-4EE3-B004-D358F123EF8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 id="{D070B861-D440-406C-9F4B-50AC0AC6605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C057EB9F-173C-411E-BBA7-85CD894508E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84" id="{265B3F46-B187-4C8B-A45B-BA7D4C3D661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DFD68C48-48ED-4696-A9EA-1C062415528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33018519-AEA1-44F5-8619-4FE9659029F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26" id="{FA8AEE5C-7462-4F31-A15F-D939E7891B1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3AD59CED-9363-4EE2-ABAB-AD8BE42B637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FC6F0368-FD84-4AB0-B649-51C4A9936F5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27" id="{BB1E59B5-826E-44ED-B61E-7DB1723E00E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BA3B631-7B06-4772-B862-3F32C71F6910}">
          <x14:formula1>
            <xm:f>'Input|Setup'!$B$31:$B$49</xm:f>
          </x14:formula1>
          <xm:sqref>B10:B29 H10:H29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AC05A-99E7-47A0-A5CF-98BF0294121D}">
  <sheetPr>
    <tabColor theme="6" tint="0.79998168889431442"/>
  </sheetPr>
  <dimension ref="B1:D16"/>
  <sheetViews>
    <sheetView workbookViewId="0">
      <selection activeCell="D29" sqref="D29"/>
    </sheetView>
  </sheetViews>
  <sheetFormatPr defaultColWidth="9.1796875" defaultRowHeight="14.5"/>
  <cols>
    <col min="1" max="1" width="9.1796875" style="428"/>
    <col min="2" max="2" width="25.1796875" style="428" customWidth="1"/>
    <col min="3" max="3" width="26.1796875" style="428" customWidth="1"/>
    <col min="4" max="4" width="107.1796875" style="428" customWidth="1"/>
    <col min="5" max="16384" width="9.1796875" style="428"/>
  </cols>
  <sheetData>
    <row r="1" spans="2:4" ht="18.5">
      <c r="B1" s="427" t="s">
        <v>645</v>
      </c>
    </row>
    <row r="3" spans="2:4">
      <c r="B3" s="429" t="s">
        <v>646</v>
      </c>
      <c r="C3" s="429"/>
      <c r="D3" s="429"/>
    </row>
    <row r="5" spans="2:4">
      <c r="B5" s="430" t="s">
        <v>26</v>
      </c>
      <c r="C5" s="430" t="s">
        <v>647</v>
      </c>
      <c r="D5" s="430" t="s">
        <v>648</v>
      </c>
    </row>
    <row r="6" spans="2:4">
      <c r="B6" s="428" t="s">
        <v>649</v>
      </c>
      <c r="C6" s="428" t="s">
        <v>650</v>
      </c>
      <c r="D6" s="428" t="s">
        <v>652</v>
      </c>
    </row>
    <row r="7" spans="2:4">
      <c r="B7" s="428" t="s">
        <v>649</v>
      </c>
      <c r="C7" s="428" t="s">
        <v>651</v>
      </c>
      <c r="D7" s="428" t="s">
        <v>655</v>
      </c>
    </row>
    <row r="8" spans="2:4">
      <c r="B8" s="428" t="s">
        <v>653</v>
      </c>
      <c r="C8" s="428" t="s">
        <v>654</v>
      </c>
      <c r="D8" s="428" t="s">
        <v>656</v>
      </c>
    </row>
    <row r="9" spans="2:4">
      <c r="B9" s="428" t="s">
        <v>657</v>
      </c>
      <c r="C9" s="428" t="s">
        <v>658</v>
      </c>
      <c r="D9" s="428" t="s">
        <v>661</v>
      </c>
    </row>
    <row r="10" spans="2:4">
      <c r="B10" s="428" t="s">
        <v>657</v>
      </c>
      <c r="C10" s="428" t="s">
        <v>662</v>
      </c>
      <c r="D10" s="428" t="s">
        <v>664</v>
      </c>
    </row>
    <row r="11" spans="2:4">
      <c r="B11" s="428" t="s">
        <v>657</v>
      </c>
      <c r="C11" s="428" t="s">
        <v>659</v>
      </c>
      <c r="D11" s="428" t="s">
        <v>660</v>
      </c>
    </row>
    <row r="12" spans="2:4">
      <c r="B12" s="428" t="s">
        <v>657</v>
      </c>
      <c r="C12" s="428" t="s">
        <v>665</v>
      </c>
      <c r="D12" s="428" t="s">
        <v>666</v>
      </c>
    </row>
    <row r="13" spans="2:4">
      <c r="B13" s="428" t="s">
        <v>657</v>
      </c>
      <c r="C13" s="428" t="s">
        <v>663</v>
      </c>
      <c r="D13" s="428" t="s">
        <v>667</v>
      </c>
    </row>
    <row r="14" spans="2:4">
      <c r="B14" s="428" t="s">
        <v>670</v>
      </c>
      <c r="C14" s="428" t="s">
        <v>671</v>
      </c>
      <c r="D14" s="428" t="s">
        <v>672</v>
      </c>
    </row>
    <row r="15" spans="2:4">
      <c r="B15" s="428" t="s">
        <v>673</v>
      </c>
      <c r="C15" s="480" t="s">
        <v>700</v>
      </c>
      <c r="D15" s="428" t="s">
        <v>674</v>
      </c>
    </row>
    <row r="16" spans="2:4">
      <c r="B16" s="428" t="s">
        <v>697</v>
      </c>
      <c r="C16" s="428" t="s">
        <v>699</v>
      </c>
      <c r="D16" s="428" t="s">
        <v>698</v>
      </c>
    </row>
  </sheetData>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3D513-B80C-49D5-B584-DB85131A83BA}">
  <sheetPr codeName="Sheet32">
    <tabColor theme="8" tint="0.79998168889431442"/>
  </sheetPr>
  <dimension ref="A1:HO1257"/>
  <sheetViews>
    <sheetView showGridLines="0"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8.54296875" style="2" bestFit="1" customWidth="1"/>
    <col min="18" max="18" width="12.453125" style="2"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347</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735</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t="s">
        <v>192</v>
      </c>
      <c r="C10" s="158" t="s">
        <v>611</v>
      </c>
      <c r="D10" s="155">
        <v>1</v>
      </c>
      <c r="E10" s="151">
        <v>3</v>
      </c>
      <c r="F10" s="166">
        <v>3</v>
      </c>
      <c r="G10" s="101">
        <v>0</v>
      </c>
      <c r="H10" s="121" t="s">
        <v>195</v>
      </c>
      <c r="I10" s="158" t="s">
        <v>565</v>
      </c>
      <c r="J10" s="121">
        <v>1</v>
      </c>
      <c r="K10" s="151">
        <v>30</v>
      </c>
      <c r="L10" s="164">
        <v>30</v>
      </c>
      <c r="M10" s="101">
        <v>0</v>
      </c>
    </row>
    <row r="11" spans="1:23" ht="13">
      <c r="A11" s="15">
        <v>2</v>
      </c>
      <c r="B11" s="121" t="s">
        <v>192</v>
      </c>
      <c r="C11" s="158" t="s">
        <v>612</v>
      </c>
      <c r="D11" s="155">
        <v>1</v>
      </c>
      <c r="E11" s="151">
        <v>2.2999999999999998</v>
      </c>
      <c r="F11" s="166">
        <v>2.2999999999999998</v>
      </c>
      <c r="G11" s="101">
        <v>0</v>
      </c>
      <c r="H11" s="121" t="s">
        <v>195</v>
      </c>
      <c r="I11" s="158" t="s">
        <v>639</v>
      </c>
      <c r="J11" s="121">
        <v>1</v>
      </c>
      <c r="K11" s="151">
        <v>10</v>
      </c>
      <c r="L11" s="164">
        <v>10</v>
      </c>
      <c r="M11" s="101">
        <v>0</v>
      </c>
    </row>
    <row r="12" spans="1:23" ht="13">
      <c r="A12" s="15">
        <v>3</v>
      </c>
      <c r="B12" s="121" t="s">
        <v>192</v>
      </c>
      <c r="C12" s="158" t="s">
        <v>614</v>
      </c>
      <c r="D12" s="155">
        <v>1</v>
      </c>
      <c r="E12" s="151">
        <v>3.9</v>
      </c>
      <c r="F12" s="166">
        <v>3.9</v>
      </c>
      <c r="G12" s="101">
        <v>0</v>
      </c>
      <c r="H12" s="121"/>
      <c r="I12" s="158"/>
      <c r="J12" s="121"/>
      <c r="K12" s="151"/>
      <c r="L12" s="164">
        <v>0</v>
      </c>
      <c r="M12" s="101">
        <v>0</v>
      </c>
    </row>
    <row r="13" spans="1:23" ht="13">
      <c r="A13" s="15">
        <v>4</v>
      </c>
      <c r="B13" s="121" t="s">
        <v>192</v>
      </c>
      <c r="C13" s="158" t="s">
        <v>580</v>
      </c>
      <c r="D13" s="155">
        <v>1</v>
      </c>
      <c r="E13" s="151">
        <v>3.5</v>
      </c>
      <c r="F13" s="166">
        <v>3.5</v>
      </c>
      <c r="G13" s="101">
        <v>0</v>
      </c>
      <c r="H13" s="121"/>
      <c r="I13" s="158"/>
      <c r="J13" s="121"/>
      <c r="K13" s="151"/>
      <c r="L13" s="164">
        <v>0</v>
      </c>
      <c r="M13" s="101">
        <v>0</v>
      </c>
    </row>
    <row r="14" spans="1:23" ht="13">
      <c r="A14" s="15">
        <v>5</v>
      </c>
      <c r="B14" s="121"/>
      <c r="C14" s="158"/>
      <c r="D14" s="155"/>
      <c r="E14" s="151"/>
      <c r="F14" s="166">
        <v>0</v>
      </c>
      <c r="G14" s="101">
        <v>0</v>
      </c>
      <c r="H14" s="121"/>
      <c r="I14" s="158"/>
      <c r="J14" s="121"/>
      <c r="K14" s="151"/>
      <c r="L14" s="164">
        <v>0</v>
      </c>
      <c r="M14" s="101">
        <v>0</v>
      </c>
    </row>
    <row r="15" spans="1:23" ht="13">
      <c r="A15" s="15">
        <v>6</v>
      </c>
      <c r="B15" s="121"/>
      <c r="C15" s="158"/>
      <c r="D15" s="155"/>
      <c r="E15" s="151"/>
      <c r="F15" s="166">
        <v>0</v>
      </c>
      <c r="G15" s="101">
        <v>0</v>
      </c>
      <c r="H15" s="121"/>
      <c r="I15" s="158"/>
      <c r="J15" s="121"/>
      <c r="K15" s="151"/>
      <c r="L15" s="164">
        <v>0</v>
      </c>
      <c r="M15" s="101">
        <v>0</v>
      </c>
    </row>
    <row r="16" spans="1:23" ht="13">
      <c r="A16" s="15">
        <v>7</v>
      </c>
      <c r="B16" s="121"/>
      <c r="C16" s="158"/>
      <c r="D16" s="155"/>
      <c r="E16" s="151"/>
      <c r="F16" s="166">
        <v>0</v>
      </c>
      <c r="G16" s="101">
        <v>0</v>
      </c>
      <c r="H16" s="121"/>
      <c r="I16" s="158"/>
      <c r="J16" s="155"/>
      <c r="K16" s="151"/>
      <c r="L16" s="164">
        <v>0</v>
      </c>
      <c r="M16" s="101">
        <v>0</v>
      </c>
    </row>
    <row r="17" spans="1:24" ht="13">
      <c r="A17" s="15">
        <v>8</v>
      </c>
      <c r="B17" s="121"/>
      <c r="C17" s="158"/>
      <c r="D17" s="155"/>
      <c r="E17" s="151"/>
      <c r="F17" s="166">
        <v>0</v>
      </c>
      <c r="G17" s="101">
        <v>0</v>
      </c>
      <c r="H17" s="121"/>
      <c r="I17" s="158"/>
      <c r="J17" s="155"/>
      <c r="K17" s="151"/>
      <c r="L17" s="164">
        <v>0</v>
      </c>
      <c r="M17" s="101">
        <v>0</v>
      </c>
    </row>
    <row r="18" spans="1:24" ht="13">
      <c r="A18" s="15">
        <v>9</v>
      </c>
      <c r="B18" s="121"/>
      <c r="C18" s="158"/>
      <c r="D18" s="155"/>
      <c r="E18" s="151"/>
      <c r="F18" s="166">
        <v>0</v>
      </c>
      <c r="G18" s="101">
        <v>0</v>
      </c>
      <c r="H18" s="121"/>
      <c r="I18" s="158"/>
      <c r="J18" s="155"/>
      <c r="K18" s="151"/>
      <c r="L18" s="164">
        <v>0</v>
      </c>
      <c r="M18" s="101">
        <v>0</v>
      </c>
    </row>
    <row r="19" spans="1:24" ht="13">
      <c r="A19" s="15">
        <v>10</v>
      </c>
      <c r="B19" s="121"/>
      <c r="C19" s="158"/>
      <c r="D19" s="155"/>
      <c r="E19" s="151"/>
      <c r="F19" s="166">
        <v>0</v>
      </c>
      <c r="G19" s="101">
        <v>0</v>
      </c>
      <c r="H19" s="121"/>
      <c r="I19" s="158"/>
      <c r="J19" s="155"/>
      <c r="K19" s="151"/>
      <c r="L19" s="164">
        <v>0</v>
      </c>
      <c r="M19" s="101">
        <v>0</v>
      </c>
    </row>
    <row r="20" spans="1:24" ht="13">
      <c r="A20" s="15">
        <v>11</v>
      </c>
      <c r="B20" s="121"/>
      <c r="C20" s="158"/>
      <c r="D20" s="155"/>
      <c r="E20" s="151"/>
      <c r="F20" s="166">
        <v>0</v>
      </c>
      <c r="G20" s="101">
        <v>0</v>
      </c>
      <c r="H20" s="121"/>
      <c r="I20" s="158"/>
      <c r="J20" s="155"/>
      <c r="K20" s="151"/>
      <c r="L20" s="164">
        <v>0</v>
      </c>
      <c r="M20" s="101">
        <v>0</v>
      </c>
    </row>
    <row r="21" spans="1:24" ht="13">
      <c r="A21" s="15">
        <v>12</v>
      </c>
      <c r="B21" s="121"/>
      <c r="C21" s="158"/>
      <c r="D21" s="155"/>
      <c r="E21" s="151"/>
      <c r="F21" s="166">
        <v>0</v>
      </c>
      <c r="G21" s="101">
        <v>0</v>
      </c>
      <c r="H21" s="121"/>
      <c r="I21" s="158"/>
      <c r="J21" s="155"/>
      <c r="K21" s="151"/>
      <c r="L21" s="164">
        <v>0</v>
      </c>
      <c r="M21" s="101">
        <v>0</v>
      </c>
    </row>
    <row r="22" spans="1:24" ht="13">
      <c r="A22" s="15">
        <v>13</v>
      </c>
      <c r="B22" s="121"/>
      <c r="C22" s="158"/>
      <c r="D22" s="155"/>
      <c r="E22" s="151"/>
      <c r="F22" s="166">
        <v>0</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12.7</v>
      </c>
      <c r="G30" s="115"/>
      <c r="H30" s="6"/>
      <c r="I30" s="10"/>
      <c r="J30" s="10"/>
      <c r="K30" s="161" t="s">
        <v>583</v>
      </c>
      <c r="L30" s="161">
        <v>40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736</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4">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3">
      <c r="A34" s="93"/>
      <c r="B34" s="129" t="s">
        <v>233</v>
      </c>
      <c r="C34" s="53"/>
      <c r="D34" s="53"/>
      <c r="E34" s="53"/>
      <c r="F34" s="53"/>
      <c r="G34" s="101">
        <v>0</v>
      </c>
      <c r="H34" s="129" t="s">
        <v>584</v>
      </c>
      <c r="I34" s="53"/>
      <c r="J34" s="53"/>
      <c r="K34" s="53"/>
      <c r="L34" s="53"/>
      <c r="M34" s="53"/>
      <c r="N34" s="101">
        <v>0</v>
      </c>
      <c r="O34" s="129" t="s">
        <v>585</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c r="A35" s="40"/>
      <c r="B35" s="40" t="s">
        <v>538</v>
      </c>
      <c r="C35" s="40" t="s">
        <v>539</v>
      </c>
      <c r="D35" s="40" t="s">
        <v>586</v>
      </c>
      <c r="E35" s="49" t="s">
        <v>587</v>
      </c>
      <c r="F35" s="40" t="s">
        <v>588</v>
      </c>
      <c r="G35" s="101"/>
      <c r="H35" s="40" t="s">
        <v>590</v>
      </c>
      <c r="I35" s="40" t="s">
        <v>591</v>
      </c>
      <c r="J35" s="40" t="s">
        <v>586</v>
      </c>
      <c r="K35" s="49" t="s">
        <v>592</v>
      </c>
      <c r="L35" s="40" t="s">
        <v>593</v>
      </c>
      <c r="M35" s="40" t="s">
        <v>588</v>
      </c>
      <c r="N35" s="101"/>
      <c r="O35" s="40" t="s">
        <v>381</v>
      </c>
      <c r="P35" s="40" t="s">
        <v>594</v>
      </c>
      <c r="Q35" s="40" t="s">
        <v>588</v>
      </c>
      <c r="R35" s="101"/>
    </row>
    <row r="36" spans="1:195" ht="13">
      <c r="A36" s="15">
        <v>1</v>
      </c>
      <c r="B36" s="481"/>
      <c r="C36" s="482"/>
      <c r="D36" s="483"/>
      <c r="E36" s="484"/>
      <c r="F36" s="485"/>
      <c r="G36" s="486"/>
      <c r="H36" s="156"/>
      <c r="I36" s="159" t="s">
        <v>603</v>
      </c>
      <c r="J36" s="121">
        <v>1</v>
      </c>
      <c r="K36" s="121">
        <v>40</v>
      </c>
      <c r="L36" s="437">
        <v>53.78</v>
      </c>
      <c r="M36" s="180">
        <v>35.853333333333332</v>
      </c>
      <c r="N36" s="101">
        <v>0</v>
      </c>
      <c r="O36" s="168"/>
      <c r="P36" s="169"/>
      <c r="Q36" s="180">
        <v>0</v>
      </c>
      <c r="R36" s="101">
        <v>0</v>
      </c>
    </row>
    <row r="37" spans="1:195" ht="13">
      <c r="A37" s="15">
        <v>2</v>
      </c>
      <c r="B37" s="481"/>
      <c r="C37" s="482"/>
      <c r="D37" s="483"/>
      <c r="E37" s="484"/>
      <c r="F37" s="485"/>
      <c r="G37" s="486"/>
      <c r="H37" s="156"/>
      <c r="I37" s="159"/>
      <c r="J37" s="159"/>
      <c r="K37" s="121"/>
      <c r="L37" s="169"/>
      <c r="M37" s="180">
        <v>0</v>
      </c>
      <c r="N37" s="101">
        <v>0</v>
      </c>
      <c r="O37" s="168"/>
      <c r="P37" s="169"/>
      <c r="Q37" s="180">
        <v>0</v>
      </c>
      <c r="R37" s="101">
        <v>0</v>
      </c>
    </row>
    <row r="38" spans="1:195" ht="13">
      <c r="A38" s="15">
        <v>3</v>
      </c>
      <c r="B38" s="481"/>
      <c r="C38" s="482"/>
      <c r="D38" s="483"/>
      <c r="E38" s="484"/>
      <c r="F38" s="485"/>
      <c r="G38" s="486"/>
      <c r="H38" s="156"/>
      <c r="I38" s="159"/>
      <c r="J38" s="159"/>
      <c r="K38" s="121"/>
      <c r="L38" s="169"/>
      <c r="M38" s="180">
        <v>0</v>
      </c>
      <c r="N38" s="101">
        <v>0</v>
      </c>
      <c r="O38" s="168"/>
      <c r="P38" s="169"/>
      <c r="Q38" s="180">
        <v>0</v>
      </c>
      <c r="R38" s="101">
        <v>0</v>
      </c>
    </row>
    <row r="39" spans="1:195" ht="13">
      <c r="A39" s="15">
        <v>4</v>
      </c>
      <c r="B39" s="481"/>
      <c r="C39" s="482"/>
      <c r="D39" s="483"/>
      <c r="E39" s="484"/>
      <c r="F39" s="485"/>
      <c r="G39" s="486"/>
      <c r="H39" s="156"/>
      <c r="I39" s="159"/>
      <c r="J39" s="159"/>
      <c r="K39" s="121"/>
      <c r="L39" s="169"/>
      <c r="M39" s="180">
        <v>0</v>
      </c>
      <c r="N39" s="101">
        <v>0</v>
      </c>
      <c r="O39" s="168"/>
      <c r="P39" s="169"/>
      <c r="Q39" s="180">
        <v>0</v>
      </c>
      <c r="R39" s="101">
        <v>0</v>
      </c>
    </row>
    <row r="40" spans="1:195" ht="13">
      <c r="A40" s="15">
        <v>5</v>
      </c>
      <c r="B40" s="481"/>
      <c r="C40" s="482"/>
      <c r="D40" s="483"/>
      <c r="E40" s="484"/>
      <c r="F40" s="485"/>
      <c r="G40" s="486"/>
      <c r="H40" s="156"/>
      <c r="I40" s="159"/>
      <c r="J40" s="159"/>
      <c r="K40" s="121"/>
      <c r="L40" s="169"/>
      <c r="M40" s="180">
        <v>0</v>
      </c>
      <c r="N40" s="101">
        <v>0</v>
      </c>
      <c r="O40" s="168"/>
      <c r="P40" s="169"/>
      <c r="Q40" s="180">
        <v>0</v>
      </c>
      <c r="R40" s="101">
        <v>0</v>
      </c>
    </row>
    <row r="41" spans="1:195" ht="13">
      <c r="A41" s="15">
        <v>6</v>
      </c>
      <c r="B41" s="481"/>
      <c r="C41" s="482"/>
      <c r="D41" s="483"/>
      <c r="E41" s="484"/>
      <c r="F41" s="485"/>
      <c r="G41" s="486"/>
      <c r="H41" s="156"/>
      <c r="I41" s="159"/>
      <c r="J41" s="159"/>
      <c r="K41" s="121"/>
      <c r="L41" s="169"/>
      <c r="M41" s="180">
        <v>0</v>
      </c>
      <c r="N41" s="101">
        <v>0</v>
      </c>
      <c r="O41" s="168"/>
      <c r="P41" s="169"/>
      <c r="Q41" s="180">
        <v>0</v>
      </c>
      <c r="R41" s="101">
        <v>0</v>
      </c>
    </row>
    <row r="42" spans="1:195" ht="13">
      <c r="A42" s="15">
        <v>7</v>
      </c>
      <c r="B42" s="481"/>
      <c r="C42" s="482"/>
      <c r="D42" s="483"/>
      <c r="E42" s="484"/>
      <c r="F42" s="485"/>
      <c r="G42" s="486"/>
      <c r="H42" s="156"/>
      <c r="I42" s="159"/>
      <c r="J42" s="159"/>
      <c r="K42" s="121"/>
      <c r="L42" s="169"/>
      <c r="M42" s="180">
        <v>0</v>
      </c>
      <c r="N42" s="101">
        <v>0</v>
      </c>
      <c r="O42" s="168"/>
      <c r="P42" s="169"/>
      <c r="Q42" s="180">
        <v>0</v>
      </c>
      <c r="R42" s="101">
        <v>0</v>
      </c>
    </row>
    <row r="43" spans="1:195" ht="13">
      <c r="A43" s="15">
        <v>8</v>
      </c>
      <c r="B43" s="481"/>
      <c r="C43" s="482"/>
      <c r="D43" s="483"/>
      <c r="E43" s="484"/>
      <c r="F43" s="485"/>
      <c r="G43" s="486"/>
      <c r="H43" s="156"/>
      <c r="I43" s="159"/>
      <c r="J43" s="159"/>
      <c r="K43" s="121"/>
      <c r="L43" s="169"/>
      <c r="M43" s="180">
        <v>0</v>
      </c>
      <c r="N43" s="101">
        <v>0</v>
      </c>
      <c r="O43" s="168"/>
      <c r="P43" s="169"/>
      <c r="Q43" s="180">
        <v>0</v>
      </c>
      <c r="R43" s="101">
        <v>0</v>
      </c>
    </row>
    <row r="44" spans="1:195" ht="13">
      <c r="A44" s="15">
        <v>9</v>
      </c>
      <c r="B44" s="481"/>
      <c r="C44" s="482"/>
      <c r="D44" s="483"/>
      <c r="E44" s="484"/>
      <c r="F44" s="485"/>
      <c r="G44" s="486"/>
      <c r="H44" s="156"/>
      <c r="I44" s="159"/>
      <c r="J44" s="159"/>
      <c r="K44" s="121"/>
      <c r="L44" s="169"/>
      <c r="M44" s="180">
        <v>0</v>
      </c>
      <c r="N44" s="101">
        <v>0</v>
      </c>
      <c r="O44" s="168"/>
      <c r="P44" s="169"/>
      <c r="Q44" s="180">
        <v>0</v>
      </c>
      <c r="R44" s="101">
        <v>0</v>
      </c>
    </row>
    <row r="45" spans="1:195" ht="13">
      <c r="A45" s="15">
        <v>10</v>
      </c>
      <c r="B45" s="483"/>
      <c r="C45" s="482"/>
      <c r="D45" s="483"/>
      <c r="E45" s="484"/>
      <c r="F45" s="485"/>
      <c r="G45" s="486"/>
      <c r="H45" s="156"/>
      <c r="I45" s="159"/>
      <c r="J45" s="159"/>
      <c r="K45" s="121"/>
      <c r="L45" s="169"/>
      <c r="M45" s="180">
        <v>0</v>
      </c>
      <c r="N45" s="101">
        <v>0</v>
      </c>
      <c r="O45" s="168"/>
      <c r="P45" s="169"/>
      <c r="Q45" s="180">
        <v>0</v>
      </c>
      <c r="R45" s="101">
        <v>0</v>
      </c>
    </row>
    <row r="46" spans="1:195" ht="13">
      <c r="A46" s="15">
        <v>11</v>
      </c>
      <c r="B46" s="483"/>
      <c r="C46" s="482"/>
      <c r="D46" s="483"/>
      <c r="E46" s="484"/>
      <c r="F46" s="485"/>
      <c r="G46" s="486"/>
      <c r="H46" s="156"/>
      <c r="I46" s="159"/>
      <c r="J46" s="159"/>
      <c r="K46" s="121"/>
      <c r="L46" s="169"/>
      <c r="M46" s="180">
        <v>0</v>
      </c>
      <c r="N46" s="101">
        <v>0</v>
      </c>
      <c r="O46" s="168"/>
      <c r="P46" s="169"/>
      <c r="Q46" s="180">
        <v>0</v>
      </c>
      <c r="R46" s="101">
        <v>0</v>
      </c>
    </row>
    <row r="47" spans="1:195" ht="13">
      <c r="A47" s="15">
        <v>12</v>
      </c>
      <c r="B47" s="483"/>
      <c r="C47" s="482"/>
      <c r="D47" s="483"/>
      <c r="E47" s="484"/>
      <c r="F47" s="485"/>
      <c r="G47" s="482"/>
      <c r="H47" s="156"/>
      <c r="I47" s="159"/>
      <c r="J47" s="159"/>
      <c r="K47" s="121"/>
      <c r="L47" s="169"/>
      <c r="M47" s="180">
        <v>0</v>
      </c>
      <c r="N47" s="101">
        <v>0</v>
      </c>
      <c r="O47" s="168"/>
      <c r="P47" s="169"/>
      <c r="Q47" s="180">
        <v>0</v>
      </c>
      <c r="R47" s="101">
        <v>0</v>
      </c>
    </row>
    <row r="48" spans="1:195" ht="13">
      <c r="A48" s="15">
        <v>13</v>
      </c>
      <c r="B48" s="483"/>
      <c r="C48" s="482"/>
      <c r="D48" s="483"/>
      <c r="E48" s="484"/>
      <c r="F48" s="485"/>
      <c r="G48" s="482"/>
      <c r="H48" s="156"/>
      <c r="I48" s="159"/>
      <c r="J48" s="159"/>
      <c r="K48" s="121"/>
      <c r="L48" s="169"/>
      <c r="M48" s="180">
        <v>0</v>
      </c>
      <c r="N48" s="101">
        <v>0</v>
      </c>
      <c r="O48" s="168"/>
      <c r="P48" s="169"/>
      <c r="Q48" s="180">
        <v>0</v>
      </c>
      <c r="R48" s="101">
        <v>0</v>
      </c>
    </row>
    <row r="49" spans="1:18" ht="13">
      <c r="A49" s="15">
        <v>14</v>
      </c>
      <c r="B49" s="483"/>
      <c r="C49" s="487"/>
      <c r="D49" s="483"/>
      <c r="E49" s="484"/>
      <c r="F49" s="485"/>
      <c r="G49" s="487"/>
      <c r="H49" s="156"/>
      <c r="I49" s="159"/>
      <c r="J49" s="159"/>
      <c r="K49" s="121"/>
      <c r="L49" s="169"/>
      <c r="M49" s="180">
        <v>0</v>
      </c>
      <c r="N49" s="101">
        <v>0</v>
      </c>
      <c r="O49" s="168"/>
      <c r="P49" s="169"/>
      <c r="Q49" s="180">
        <v>0</v>
      </c>
      <c r="R49" s="101">
        <v>0</v>
      </c>
    </row>
    <row r="50" spans="1:18" ht="13">
      <c r="A50" s="15">
        <v>15</v>
      </c>
      <c r="B50" s="483"/>
      <c r="C50" s="487"/>
      <c r="D50" s="483"/>
      <c r="E50" s="484"/>
      <c r="F50" s="485"/>
      <c r="G50" s="487"/>
      <c r="H50" s="156"/>
      <c r="I50" s="159"/>
      <c r="J50" s="159"/>
      <c r="K50" s="121"/>
      <c r="L50" s="169"/>
      <c r="M50" s="180">
        <v>0</v>
      </c>
      <c r="N50" s="101">
        <v>0</v>
      </c>
      <c r="O50" s="168"/>
      <c r="P50" s="169"/>
      <c r="Q50" s="180">
        <v>0</v>
      </c>
      <c r="R50" s="101">
        <v>0</v>
      </c>
    </row>
    <row r="51" spans="1:18" ht="13">
      <c r="A51" s="15">
        <v>16</v>
      </c>
      <c r="B51" s="483"/>
      <c r="C51" s="487"/>
      <c r="D51" s="483"/>
      <c r="E51" s="484"/>
      <c r="F51" s="485"/>
      <c r="G51" s="487"/>
      <c r="H51" s="156"/>
      <c r="I51" s="159"/>
      <c r="J51" s="159"/>
      <c r="K51" s="121"/>
      <c r="L51" s="169"/>
      <c r="M51" s="180">
        <v>0</v>
      </c>
      <c r="N51" s="101">
        <v>0</v>
      </c>
      <c r="O51" s="168"/>
      <c r="P51" s="169"/>
      <c r="Q51" s="180">
        <v>0</v>
      </c>
      <c r="R51" s="101">
        <v>0</v>
      </c>
    </row>
    <row r="52" spans="1:18" ht="13">
      <c r="A52" s="15">
        <v>17</v>
      </c>
      <c r="B52" s="483"/>
      <c r="C52" s="487"/>
      <c r="D52" s="483"/>
      <c r="E52" s="484"/>
      <c r="F52" s="485"/>
      <c r="G52" s="487"/>
      <c r="H52" s="156"/>
      <c r="I52" s="159"/>
      <c r="J52" s="159"/>
      <c r="K52" s="121"/>
      <c r="L52" s="169"/>
      <c r="M52" s="180">
        <v>0</v>
      </c>
      <c r="N52" s="101">
        <v>0</v>
      </c>
      <c r="O52" s="168"/>
      <c r="P52" s="169"/>
      <c r="Q52" s="180">
        <v>0</v>
      </c>
      <c r="R52" s="101">
        <v>0</v>
      </c>
    </row>
    <row r="53" spans="1:18" ht="13">
      <c r="A53" s="15">
        <v>18</v>
      </c>
      <c r="B53" s="483"/>
      <c r="C53" s="487"/>
      <c r="D53" s="483"/>
      <c r="E53" s="484"/>
      <c r="F53" s="485"/>
      <c r="G53" s="487"/>
      <c r="H53" s="156"/>
      <c r="I53" s="159"/>
      <c r="J53" s="159"/>
      <c r="K53" s="121"/>
      <c r="L53" s="169"/>
      <c r="M53" s="180">
        <v>0</v>
      </c>
      <c r="N53" s="101">
        <v>0</v>
      </c>
      <c r="O53" s="168"/>
      <c r="P53" s="169"/>
      <c r="Q53" s="180">
        <v>0</v>
      </c>
      <c r="R53" s="101">
        <v>0</v>
      </c>
    </row>
    <row r="54" spans="1:18" ht="13">
      <c r="A54" s="15">
        <v>19</v>
      </c>
      <c r="B54" s="483"/>
      <c r="C54" s="487"/>
      <c r="D54" s="483"/>
      <c r="E54" s="484"/>
      <c r="F54" s="485"/>
      <c r="G54" s="487"/>
      <c r="H54" s="156"/>
      <c r="I54" s="159"/>
      <c r="J54" s="159"/>
      <c r="K54" s="121"/>
      <c r="L54" s="169"/>
      <c r="M54" s="180">
        <v>0</v>
      </c>
      <c r="N54" s="101">
        <v>0</v>
      </c>
      <c r="O54" s="168"/>
      <c r="P54" s="169"/>
      <c r="Q54" s="180">
        <v>0</v>
      </c>
      <c r="R54" s="101">
        <v>0</v>
      </c>
    </row>
    <row r="55" spans="1:18" ht="13">
      <c r="A55" s="15">
        <v>20</v>
      </c>
      <c r="B55" s="483"/>
      <c r="C55" s="487"/>
      <c r="D55" s="483"/>
      <c r="E55" s="484"/>
      <c r="F55" s="488"/>
      <c r="G55" s="487"/>
      <c r="H55" s="156"/>
      <c r="I55" s="159"/>
      <c r="J55" s="159"/>
      <c r="K55" s="121"/>
      <c r="L55" s="169"/>
      <c r="M55" s="181">
        <v>0</v>
      </c>
      <c r="N55" s="101">
        <v>0</v>
      </c>
      <c r="O55" s="168"/>
      <c r="P55" s="169"/>
      <c r="Q55" s="181">
        <v>0</v>
      </c>
      <c r="R55" s="101">
        <v>0</v>
      </c>
    </row>
    <row r="56" spans="1:18" ht="13.5" thickBot="1">
      <c r="E56" s="161" t="s">
        <v>602</v>
      </c>
      <c r="F56" s="162">
        <v>0</v>
      </c>
      <c r="G56" s="17"/>
      <c r="H56"/>
      <c r="L56" s="161" t="s">
        <v>598</v>
      </c>
      <c r="M56" s="162">
        <v>35.853333333333332</v>
      </c>
      <c r="O56"/>
      <c r="P56" s="161" t="s">
        <v>599</v>
      </c>
      <c r="Q56" s="162">
        <v>0</v>
      </c>
    </row>
    <row r="57" spans="1:18" ht="13" customHeight="1"/>
    <row r="58" spans="1:18" ht="13" customHeight="1"/>
    <row r="59" spans="1:18" ht="13" customHeight="1"/>
    <row r="60" spans="1:18" ht="13" customHeight="1"/>
    <row r="61" spans="1:18" ht="13" customHeight="1"/>
    <row r="62" spans="1:18" ht="13" customHeight="1"/>
    <row r="63" spans="1:18" ht="13" customHeight="1"/>
    <row r="64" spans="1:18"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30" priority="2" operator="equal">
      <formula>"Check"</formula>
    </cfRule>
    <cfRule type="cellIs" dxfId="29" priority="3" operator="equal">
      <formula>"Ok"</formula>
    </cfRule>
  </conditionalFormatting>
  <dataValidations count="1">
    <dataValidation type="list" allowBlank="1" showInputMessage="1" showErrorMessage="1" sqref="M8 G30:J30 M30 C30:D31" xr:uid="{12FA2142-DA23-4A00-B271-B5E52B09AA80}">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84A137DF-E8CD-4996-8F4E-6C398898E2F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FC21FA17-6708-43D4-B6F0-78A97E41EBB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63" id="{F6F28C18-CAAB-4134-B4AD-9F3E87473FF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E1D6EFE6-C2B8-467A-9F16-5F64D2D9A84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CB699D10-CA7A-4514-810B-C02F1CC4026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 id="{0FCD81E7-406C-425C-8A93-8DDA101EDCC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92AD09E1-179E-4B5E-88BB-FEDC258835A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64" id="{F15FE217-AF4F-4AB2-B000-34D353F2E3C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A1102ABC-F405-40A3-B12B-8AAFB74D052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B11654EF-0A34-40FF-B05F-5AB50450363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96" id="{B2EEDA91-834E-4D9C-8BD2-98BB6A79AA1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198249A8-CC5E-4194-84EB-9AD7B881BE5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DB935003-42F2-462C-B422-57465CD72B1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97" id="{30631FF8-5532-429D-B4D9-5F25717E886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BFDFA1D3-67E6-4C6B-B93F-20B2CAACBC14}">
          <x14:formula1>
            <xm:f>'Input|Setup'!$B$31:$B$49</xm:f>
          </x14:formula1>
          <xm:sqref>B10:B29 H10:H29</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1F899-30C3-45F8-8FB8-D23F6892FF11}">
  <sheetPr codeName="Sheet23">
    <tabColor theme="8" tint="0.79998168889431442"/>
  </sheetPr>
  <dimension ref="A1:HO1257"/>
  <sheetViews>
    <sheetView showGridLines="0" topLeftCell="A20"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8.54296875" style="2" bestFit="1" customWidth="1"/>
    <col min="18" max="18" width="12.453125" style="2"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338</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719</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t="s">
        <v>192</v>
      </c>
      <c r="C10" s="158" t="s">
        <v>604</v>
      </c>
      <c r="D10" s="155">
        <v>1</v>
      </c>
      <c r="E10" s="151">
        <v>4.5</v>
      </c>
      <c r="F10" s="166">
        <v>4.5</v>
      </c>
      <c r="G10" s="101">
        <v>0</v>
      </c>
      <c r="H10" s="121" t="s">
        <v>195</v>
      </c>
      <c r="I10" s="158" t="s">
        <v>565</v>
      </c>
      <c r="J10" s="121">
        <v>2</v>
      </c>
      <c r="K10" s="151">
        <v>30</v>
      </c>
      <c r="L10" s="164">
        <v>60</v>
      </c>
      <c r="M10" s="101">
        <v>0</v>
      </c>
    </row>
    <row r="11" spans="1:23" ht="13">
      <c r="A11" s="15">
        <v>2</v>
      </c>
      <c r="B11" s="121" t="s">
        <v>192</v>
      </c>
      <c r="C11" s="158" t="s">
        <v>572</v>
      </c>
      <c r="D11" s="155">
        <v>1</v>
      </c>
      <c r="E11" s="151">
        <v>1.5</v>
      </c>
      <c r="F11" s="166">
        <v>1.5</v>
      </c>
      <c r="G11" s="101">
        <v>0</v>
      </c>
      <c r="H11" s="121" t="s">
        <v>195</v>
      </c>
      <c r="I11" s="158" t="s">
        <v>621</v>
      </c>
      <c r="J11" s="121">
        <v>2</v>
      </c>
      <c r="K11" s="151">
        <v>5</v>
      </c>
      <c r="L11" s="164">
        <v>10</v>
      </c>
      <c r="M11" s="101">
        <v>0</v>
      </c>
    </row>
    <row r="12" spans="1:23" ht="13">
      <c r="A12" s="15">
        <v>3</v>
      </c>
      <c r="B12" s="121" t="s">
        <v>192</v>
      </c>
      <c r="C12" s="158" t="s">
        <v>574</v>
      </c>
      <c r="D12" s="155">
        <v>1</v>
      </c>
      <c r="E12" s="151">
        <v>1.5</v>
      </c>
      <c r="F12" s="166">
        <v>1.5</v>
      </c>
      <c r="G12" s="101">
        <v>0</v>
      </c>
      <c r="H12" s="121" t="s">
        <v>195</v>
      </c>
      <c r="I12" s="158" t="s">
        <v>626</v>
      </c>
      <c r="J12" s="121">
        <v>2</v>
      </c>
      <c r="K12" s="151">
        <v>5</v>
      </c>
      <c r="L12" s="164">
        <v>10</v>
      </c>
      <c r="M12" s="101">
        <v>0</v>
      </c>
    </row>
    <row r="13" spans="1:23" ht="13">
      <c r="A13" s="15">
        <v>4</v>
      </c>
      <c r="B13" s="121" t="s">
        <v>192</v>
      </c>
      <c r="C13" s="158" t="s">
        <v>627</v>
      </c>
      <c r="D13" s="155">
        <v>1</v>
      </c>
      <c r="E13" s="151">
        <v>4</v>
      </c>
      <c r="F13" s="166">
        <v>4</v>
      </c>
      <c r="G13" s="101">
        <v>0</v>
      </c>
      <c r="H13" s="121" t="s">
        <v>195</v>
      </c>
      <c r="I13" s="158" t="s">
        <v>628</v>
      </c>
      <c r="J13" s="121">
        <v>2</v>
      </c>
      <c r="K13" s="151">
        <v>15</v>
      </c>
      <c r="L13" s="164">
        <v>30</v>
      </c>
      <c r="M13" s="101">
        <v>0</v>
      </c>
    </row>
    <row r="14" spans="1:23" ht="13">
      <c r="A14" s="15">
        <v>5</v>
      </c>
      <c r="B14" s="121" t="s">
        <v>192</v>
      </c>
      <c r="C14" s="158" t="s">
        <v>577</v>
      </c>
      <c r="D14" s="155">
        <v>1</v>
      </c>
      <c r="E14" s="151">
        <v>3.5</v>
      </c>
      <c r="F14" s="166">
        <v>3.5</v>
      </c>
      <c r="G14" s="101">
        <v>0</v>
      </c>
      <c r="H14" s="121" t="s">
        <v>195</v>
      </c>
      <c r="I14" s="158" t="s">
        <v>629</v>
      </c>
      <c r="J14" s="121">
        <v>2</v>
      </c>
      <c r="K14" s="151">
        <v>5</v>
      </c>
      <c r="L14" s="164">
        <v>10</v>
      </c>
      <c r="M14" s="101">
        <v>0</v>
      </c>
    </row>
    <row r="15" spans="1:23" ht="13">
      <c r="A15" s="15">
        <v>6</v>
      </c>
      <c r="B15" s="121" t="s">
        <v>192</v>
      </c>
      <c r="C15" s="158" t="s">
        <v>578</v>
      </c>
      <c r="D15" s="155">
        <v>1</v>
      </c>
      <c r="E15" s="151">
        <v>1.5</v>
      </c>
      <c r="F15" s="166">
        <v>1.5</v>
      </c>
      <c r="G15" s="101">
        <v>0</v>
      </c>
      <c r="H15" s="121" t="s">
        <v>195</v>
      </c>
      <c r="I15" s="158" t="s">
        <v>624</v>
      </c>
      <c r="J15" s="121">
        <v>2</v>
      </c>
      <c r="K15" s="151">
        <v>5</v>
      </c>
      <c r="L15" s="164">
        <v>10</v>
      </c>
      <c r="M15" s="101">
        <v>0</v>
      </c>
    </row>
    <row r="16" spans="1:23" ht="13">
      <c r="A16" s="15">
        <v>7</v>
      </c>
      <c r="B16" s="121" t="s">
        <v>192</v>
      </c>
      <c r="C16" s="158" t="s">
        <v>579</v>
      </c>
      <c r="D16" s="155">
        <v>1</v>
      </c>
      <c r="E16" s="151">
        <v>4</v>
      </c>
      <c r="F16" s="166">
        <v>4</v>
      </c>
      <c r="G16" s="101">
        <v>0</v>
      </c>
      <c r="H16" s="121"/>
      <c r="I16" s="158"/>
      <c r="J16" s="121"/>
      <c r="K16" s="151"/>
      <c r="L16" s="164">
        <v>0</v>
      </c>
      <c r="M16" s="101">
        <v>0</v>
      </c>
    </row>
    <row r="17" spans="1:24" ht="13">
      <c r="A17" s="15">
        <v>8</v>
      </c>
      <c r="B17" s="121" t="s">
        <v>192</v>
      </c>
      <c r="C17" s="158" t="s">
        <v>580</v>
      </c>
      <c r="D17" s="155">
        <v>1</v>
      </c>
      <c r="E17" s="151">
        <v>3</v>
      </c>
      <c r="F17" s="166">
        <v>3</v>
      </c>
      <c r="G17" s="101">
        <v>0</v>
      </c>
      <c r="H17" s="121"/>
      <c r="I17" s="158"/>
      <c r="J17" s="121"/>
      <c r="K17" s="151"/>
      <c r="L17" s="164">
        <v>0</v>
      </c>
      <c r="M17" s="101">
        <v>0</v>
      </c>
    </row>
    <row r="18" spans="1:24" ht="13">
      <c r="A18" s="15">
        <v>9</v>
      </c>
      <c r="B18" s="121" t="s">
        <v>192</v>
      </c>
      <c r="C18" s="158" t="s">
        <v>581</v>
      </c>
      <c r="D18" s="155">
        <v>1</v>
      </c>
      <c r="E18" s="151">
        <v>3.5</v>
      </c>
      <c r="F18" s="166">
        <v>3.5</v>
      </c>
      <c r="G18" s="101">
        <v>0</v>
      </c>
      <c r="H18" s="121"/>
      <c r="I18" s="158"/>
      <c r="J18" s="155"/>
      <c r="K18" s="151"/>
      <c r="L18" s="164">
        <v>0</v>
      </c>
      <c r="M18" s="101">
        <v>0</v>
      </c>
    </row>
    <row r="19" spans="1:24" ht="13">
      <c r="A19" s="15">
        <v>10</v>
      </c>
      <c r="B19" s="121" t="s">
        <v>192</v>
      </c>
      <c r="C19" s="158" t="s">
        <v>582</v>
      </c>
      <c r="D19" s="155">
        <v>1</v>
      </c>
      <c r="E19" s="151">
        <v>3</v>
      </c>
      <c r="F19" s="166">
        <v>3</v>
      </c>
      <c r="G19" s="101">
        <v>0</v>
      </c>
      <c r="H19" s="121"/>
      <c r="I19" s="158"/>
      <c r="J19" s="155"/>
      <c r="K19" s="151"/>
      <c r="L19" s="164">
        <v>0</v>
      </c>
      <c r="M19" s="101">
        <v>0</v>
      </c>
    </row>
    <row r="20" spans="1:24" ht="13">
      <c r="A20" s="15">
        <v>11</v>
      </c>
      <c r="B20" s="121"/>
      <c r="C20" s="158"/>
      <c r="D20" s="155"/>
      <c r="E20" s="151"/>
      <c r="F20" s="166">
        <v>0</v>
      </c>
      <c r="G20" s="101">
        <v>0</v>
      </c>
      <c r="H20" s="121"/>
      <c r="I20" s="158"/>
      <c r="J20" s="155"/>
      <c r="K20" s="151"/>
      <c r="L20" s="164">
        <v>0</v>
      </c>
      <c r="M20" s="101">
        <v>0</v>
      </c>
    </row>
    <row r="21" spans="1:24" ht="13">
      <c r="A21" s="15">
        <v>12</v>
      </c>
      <c r="B21" s="121"/>
      <c r="C21" s="158"/>
      <c r="D21" s="155"/>
      <c r="E21" s="151"/>
      <c r="F21" s="166">
        <v>0</v>
      </c>
      <c r="G21" s="101">
        <v>0</v>
      </c>
      <c r="H21" s="121"/>
      <c r="I21" s="158"/>
      <c r="J21" s="155"/>
      <c r="K21" s="151"/>
      <c r="L21" s="164">
        <v>0</v>
      </c>
      <c r="M21" s="101">
        <v>0</v>
      </c>
    </row>
    <row r="22" spans="1:24" ht="13">
      <c r="A22" s="15">
        <v>13</v>
      </c>
      <c r="B22" s="121"/>
      <c r="C22" s="158"/>
      <c r="D22" s="155"/>
      <c r="E22" s="151"/>
      <c r="F22" s="166">
        <v>0</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30</v>
      </c>
      <c r="G30" s="115"/>
      <c r="H30" s="6"/>
      <c r="I30" s="10"/>
      <c r="J30" s="10"/>
      <c r="K30" s="161" t="s">
        <v>583</v>
      </c>
      <c r="L30" s="161">
        <v>130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720</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4">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3">
      <c r="A34" s="93"/>
      <c r="B34" s="129" t="s">
        <v>233</v>
      </c>
      <c r="C34" s="53"/>
      <c r="D34" s="53"/>
      <c r="E34" s="53"/>
      <c r="F34" s="53"/>
      <c r="G34" s="101">
        <v>0</v>
      </c>
      <c r="H34" s="129" t="s">
        <v>584</v>
      </c>
      <c r="I34" s="53"/>
      <c r="J34" s="53"/>
      <c r="K34" s="53"/>
      <c r="L34" s="53"/>
      <c r="M34" s="53"/>
      <c r="N34" s="101">
        <v>0</v>
      </c>
      <c r="O34" s="129" t="s">
        <v>585</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c r="A35" s="40"/>
      <c r="B35" s="40" t="s">
        <v>538</v>
      </c>
      <c r="C35" s="40" t="s">
        <v>539</v>
      </c>
      <c r="D35" s="40" t="s">
        <v>586</v>
      </c>
      <c r="E35" s="49" t="s">
        <v>587</v>
      </c>
      <c r="F35" s="40" t="s">
        <v>588</v>
      </c>
      <c r="G35" s="101"/>
      <c r="H35" s="40" t="s">
        <v>590</v>
      </c>
      <c r="I35" s="40" t="s">
        <v>591</v>
      </c>
      <c r="J35" s="40" t="s">
        <v>586</v>
      </c>
      <c r="K35" s="49" t="s">
        <v>592</v>
      </c>
      <c r="L35" s="40" t="s">
        <v>593</v>
      </c>
      <c r="M35" s="40" t="s">
        <v>588</v>
      </c>
      <c r="N35" s="101"/>
      <c r="O35" s="40" t="s">
        <v>381</v>
      </c>
      <c r="P35" s="40" t="s">
        <v>594</v>
      </c>
      <c r="Q35" s="40" t="s">
        <v>588</v>
      </c>
      <c r="R35" s="101"/>
    </row>
    <row r="36" spans="1:195" ht="13">
      <c r="A36" s="15">
        <v>1</v>
      </c>
      <c r="B36" s="481"/>
      <c r="C36" s="482"/>
      <c r="D36" s="483"/>
      <c r="E36" s="484"/>
      <c r="F36" s="485"/>
      <c r="G36" s="486"/>
      <c r="H36" s="156"/>
      <c r="I36" s="159" t="s">
        <v>630</v>
      </c>
      <c r="J36" s="121">
        <v>1</v>
      </c>
      <c r="K36" s="121">
        <v>65</v>
      </c>
      <c r="L36" s="437">
        <v>53.78</v>
      </c>
      <c r="M36" s="180">
        <v>58.261666666666663</v>
      </c>
      <c r="N36" s="101">
        <v>0</v>
      </c>
      <c r="O36" s="168"/>
      <c r="P36" s="169"/>
      <c r="Q36" s="180">
        <v>0</v>
      </c>
      <c r="R36" s="101">
        <v>0</v>
      </c>
    </row>
    <row r="37" spans="1:195" ht="13">
      <c r="A37" s="15">
        <v>2</v>
      </c>
      <c r="B37" s="481"/>
      <c r="C37" s="482"/>
      <c r="D37" s="483"/>
      <c r="E37" s="484"/>
      <c r="F37" s="485"/>
      <c r="G37" s="486"/>
      <c r="H37" s="156"/>
      <c r="I37" s="159"/>
      <c r="J37" s="159"/>
      <c r="K37" s="121"/>
      <c r="L37" s="169"/>
      <c r="M37" s="180">
        <v>0</v>
      </c>
      <c r="N37" s="101">
        <v>0</v>
      </c>
      <c r="O37" s="168"/>
      <c r="P37" s="169"/>
      <c r="Q37" s="180">
        <v>0</v>
      </c>
      <c r="R37" s="101">
        <v>0</v>
      </c>
    </row>
    <row r="38" spans="1:195" ht="13">
      <c r="A38" s="15">
        <v>3</v>
      </c>
      <c r="B38" s="481"/>
      <c r="C38" s="482"/>
      <c r="D38" s="483"/>
      <c r="E38" s="484"/>
      <c r="F38" s="485"/>
      <c r="G38" s="486"/>
      <c r="H38" s="156"/>
      <c r="I38" s="159"/>
      <c r="J38" s="159"/>
      <c r="K38" s="121"/>
      <c r="L38" s="169"/>
      <c r="M38" s="180">
        <v>0</v>
      </c>
      <c r="N38" s="101">
        <v>0</v>
      </c>
      <c r="O38" s="168"/>
      <c r="P38" s="169"/>
      <c r="Q38" s="180">
        <v>0</v>
      </c>
      <c r="R38" s="101">
        <v>0</v>
      </c>
    </row>
    <row r="39" spans="1:195" ht="13">
      <c r="A39" s="15">
        <v>4</v>
      </c>
      <c r="B39" s="481"/>
      <c r="C39" s="482"/>
      <c r="D39" s="483"/>
      <c r="E39" s="484"/>
      <c r="F39" s="485"/>
      <c r="G39" s="486"/>
      <c r="H39" s="156"/>
      <c r="I39" s="159"/>
      <c r="J39" s="159"/>
      <c r="K39" s="121"/>
      <c r="L39" s="169"/>
      <c r="M39" s="180">
        <v>0</v>
      </c>
      <c r="N39" s="101">
        <v>0</v>
      </c>
      <c r="O39" s="168"/>
      <c r="P39" s="169"/>
      <c r="Q39" s="180">
        <v>0</v>
      </c>
      <c r="R39" s="101">
        <v>0</v>
      </c>
    </row>
    <row r="40" spans="1:195" ht="13">
      <c r="A40" s="15">
        <v>5</v>
      </c>
      <c r="B40" s="481"/>
      <c r="C40" s="482"/>
      <c r="D40" s="483"/>
      <c r="E40" s="484"/>
      <c r="F40" s="485"/>
      <c r="G40" s="486"/>
      <c r="H40" s="156"/>
      <c r="I40" s="159"/>
      <c r="J40" s="159"/>
      <c r="K40" s="121"/>
      <c r="L40" s="169"/>
      <c r="M40" s="180">
        <v>0</v>
      </c>
      <c r="N40" s="101">
        <v>0</v>
      </c>
      <c r="O40" s="168"/>
      <c r="P40" s="169"/>
      <c r="Q40" s="180">
        <v>0</v>
      </c>
      <c r="R40" s="101">
        <v>0</v>
      </c>
    </row>
    <row r="41" spans="1:195" ht="13">
      <c r="A41" s="15">
        <v>6</v>
      </c>
      <c r="B41" s="481"/>
      <c r="C41" s="482"/>
      <c r="D41" s="483"/>
      <c r="E41" s="484"/>
      <c r="F41" s="485"/>
      <c r="G41" s="486"/>
      <c r="H41" s="156"/>
      <c r="I41" s="159"/>
      <c r="J41" s="159"/>
      <c r="K41" s="121"/>
      <c r="L41" s="169"/>
      <c r="M41" s="180">
        <v>0</v>
      </c>
      <c r="N41" s="101">
        <v>0</v>
      </c>
      <c r="O41" s="168"/>
      <c r="P41" s="169"/>
      <c r="Q41" s="180">
        <v>0</v>
      </c>
      <c r="R41" s="101">
        <v>0</v>
      </c>
    </row>
    <row r="42" spans="1:195" ht="13">
      <c r="A42" s="15">
        <v>7</v>
      </c>
      <c r="B42" s="481"/>
      <c r="C42" s="482"/>
      <c r="D42" s="483"/>
      <c r="E42" s="484"/>
      <c r="F42" s="485"/>
      <c r="G42" s="486"/>
      <c r="H42" s="156"/>
      <c r="I42" s="159"/>
      <c r="J42" s="159"/>
      <c r="K42" s="121"/>
      <c r="L42" s="169"/>
      <c r="M42" s="180">
        <v>0</v>
      </c>
      <c r="N42" s="101">
        <v>0</v>
      </c>
      <c r="O42" s="168"/>
      <c r="P42" s="169"/>
      <c r="Q42" s="180">
        <v>0</v>
      </c>
      <c r="R42" s="101">
        <v>0</v>
      </c>
    </row>
    <row r="43" spans="1:195" ht="13">
      <c r="A43" s="15">
        <v>8</v>
      </c>
      <c r="B43" s="481"/>
      <c r="C43" s="482"/>
      <c r="D43" s="483"/>
      <c r="E43" s="484"/>
      <c r="F43" s="485"/>
      <c r="G43" s="486"/>
      <c r="H43" s="156"/>
      <c r="I43" s="159"/>
      <c r="J43" s="159"/>
      <c r="K43" s="121"/>
      <c r="L43" s="169"/>
      <c r="M43" s="180">
        <v>0</v>
      </c>
      <c r="N43" s="101">
        <v>0</v>
      </c>
      <c r="O43" s="168"/>
      <c r="P43" s="169"/>
      <c r="Q43" s="180">
        <v>0</v>
      </c>
      <c r="R43" s="101">
        <v>0</v>
      </c>
    </row>
    <row r="44" spans="1:195" ht="13">
      <c r="A44" s="15">
        <v>9</v>
      </c>
      <c r="B44" s="481"/>
      <c r="C44" s="482"/>
      <c r="D44" s="483"/>
      <c r="E44" s="484"/>
      <c r="F44" s="485"/>
      <c r="G44" s="486"/>
      <c r="H44" s="156"/>
      <c r="I44" s="159"/>
      <c r="J44" s="159"/>
      <c r="K44" s="121"/>
      <c r="L44" s="169"/>
      <c r="M44" s="180">
        <v>0</v>
      </c>
      <c r="N44" s="101">
        <v>0</v>
      </c>
      <c r="O44" s="168"/>
      <c r="P44" s="169"/>
      <c r="Q44" s="180">
        <v>0</v>
      </c>
      <c r="R44" s="101">
        <v>0</v>
      </c>
    </row>
    <row r="45" spans="1:195" ht="13">
      <c r="A45" s="15">
        <v>10</v>
      </c>
      <c r="B45" s="483"/>
      <c r="C45" s="482"/>
      <c r="D45" s="483"/>
      <c r="E45" s="484"/>
      <c r="F45" s="485"/>
      <c r="G45" s="486"/>
      <c r="H45" s="156"/>
      <c r="I45" s="159"/>
      <c r="J45" s="159"/>
      <c r="K45" s="121"/>
      <c r="L45" s="169"/>
      <c r="M45" s="180">
        <v>0</v>
      </c>
      <c r="N45" s="101">
        <v>0</v>
      </c>
      <c r="O45" s="168"/>
      <c r="P45" s="169"/>
      <c r="Q45" s="180">
        <v>0</v>
      </c>
      <c r="R45" s="101">
        <v>0</v>
      </c>
    </row>
    <row r="46" spans="1:195" ht="13">
      <c r="A46" s="15">
        <v>11</v>
      </c>
      <c r="B46" s="483"/>
      <c r="C46" s="482"/>
      <c r="D46" s="483"/>
      <c r="E46" s="484"/>
      <c r="F46" s="485"/>
      <c r="G46" s="486"/>
      <c r="H46" s="156"/>
      <c r="I46" s="159"/>
      <c r="J46" s="159"/>
      <c r="K46" s="121"/>
      <c r="L46" s="169"/>
      <c r="M46" s="180">
        <v>0</v>
      </c>
      <c r="N46" s="101">
        <v>0</v>
      </c>
      <c r="O46" s="168"/>
      <c r="P46" s="169"/>
      <c r="Q46" s="180">
        <v>0</v>
      </c>
      <c r="R46" s="101">
        <v>0</v>
      </c>
    </row>
    <row r="47" spans="1:195" ht="13">
      <c r="A47" s="15">
        <v>12</v>
      </c>
      <c r="B47" s="483"/>
      <c r="C47" s="482"/>
      <c r="D47" s="483"/>
      <c r="E47" s="484"/>
      <c r="F47" s="485"/>
      <c r="G47" s="482"/>
      <c r="H47" s="156"/>
      <c r="I47" s="159"/>
      <c r="J47" s="159"/>
      <c r="K47" s="121"/>
      <c r="L47" s="169"/>
      <c r="M47" s="180">
        <v>0</v>
      </c>
      <c r="N47" s="101">
        <v>0</v>
      </c>
      <c r="O47" s="168"/>
      <c r="P47" s="169"/>
      <c r="Q47" s="180">
        <v>0</v>
      </c>
      <c r="R47" s="101">
        <v>0</v>
      </c>
    </row>
    <row r="48" spans="1:195" ht="13">
      <c r="A48" s="15">
        <v>13</v>
      </c>
      <c r="B48" s="483"/>
      <c r="C48" s="482"/>
      <c r="D48" s="483"/>
      <c r="E48" s="484"/>
      <c r="F48" s="485"/>
      <c r="G48" s="482"/>
      <c r="H48" s="156"/>
      <c r="I48" s="159"/>
      <c r="J48" s="159"/>
      <c r="K48" s="121"/>
      <c r="L48" s="169"/>
      <c r="M48" s="180">
        <v>0</v>
      </c>
      <c r="N48" s="101">
        <v>0</v>
      </c>
      <c r="O48" s="168"/>
      <c r="P48" s="169"/>
      <c r="Q48" s="180">
        <v>0</v>
      </c>
      <c r="R48" s="101">
        <v>0</v>
      </c>
    </row>
    <row r="49" spans="1:18" ht="13">
      <c r="A49" s="15">
        <v>14</v>
      </c>
      <c r="B49" s="483"/>
      <c r="C49" s="487"/>
      <c r="D49" s="483"/>
      <c r="E49" s="484"/>
      <c r="F49" s="485"/>
      <c r="G49" s="487"/>
      <c r="H49" s="156"/>
      <c r="I49" s="159"/>
      <c r="J49" s="159"/>
      <c r="K49" s="121"/>
      <c r="L49" s="169"/>
      <c r="M49" s="180">
        <v>0</v>
      </c>
      <c r="N49" s="101">
        <v>0</v>
      </c>
      <c r="O49" s="168"/>
      <c r="P49" s="169"/>
      <c r="Q49" s="180">
        <v>0</v>
      </c>
      <c r="R49" s="101">
        <v>0</v>
      </c>
    </row>
    <row r="50" spans="1:18" ht="13">
      <c r="A50" s="15">
        <v>15</v>
      </c>
      <c r="B50" s="483"/>
      <c r="C50" s="487"/>
      <c r="D50" s="483"/>
      <c r="E50" s="484"/>
      <c r="F50" s="485"/>
      <c r="G50" s="487"/>
      <c r="H50" s="156"/>
      <c r="I50" s="159"/>
      <c r="J50" s="159"/>
      <c r="K50" s="121"/>
      <c r="L50" s="169"/>
      <c r="M50" s="180">
        <v>0</v>
      </c>
      <c r="N50" s="101">
        <v>0</v>
      </c>
      <c r="O50" s="168"/>
      <c r="P50" s="169"/>
      <c r="Q50" s="180">
        <v>0</v>
      </c>
      <c r="R50" s="101">
        <v>0</v>
      </c>
    </row>
    <row r="51" spans="1:18" ht="13">
      <c r="A51" s="15">
        <v>16</v>
      </c>
      <c r="B51" s="483"/>
      <c r="C51" s="487"/>
      <c r="D51" s="483"/>
      <c r="E51" s="484"/>
      <c r="F51" s="485"/>
      <c r="G51" s="487"/>
      <c r="H51" s="156"/>
      <c r="I51" s="159"/>
      <c r="J51" s="159"/>
      <c r="K51" s="121"/>
      <c r="L51" s="169"/>
      <c r="M51" s="180">
        <v>0</v>
      </c>
      <c r="N51" s="101">
        <v>0</v>
      </c>
      <c r="O51" s="168"/>
      <c r="P51" s="169"/>
      <c r="Q51" s="180">
        <v>0</v>
      </c>
      <c r="R51" s="101">
        <v>0</v>
      </c>
    </row>
    <row r="52" spans="1:18" ht="13">
      <c r="A52" s="15">
        <v>17</v>
      </c>
      <c r="B52" s="483"/>
      <c r="C52" s="487"/>
      <c r="D52" s="483"/>
      <c r="E52" s="484"/>
      <c r="F52" s="485"/>
      <c r="G52" s="487"/>
      <c r="H52" s="156"/>
      <c r="I52" s="159"/>
      <c r="J52" s="159"/>
      <c r="K52" s="121"/>
      <c r="L52" s="169"/>
      <c r="M52" s="180">
        <v>0</v>
      </c>
      <c r="N52" s="101">
        <v>0</v>
      </c>
      <c r="O52" s="168"/>
      <c r="P52" s="169"/>
      <c r="Q52" s="180">
        <v>0</v>
      </c>
      <c r="R52" s="101">
        <v>0</v>
      </c>
    </row>
    <row r="53" spans="1:18" ht="13">
      <c r="A53" s="15">
        <v>18</v>
      </c>
      <c r="B53" s="483"/>
      <c r="C53" s="487"/>
      <c r="D53" s="483"/>
      <c r="E53" s="484"/>
      <c r="F53" s="485"/>
      <c r="G53" s="487"/>
      <c r="H53" s="156"/>
      <c r="I53" s="159"/>
      <c r="J53" s="159"/>
      <c r="K53" s="121"/>
      <c r="L53" s="169"/>
      <c r="M53" s="180">
        <v>0</v>
      </c>
      <c r="N53" s="101">
        <v>0</v>
      </c>
      <c r="O53" s="168"/>
      <c r="P53" s="169"/>
      <c r="Q53" s="180">
        <v>0</v>
      </c>
      <c r="R53" s="101">
        <v>0</v>
      </c>
    </row>
    <row r="54" spans="1:18" ht="13">
      <c r="A54" s="15">
        <v>19</v>
      </c>
      <c r="B54" s="483"/>
      <c r="C54" s="487"/>
      <c r="D54" s="483"/>
      <c r="E54" s="484"/>
      <c r="F54" s="485"/>
      <c r="G54" s="487"/>
      <c r="H54" s="156"/>
      <c r="I54" s="159"/>
      <c r="J54" s="159"/>
      <c r="K54" s="121"/>
      <c r="L54" s="169"/>
      <c r="M54" s="180">
        <v>0</v>
      </c>
      <c r="N54" s="101">
        <v>0</v>
      </c>
      <c r="O54" s="168"/>
      <c r="P54" s="169"/>
      <c r="Q54" s="180">
        <v>0</v>
      </c>
      <c r="R54" s="101">
        <v>0</v>
      </c>
    </row>
    <row r="55" spans="1:18" ht="13">
      <c r="A55" s="15">
        <v>20</v>
      </c>
      <c r="B55" s="483"/>
      <c r="C55" s="487"/>
      <c r="D55" s="483"/>
      <c r="E55" s="484"/>
      <c r="F55" s="488"/>
      <c r="G55" s="487"/>
      <c r="H55" s="156"/>
      <c r="I55" s="159"/>
      <c r="J55" s="159"/>
      <c r="K55" s="121"/>
      <c r="L55" s="169"/>
      <c r="M55" s="181">
        <v>0</v>
      </c>
      <c r="N55" s="101">
        <v>0</v>
      </c>
      <c r="O55" s="168"/>
      <c r="P55" s="169"/>
      <c r="Q55" s="181">
        <v>0</v>
      </c>
      <c r="R55" s="101">
        <v>0</v>
      </c>
    </row>
    <row r="56" spans="1:18" ht="13.5" thickBot="1">
      <c r="E56" s="161" t="s">
        <v>602</v>
      </c>
      <c r="F56" s="162">
        <v>0</v>
      </c>
      <c r="G56" s="17"/>
      <c r="H56"/>
      <c r="L56" s="161" t="s">
        <v>598</v>
      </c>
      <c r="M56" s="162">
        <v>58.261666666666663</v>
      </c>
      <c r="O56"/>
      <c r="P56" s="161" t="s">
        <v>599</v>
      </c>
      <c r="Q56" s="162">
        <v>0</v>
      </c>
    </row>
    <row r="57" spans="1:18" ht="13" customHeight="1"/>
    <row r="58" spans="1:18" ht="13" customHeight="1"/>
    <row r="59" spans="1:18" ht="13" customHeight="1"/>
    <row r="60" spans="1:18" ht="13" customHeight="1"/>
    <row r="61" spans="1:18" ht="13" customHeight="1"/>
    <row r="62" spans="1:18" ht="13" customHeight="1"/>
    <row r="63" spans="1:18" ht="13" customHeight="1"/>
    <row r="64" spans="1:18"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28" priority="2" operator="equal">
      <formula>"Check"</formula>
    </cfRule>
    <cfRule type="cellIs" dxfId="27" priority="3" operator="equal">
      <formula>"Ok"</formula>
    </cfRule>
  </conditionalFormatting>
  <dataValidations count="1">
    <dataValidation type="list" allowBlank="1" showInputMessage="1" showErrorMessage="1" sqref="M8 G30:J30 M30 C30:D31" xr:uid="{AB756C69-3E49-4D53-A69D-D99080103265}">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AE081069-1ECB-4304-9257-2644D0FD531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2B09C584-7FE4-49B9-B548-6AEF761DD2E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81" id="{973A3896-2A4F-4F93-BB2D-A7622CAB971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77BF5364-AAC1-4968-AA3D-6A7DF9F7924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F9C6920B-F109-4E56-AB88-1FF45959278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 id="{3541C9E0-B7C9-4E65-83FB-4BE70D479B0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2BB24C1F-1C7E-40D1-805D-CA4F95B3937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82" id="{437E0C65-1E40-4DCD-A5D0-B45370C226F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276CC3B0-CEAD-42C6-B268-8D95C76DCC3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57E39967-BAED-4D16-B540-3C789E9A824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23" id="{C604E3A9-9295-484C-B006-DB00509047B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B710264F-C4D1-4662-BD6C-A7700C1C25C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72491C80-44F1-44C7-9E98-3A7F4B2D76E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24" id="{CE6E5444-65ED-4CC4-B223-87DF9EACFF3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0459A91-BDED-45DD-AB45-4FCA86CB71CA}">
          <x14:formula1>
            <xm:f>'Input|Setup'!$B$31:$B$49</xm:f>
          </x14:formula1>
          <xm:sqref>B10:B29 H10:H29</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0571A-D426-4F62-9219-0C71EBBEA49C}">
  <sheetPr codeName="Sheet24">
    <tabColor theme="8" tint="0.79998168889431442"/>
  </sheetPr>
  <dimension ref="A1:HO1257"/>
  <sheetViews>
    <sheetView showGridLines="0" topLeftCell="A22"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38.453125" style="2" bestFit="1" customWidth="1" outlineLevel="1"/>
    <col min="16" max="16" width="18.81640625" style="2" customWidth="1"/>
    <col min="17" max="17" width="10.54296875" style="2" customWidth="1"/>
    <col min="18" max="18" width="12.453125" style="2" customWidth="1"/>
    <col min="19" max="19" width="6.26953125" style="2" customWidth="1"/>
    <col min="20" max="20" width="15.54296875" style="2" customWidth="1"/>
    <col min="21" max="186" width="0" hidden="1" customWidth="1"/>
    <col min="187" max="197" width="8.7265625" hidden="1" customWidth="1"/>
    <col min="198" max="223" width="0" hidden="1" customWidth="1"/>
    <col min="224" max="16384" width="8.7265625" hidden="1"/>
  </cols>
  <sheetData>
    <row r="1" spans="1:20" s="27" customFormat="1" ht="25" customHeight="1">
      <c r="B1" s="35" t="s">
        <v>0</v>
      </c>
      <c r="C1" s="28"/>
      <c r="D1" s="28" t="s">
        <v>65</v>
      </c>
      <c r="E1" s="37" t="s">
        <v>66</v>
      </c>
      <c r="F1" s="28"/>
      <c r="G1" s="28"/>
      <c r="H1" s="28"/>
      <c r="I1" s="28" t="s">
        <v>67</v>
      </c>
      <c r="J1" s="122">
        <v>0</v>
      </c>
      <c r="L1" s="28"/>
      <c r="M1" s="28"/>
      <c r="N1" s="28"/>
      <c r="O1" s="28"/>
      <c r="P1" s="28"/>
      <c r="Q1" s="28"/>
      <c r="R1" s="28"/>
      <c r="S1" s="28"/>
      <c r="T1" s="28"/>
    </row>
    <row r="2" spans="1:20" s="38" customFormat="1" ht="25" customHeight="1">
      <c r="B2" s="35" t="s">
        <v>339</v>
      </c>
      <c r="C2" s="28"/>
      <c r="D2" s="28"/>
      <c r="E2" s="69" t="s">
        <v>68</v>
      </c>
      <c r="H2" s="28"/>
      <c r="I2" s="28"/>
      <c r="J2" s="28"/>
      <c r="K2" s="28"/>
      <c r="L2" s="28"/>
      <c r="M2" s="28"/>
      <c r="N2" s="28"/>
      <c r="O2" s="28"/>
      <c r="P2" s="28"/>
      <c r="Q2" s="28"/>
      <c r="R2" s="28"/>
      <c r="S2" s="28"/>
      <c r="T2" s="28"/>
    </row>
    <row r="3" spans="1:20" ht="7.5" hidden="1" customHeight="1">
      <c r="A3" s="9"/>
      <c r="B3" s="6"/>
      <c r="C3" s="10"/>
      <c r="D3" s="10"/>
      <c r="E3" s="10"/>
      <c r="F3" s="10"/>
      <c r="G3" s="10"/>
      <c r="H3" s="10"/>
      <c r="I3" s="10"/>
      <c r="J3" s="10"/>
      <c r="K3" s="10"/>
      <c r="L3" s="10"/>
      <c r="M3" s="10"/>
      <c r="N3" s="10"/>
      <c r="O3" s="10"/>
      <c r="P3" s="10"/>
      <c r="Q3" s="10"/>
      <c r="R3" s="10"/>
      <c r="S3" s="10"/>
      <c r="T3" s="10"/>
    </row>
    <row r="4" spans="1:20" ht="13" hidden="1">
      <c r="A4" s="9"/>
      <c r="B4" s="6"/>
      <c r="C4" s="10"/>
      <c r="D4" s="10"/>
      <c r="E4" s="10"/>
      <c r="F4" s="10"/>
      <c r="G4" s="5"/>
      <c r="H4" s="5"/>
      <c r="I4" s="5"/>
      <c r="J4" s="5"/>
      <c r="K4" s="5"/>
      <c r="L4" s="5"/>
      <c r="M4" s="5"/>
      <c r="N4" s="5"/>
      <c r="O4" s="5"/>
      <c r="P4" s="5"/>
      <c r="Q4" s="5"/>
      <c r="R4" s="5"/>
      <c r="S4" s="5"/>
      <c r="T4" s="5"/>
    </row>
    <row r="5" spans="1:20" ht="13">
      <c r="A5" s="9"/>
      <c r="B5" s="6"/>
      <c r="C5" s="10"/>
      <c r="D5" s="10"/>
      <c r="E5" s="10"/>
      <c r="F5" s="10"/>
      <c r="G5" s="5"/>
      <c r="H5" s="5"/>
      <c r="I5" s="5"/>
      <c r="J5" s="5"/>
      <c r="K5" s="5"/>
      <c r="L5" s="5"/>
      <c r="M5" s="5"/>
      <c r="N5" s="5"/>
      <c r="O5" s="5"/>
      <c r="P5" s="5"/>
      <c r="Q5" s="5"/>
      <c r="R5" s="5"/>
      <c r="S5" s="5"/>
      <c r="T5" s="5"/>
    </row>
    <row r="6" spans="1:20" s="5" customFormat="1" ht="15" customHeight="1">
      <c r="A6" s="22"/>
      <c r="B6" s="22" t="s">
        <v>721</v>
      </c>
      <c r="C6" s="22"/>
      <c r="D6" s="22"/>
      <c r="E6" s="22"/>
      <c r="F6" s="42"/>
      <c r="G6" s="42"/>
      <c r="H6" s="42"/>
      <c r="I6" s="42"/>
      <c r="J6" s="42"/>
      <c r="K6" s="42"/>
      <c r="L6" s="42"/>
      <c r="M6" s="42"/>
      <c r="N6" s="42"/>
      <c r="O6" s="42"/>
      <c r="P6" s="42"/>
      <c r="Q6" s="42"/>
      <c r="R6" s="42"/>
      <c r="S6" s="42"/>
      <c r="T6" s="42"/>
    </row>
    <row r="7" spans="1:20" s="5" customFormat="1" ht="8.25" customHeight="1">
      <c r="A7" s="50"/>
      <c r="B7" s="50"/>
      <c r="C7" s="50"/>
      <c r="D7" s="50"/>
      <c r="E7" s="50"/>
      <c r="F7" s="52"/>
      <c r="G7" s="52"/>
      <c r="H7" s="52"/>
      <c r="I7" s="52"/>
      <c r="J7" s="19"/>
      <c r="K7" s="19"/>
      <c r="L7" s="19"/>
      <c r="M7" s="19"/>
      <c r="N7" s="19"/>
      <c r="O7" s="19"/>
      <c r="P7" s="52"/>
      <c r="Q7" s="52"/>
      <c r="R7" s="52"/>
      <c r="S7" s="52"/>
      <c r="T7" s="52"/>
    </row>
    <row r="8" spans="1:20" ht="15" customHeight="1">
      <c r="A8" s="9"/>
      <c r="B8" s="127" t="s">
        <v>548</v>
      </c>
      <c r="C8" s="127"/>
      <c r="D8" s="127"/>
      <c r="E8" s="127"/>
      <c r="F8" s="127"/>
      <c r="G8" s="101">
        <v>0</v>
      </c>
      <c r="H8" s="127" t="s">
        <v>549</v>
      </c>
      <c r="I8" s="127"/>
      <c r="J8" s="128"/>
      <c r="K8" s="128"/>
      <c r="L8" s="128"/>
      <c r="M8" s="101">
        <v>0</v>
      </c>
    </row>
    <row r="9" spans="1:20"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0" ht="13">
      <c r="A10" s="15">
        <v>1</v>
      </c>
      <c r="B10" s="121"/>
      <c r="C10" s="158" t="s">
        <v>615</v>
      </c>
      <c r="D10" s="155"/>
      <c r="E10" s="151"/>
      <c r="F10" s="166">
        <v>0</v>
      </c>
      <c r="G10" s="101">
        <v>0</v>
      </c>
      <c r="H10" s="121"/>
      <c r="I10" s="158"/>
      <c r="J10" s="121"/>
      <c r="K10" s="151"/>
      <c r="L10" s="164">
        <v>0</v>
      </c>
      <c r="M10" s="101">
        <v>0</v>
      </c>
    </row>
    <row r="11" spans="1:20" ht="13">
      <c r="A11" s="15">
        <v>2</v>
      </c>
      <c r="B11" s="121"/>
      <c r="C11" s="158"/>
      <c r="D11" s="155"/>
      <c r="E11" s="151"/>
      <c r="F11" s="166">
        <v>0</v>
      </c>
      <c r="G11" s="101">
        <v>0</v>
      </c>
      <c r="H11" s="121"/>
      <c r="I11" s="158"/>
      <c r="J11" s="121"/>
      <c r="K11" s="151"/>
      <c r="L11" s="164">
        <v>0</v>
      </c>
      <c r="M11" s="101">
        <v>0</v>
      </c>
    </row>
    <row r="12" spans="1:20" ht="13">
      <c r="A12" s="15">
        <v>3</v>
      </c>
      <c r="B12" s="121"/>
      <c r="C12" s="158"/>
      <c r="D12" s="155"/>
      <c r="E12" s="151"/>
      <c r="F12" s="166">
        <v>0</v>
      </c>
      <c r="G12" s="101">
        <v>0</v>
      </c>
      <c r="H12" s="121"/>
      <c r="I12" s="158"/>
      <c r="J12" s="121"/>
      <c r="K12" s="151"/>
      <c r="L12" s="164">
        <v>0</v>
      </c>
      <c r="M12" s="101">
        <v>0</v>
      </c>
    </row>
    <row r="13" spans="1:20" ht="13">
      <c r="A13" s="15">
        <v>4</v>
      </c>
      <c r="B13" s="121"/>
      <c r="C13" s="158"/>
      <c r="D13" s="155"/>
      <c r="E13" s="151"/>
      <c r="F13" s="166">
        <v>0</v>
      </c>
      <c r="G13" s="101">
        <v>0</v>
      </c>
      <c r="H13" s="121"/>
      <c r="I13" s="158"/>
      <c r="J13" s="121"/>
      <c r="K13" s="151"/>
      <c r="L13" s="164">
        <v>0</v>
      </c>
      <c r="M13" s="101">
        <v>0</v>
      </c>
    </row>
    <row r="14" spans="1:20" ht="13">
      <c r="A14" s="15">
        <v>5</v>
      </c>
      <c r="B14" s="121"/>
      <c r="C14" s="158"/>
      <c r="D14" s="155"/>
      <c r="E14" s="151"/>
      <c r="F14" s="166">
        <v>0</v>
      </c>
      <c r="G14" s="101">
        <v>0</v>
      </c>
      <c r="H14" s="121"/>
      <c r="I14" s="158"/>
      <c r="J14" s="121"/>
      <c r="K14" s="151"/>
      <c r="L14" s="164">
        <v>0</v>
      </c>
      <c r="M14" s="101">
        <v>0</v>
      </c>
    </row>
    <row r="15" spans="1:20" ht="13">
      <c r="A15" s="15">
        <v>6</v>
      </c>
      <c r="B15" s="121"/>
      <c r="C15" s="158"/>
      <c r="D15" s="155"/>
      <c r="E15" s="151"/>
      <c r="F15" s="166">
        <v>0</v>
      </c>
      <c r="G15" s="101">
        <v>0</v>
      </c>
      <c r="H15" s="121"/>
      <c r="I15" s="158"/>
      <c r="J15" s="121"/>
      <c r="K15" s="151"/>
      <c r="L15" s="164">
        <v>0</v>
      </c>
      <c r="M15" s="101">
        <v>0</v>
      </c>
    </row>
    <row r="16" spans="1:20" ht="13">
      <c r="A16" s="15">
        <v>7</v>
      </c>
      <c r="B16" s="121"/>
      <c r="C16" s="158"/>
      <c r="D16" s="155"/>
      <c r="E16" s="151"/>
      <c r="F16" s="166">
        <v>0</v>
      </c>
      <c r="G16" s="101">
        <v>0</v>
      </c>
      <c r="H16" s="121"/>
      <c r="I16" s="158"/>
      <c r="J16" s="155"/>
      <c r="K16" s="151"/>
      <c r="L16" s="164">
        <v>0</v>
      </c>
      <c r="M16" s="101">
        <v>0</v>
      </c>
    </row>
    <row r="17" spans="1:21" ht="13">
      <c r="A17" s="15">
        <v>8</v>
      </c>
      <c r="B17" s="121"/>
      <c r="C17" s="158"/>
      <c r="D17" s="155"/>
      <c r="E17" s="151"/>
      <c r="F17" s="166">
        <v>0</v>
      </c>
      <c r="G17" s="101">
        <v>0</v>
      </c>
      <c r="H17" s="121"/>
      <c r="I17" s="158"/>
      <c r="J17" s="155"/>
      <c r="K17" s="151"/>
      <c r="L17" s="164">
        <v>0</v>
      </c>
      <c r="M17" s="101">
        <v>0</v>
      </c>
    </row>
    <row r="18" spans="1:21" ht="13">
      <c r="A18" s="15">
        <v>9</v>
      </c>
      <c r="B18" s="121"/>
      <c r="C18" s="158"/>
      <c r="D18" s="155"/>
      <c r="E18" s="151"/>
      <c r="F18" s="166">
        <v>0</v>
      </c>
      <c r="G18" s="101">
        <v>0</v>
      </c>
      <c r="H18" s="121"/>
      <c r="I18" s="158"/>
      <c r="J18" s="155"/>
      <c r="K18" s="151"/>
      <c r="L18" s="164">
        <v>0</v>
      </c>
      <c r="M18" s="101">
        <v>0</v>
      </c>
    </row>
    <row r="19" spans="1:21" ht="13">
      <c r="A19" s="15">
        <v>10</v>
      </c>
      <c r="B19" s="121"/>
      <c r="C19" s="158"/>
      <c r="D19" s="155"/>
      <c r="E19" s="151"/>
      <c r="F19" s="166">
        <v>0</v>
      </c>
      <c r="G19" s="101">
        <v>0</v>
      </c>
      <c r="H19" s="121"/>
      <c r="I19" s="158"/>
      <c r="J19" s="155"/>
      <c r="K19" s="151"/>
      <c r="L19" s="164">
        <v>0</v>
      </c>
      <c r="M19" s="101">
        <v>0</v>
      </c>
    </row>
    <row r="20" spans="1:21" ht="13">
      <c r="A20" s="15">
        <v>11</v>
      </c>
      <c r="B20" s="121"/>
      <c r="C20" s="158"/>
      <c r="D20" s="155"/>
      <c r="E20" s="151"/>
      <c r="F20" s="166">
        <v>0</v>
      </c>
      <c r="G20" s="101">
        <v>0</v>
      </c>
      <c r="H20" s="121"/>
      <c r="I20" s="158"/>
      <c r="J20" s="155"/>
      <c r="K20" s="151"/>
      <c r="L20" s="164">
        <v>0</v>
      </c>
      <c r="M20" s="101">
        <v>0</v>
      </c>
    </row>
    <row r="21" spans="1:21" ht="13">
      <c r="A21" s="15">
        <v>12</v>
      </c>
      <c r="B21" s="121"/>
      <c r="C21" s="158"/>
      <c r="D21" s="155"/>
      <c r="E21" s="151"/>
      <c r="F21" s="166">
        <v>0</v>
      </c>
      <c r="G21" s="101">
        <v>0</v>
      </c>
      <c r="H21" s="121"/>
      <c r="I21" s="158"/>
      <c r="J21" s="155"/>
      <c r="K21" s="151"/>
      <c r="L21" s="164">
        <v>0</v>
      </c>
      <c r="M21" s="101">
        <v>0</v>
      </c>
    </row>
    <row r="22" spans="1:21" ht="13">
      <c r="A22" s="15">
        <v>13</v>
      </c>
      <c r="B22" s="121"/>
      <c r="C22" s="158"/>
      <c r="D22" s="155"/>
      <c r="E22" s="151"/>
      <c r="F22" s="166">
        <v>0</v>
      </c>
      <c r="G22" s="101">
        <v>0</v>
      </c>
      <c r="H22" s="121"/>
      <c r="I22" s="158"/>
      <c r="J22" s="155"/>
      <c r="K22" s="151"/>
      <c r="L22" s="164">
        <v>0</v>
      </c>
      <c r="M22" s="101">
        <v>0</v>
      </c>
    </row>
    <row r="23" spans="1:21" ht="13">
      <c r="A23" s="15">
        <v>14</v>
      </c>
      <c r="B23" s="121"/>
      <c r="C23" s="158"/>
      <c r="D23" s="155"/>
      <c r="E23" s="151"/>
      <c r="F23" s="166">
        <v>0</v>
      </c>
      <c r="G23" s="101">
        <v>0</v>
      </c>
      <c r="H23" s="121"/>
      <c r="I23" s="158"/>
      <c r="J23" s="155"/>
      <c r="K23" s="151"/>
      <c r="L23" s="164">
        <v>0</v>
      </c>
      <c r="M23" s="101">
        <v>0</v>
      </c>
    </row>
    <row r="24" spans="1:21" ht="13">
      <c r="A24" s="15">
        <v>15</v>
      </c>
      <c r="B24" s="121"/>
      <c r="C24" s="158"/>
      <c r="D24" s="155"/>
      <c r="E24" s="151"/>
      <c r="F24" s="166">
        <v>0</v>
      </c>
      <c r="G24" s="101">
        <v>0</v>
      </c>
      <c r="H24" s="121"/>
      <c r="I24" s="158"/>
      <c r="J24" s="155"/>
      <c r="K24" s="151"/>
      <c r="L24" s="164">
        <v>0</v>
      </c>
      <c r="M24" s="101">
        <v>0</v>
      </c>
    </row>
    <row r="25" spans="1:21" ht="13">
      <c r="A25" s="15">
        <v>16</v>
      </c>
      <c r="B25" s="121"/>
      <c r="C25" s="158"/>
      <c r="D25" s="155"/>
      <c r="E25" s="151"/>
      <c r="F25" s="166">
        <v>0</v>
      </c>
      <c r="G25" s="101">
        <v>0</v>
      </c>
      <c r="H25" s="121"/>
      <c r="I25" s="158"/>
      <c r="J25" s="155"/>
      <c r="K25" s="151"/>
      <c r="L25" s="164">
        <v>0</v>
      </c>
      <c r="M25" s="101">
        <v>0</v>
      </c>
    </row>
    <row r="26" spans="1:21" ht="13">
      <c r="A26" s="15">
        <v>17</v>
      </c>
      <c r="B26" s="121"/>
      <c r="C26" s="158"/>
      <c r="D26" s="155"/>
      <c r="E26" s="151"/>
      <c r="F26" s="166">
        <v>0</v>
      </c>
      <c r="G26" s="101">
        <v>0</v>
      </c>
      <c r="H26" s="121"/>
      <c r="I26" s="158"/>
      <c r="J26" s="155"/>
      <c r="K26" s="151"/>
      <c r="L26" s="164">
        <v>0</v>
      </c>
      <c r="M26" s="101">
        <v>0</v>
      </c>
    </row>
    <row r="27" spans="1:21" ht="13">
      <c r="A27" s="15">
        <v>18</v>
      </c>
      <c r="B27" s="121"/>
      <c r="C27" s="158"/>
      <c r="D27" s="155"/>
      <c r="E27" s="151"/>
      <c r="F27" s="166">
        <v>0</v>
      </c>
      <c r="G27" s="101">
        <v>0</v>
      </c>
      <c r="H27" s="121"/>
      <c r="I27" s="158"/>
      <c r="J27" s="155"/>
      <c r="K27" s="151"/>
      <c r="L27" s="164">
        <v>0</v>
      </c>
      <c r="M27" s="101">
        <v>0</v>
      </c>
    </row>
    <row r="28" spans="1:21" ht="13">
      <c r="A28" s="15">
        <v>19</v>
      </c>
      <c r="B28" s="121"/>
      <c r="C28" s="158"/>
      <c r="D28" s="155"/>
      <c r="E28" s="151"/>
      <c r="F28" s="166">
        <v>0</v>
      </c>
      <c r="G28" s="101">
        <v>0</v>
      </c>
      <c r="H28" s="121"/>
      <c r="I28" s="158"/>
      <c r="J28" s="155"/>
      <c r="K28" s="151"/>
      <c r="L28" s="164">
        <v>0</v>
      </c>
      <c r="M28" s="101">
        <v>0</v>
      </c>
    </row>
    <row r="29" spans="1:21" ht="13">
      <c r="A29" s="15">
        <v>20</v>
      </c>
      <c r="B29" s="121"/>
      <c r="C29" s="158"/>
      <c r="D29" s="155"/>
      <c r="E29" s="151"/>
      <c r="F29" s="166">
        <v>0</v>
      </c>
      <c r="G29" s="101">
        <v>0</v>
      </c>
      <c r="H29" s="121"/>
      <c r="I29" s="158"/>
      <c r="J29" s="155"/>
      <c r="K29" s="151"/>
      <c r="L29" s="164">
        <v>0</v>
      </c>
      <c r="M29" s="101">
        <v>0</v>
      </c>
    </row>
    <row r="30" spans="1:21" ht="13.5" thickBot="1">
      <c r="A30" s="93"/>
      <c r="B30" s="117"/>
      <c r="C30" s="114"/>
      <c r="D30" s="114"/>
      <c r="E30" s="161" t="s">
        <v>583</v>
      </c>
      <c r="F30" s="161">
        <v>0</v>
      </c>
      <c r="G30" s="115"/>
      <c r="H30" s="6"/>
      <c r="I30" s="10"/>
      <c r="J30" s="10"/>
      <c r="K30" s="161" t="s">
        <v>583</v>
      </c>
      <c r="L30" s="161">
        <v>0</v>
      </c>
      <c r="M30" s="5"/>
      <c r="N30" s="61"/>
      <c r="O30"/>
    </row>
    <row r="31" spans="1:21" ht="12.5">
      <c r="A31" s="117"/>
      <c r="B31" s="117"/>
      <c r="C31" s="114"/>
      <c r="D31" s="114"/>
      <c r="E31" s="114"/>
      <c r="F31" s="114"/>
      <c r="G31" s="114"/>
      <c r="H31" s="114"/>
      <c r="I31" s="160"/>
      <c r="J31" s="160"/>
      <c r="K31" s="160"/>
      <c r="L31" s="160"/>
      <c r="M31" s="160"/>
      <c r="N31" s="160"/>
      <c r="O31" s="160"/>
      <c r="P31" s="160"/>
      <c r="Q31" s="160"/>
      <c r="R31" s="160"/>
      <c r="S31" s="160"/>
      <c r="T31" s="160"/>
    </row>
    <row r="32" spans="1:21" s="5" customFormat="1" ht="15" customHeight="1">
      <c r="A32" s="22"/>
      <c r="B32" s="22" t="s">
        <v>722</v>
      </c>
      <c r="C32" s="22"/>
      <c r="D32" s="22"/>
      <c r="E32" s="22"/>
      <c r="F32" s="42"/>
      <c r="G32" s="42"/>
      <c r="H32" s="42"/>
      <c r="I32" s="42"/>
      <c r="J32" s="42"/>
      <c r="K32" s="42"/>
      <c r="L32" s="42"/>
      <c r="M32" s="42"/>
      <c r="N32" s="42"/>
      <c r="O32" s="42"/>
      <c r="P32" s="42"/>
      <c r="Q32" s="42"/>
      <c r="R32" s="42"/>
      <c r="S32" s="42"/>
      <c r="T32" s="42"/>
      <c r="U32" s="105"/>
    </row>
    <row r="33" spans="1:192" s="5" customFormat="1" ht="14">
      <c r="A33" s="50"/>
      <c r="B33" s="50"/>
      <c r="C33" s="50"/>
      <c r="D33" s="50"/>
      <c r="E33" s="50"/>
      <c r="F33" s="51"/>
      <c r="G33" s="11"/>
      <c r="H33" s="52"/>
      <c r="I33" s="52"/>
      <c r="J33" s="52"/>
      <c r="K33" s="52"/>
      <c r="L33" s="52"/>
      <c r="M33" s="52"/>
      <c r="N33" s="52"/>
      <c r="O33" s="19"/>
      <c r="P33" s="19"/>
      <c r="Q33" s="19"/>
      <c r="R33" s="19"/>
      <c r="S33" s="19"/>
      <c r="T33" s="52"/>
    </row>
    <row r="34" spans="1:192" s="16" customFormat="1" ht="13">
      <c r="A34" s="93"/>
      <c r="B34" s="129" t="s">
        <v>233</v>
      </c>
      <c r="C34" s="53"/>
      <c r="D34" s="53"/>
      <c r="E34" s="53"/>
      <c r="F34" s="53"/>
      <c r="G34" s="101">
        <v>0</v>
      </c>
      <c r="H34" s="129" t="s">
        <v>584</v>
      </c>
      <c r="I34" s="53"/>
      <c r="J34" s="53"/>
      <c r="K34" s="53"/>
      <c r="L34" s="53"/>
      <c r="M34" s="53"/>
      <c r="N34" s="101">
        <v>0</v>
      </c>
      <c r="O34" s="129" t="s">
        <v>585</v>
      </c>
      <c r="P34" s="53"/>
      <c r="Q34" s="53"/>
      <c r="R34" s="101">
        <v>0</v>
      </c>
      <c r="S34" s="19"/>
      <c r="T34" s="19"/>
      <c r="U34" s="19"/>
      <c r="V34" s="19"/>
      <c r="W34" s="19"/>
      <c r="X34" s="19"/>
      <c r="Y34" s="19"/>
      <c r="Z34" s="19"/>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row>
    <row r="35" spans="1:192" ht="34.5" customHeight="1">
      <c r="A35" s="40"/>
      <c r="B35" s="40" t="s">
        <v>538</v>
      </c>
      <c r="C35" s="40" t="s">
        <v>539</v>
      </c>
      <c r="D35" s="40" t="s">
        <v>631</v>
      </c>
      <c r="E35" s="49" t="s">
        <v>587</v>
      </c>
      <c r="F35" s="40" t="s">
        <v>588</v>
      </c>
      <c r="G35" s="101"/>
      <c r="H35" s="40" t="s">
        <v>590</v>
      </c>
      <c r="I35" s="40" t="s">
        <v>591</v>
      </c>
      <c r="J35" s="40" t="s">
        <v>586</v>
      </c>
      <c r="K35" s="49" t="s">
        <v>592</v>
      </c>
      <c r="L35" s="40" t="s">
        <v>593</v>
      </c>
      <c r="M35" s="40" t="s">
        <v>588</v>
      </c>
      <c r="N35" s="101"/>
      <c r="O35" s="40" t="s">
        <v>381</v>
      </c>
      <c r="P35" s="40" t="s">
        <v>594</v>
      </c>
      <c r="Q35" s="40" t="s">
        <v>588</v>
      </c>
      <c r="R35" s="101"/>
    </row>
    <row r="36" spans="1:192" ht="13">
      <c r="A36" s="15">
        <v>1</v>
      </c>
      <c r="B36" s="481"/>
      <c r="C36" s="482"/>
      <c r="D36" s="483"/>
      <c r="E36" s="484"/>
      <c r="F36" s="485"/>
      <c r="G36" s="486"/>
      <c r="H36" s="156"/>
      <c r="I36" s="159"/>
      <c r="J36" s="121"/>
      <c r="K36" s="55"/>
      <c r="L36" s="169"/>
      <c r="M36" s="180">
        <v>0</v>
      </c>
      <c r="N36" s="101">
        <v>0</v>
      </c>
      <c r="O36" s="233"/>
      <c r="P36" s="169"/>
      <c r="Q36" s="180">
        <v>0</v>
      </c>
      <c r="R36" s="101">
        <v>0</v>
      </c>
    </row>
    <row r="37" spans="1:192" ht="13">
      <c r="A37" s="15">
        <v>2</v>
      </c>
      <c r="B37" s="481"/>
      <c r="C37" s="482"/>
      <c r="D37" s="483"/>
      <c r="E37" s="484"/>
      <c r="F37" s="485"/>
      <c r="G37" s="486"/>
      <c r="H37" s="156"/>
      <c r="I37" s="159"/>
      <c r="J37" s="121"/>
      <c r="K37" s="55"/>
      <c r="L37" s="169"/>
      <c r="M37" s="180">
        <v>0</v>
      </c>
      <c r="N37" s="101">
        <v>0</v>
      </c>
      <c r="O37" s="158"/>
      <c r="P37" s="169"/>
      <c r="Q37" s="180">
        <v>0</v>
      </c>
      <c r="R37" s="101">
        <v>0</v>
      </c>
    </row>
    <row r="38" spans="1:192" ht="13">
      <c r="A38" s="15">
        <v>3</v>
      </c>
      <c r="B38" s="481"/>
      <c r="C38" s="482"/>
      <c r="D38" s="483"/>
      <c r="E38" s="484"/>
      <c r="F38" s="485"/>
      <c r="G38" s="486"/>
      <c r="H38" s="156"/>
      <c r="I38" s="159"/>
      <c r="J38" s="159"/>
      <c r="K38" s="121"/>
      <c r="L38" s="169"/>
      <c r="M38" s="180">
        <v>0</v>
      </c>
      <c r="N38" s="101">
        <v>0</v>
      </c>
      <c r="O38" s="159"/>
      <c r="P38" s="169"/>
      <c r="Q38" s="180">
        <v>0</v>
      </c>
      <c r="R38" s="101">
        <v>0</v>
      </c>
    </row>
    <row r="39" spans="1:192" ht="13">
      <c r="A39" s="15">
        <v>4</v>
      </c>
      <c r="B39" s="481"/>
      <c r="C39" s="482"/>
      <c r="D39" s="483"/>
      <c r="E39" s="484"/>
      <c r="F39" s="485"/>
      <c r="G39" s="486"/>
      <c r="H39" s="156"/>
      <c r="I39" s="159"/>
      <c r="J39" s="159"/>
      <c r="K39" s="121"/>
      <c r="L39" s="169"/>
      <c r="M39" s="180">
        <v>0</v>
      </c>
      <c r="N39" s="101">
        <v>0</v>
      </c>
      <c r="O39" s="168" t="s">
        <v>632</v>
      </c>
      <c r="P39" s="169">
        <v>161.47999999999999</v>
      </c>
      <c r="Q39" s="180">
        <v>161.47999999999999</v>
      </c>
      <c r="R39" s="101">
        <v>0</v>
      </c>
    </row>
    <row r="40" spans="1:192" ht="13">
      <c r="A40" s="15">
        <v>5</v>
      </c>
      <c r="B40" s="481"/>
      <c r="C40" s="482"/>
      <c r="D40" s="483"/>
      <c r="E40" s="484"/>
      <c r="F40" s="485"/>
      <c r="G40" s="486"/>
      <c r="H40" s="156"/>
      <c r="I40" s="159"/>
      <c r="J40" s="159"/>
      <c r="K40" s="121"/>
      <c r="L40" s="169"/>
      <c r="M40" s="180">
        <v>0</v>
      </c>
      <c r="N40" s="101">
        <v>0</v>
      </c>
      <c r="O40" s="168" t="s">
        <v>633</v>
      </c>
      <c r="P40" s="304">
        <v>-61.200584961783633</v>
      </c>
      <c r="Q40" s="180">
        <v>-61.200584961783633</v>
      </c>
      <c r="R40" s="101">
        <v>0</v>
      </c>
    </row>
    <row r="41" spans="1:192" ht="13">
      <c r="A41" s="15">
        <v>6</v>
      </c>
      <c r="B41" s="481"/>
      <c r="C41" s="482"/>
      <c r="D41" s="483"/>
      <c r="E41" s="484"/>
      <c r="F41" s="485"/>
      <c r="G41" s="486"/>
      <c r="H41" s="156"/>
      <c r="I41" s="159"/>
      <c r="J41" s="159"/>
      <c r="K41" s="121"/>
      <c r="L41" s="169"/>
      <c r="M41" s="180">
        <v>0</v>
      </c>
      <c r="N41" s="101">
        <v>0</v>
      </c>
      <c r="O41" s="168"/>
      <c r="P41" s="169"/>
      <c r="Q41" s="180">
        <v>0</v>
      </c>
      <c r="R41" s="101">
        <v>0</v>
      </c>
    </row>
    <row r="42" spans="1:192" ht="13">
      <c r="A42" s="15">
        <v>7</v>
      </c>
      <c r="B42" s="481"/>
      <c r="C42" s="482"/>
      <c r="D42" s="483"/>
      <c r="E42" s="484"/>
      <c r="F42" s="485"/>
      <c r="G42" s="486"/>
      <c r="H42" s="156"/>
      <c r="I42" s="159"/>
      <c r="J42" s="159"/>
      <c r="K42" s="121"/>
      <c r="L42" s="169"/>
      <c r="M42" s="180">
        <v>0</v>
      </c>
      <c r="N42" s="101">
        <v>0</v>
      </c>
      <c r="O42" s="168"/>
      <c r="P42" s="169"/>
      <c r="Q42" s="180">
        <v>0</v>
      </c>
      <c r="R42" s="101">
        <v>0</v>
      </c>
    </row>
    <row r="43" spans="1:192" ht="13">
      <c r="A43" s="15">
        <v>8</v>
      </c>
      <c r="B43" s="481"/>
      <c r="C43" s="482"/>
      <c r="D43" s="483"/>
      <c r="E43" s="484"/>
      <c r="F43" s="485"/>
      <c r="G43" s="486"/>
      <c r="H43" s="156"/>
      <c r="I43" s="159"/>
      <c r="J43" s="159"/>
      <c r="K43" s="121"/>
      <c r="L43" s="169"/>
      <c r="M43" s="180">
        <v>0</v>
      </c>
      <c r="N43" s="101">
        <v>0</v>
      </c>
      <c r="O43" s="168"/>
      <c r="P43" s="169"/>
      <c r="Q43" s="180">
        <v>0</v>
      </c>
      <c r="R43" s="101">
        <v>0</v>
      </c>
    </row>
    <row r="44" spans="1:192" ht="13">
      <c r="A44" s="15">
        <v>9</v>
      </c>
      <c r="B44" s="481"/>
      <c r="C44" s="482"/>
      <c r="D44" s="483"/>
      <c r="E44" s="484"/>
      <c r="F44" s="485"/>
      <c r="G44" s="486"/>
      <c r="H44" s="156"/>
      <c r="I44" s="159"/>
      <c r="J44" s="159"/>
      <c r="K44" s="121"/>
      <c r="L44" s="169"/>
      <c r="M44" s="180">
        <v>0</v>
      </c>
      <c r="N44" s="101">
        <v>0</v>
      </c>
      <c r="O44" s="168"/>
      <c r="P44" s="169"/>
      <c r="Q44" s="180">
        <v>0</v>
      </c>
      <c r="R44" s="101">
        <v>0</v>
      </c>
    </row>
    <row r="45" spans="1:192" ht="13">
      <c r="A45" s="15">
        <v>10</v>
      </c>
      <c r="B45" s="483"/>
      <c r="C45" s="482"/>
      <c r="D45" s="483"/>
      <c r="E45" s="484"/>
      <c r="F45" s="485"/>
      <c r="G45" s="486"/>
      <c r="H45" s="156"/>
      <c r="I45" s="159"/>
      <c r="J45" s="159"/>
      <c r="K45" s="121"/>
      <c r="L45" s="169"/>
      <c r="M45" s="180">
        <v>0</v>
      </c>
      <c r="N45" s="101">
        <v>0</v>
      </c>
      <c r="O45" s="168"/>
      <c r="P45" s="169"/>
      <c r="Q45" s="180">
        <v>0</v>
      </c>
      <c r="R45" s="101">
        <v>0</v>
      </c>
    </row>
    <row r="46" spans="1:192" ht="13">
      <c r="A46" s="15">
        <v>11</v>
      </c>
      <c r="B46" s="483"/>
      <c r="C46" s="482"/>
      <c r="D46" s="483"/>
      <c r="E46" s="484"/>
      <c r="F46" s="485"/>
      <c r="G46" s="486"/>
      <c r="H46" s="156"/>
      <c r="I46" s="159"/>
      <c r="J46" s="159"/>
      <c r="K46" s="121"/>
      <c r="L46" s="169"/>
      <c r="M46" s="180">
        <v>0</v>
      </c>
      <c r="N46" s="101">
        <v>0</v>
      </c>
      <c r="O46" s="168"/>
      <c r="P46" s="169"/>
      <c r="Q46" s="180">
        <v>0</v>
      </c>
      <c r="R46" s="101">
        <v>0</v>
      </c>
    </row>
    <row r="47" spans="1:192" ht="13">
      <c r="A47" s="15">
        <v>12</v>
      </c>
      <c r="B47" s="483"/>
      <c r="C47" s="482"/>
      <c r="D47" s="483"/>
      <c r="E47" s="484"/>
      <c r="F47" s="485"/>
      <c r="G47" s="482"/>
      <c r="H47" s="156"/>
      <c r="I47" s="159"/>
      <c r="J47" s="159"/>
      <c r="K47" s="121"/>
      <c r="L47" s="169"/>
      <c r="M47" s="180">
        <v>0</v>
      </c>
      <c r="N47" s="101">
        <v>0</v>
      </c>
      <c r="O47" s="168"/>
      <c r="P47" s="169"/>
      <c r="Q47" s="180">
        <v>0</v>
      </c>
      <c r="R47" s="101">
        <v>0</v>
      </c>
    </row>
    <row r="48" spans="1:192" ht="13">
      <c r="A48" s="15">
        <v>13</v>
      </c>
      <c r="B48" s="483"/>
      <c r="C48" s="482"/>
      <c r="D48" s="483"/>
      <c r="E48" s="484"/>
      <c r="F48" s="485"/>
      <c r="G48" s="482"/>
      <c r="H48" s="156"/>
      <c r="I48" s="159"/>
      <c r="J48" s="159"/>
      <c r="K48" s="121"/>
      <c r="L48" s="169"/>
      <c r="M48" s="180">
        <v>0</v>
      </c>
      <c r="N48" s="101">
        <v>0</v>
      </c>
      <c r="O48" s="168"/>
      <c r="P48" s="169"/>
      <c r="Q48" s="180">
        <v>0</v>
      </c>
      <c r="R48" s="101">
        <v>0</v>
      </c>
    </row>
    <row r="49" spans="1:18" ht="13">
      <c r="A49" s="15">
        <v>14</v>
      </c>
      <c r="B49" s="483"/>
      <c r="C49" s="487"/>
      <c r="D49" s="483"/>
      <c r="E49" s="484"/>
      <c r="F49" s="485"/>
      <c r="G49" s="487"/>
      <c r="H49" s="156"/>
      <c r="I49" s="159"/>
      <c r="J49" s="159"/>
      <c r="K49" s="121"/>
      <c r="L49" s="169"/>
      <c r="M49" s="180">
        <v>0</v>
      </c>
      <c r="N49" s="101">
        <v>0</v>
      </c>
      <c r="O49" s="168"/>
      <c r="P49" s="169"/>
      <c r="Q49" s="180">
        <v>0</v>
      </c>
      <c r="R49" s="101">
        <v>0</v>
      </c>
    </row>
    <row r="50" spans="1:18" ht="13">
      <c r="A50" s="15">
        <v>15</v>
      </c>
      <c r="B50" s="483"/>
      <c r="C50" s="487"/>
      <c r="D50" s="483"/>
      <c r="E50" s="484"/>
      <c r="F50" s="485"/>
      <c r="G50" s="487"/>
      <c r="H50" s="156"/>
      <c r="I50" s="159"/>
      <c r="J50" s="159"/>
      <c r="K50" s="121"/>
      <c r="L50" s="169"/>
      <c r="M50" s="180">
        <v>0</v>
      </c>
      <c r="N50" s="101">
        <v>0</v>
      </c>
      <c r="O50" s="168"/>
      <c r="P50" s="169"/>
      <c r="Q50" s="180">
        <v>0</v>
      </c>
      <c r="R50" s="101">
        <v>0</v>
      </c>
    </row>
    <row r="51" spans="1:18" ht="13">
      <c r="A51" s="15">
        <v>16</v>
      </c>
      <c r="B51" s="483"/>
      <c r="C51" s="487"/>
      <c r="D51" s="483"/>
      <c r="E51" s="484"/>
      <c r="F51" s="485"/>
      <c r="G51" s="487"/>
      <c r="H51" s="156"/>
      <c r="I51" s="159"/>
      <c r="J51" s="159"/>
      <c r="K51" s="121"/>
      <c r="L51" s="169"/>
      <c r="M51" s="180">
        <v>0</v>
      </c>
      <c r="N51" s="101">
        <v>0</v>
      </c>
      <c r="O51" s="168"/>
      <c r="P51" s="169"/>
      <c r="Q51" s="180">
        <v>0</v>
      </c>
      <c r="R51" s="101">
        <v>0</v>
      </c>
    </row>
    <row r="52" spans="1:18" ht="13">
      <c r="A52" s="15">
        <v>17</v>
      </c>
      <c r="B52" s="483"/>
      <c r="C52" s="487"/>
      <c r="D52" s="483"/>
      <c r="E52" s="484"/>
      <c r="F52" s="485"/>
      <c r="G52" s="487"/>
      <c r="H52" s="156"/>
      <c r="I52" s="159"/>
      <c r="J52" s="159"/>
      <c r="K52" s="121"/>
      <c r="L52" s="169"/>
      <c r="M52" s="180">
        <v>0</v>
      </c>
      <c r="N52" s="101">
        <v>0</v>
      </c>
      <c r="O52" s="233"/>
      <c r="P52" s="169"/>
      <c r="Q52" s="180">
        <v>0</v>
      </c>
      <c r="R52" s="101">
        <v>0</v>
      </c>
    </row>
    <row r="53" spans="1:18" ht="13">
      <c r="A53" s="15">
        <v>18</v>
      </c>
      <c r="B53" s="483"/>
      <c r="C53" s="487"/>
      <c r="D53" s="483"/>
      <c r="E53" s="484"/>
      <c r="F53" s="485"/>
      <c r="G53" s="487"/>
      <c r="H53" s="156"/>
      <c r="I53" s="159"/>
      <c r="J53" s="159"/>
      <c r="K53" s="121"/>
      <c r="L53" s="169"/>
      <c r="M53" s="180">
        <v>0</v>
      </c>
      <c r="N53" s="101">
        <v>0</v>
      </c>
      <c r="O53" s="168"/>
      <c r="P53" s="169"/>
      <c r="Q53" s="180">
        <v>0</v>
      </c>
      <c r="R53" s="101">
        <v>0</v>
      </c>
    </row>
    <row r="54" spans="1:18" ht="13">
      <c r="A54" s="15">
        <v>19</v>
      </c>
      <c r="B54" s="483"/>
      <c r="C54" s="487"/>
      <c r="D54" s="483"/>
      <c r="E54" s="484"/>
      <c r="F54" s="485"/>
      <c r="G54" s="487"/>
      <c r="H54" s="156"/>
      <c r="I54" s="159"/>
      <c r="J54" s="159"/>
      <c r="K54" s="121"/>
      <c r="L54" s="169"/>
      <c r="M54" s="180">
        <v>0</v>
      </c>
      <c r="N54" s="101">
        <v>0</v>
      </c>
      <c r="O54" s="168"/>
      <c r="P54" s="169"/>
      <c r="Q54" s="180">
        <v>0</v>
      </c>
      <c r="R54" s="101">
        <v>0</v>
      </c>
    </row>
    <row r="55" spans="1:18" ht="13">
      <c r="A55" s="15">
        <v>20</v>
      </c>
      <c r="B55" s="483"/>
      <c r="C55" s="487"/>
      <c r="D55" s="483"/>
      <c r="E55" s="484"/>
      <c r="F55" s="488"/>
      <c r="G55" s="487"/>
      <c r="H55" s="156"/>
      <c r="I55" s="159"/>
      <c r="J55" s="159"/>
      <c r="K55" s="121"/>
      <c r="L55" s="169"/>
      <c r="M55" s="181">
        <v>0</v>
      </c>
      <c r="N55" s="101">
        <v>0</v>
      </c>
      <c r="O55" s="168"/>
      <c r="P55" s="169"/>
      <c r="Q55" s="180">
        <v>0</v>
      </c>
      <c r="R55" s="101">
        <v>0</v>
      </c>
    </row>
    <row r="56" spans="1:18" ht="13.5" thickBot="1">
      <c r="E56" s="161" t="s">
        <v>602</v>
      </c>
      <c r="F56" s="162">
        <v>0</v>
      </c>
      <c r="G56" s="17"/>
      <c r="H56"/>
      <c r="L56" s="161" t="s">
        <v>598</v>
      </c>
      <c r="M56" s="162">
        <v>0</v>
      </c>
      <c r="O56"/>
      <c r="P56" s="161" t="s">
        <v>599</v>
      </c>
      <c r="Q56" s="162">
        <v>100.27941503821636</v>
      </c>
    </row>
    <row r="57" spans="1:18" ht="13" customHeight="1"/>
    <row r="58" spans="1:18" ht="13" customHeight="1"/>
    <row r="59" spans="1:18" ht="13" customHeight="1"/>
    <row r="60" spans="1:18" ht="13" customHeight="1"/>
    <row r="61" spans="1:18" ht="13" customHeight="1"/>
    <row r="62" spans="1:18" ht="13" customHeight="1"/>
    <row r="63" spans="1:18" ht="13" customHeight="1"/>
    <row r="64" spans="1:18"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26" priority="5" operator="equal">
      <formula>"Check"</formula>
    </cfRule>
    <cfRule type="cellIs" dxfId="25" priority="6" operator="equal">
      <formula>"Ok"</formula>
    </cfRule>
  </conditionalFormatting>
  <dataValidations count="1">
    <dataValidation type="list" allowBlank="1" showInputMessage="1" showErrorMessage="1" sqref="M8 G30:J30 M30 C30:D31" xr:uid="{C06D481B-72F3-4AE1-95CA-C993996DBE7E}">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21" id="{F200F611-0591-44B6-BE41-0275EC62BE6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8" id="{05ABE24D-5B40-4842-A2A6-842D31356A6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82" id="{5768BA41-E956-42A0-B261-8324FDED853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4" id="{009A8513-60C6-4E98-AA9D-6488EA7F9F8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3" id="{03560685-6FDD-4F7D-8951-A9CF3056EFF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6" id="{EDE4B000-A2E3-4443-88F7-68F35AAAE4F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7" id="{B7A34B13-F2EF-419C-B1A0-FCC71F70F78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83" id="{DB4A9703-4ECC-4AC2-A4D3-688BD9319BA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11" id="{35172C18-48FF-4681-A227-717105CE975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10" id="{ACDAE89F-9F11-401D-A44D-75DF7766224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23" id="{773C6464-FCF2-4273-8D77-65262E5E241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3" id="{67E44E58-5308-4B63-8EE1-CD65A6DC38F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2" id="{53268E1B-18B2-45CC-BE3E-E2849098B7A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4" id="{87AAEF2A-D925-478F-841A-709BCA2D52C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E2E18C3-E9DA-4C68-A81A-089DE1E8D692}">
          <x14:formula1>
            <xm:f>'Input|Setup'!$B$31:$B$49</xm:f>
          </x14:formula1>
          <xm:sqref>B10:B29 H10:H29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7BACC-2A7D-47FC-AD9E-BD80A41B5B96}">
  <sheetPr codeName="Sheet26">
    <tabColor theme="8" tint="0.79998168889431442"/>
  </sheetPr>
  <dimension ref="A1:HO1257"/>
  <sheetViews>
    <sheetView showGridLines="0" topLeftCell="A20"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col min="17" max="17" width="8.54296875" style="2" bestFit="1" customWidth="1"/>
    <col min="18" max="18" width="12.453125" style="2" customWidth="1"/>
    <col min="19" max="19" width="6.26953125" style="2" customWidth="1"/>
    <col min="20" max="20" width="15.54296875" style="2" customWidth="1"/>
    <col min="21" max="186" width="0" hidden="1" customWidth="1"/>
    <col min="187" max="197" width="8.7265625" hidden="1" customWidth="1"/>
    <col min="198" max="223" width="0" hidden="1" customWidth="1"/>
    <col min="224" max="16384" width="8.7265625" hidden="1"/>
  </cols>
  <sheetData>
    <row r="1" spans="1:20" s="27" customFormat="1" ht="25" customHeight="1">
      <c r="B1" s="35" t="s">
        <v>0</v>
      </c>
      <c r="C1" s="28"/>
      <c r="D1" s="28" t="s">
        <v>65</v>
      </c>
      <c r="E1" s="37" t="s">
        <v>66</v>
      </c>
      <c r="F1" s="28"/>
      <c r="G1" s="28"/>
      <c r="H1" s="28"/>
      <c r="I1" s="28" t="s">
        <v>67</v>
      </c>
      <c r="J1" s="122">
        <v>0</v>
      </c>
      <c r="L1" s="28"/>
      <c r="M1" s="28"/>
      <c r="N1" s="28"/>
      <c r="O1" s="28"/>
      <c r="P1" s="28"/>
      <c r="Q1" s="28"/>
      <c r="R1" s="28"/>
      <c r="S1" s="28"/>
      <c r="T1" s="28"/>
    </row>
    <row r="2" spans="1:20" s="38" customFormat="1" ht="25" customHeight="1">
      <c r="B2" s="35" t="s">
        <v>341</v>
      </c>
      <c r="C2" s="28"/>
      <c r="D2" s="28"/>
      <c r="E2" s="69" t="s">
        <v>68</v>
      </c>
      <c r="H2" s="28"/>
      <c r="I2" s="28"/>
      <c r="J2" s="28"/>
      <c r="K2" s="28"/>
      <c r="L2" s="28"/>
      <c r="M2" s="28"/>
      <c r="N2" s="28"/>
      <c r="O2" s="28"/>
      <c r="P2" s="28"/>
      <c r="Q2" s="28"/>
      <c r="R2" s="28"/>
      <c r="S2" s="28"/>
      <c r="T2" s="28"/>
    </row>
    <row r="3" spans="1:20" ht="7.5" hidden="1" customHeight="1">
      <c r="A3" s="9"/>
      <c r="B3" s="6"/>
      <c r="C3" s="10"/>
      <c r="D3" s="10"/>
      <c r="E3" s="10"/>
      <c r="F3" s="10"/>
      <c r="G3" s="10"/>
      <c r="H3" s="10"/>
      <c r="I3" s="10"/>
      <c r="J3" s="10"/>
      <c r="K3" s="10"/>
      <c r="L3" s="10"/>
      <c r="M3" s="10"/>
      <c r="N3" s="10"/>
      <c r="O3" s="10"/>
      <c r="P3" s="10"/>
      <c r="Q3" s="10"/>
      <c r="R3" s="10"/>
      <c r="S3" s="10"/>
      <c r="T3" s="10"/>
    </row>
    <row r="4" spans="1:20" ht="13" hidden="1">
      <c r="A4" s="9"/>
      <c r="B4" s="6"/>
      <c r="C4" s="10"/>
      <c r="D4" s="10"/>
      <c r="E4" s="10"/>
      <c r="F4" s="10"/>
      <c r="G4" s="5"/>
      <c r="H4" s="5"/>
      <c r="I4" s="5"/>
      <c r="J4" s="5"/>
      <c r="K4" s="5"/>
      <c r="L4" s="5"/>
      <c r="M4" s="5"/>
      <c r="N4" s="5"/>
      <c r="O4" s="5"/>
      <c r="P4" s="5"/>
      <c r="Q4" s="5"/>
      <c r="R4" s="5"/>
      <c r="S4" s="5"/>
      <c r="T4" s="5"/>
    </row>
    <row r="5" spans="1:20" ht="13">
      <c r="A5" s="9"/>
      <c r="B5" s="6"/>
      <c r="C5" s="10"/>
      <c r="D5" s="10"/>
      <c r="E5" s="10"/>
      <c r="F5" s="10"/>
      <c r="G5" s="5"/>
      <c r="H5" s="5"/>
      <c r="I5" s="5"/>
      <c r="J5" s="5"/>
      <c r="K5" s="5"/>
      <c r="L5" s="5"/>
      <c r="M5" s="5"/>
      <c r="N5" s="5"/>
      <c r="O5" s="5"/>
      <c r="P5" s="5"/>
      <c r="Q5" s="5"/>
      <c r="R5" s="5"/>
      <c r="S5" s="5"/>
      <c r="T5" s="5"/>
    </row>
    <row r="6" spans="1:20" s="5" customFormat="1" ht="15" customHeight="1">
      <c r="A6" s="22"/>
      <c r="B6" s="22" t="s">
        <v>723</v>
      </c>
      <c r="C6" s="22"/>
      <c r="D6" s="22"/>
      <c r="E6" s="22"/>
      <c r="F6" s="42"/>
      <c r="G6" s="42"/>
      <c r="H6" s="42"/>
      <c r="I6" s="42"/>
      <c r="J6" s="42"/>
      <c r="K6" s="42"/>
      <c r="L6" s="42"/>
      <c r="M6" s="42"/>
      <c r="N6" s="42"/>
      <c r="O6" s="42"/>
      <c r="P6" s="42"/>
      <c r="Q6" s="42"/>
      <c r="R6" s="42"/>
      <c r="S6" s="42"/>
      <c r="T6" s="42"/>
    </row>
    <row r="7" spans="1:20" s="5" customFormat="1" ht="8.25" customHeight="1">
      <c r="A7" s="50"/>
      <c r="B7" s="50"/>
      <c r="C7" s="50"/>
      <c r="D7" s="50"/>
      <c r="E7" s="50"/>
      <c r="F7" s="52"/>
      <c r="G7" s="52"/>
      <c r="H7" s="52"/>
      <c r="I7" s="52"/>
      <c r="J7" s="19"/>
      <c r="K7" s="19"/>
      <c r="L7" s="19"/>
      <c r="M7" s="19"/>
      <c r="N7" s="19"/>
      <c r="O7" s="19"/>
      <c r="P7" s="52"/>
      <c r="Q7" s="52"/>
      <c r="R7" s="52"/>
      <c r="S7" s="52"/>
      <c r="T7" s="52"/>
    </row>
    <row r="8" spans="1:20" ht="15" customHeight="1">
      <c r="A8" s="9"/>
      <c r="B8" s="127" t="s">
        <v>548</v>
      </c>
      <c r="C8" s="127"/>
      <c r="D8" s="127"/>
      <c r="E8" s="127"/>
      <c r="F8" s="127"/>
      <c r="G8" s="101">
        <v>0</v>
      </c>
      <c r="H8" s="127" t="s">
        <v>549</v>
      </c>
      <c r="I8" s="127"/>
      <c r="J8" s="128"/>
      <c r="K8" s="128"/>
      <c r="L8" s="128"/>
      <c r="M8" s="101">
        <v>0</v>
      </c>
    </row>
    <row r="9" spans="1:20"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0" ht="13">
      <c r="A10" s="15">
        <v>1</v>
      </c>
      <c r="B10" s="121"/>
      <c r="C10" s="158" t="s">
        <v>615</v>
      </c>
      <c r="D10" s="155"/>
      <c r="E10" s="151"/>
      <c r="F10" s="166">
        <v>0</v>
      </c>
      <c r="G10" s="101">
        <v>0</v>
      </c>
      <c r="H10" s="121"/>
      <c r="I10" s="158" t="s">
        <v>615</v>
      </c>
      <c r="J10" s="121"/>
      <c r="K10" s="151"/>
      <c r="L10" s="164">
        <v>0</v>
      </c>
      <c r="M10" s="101">
        <v>0</v>
      </c>
    </row>
    <row r="11" spans="1:20" ht="13">
      <c r="A11" s="15">
        <v>2</v>
      </c>
      <c r="B11" s="121"/>
      <c r="C11" s="158"/>
      <c r="D11" s="155"/>
      <c r="E11" s="151"/>
      <c r="F11" s="166">
        <v>0</v>
      </c>
      <c r="G11" s="101">
        <v>0</v>
      </c>
      <c r="H11" s="121"/>
      <c r="I11" s="158"/>
      <c r="J11" s="121"/>
      <c r="K11" s="151"/>
      <c r="L11" s="164">
        <v>0</v>
      </c>
      <c r="M11" s="101">
        <v>0</v>
      </c>
    </row>
    <row r="12" spans="1:20" ht="13">
      <c r="A12" s="15">
        <v>3</v>
      </c>
      <c r="B12" s="121"/>
      <c r="C12" s="158"/>
      <c r="D12" s="155"/>
      <c r="E12" s="151"/>
      <c r="F12" s="166">
        <v>0</v>
      </c>
      <c r="G12" s="101">
        <v>0</v>
      </c>
      <c r="H12" s="121"/>
      <c r="I12" s="158"/>
      <c r="J12" s="121"/>
      <c r="K12" s="151"/>
      <c r="L12" s="164">
        <v>0</v>
      </c>
      <c r="M12" s="101">
        <v>0</v>
      </c>
    </row>
    <row r="13" spans="1:20" ht="13">
      <c r="A13" s="15">
        <v>4</v>
      </c>
      <c r="B13" s="121"/>
      <c r="C13" s="158"/>
      <c r="D13" s="155"/>
      <c r="E13" s="151"/>
      <c r="F13" s="166">
        <v>0</v>
      </c>
      <c r="G13" s="101">
        <v>0</v>
      </c>
      <c r="H13" s="121"/>
      <c r="I13" s="158"/>
      <c r="J13" s="121"/>
      <c r="K13" s="151"/>
      <c r="L13" s="164">
        <v>0</v>
      </c>
      <c r="M13" s="101">
        <v>0</v>
      </c>
    </row>
    <row r="14" spans="1:20" ht="13">
      <c r="A14" s="15">
        <v>5</v>
      </c>
      <c r="B14" s="121"/>
      <c r="C14" s="158"/>
      <c r="D14" s="155"/>
      <c r="E14" s="151"/>
      <c r="F14" s="166">
        <v>0</v>
      </c>
      <c r="G14" s="101">
        <v>0</v>
      </c>
      <c r="H14" s="121"/>
      <c r="I14" s="158"/>
      <c r="J14" s="121"/>
      <c r="K14" s="151"/>
      <c r="L14" s="164">
        <v>0</v>
      </c>
      <c r="M14" s="101">
        <v>0</v>
      </c>
    </row>
    <row r="15" spans="1:20" ht="13">
      <c r="A15" s="15">
        <v>6</v>
      </c>
      <c r="B15" s="121"/>
      <c r="C15" s="158"/>
      <c r="D15" s="155"/>
      <c r="E15" s="151"/>
      <c r="F15" s="166">
        <v>0</v>
      </c>
      <c r="G15" s="101">
        <v>0</v>
      </c>
      <c r="H15" s="121"/>
      <c r="I15" s="158"/>
      <c r="J15" s="121"/>
      <c r="K15" s="151"/>
      <c r="L15" s="164">
        <v>0</v>
      </c>
      <c r="M15" s="101">
        <v>0</v>
      </c>
    </row>
    <row r="16" spans="1:20" ht="13">
      <c r="A16" s="15">
        <v>7</v>
      </c>
      <c r="B16" s="121"/>
      <c r="C16" s="158"/>
      <c r="D16" s="155"/>
      <c r="E16" s="151"/>
      <c r="F16" s="166">
        <v>0</v>
      </c>
      <c r="G16" s="101">
        <v>0</v>
      </c>
      <c r="H16" s="121"/>
      <c r="I16" s="158"/>
      <c r="J16" s="155"/>
      <c r="K16" s="151"/>
      <c r="L16" s="164">
        <v>0</v>
      </c>
      <c r="M16" s="101">
        <v>0</v>
      </c>
    </row>
    <row r="17" spans="1:21" ht="13">
      <c r="A17" s="15">
        <v>8</v>
      </c>
      <c r="B17" s="121"/>
      <c r="C17" s="158"/>
      <c r="D17" s="155"/>
      <c r="E17" s="151"/>
      <c r="F17" s="166">
        <v>0</v>
      </c>
      <c r="G17" s="101">
        <v>0</v>
      </c>
      <c r="H17" s="121"/>
      <c r="I17" s="158"/>
      <c r="J17" s="155"/>
      <c r="K17" s="151"/>
      <c r="L17" s="164">
        <v>0</v>
      </c>
      <c r="M17" s="101">
        <v>0</v>
      </c>
    </row>
    <row r="18" spans="1:21" ht="13">
      <c r="A18" s="15">
        <v>9</v>
      </c>
      <c r="B18" s="121"/>
      <c r="C18" s="158"/>
      <c r="D18" s="155"/>
      <c r="E18" s="151"/>
      <c r="F18" s="166">
        <v>0</v>
      </c>
      <c r="G18" s="101">
        <v>0</v>
      </c>
      <c r="H18" s="121"/>
      <c r="I18" s="158"/>
      <c r="J18" s="155"/>
      <c r="K18" s="151"/>
      <c r="L18" s="164">
        <v>0</v>
      </c>
      <c r="M18" s="101">
        <v>0</v>
      </c>
    </row>
    <row r="19" spans="1:21" ht="13">
      <c r="A19" s="15">
        <v>10</v>
      </c>
      <c r="B19" s="121"/>
      <c r="C19" s="158"/>
      <c r="D19" s="155"/>
      <c r="E19" s="151"/>
      <c r="F19" s="166">
        <v>0</v>
      </c>
      <c r="G19" s="101">
        <v>0</v>
      </c>
      <c r="H19" s="121"/>
      <c r="I19" s="158"/>
      <c r="J19" s="155"/>
      <c r="K19" s="151"/>
      <c r="L19" s="164">
        <v>0</v>
      </c>
      <c r="M19" s="101">
        <v>0</v>
      </c>
    </row>
    <row r="20" spans="1:21" ht="13">
      <c r="A20" s="15">
        <v>11</v>
      </c>
      <c r="B20" s="121"/>
      <c r="C20" s="158"/>
      <c r="D20" s="155"/>
      <c r="E20" s="151"/>
      <c r="F20" s="166">
        <v>0</v>
      </c>
      <c r="G20" s="101">
        <v>0</v>
      </c>
      <c r="H20" s="121"/>
      <c r="I20" s="158"/>
      <c r="J20" s="155"/>
      <c r="K20" s="151"/>
      <c r="L20" s="164">
        <v>0</v>
      </c>
      <c r="M20" s="101">
        <v>0</v>
      </c>
    </row>
    <row r="21" spans="1:21" ht="13">
      <c r="A21" s="15">
        <v>12</v>
      </c>
      <c r="B21" s="121"/>
      <c r="C21" s="158"/>
      <c r="D21" s="155"/>
      <c r="E21" s="151"/>
      <c r="F21" s="166">
        <v>0</v>
      </c>
      <c r="G21" s="101">
        <v>0</v>
      </c>
      <c r="H21" s="121"/>
      <c r="I21" s="158"/>
      <c r="J21" s="155"/>
      <c r="K21" s="151"/>
      <c r="L21" s="164">
        <v>0</v>
      </c>
      <c r="M21" s="101">
        <v>0</v>
      </c>
    </row>
    <row r="22" spans="1:21" ht="13">
      <c r="A22" s="15">
        <v>13</v>
      </c>
      <c r="B22" s="121"/>
      <c r="C22" s="158"/>
      <c r="D22" s="155"/>
      <c r="E22" s="151"/>
      <c r="F22" s="166">
        <v>0</v>
      </c>
      <c r="G22" s="101">
        <v>0</v>
      </c>
      <c r="H22" s="121"/>
      <c r="I22" s="158"/>
      <c r="J22" s="155"/>
      <c r="K22" s="151"/>
      <c r="L22" s="164">
        <v>0</v>
      </c>
      <c r="M22" s="101">
        <v>0</v>
      </c>
    </row>
    <row r="23" spans="1:21" ht="13">
      <c r="A23" s="15">
        <v>14</v>
      </c>
      <c r="B23" s="121"/>
      <c r="C23" s="158"/>
      <c r="D23" s="155"/>
      <c r="E23" s="151"/>
      <c r="F23" s="166">
        <v>0</v>
      </c>
      <c r="G23" s="101">
        <v>0</v>
      </c>
      <c r="H23" s="121"/>
      <c r="I23" s="158"/>
      <c r="J23" s="155"/>
      <c r="K23" s="151"/>
      <c r="L23" s="164">
        <v>0</v>
      </c>
      <c r="M23" s="101">
        <v>0</v>
      </c>
    </row>
    <row r="24" spans="1:21" ht="13">
      <c r="A24" s="15">
        <v>15</v>
      </c>
      <c r="B24" s="121"/>
      <c r="C24" s="158"/>
      <c r="D24" s="155"/>
      <c r="E24" s="151"/>
      <c r="F24" s="166">
        <v>0</v>
      </c>
      <c r="G24" s="101">
        <v>0</v>
      </c>
      <c r="H24" s="121"/>
      <c r="I24" s="158"/>
      <c r="J24" s="155"/>
      <c r="K24" s="151"/>
      <c r="L24" s="164">
        <v>0</v>
      </c>
      <c r="M24" s="101">
        <v>0</v>
      </c>
    </row>
    <row r="25" spans="1:21" ht="13">
      <c r="A25" s="15">
        <v>16</v>
      </c>
      <c r="B25" s="121"/>
      <c r="C25" s="158"/>
      <c r="D25" s="155"/>
      <c r="E25" s="151"/>
      <c r="F25" s="166">
        <v>0</v>
      </c>
      <c r="G25" s="101">
        <v>0</v>
      </c>
      <c r="H25" s="121"/>
      <c r="I25" s="158"/>
      <c r="J25" s="155"/>
      <c r="K25" s="151"/>
      <c r="L25" s="164">
        <v>0</v>
      </c>
      <c r="M25" s="101">
        <v>0</v>
      </c>
    </row>
    <row r="26" spans="1:21" ht="13">
      <c r="A26" s="15">
        <v>17</v>
      </c>
      <c r="B26" s="121"/>
      <c r="C26" s="158"/>
      <c r="D26" s="155"/>
      <c r="E26" s="151"/>
      <c r="F26" s="166">
        <v>0</v>
      </c>
      <c r="G26" s="101">
        <v>0</v>
      </c>
      <c r="H26" s="121"/>
      <c r="I26" s="158"/>
      <c r="J26" s="155"/>
      <c r="K26" s="151"/>
      <c r="L26" s="164">
        <v>0</v>
      </c>
      <c r="M26" s="101">
        <v>0</v>
      </c>
    </row>
    <row r="27" spans="1:21" ht="13">
      <c r="A27" s="15">
        <v>18</v>
      </c>
      <c r="B27" s="121"/>
      <c r="C27" s="158"/>
      <c r="D27" s="155"/>
      <c r="E27" s="151"/>
      <c r="F27" s="166">
        <v>0</v>
      </c>
      <c r="G27" s="101">
        <v>0</v>
      </c>
      <c r="H27" s="121"/>
      <c r="I27" s="158"/>
      <c r="J27" s="155"/>
      <c r="K27" s="151"/>
      <c r="L27" s="164">
        <v>0</v>
      </c>
      <c r="M27" s="101">
        <v>0</v>
      </c>
    </row>
    <row r="28" spans="1:21" ht="13">
      <c r="A28" s="15">
        <v>19</v>
      </c>
      <c r="B28" s="121"/>
      <c r="C28" s="158"/>
      <c r="D28" s="155"/>
      <c r="E28" s="151"/>
      <c r="F28" s="166">
        <v>0</v>
      </c>
      <c r="G28" s="101">
        <v>0</v>
      </c>
      <c r="H28" s="121"/>
      <c r="I28" s="158"/>
      <c r="J28" s="155"/>
      <c r="K28" s="151"/>
      <c r="L28" s="164">
        <v>0</v>
      </c>
      <c r="M28" s="101">
        <v>0</v>
      </c>
    </row>
    <row r="29" spans="1:21" ht="13">
      <c r="A29" s="15">
        <v>20</v>
      </c>
      <c r="B29" s="121"/>
      <c r="C29" s="158"/>
      <c r="D29" s="155"/>
      <c r="E29" s="151"/>
      <c r="F29" s="166">
        <v>0</v>
      </c>
      <c r="G29" s="101">
        <v>0</v>
      </c>
      <c r="H29" s="121"/>
      <c r="I29" s="158"/>
      <c r="J29" s="155"/>
      <c r="K29" s="151"/>
      <c r="L29" s="164">
        <v>0</v>
      </c>
      <c r="M29" s="101">
        <v>0</v>
      </c>
    </row>
    <row r="30" spans="1:21" ht="13.5" thickBot="1">
      <c r="A30" s="93"/>
      <c r="B30" s="117"/>
      <c r="C30" s="114"/>
      <c r="D30" s="114"/>
      <c r="E30" s="161" t="s">
        <v>583</v>
      </c>
      <c r="F30" s="161">
        <v>0</v>
      </c>
      <c r="G30" s="115"/>
      <c r="H30" s="6"/>
      <c r="I30" s="10"/>
      <c r="J30" s="10"/>
      <c r="K30" s="161" t="s">
        <v>583</v>
      </c>
      <c r="L30" s="161">
        <v>0</v>
      </c>
      <c r="M30" s="5"/>
      <c r="N30" s="61"/>
      <c r="O30"/>
    </row>
    <row r="31" spans="1:21" ht="12.5">
      <c r="A31" s="117"/>
      <c r="B31" s="117"/>
      <c r="C31" s="114"/>
      <c r="D31" s="114"/>
      <c r="E31" s="114"/>
      <c r="F31" s="114"/>
      <c r="G31" s="114"/>
      <c r="H31" s="114"/>
      <c r="I31" s="160"/>
      <c r="J31" s="160"/>
      <c r="K31" s="160"/>
      <c r="L31" s="160"/>
      <c r="M31" s="160"/>
      <c r="N31" s="160"/>
      <c r="O31" s="160"/>
      <c r="P31" s="160"/>
      <c r="Q31" s="160"/>
      <c r="R31" s="160"/>
      <c r="S31" s="160"/>
      <c r="T31" s="160"/>
    </row>
    <row r="32" spans="1:21" s="5" customFormat="1" ht="15" customHeight="1">
      <c r="A32" s="22"/>
      <c r="B32" s="22" t="s">
        <v>724</v>
      </c>
      <c r="C32" s="22"/>
      <c r="D32" s="22"/>
      <c r="E32" s="22"/>
      <c r="F32" s="42"/>
      <c r="G32" s="42"/>
      <c r="H32" s="42"/>
      <c r="I32" s="42"/>
      <c r="J32" s="42"/>
      <c r="K32" s="42"/>
      <c r="L32" s="42"/>
      <c r="M32" s="42"/>
      <c r="N32" s="42"/>
      <c r="O32" s="42"/>
      <c r="P32" s="42"/>
      <c r="Q32" s="42"/>
      <c r="R32" s="42"/>
      <c r="S32" s="42"/>
      <c r="T32" s="42"/>
      <c r="U32" s="105"/>
    </row>
    <row r="33" spans="1:195" s="5" customFormat="1" ht="14">
      <c r="A33" s="50"/>
      <c r="B33" s="50"/>
      <c r="C33" s="50"/>
      <c r="D33" s="50"/>
      <c r="E33" s="50"/>
      <c r="F33" s="51"/>
      <c r="G33" s="11"/>
      <c r="H33" s="52"/>
      <c r="I33" s="52"/>
      <c r="J33" s="52"/>
      <c r="K33" s="52"/>
      <c r="L33" s="52"/>
      <c r="M33" s="52"/>
      <c r="N33" s="52"/>
      <c r="O33" s="19"/>
      <c r="P33" s="19"/>
      <c r="Q33" s="19"/>
      <c r="R33" s="19"/>
      <c r="S33" s="19"/>
      <c r="T33" s="52"/>
    </row>
    <row r="34" spans="1:195" s="16" customFormat="1" ht="13">
      <c r="A34" s="93"/>
      <c r="B34" s="129" t="s">
        <v>233</v>
      </c>
      <c r="C34" s="53"/>
      <c r="D34" s="53"/>
      <c r="E34" s="53"/>
      <c r="F34" s="53"/>
      <c r="G34" s="101">
        <v>0</v>
      </c>
      <c r="H34" s="129" t="s">
        <v>584</v>
      </c>
      <c r="I34" s="53"/>
      <c r="J34" s="53"/>
      <c r="K34" s="53"/>
      <c r="L34" s="53"/>
      <c r="M34" s="53"/>
      <c r="N34" s="101">
        <v>0</v>
      </c>
      <c r="O34" s="129" t="s">
        <v>585</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c r="A35" s="40"/>
      <c r="B35" s="40" t="s">
        <v>538</v>
      </c>
      <c r="C35" s="40" t="s">
        <v>539</v>
      </c>
      <c r="D35" s="40" t="s">
        <v>586</v>
      </c>
      <c r="E35" s="49" t="s">
        <v>587</v>
      </c>
      <c r="F35" s="40" t="s">
        <v>588</v>
      </c>
      <c r="G35" s="101"/>
      <c r="H35" s="40" t="s">
        <v>590</v>
      </c>
      <c r="I35" s="40" t="s">
        <v>591</v>
      </c>
      <c r="J35" s="40" t="s">
        <v>586</v>
      </c>
      <c r="K35" s="49" t="s">
        <v>592</v>
      </c>
      <c r="L35" s="40" t="s">
        <v>593</v>
      </c>
      <c r="M35" s="40" t="s">
        <v>588</v>
      </c>
      <c r="N35" s="101"/>
      <c r="O35" s="40" t="s">
        <v>381</v>
      </c>
      <c r="P35" s="40" t="s">
        <v>594</v>
      </c>
      <c r="Q35" s="40" t="s">
        <v>588</v>
      </c>
      <c r="R35" s="101"/>
      <c r="U35" s="2"/>
      <c r="V35" s="2"/>
      <c r="W35" s="2"/>
    </row>
    <row r="36" spans="1:195" ht="13">
      <c r="A36" s="15">
        <v>1</v>
      </c>
      <c r="B36" s="481"/>
      <c r="C36" s="482"/>
      <c r="D36" s="483"/>
      <c r="E36" s="484"/>
      <c r="F36" s="485"/>
      <c r="G36" s="486"/>
      <c r="H36" s="156"/>
      <c r="I36" s="158" t="s">
        <v>615</v>
      </c>
      <c r="J36" s="121"/>
      <c r="K36" s="121"/>
      <c r="L36" s="169"/>
      <c r="M36" s="180">
        <v>0</v>
      </c>
      <c r="N36" s="101">
        <v>0</v>
      </c>
      <c r="O36" s="168"/>
      <c r="P36" s="169"/>
      <c r="Q36" s="180">
        <v>0</v>
      </c>
      <c r="R36" s="101">
        <v>0</v>
      </c>
      <c r="U36" s="2"/>
      <c r="V36" s="2"/>
      <c r="W36" s="2"/>
    </row>
    <row r="37" spans="1:195" ht="13">
      <c r="A37" s="15">
        <v>2</v>
      </c>
      <c r="B37" s="481"/>
      <c r="C37" s="482"/>
      <c r="D37" s="483"/>
      <c r="E37" s="484"/>
      <c r="F37" s="485"/>
      <c r="G37" s="486"/>
      <c r="H37" s="156"/>
      <c r="I37" s="159"/>
      <c r="J37" s="159"/>
      <c r="K37" s="121"/>
      <c r="L37" s="169"/>
      <c r="M37" s="180">
        <v>0</v>
      </c>
      <c r="N37" s="101">
        <v>0</v>
      </c>
      <c r="O37" s="168"/>
      <c r="P37" s="169"/>
      <c r="Q37" s="180">
        <v>0</v>
      </c>
      <c r="R37" s="101">
        <v>0</v>
      </c>
      <c r="U37" s="2"/>
      <c r="V37" s="2"/>
      <c r="W37" s="2"/>
    </row>
    <row r="38" spans="1:195" ht="13">
      <c r="A38" s="15">
        <v>3</v>
      </c>
      <c r="B38" s="481"/>
      <c r="C38" s="482"/>
      <c r="D38" s="483"/>
      <c r="E38" s="484"/>
      <c r="F38" s="485"/>
      <c r="G38" s="486"/>
      <c r="H38" s="156"/>
      <c r="I38" s="159"/>
      <c r="J38" s="159"/>
      <c r="K38" s="121"/>
      <c r="L38" s="169"/>
      <c r="M38" s="180">
        <v>0</v>
      </c>
      <c r="N38" s="101">
        <v>0</v>
      </c>
      <c r="O38" s="168"/>
      <c r="P38" s="169"/>
      <c r="Q38" s="180">
        <v>0</v>
      </c>
      <c r="R38" s="101">
        <v>0</v>
      </c>
      <c r="U38" s="2"/>
      <c r="V38" s="2"/>
      <c r="W38" s="2"/>
    </row>
    <row r="39" spans="1:195" ht="13">
      <c r="A39" s="15">
        <v>4</v>
      </c>
      <c r="B39" s="481"/>
      <c r="C39" s="482"/>
      <c r="D39" s="483"/>
      <c r="E39" s="484"/>
      <c r="F39" s="485"/>
      <c r="G39" s="486"/>
      <c r="H39" s="156"/>
      <c r="I39" s="159"/>
      <c r="J39" s="159"/>
      <c r="K39" s="121"/>
      <c r="L39" s="169"/>
      <c r="M39" s="180">
        <v>0</v>
      </c>
      <c r="N39" s="101">
        <v>0</v>
      </c>
      <c r="O39" s="168" t="s">
        <v>632</v>
      </c>
      <c r="P39" s="169">
        <v>15.38</v>
      </c>
      <c r="Q39" s="180">
        <v>15.38</v>
      </c>
      <c r="R39" s="101">
        <v>0</v>
      </c>
      <c r="U39" s="2"/>
      <c r="V39" s="2"/>
      <c r="W39" s="2"/>
    </row>
    <row r="40" spans="1:195" ht="13">
      <c r="A40" s="15">
        <v>5</v>
      </c>
      <c r="B40" s="481"/>
      <c r="C40" s="482"/>
      <c r="D40" s="483"/>
      <c r="E40" s="484"/>
      <c r="F40" s="485"/>
      <c r="G40" s="486"/>
      <c r="H40" s="156"/>
      <c r="I40" s="159"/>
      <c r="J40" s="159"/>
      <c r="K40" s="121"/>
      <c r="L40" s="169"/>
      <c r="M40" s="180">
        <v>0</v>
      </c>
      <c r="N40" s="101">
        <v>0</v>
      </c>
      <c r="O40" s="168" t="s">
        <v>633</v>
      </c>
      <c r="P40" s="304">
        <v>-5.8289880896224453</v>
      </c>
      <c r="Q40" s="180">
        <v>-5.8289880896224453</v>
      </c>
      <c r="R40" s="101">
        <v>0</v>
      </c>
      <c r="U40" s="2"/>
      <c r="V40" s="2"/>
      <c r="W40" s="2"/>
    </row>
    <row r="41" spans="1:195" ht="13">
      <c r="A41" s="15">
        <v>6</v>
      </c>
      <c r="B41" s="481"/>
      <c r="C41" s="482"/>
      <c r="D41" s="483"/>
      <c r="E41" s="484"/>
      <c r="F41" s="485"/>
      <c r="G41" s="486"/>
      <c r="H41" s="156"/>
      <c r="I41" s="159"/>
      <c r="J41" s="159"/>
      <c r="K41" s="121"/>
      <c r="L41" s="169"/>
      <c r="M41" s="180">
        <v>0</v>
      </c>
      <c r="N41" s="101">
        <v>0</v>
      </c>
      <c r="O41" s="168"/>
      <c r="P41" s="304"/>
      <c r="Q41" s="180">
        <v>0</v>
      </c>
      <c r="R41" s="101">
        <v>0</v>
      </c>
      <c r="U41" s="2"/>
      <c r="V41" s="2"/>
      <c r="W41" s="2"/>
    </row>
    <row r="42" spans="1:195" ht="13">
      <c r="A42" s="15">
        <v>7</v>
      </c>
      <c r="B42" s="481"/>
      <c r="C42" s="482"/>
      <c r="D42" s="483"/>
      <c r="E42" s="484"/>
      <c r="F42" s="485"/>
      <c r="G42" s="486"/>
      <c r="H42" s="156"/>
      <c r="I42" s="159"/>
      <c r="J42" s="159"/>
      <c r="K42" s="121"/>
      <c r="L42" s="169"/>
      <c r="M42" s="180">
        <v>0</v>
      </c>
      <c r="N42" s="101">
        <v>0</v>
      </c>
      <c r="O42" s="168"/>
      <c r="P42" s="304"/>
      <c r="Q42" s="180">
        <v>0</v>
      </c>
      <c r="R42" s="101">
        <v>0</v>
      </c>
      <c r="U42" s="2"/>
      <c r="V42" s="2"/>
      <c r="W42" s="2"/>
    </row>
    <row r="43" spans="1:195" ht="13">
      <c r="A43" s="15">
        <v>8</v>
      </c>
      <c r="B43" s="481"/>
      <c r="C43" s="482"/>
      <c r="D43" s="483"/>
      <c r="E43" s="484"/>
      <c r="F43" s="485"/>
      <c r="G43" s="486"/>
      <c r="H43" s="156"/>
      <c r="I43" s="159"/>
      <c r="J43" s="159"/>
      <c r="K43" s="121"/>
      <c r="L43" s="169"/>
      <c r="M43" s="180">
        <v>0</v>
      </c>
      <c r="N43" s="101">
        <v>0</v>
      </c>
      <c r="O43" s="168"/>
      <c r="P43" s="169"/>
      <c r="Q43" s="180">
        <v>0</v>
      </c>
      <c r="R43" s="101">
        <v>0</v>
      </c>
      <c r="U43" s="2"/>
      <c r="V43" s="2"/>
      <c r="W43" s="2"/>
    </row>
    <row r="44" spans="1:195" ht="13">
      <c r="A44" s="15">
        <v>9</v>
      </c>
      <c r="B44" s="481"/>
      <c r="C44" s="482"/>
      <c r="D44" s="483"/>
      <c r="E44" s="484"/>
      <c r="F44" s="485"/>
      <c r="G44" s="486"/>
      <c r="H44" s="156"/>
      <c r="I44" s="159"/>
      <c r="J44" s="159"/>
      <c r="K44" s="121"/>
      <c r="L44" s="169"/>
      <c r="M44" s="180">
        <v>0</v>
      </c>
      <c r="N44" s="101">
        <v>0</v>
      </c>
      <c r="O44" s="168"/>
      <c r="P44" s="169"/>
      <c r="Q44" s="180">
        <v>0</v>
      </c>
      <c r="R44" s="101">
        <v>0</v>
      </c>
      <c r="U44" s="2"/>
      <c r="V44" s="2"/>
      <c r="W44" s="2"/>
    </row>
    <row r="45" spans="1:195" ht="13">
      <c r="A45" s="15">
        <v>10</v>
      </c>
      <c r="B45" s="483"/>
      <c r="C45" s="482"/>
      <c r="D45" s="483"/>
      <c r="E45" s="484"/>
      <c r="F45" s="485"/>
      <c r="G45" s="486"/>
      <c r="H45" s="156"/>
      <c r="I45" s="159"/>
      <c r="J45" s="159"/>
      <c r="K45" s="121"/>
      <c r="L45" s="169"/>
      <c r="M45" s="180">
        <v>0</v>
      </c>
      <c r="N45" s="101">
        <v>0</v>
      </c>
      <c r="O45" s="168"/>
      <c r="P45" s="169"/>
      <c r="Q45" s="180">
        <v>0</v>
      </c>
      <c r="R45" s="101">
        <v>0</v>
      </c>
      <c r="U45" s="2"/>
      <c r="V45" s="2"/>
      <c r="W45" s="2"/>
    </row>
    <row r="46" spans="1:195" ht="13">
      <c r="A46" s="15">
        <v>11</v>
      </c>
      <c r="B46" s="483"/>
      <c r="C46" s="482"/>
      <c r="D46" s="483"/>
      <c r="E46" s="484"/>
      <c r="F46" s="485"/>
      <c r="G46" s="486"/>
      <c r="H46" s="156"/>
      <c r="I46" s="159"/>
      <c r="J46" s="159"/>
      <c r="K46" s="121"/>
      <c r="L46" s="169"/>
      <c r="M46" s="180">
        <v>0</v>
      </c>
      <c r="N46" s="101">
        <v>0</v>
      </c>
      <c r="O46" s="168"/>
      <c r="P46" s="169"/>
      <c r="Q46" s="180">
        <v>0</v>
      </c>
      <c r="R46" s="101">
        <v>0</v>
      </c>
      <c r="U46" s="2"/>
      <c r="V46" s="2"/>
      <c r="W46" s="2"/>
    </row>
    <row r="47" spans="1:195" ht="13">
      <c r="A47" s="15">
        <v>12</v>
      </c>
      <c r="B47" s="483"/>
      <c r="C47" s="482"/>
      <c r="D47" s="483"/>
      <c r="E47" s="484"/>
      <c r="F47" s="485"/>
      <c r="G47" s="482"/>
      <c r="H47" s="156"/>
      <c r="I47" s="159"/>
      <c r="J47" s="159"/>
      <c r="K47" s="121"/>
      <c r="L47" s="169"/>
      <c r="M47" s="180">
        <v>0</v>
      </c>
      <c r="N47" s="101">
        <v>0</v>
      </c>
      <c r="O47" s="168"/>
      <c r="P47" s="169"/>
      <c r="Q47" s="180">
        <v>0</v>
      </c>
      <c r="R47" s="101">
        <v>0</v>
      </c>
      <c r="U47" s="2"/>
      <c r="V47" s="2"/>
      <c r="W47" s="2"/>
    </row>
    <row r="48" spans="1:195" ht="13">
      <c r="A48" s="15">
        <v>13</v>
      </c>
      <c r="B48" s="483"/>
      <c r="C48" s="482"/>
      <c r="D48" s="483"/>
      <c r="E48" s="484"/>
      <c r="F48" s="485"/>
      <c r="G48" s="482"/>
      <c r="H48" s="156"/>
      <c r="I48" s="159"/>
      <c r="J48" s="159"/>
      <c r="K48" s="121"/>
      <c r="L48" s="169"/>
      <c r="M48" s="180">
        <v>0</v>
      </c>
      <c r="N48" s="101">
        <v>0</v>
      </c>
      <c r="O48" s="168"/>
      <c r="P48" s="169"/>
      <c r="Q48" s="180">
        <v>0</v>
      </c>
      <c r="R48" s="101">
        <v>0</v>
      </c>
      <c r="U48" s="2"/>
      <c r="V48" s="2"/>
      <c r="W48" s="2"/>
    </row>
    <row r="49" spans="1:23" ht="13">
      <c r="A49" s="15">
        <v>14</v>
      </c>
      <c r="B49" s="483"/>
      <c r="C49" s="487"/>
      <c r="D49" s="483"/>
      <c r="E49" s="484"/>
      <c r="F49" s="485"/>
      <c r="G49" s="487"/>
      <c r="H49" s="156"/>
      <c r="I49" s="159"/>
      <c r="J49" s="159"/>
      <c r="K49" s="121"/>
      <c r="L49" s="169"/>
      <c r="M49" s="180">
        <v>0</v>
      </c>
      <c r="N49" s="101">
        <v>0</v>
      </c>
      <c r="O49" s="168"/>
      <c r="P49" s="304"/>
      <c r="Q49" s="180">
        <v>0</v>
      </c>
      <c r="R49" s="101">
        <v>0</v>
      </c>
      <c r="U49" s="2"/>
      <c r="V49" s="2"/>
      <c r="W49" s="2"/>
    </row>
    <row r="50" spans="1:23" ht="13">
      <c r="A50" s="15">
        <v>15</v>
      </c>
      <c r="B50" s="483"/>
      <c r="C50" s="487"/>
      <c r="D50" s="483"/>
      <c r="E50" s="484"/>
      <c r="F50" s="485"/>
      <c r="G50" s="487"/>
      <c r="H50" s="156"/>
      <c r="I50" s="159"/>
      <c r="J50" s="159"/>
      <c r="K50" s="121"/>
      <c r="L50" s="169"/>
      <c r="M50" s="180">
        <v>0</v>
      </c>
      <c r="N50" s="101">
        <v>0</v>
      </c>
      <c r="O50" s="168"/>
      <c r="P50" s="304"/>
      <c r="Q50" s="180">
        <v>0</v>
      </c>
      <c r="R50" s="101">
        <v>0</v>
      </c>
      <c r="U50" s="2"/>
      <c r="V50" s="2"/>
      <c r="W50" s="2"/>
    </row>
    <row r="51" spans="1:23" ht="13">
      <c r="A51" s="15">
        <v>16</v>
      </c>
      <c r="B51" s="483"/>
      <c r="C51" s="487"/>
      <c r="D51" s="483"/>
      <c r="E51" s="484"/>
      <c r="F51" s="485"/>
      <c r="G51" s="487"/>
      <c r="H51" s="156"/>
      <c r="I51" s="159"/>
      <c r="J51" s="159"/>
      <c r="K51" s="121"/>
      <c r="L51" s="169"/>
      <c r="M51" s="180">
        <v>0</v>
      </c>
      <c r="N51" s="101">
        <v>0</v>
      </c>
      <c r="O51" s="168"/>
      <c r="P51" s="304"/>
      <c r="Q51" s="180">
        <v>0</v>
      </c>
      <c r="R51" s="101">
        <v>0</v>
      </c>
      <c r="U51" s="2"/>
      <c r="V51" s="2"/>
      <c r="W51" s="2"/>
    </row>
    <row r="52" spans="1:23" ht="13">
      <c r="A52" s="15">
        <v>17</v>
      </c>
      <c r="B52" s="483"/>
      <c r="C52" s="487"/>
      <c r="D52" s="483"/>
      <c r="E52" s="484"/>
      <c r="F52" s="485"/>
      <c r="G52" s="487"/>
      <c r="H52" s="156"/>
      <c r="I52" s="159"/>
      <c r="J52" s="159"/>
      <c r="K52" s="121"/>
      <c r="L52" s="169"/>
      <c r="M52" s="180">
        <v>0</v>
      </c>
      <c r="N52" s="101">
        <v>0</v>
      </c>
      <c r="O52" s="168"/>
      <c r="P52" s="169"/>
      <c r="Q52" s="180">
        <v>0</v>
      </c>
      <c r="R52" s="101">
        <v>0</v>
      </c>
      <c r="U52" s="2"/>
      <c r="V52" s="2"/>
      <c r="W52" s="2"/>
    </row>
    <row r="53" spans="1:23" ht="13">
      <c r="A53" s="15">
        <v>18</v>
      </c>
      <c r="B53" s="483"/>
      <c r="C53" s="487"/>
      <c r="D53" s="483"/>
      <c r="E53" s="484"/>
      <c r="F53" s="485"/>
      <c r="G53" s="487"/>
      <c r="H53" s="156"/>
      <c r="I53" s="159"/>
      <c r="J53" s="159"/>
      <c r="K53" s="121"/>
      <c r="L53" s="169"/>
      <c r="M53" s="180">
        <v>0</v>
      </c>
      <c r="N53" s="101">
        <v>0</v>
      </c>
      <c r="O53" s="168"/>
      <c r="P53" s="169"/>
      <c r="Q53" s="180">
        <v>0</v>
      </c>
      <c r="R53" s="101">
        <v>0</v>
      </c>
      <c r="U53" s="2"/>
      <c r="V53" s="2"/>
      <c r="W53" s="2"/>
    </row>
    <row r="54" spans="1:23" ht="13">
      <c r="A54" s="15">
        <v>19</v>
      </c>
      <c r="B54" s="483"/>
      <c r="C54" s="487"/>
      <c r="D54" s="483"/>
      <c r="E54" s="484"/>
      <c r="F54" s="485"/>
      <c r="G54" s="487"/>
      <c r="H54" s="156"/>
      <c r="I54" s="159"/>
      <c r="J54" s="159"/>
      <c r="K54" s="121"/>
      <c r="L54" s="169"/>
      <c r="M54" s="180">
        <v>0</v>
      </c>
      <c r="N54" s="101">
        <v>0</v>
      </c>
      <c r="O54" s="168"/>
      <c r="P54" s="169"/>
      <c r="Q54" s="180">
        <v>0</v>
      </c>
      <c r="R54" s="101">
        <v>0</v>
      </c>
      <c r="U54" s="2"/>
      <c r="V54" s="2"/>
      <c r="W54" s="2"/>
    </row>
    <row r="55" spans="1:23" ht="13">
      <c r="A55" s="15">
        <v>20</v>
      </c>
      <c r="B55" s="483"/>
      <c r="C55" s="487"/>
      <c r="D55" s="483"/>
      <c r="E55" s="484"/>
      <c r="F55" s="488"/>
      <c r="G55" s="487"/>
      <c r="H55" s="156"/>
      <c r="I55" s="159"/>
      <c r="J55" s="159"/>
      <c r="K55" s="121"/>
      <c r="L55" s="169"/>
      <c r="M55" s="181">
        <v>0</v>
      </c>
      <c r="N55" s="101">
        <v>0</v>
      </c>
      <c r="O55" s="168"/>
      <c r="P55" s="169"/>
      <c r="Q55" s="181">
        <v>0</v>
      </c>
      <c r="R55" s="101">
        <v>0</v>
      </c>
      <c r="U55" s="2"/>
      <c r="V55" s="2"/>
      <c r="W55" s="2"/>
    </row>
    <row r="56" spans="1:23" ht="13.5" thickBot="1">
      <c r="E56" s="161" t="s">
        <v>602</v>
      </c>
      <c r="F56" s="162">
        <v>0</v>
      </c>
      <c r="G56" s="17"/>
      <c r="H56"/>
      <c r="L56" s="161" t="s">
        <v>598</v>
      </c>
      <c r="M56" s="162">
        <v>0</v>
      </c>
      <c r="O56"/>
      <c r="P56" s="161" t="s">
        <v>599</v>
      </c>
      <c r="Q56" s="162">
        <v>9.5510119103775555</v>
      </c>
      <c r="U56" s="2"/>
      <c r="V56" s="2"/>
      <c r="W56" s="2"/>
    </row>
    <row r="57" spans="1:23" ht="13" customHeight="1"/>
    <row r="58" spans="1:23" ht="13" customHeight="1"/>
    <row r="59" spans="1:23" ht="13" customHeight="1"/>
    <row r="60" spans="1:23" ht="13" customHeight="1"/>
    <row r="61" spans="1:23" ht="13" customHeight="1"/>
    <row r="62" spans="1:23" ht="13" customHeight="1"/>
    <row r="63" spans="1:23" ht="13" customHeight="1"/>
    <row r="64" spans="1:23"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24" priority="2" operator="equal">
      <formula>"Check"</formula>
    </cfRule>
    <cfRule type="cellIs" dxfId="23" priority="3" operator="equal">
      <formula>"Ok"</formula>
    </cfRule>
  </conditionalFormatting>
  <dataValidations disablePrompts="1" count="1">
    <dataValidation type="list" allowBlank="1" showInputMessage="1" showErrorMessage="1" sqref="M8 G30:J30 M30 C30:D31" xr:uid="{219C8DD0-C523-42DD-9CC3-E020C8D2B0AA}">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C291567B-ED5B-4734-9156-828A8FBD37D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09A21045-853C-4243-8827-16F48A65C8D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75" id="{14B42222-B50A-4E87-ACD8-A0810D60EE4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B06FACBA-ED62-490E-950E-250D43C42A1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5AF359C9-4865-45CC-BF46-1DD8833D06F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 id="{BD7FFC02-36BF-4093-826D-3E052342252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BF22FE4E-FD0F-4857-BD07-6E942DBC3C9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76" id="{55E34FD1-0F82-4BD2-A89D-6852E93CA69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CC7CFBD8-D693-433F-BB62-39CEE22E9FF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07F77A43-A065-4596-BB19-1E1E20AC5E7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14" id="{5DD71E4F-31B5-4190-BA0C-3AC2EBD3177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8BB8585D-F15B-4778-91F4-37A676E6706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86A38F94-91E0-4A9D-9579-8DC01A8AC1D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15" id="{14430E3B-B0B7-4171-86BD-37ABF22EAAA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F081D266-DD01-4463-A27A-5EA7B7EFE08E}">
          <x14:formula1>
            <xm:f>'Input|Setup'!$B$31:$B$49</xm:f>
          </x14:formula1>
          <xm:sqref>H10:H29 B10:B29</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25C13-04CB-4B9B-8995-E92DE7813A7B}">
  <sheetPr codeName="Sheet27">
    <tabColor theme="8" tint="0.79998168889431442"/>
  </sheetPr>
  <dimension ref="A1:HO1257"/>
  <sheetViews>
    <sheetView showGridLines="0"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8.54296875" style="2" bestFit="1" customWidth="1"/>
    <col min="18" max="18" width="12.453125" style="2"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342</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725</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c r="C10" s="158" t="s">
        <v>618</v>
      </c>
      <c r="D10" s="155">
        <v>0</v>
      </c>
      <c r="E10" s="151">
        <v>2</v>
      </c>
      <c r="F10" s="166">
        <v>0</v>
      </c>
      <c r="G10" s="101">
        <v>0</v>
      </c>
      <c r="H10" s="121"/>
      <c r="I10" s="158" t="s">
        <v>615</v>
      </c>
      <c r="J10" s="121"/>
      <c r="K10" s="151"/>
      <c r="L10" s="164">
        <v>0</v>
      </c>
      <c r="M10" s="101">
        <v>0</v>
      </c>
    </row>
    <row r="11" spans="1:23" ht="13">
      <c r="A11" s="15">
        <v>2</v>
      </c>
      <c r="B11" s="121"/>
      <c r="C11" s="158" t="s">
        <v>619</v>
      </c>
      <c r="D11" s="155">
        <v>0</v>
      </c>
      <c r="E11" s="151">
        <v>2</v>
      </c>
      <c r="F11" s="166">
        <v>0</v>
      </c>
      <c r="G11" s="101">
        <v>0</v>
      </c>
      <c r="H11" s="121"/>
      <c r="I11" s="158"/>
      <c r="J11" s="121"/>
      <c r="K11" s="151"/>
      <c r="L11" s="164">
        <v>0</v>
      </c>
      <c r="M11" s="101">
        <v>0</v>
      </c>
    </row>
    <row r="12" spans="1:23" ht="13">
      <c r="A12" s="15">
        <v>3</v>
      </c>
      <c r="B12" s="121"/>
      <c r="C12" s="158" t="s">
        <v>580</v>
      </c>
      <c r="D12" s="155">
        <v>0</v>
      </c>
      <c r="E12" s="151">
        <v>2</v>
      </c>
      <c r="F12" s="166">
        <v>0</v>
      </c>
      <c r="G12" s="101">
        <v>0</v>
      </c>
      <c r="H12" s="121"/>
      <c r="I12" s="158"/>
      <c r="J12" s="121"/>
      <c r="K12" s="151"/>
      <c r="L12" s="164">
        <v>0</v>
      </c>
      <c r="M12" s="101">
        <v>0</v>
      </c>
    </row>
    <row r="13" spans="1:23" ht="13">
      <c r="A13" s="15">
        <v>4</v>
      </c>
      <c r="B13" s="121"/>
      <c r="C13" s="158"/>
      <c r="D13" s="155"/>
      <c r="E13" s="151"/>
      <c r="F13" s="166">
        <v>0</v>
      </c>
      <c r="G13" s="101">
        <v>0</v>
      </c>
      <c r="H13" s="121"/>
      <c r="I13" s="158"/>
      <c r="J13" s="121"/>
      <c r="K13" s="151"/>
      <c r="L13" s="164">
        <v>0</v>
      </c>
      <c r="M13" s="101">
        <v>0</v>
      </c>
    </row>
    <row r="14" spans="1:23" ht="13">
      <c r="A14" s="15">
        <v>5</v>
      </c>
      <c r="B14" s="121"/>
      <c r="C14" s="158"/>
      <c r="D14" s="155"/>
      <c r="E14" s="151"/>
      <c r="F14" s="166">
        <v>0</v>
      </c>
      <c r="G14" s="101">
        <v>0</v>
      </c>
      <c r="H14" s="121"/>
      <c r="I14" s="158"/>
      <c r="J14" s="121"/>
      <c r="K14" s="151"/>
      <c r="L14" s="164">
        <v>0</v>
      </c>
      <c r="M14" s="101">
        <v>0</v>
      </c>
    </row>
    <row r="15" spans="1:23" ht="13">
      <c r="A15" s="15">
        <v>6</v>
      </c>
      <c r="B15" s="121"/>
      <c r="C15" s="158"/>
      <c r="D15" s="155"/>
      <c r="E15" s="151"/>
      <c r="F15" s="166">
        <v>0</v>
      </c>
      <c r="G15" s="101">
        <v>0</v>
      </c>
      <c r="H15" s="121"/>
      <c r="I15" s="158"/>
      <c r="J15" s="121"/>
      <c r="K15" s="151"/>
      <c r="L15" s="164">
        <v>0</v>
      </c>
      <c r="M15" s="101">
        <v>0</v>
      </c>
    </row>
    <row r="16" spans="1:23" ht="13">
      <c r="A16" s="15">
        <v>7</v>
      </c>
      <c r="B16" s="121"/>
      <c r="C16" s="158"/>
      <c r="D16" s="155"/>
      <c r="E16" s="151"/>
      <c r="F16" s="166">
        <v>0</v>
      </c>
      <c r="G16" s="101">
        <v>0</v>
      </c>
      <c r="H16" s="121"/>
      <c r="I16" s="158"/>
      <c r="J16" s="155"/>
      <c r="K16" s="151"/>
      <c r="L16" s="164">
        <v>0</v>
      </c>
      <c r="M16" s="101">
        <v>0</v>
      </c>
    </row>
    <row r="17" spans="1:24" ht="13">
      <c r="A17" s="15">
        <v>8</v>
      </c>
      <c r="B17" s="121"/>
      <c r="C17" s="158"/>
      <c r="D17" s="155"/>
      <c r="E17" s="151"/>
      <c r="F17" s="166">
        <v>0</v>
      </c>
      <c r="G17" s="101">
        <v>0</v>
      </c>
      <c r="H17" s="121"/>
      <c r="I17" s="158"/>
      <c r="J17" s="155"/>
      <c r="K17" s="151"/>
      <c r="L17" s="164">
        <v>0</v>
      </c>
      <c r="M17" s="101">
        <v>0</v>
      </c>
    </row>
    <row r="18" spans="1:24" ht="13">
      <c r="A18" s="15">
        <v>9</v>
      </c>
      <c r="B18" s="121"/>
      <c r="C18" s="158"/>
      <c r="D18" s="155"/>
      <c r="E18" s="151"/>
      <c r="F18" s="166">
        <v>0</v>
      </c>
      <c r="G18" s="101">
        <v>0</v>
      </c>
      <c r="H18" s="121"/>
      <c r="I18" s="158"/>
      <c r="J18" s="155"/>
      <c r="K18" s="151"/>
      <c r="L18" s="164">
        <v>0</v>
      </c>
      <c r="M18" s="101">
        <v>0</v>
      </c>
    </row>
    <row r="19" spans="1:24" ht="13">
      <c r="A19" s="15">
        <v>10</v>
      </c>
      <c r="B19" s="121"/>
      <c r="C19" s="158"/>
      <c r="D19" s="155"/>
      <c r="E19" s="151"/>
      <c r="F19" s="166">
        <v>0</v>
      </c>
      <c r="G19" s="101">
        <v>0</v>
      </c>
      <c r="H19" s="121"/>
      <c r="I19" s="158"/>
      <c r="J19" s="155"/>
      <c r="K19" s="151"/>
      <c r="L19" s="164">
        <v>0</v>
      </c>
      <c r="M19" s="101">
        <v>0</v>
      </c>
    </row>
    <row r="20" spans="1:24" ht="13">
      <c r="A20" s="15">
        <v>11</v>
      </c>
      <c r="B20" s="121"/>
      <c r="C20" s="158"/>
      <c r="D20" s="155"/>
      <c r="E20" s="151"/>
      <c r="F20" s="166">
        <v>0</v>
      </c>
      <c r="G20" s="101">
        <v>0</v>
      </c>
      <c r="H20" s="121"/>
      <c r="I20" s="158"/>
      <c r="J20" s="155"/>
      <c r="K20" s="151"/>
      <c r="L20" s="164">
        <v>0</v>
      </c>
      <c r="M20" s="101">
        <v>0</v>
      </c>
    </row>
    <row r="21" spans="1:24" ht="13">
      <c r="A21" s="15">
        <v>12</v>
      </c>
      <c r="B21" s="121"/>
      <c r="C21" s="158"/>
      <c r="D21" s="155"/>
      <c r="E21" s="151"/>
      <c r="F21" s="166">
        <v>0</v>
      </c>
      <c r="G21" s="101">
        <v>0</v>
      </c>
      <c r="H21" s="121"/>
      <c r="I21" s="158"/>
      <c r="J21" s="155"/>
      <c r="K21" s="151"/>
      <c r="L21" s="164">
        <v>0</v>
      </c>
      <c r="M21" s="101">
        <v>0</v>
      </c>
    </row>
    <row r="22" spans="1:24" ht="13">
      <c r="A22" s="15">
        <v>13</v>
      </c>
      <c r="B22" s="121"/>
      <c r="C22" s="158"/>
      <c r="D22" s="155"/>
      <c r="E22" s="151"/>
      <c r="F22" s="166">
        <v>0</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0</v>
      </c>
      <c r="G30" s="115"/>
      <c r="H30" s="6"/>
      <c r="I30" s="10"/>
      <c r="J30" s="10"/>
      <c r="K30" s="161" t="s">
        <v>583</v>
      </c>
      <c r="L30" s="161">
        <v>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726</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4">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3">
      <c r="A34" s="93"/>
      <c r="B34" s="129" t="s">
        <v>233</v>
      </c>
      <c r="C34" s="53"/>
      <c r="D34" s="53"/>
      <c r="E34" s="53"/>
      <c r="F34" s="53"/>
      <c r="G34" s="101">
        <v>0</v>
      </c>
      <c r="H34" s="129" t="s">
        <v>584</v>
      </c>
      <c r="I34" s="53"/>
      <c r="J34" s="53"/>
      <c r="K34" s="53"/>
      <c r="L34" s="53"/>
      <c r="M34" s="53"/>
      <c r="N34" s="101">
        <v>0</v>
      </c>
      <c r="O34" s="129" t="s">
        <v>585</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c r="A35" s="40"/>
      <c r="B35" s="40" t="s">
        <v>538</v>
      </c>
      <c r="C35" s="40" t="s">
        <v>539</v>
      </c>
      <c r="D35" s="40" t="s">
        <v>586</v>
      </c>
      <c r="E35" s="49" t="s">
        <v>587</v>
      </c>
      <c r="F35" s="40" t="s">
        <v>588</v>
      </c>
      <c r="G35" s="101"/>
      <c r="H35" s="40" t="s">
        <v>590</v>
      </c>
      <c r="I35" s="40" t="s">
        <v>591</v>
      </c>
      <c r="J35" s="40" t="s">
        <v>586</v>
      </c>
      <c r="K35" s="49" t="s">
        <v>592</v>
      </c>
      <c r="L35" s="40" t="s">
        <v>593</v>
      </c>
      <c r="M35" s="40" t="s">
        <v>588</v>
      </c>
      <c r="N35" s="101"/>
      <c r="O35" s="40" t="s">
        <v>381</v>
      </c>
      <c r="P35" s="40" t="s">
        <v>594</v>
      </c>
      <c r="Q35" s="40" t="s">
        <v>588</v>
      </c>
      <c r="R35" s="101"/>
    </row>
    <row r="36" spans="1:195" ht="13">
      <c r="A36" s="15">
        <v>1</v>
      </c>
      <c r="B36" s="481"/>
      <c r="C36" s="482"/>
      <c r="D36" s="483"/>
      <c r="E36" s="484"/>
      <c r="F36" s="485"/>
      <c r="G36" s="486"/>
      <c r="H36" s="156"/>
      <c r="I36" s="158" t="s">
        <v>615</v>
      </c>
      <c r="J36" s="121"/>
      <c r="K36" s="121"/>
      <c r="L36" s="169"/>
      <c r="M36" s="180">
        <v>0</v>
      </c>
      <c r="N36" s="101">
        <v>0</v>
      </c>
      <c r="O36" s="168"/>
      <c r="P36" s="169"/>
      <c r="Q36" s="180">
        <v>0</v>
      </c>
      <c r="R36" s="101">
        <v>0</v>
      </c>
    </row>
    <row r="37" spans="1:195" ht="13">
      <c r="A37" s="15">
        <v>2</v>
      </c>
      <c r="B37" s="481"/>
      <c r="C37" s="482"/>
      <c r="D37" s="483"/>
      <c r="E37" s="484"/>
      <c r="F37" s="485"/>
      <c r="G37" s="486"/>
      <c r="H37" s="156"/>
      <c r="I37" s="159"/>
      <c r="J37" s="159"/>
      <c r="K37" s="121"/>
      <c r="L37" s="169"/>
      <c r="M37" s="180">
        <v>0</v>
      </c>
      <c r="N37" s="101">
        <v>0</v>
      </c>
      <c r="O37" s="168"/>
      <c r="P37" s="169"/>
      <c r="Q37" s="180">
        <v>0</v>
      </c>
      <c r="R37" s="101">
        <v>0</v>
      </c>
    </row>
    <row r="38" spans="1:195" ht="13">
      <c r="A38" s="15">
        <v>3</v>
      </c>
      <c r="B38" s="481"/>
      <c r="C38" s="482"/>
      <c r="D38" s="483"/>
      <c r="E38" s="484"/>
      <c r="F38" s="485"/>
      <c r="G38" s="486"/>
      <c r="H38" s="156"/>
      <c r="I38" s="159"/>
      <c r="J38" s="159"/>
      <c r="K38" s="121"/>
      <c r="L38" s="169"/>
      <c r="M38" s="180">
        <v>0</v>
      </c>
      <c r="N38" s="101">
        <v>0</v>
      </c>
      <c r="O38" s="168"/>
      <c r="P38" s="169"/>
      <c r="Q38" s="180">
        <v>0</v>
      </c>
      <c r="R38" s="101">
        <v>0</v>
      </c>
    </row>
    <row r="39" spans="1:195" ht="13">
      <c r="A39" s="15">
        <v>4</v>
      </c>
      <c r="B39" s="481"/>
      <c r="C39" s="482"/>
      <c r="D39" s="483"/>
      <c r="E39" s="484"/>
      <c r="F39" s="485"/>
      <c r="G39" s="486"/>
      <c r="H39" s="156"/>
      <c r="I39" s="159"/>
      <c r="J39" s="159"/>
      <c r="K39" s="121"/>
      <c r="L39" s="169"/>
      <c r="M39" s="180">
        <v>0</v>
      </c>
      <c r="N39" s="101">
        <v>0</v>
      </c>
      <c r="O39" s="168"/>
      <c r="P39" s="169"/>
      <c r="Q39" s="180">
        <v>0</v>
      </c>
      <c r="R39" s="101">
        <v>0</v>
      </c>
    </row>
    <row r="40" spans="1:195" ht="13">
      <c r="A40" s="15">
        <v>5</v>
      </c>
      <c r="B40" s="481"/>
      <c r="C40" s="482"/>
      <c r="D40" s="483"/>
      <c r="E40" s="484"/>
      <c r="F40" s="485"/>
      <c r="G40" s="486"/>
      <c r="H40" s="156"/>
      <c r="I40" s="159"/>
      <c r="J40" s="159"/>
      <c r="K40" s="121"/>
      <c r="L40" s="169"/>
      <c r="M40" s="180">
        <v>0</v>
      </c>
      <c r="N40" s="101">
        <v>0</v>
      </c>
      <c r="O40" s="168"/>
      <c r="P40" s="169"/>
      <c r="Q40" s="180">
        <v>0</v>
      </c>
      <c r="R40" s="101">
        <v>0</v>
      </c>
    </row>
    <row r="41" spans="1:195" ht="13">
      <c r="A41" s="15">
        <v>6</v>
      </c>
      <c r="B41" s="481"/>
      <c r="C41" s="482"/>
      <c r="D41" s="483"/>
      <c r="E41" s="484"/>
      <c r="F41" s="485"/>
      <c r="G41" s="486"/>
      <c r="H41" s="156"/>
      <c r="I41" s="159"/>
      <c r="J41" s="159"/>
      <c r="K41" s="121"/>
      <c r="L41" s="169"/>
      <c r="M41" s="180">
        <v>0</v>
      </c>
      <c r="N41" s="101">
        <v>0</v>
      </c>
      <c r="O41" s="168"/>
      <c r="P41" s="169"/>
      <c r="Q41" s="180">
        <v>0</v>
      </c>
      <c r="R41" s="101">
        <v>0</v>
      </c>
    </row>
    <row r="42" spans="1:195" ht="13">
      <c r="A42" s="15">
        <v>7</v>
      </c>
      <c r="B42" s="481"/>
      <c r="C42" s="482"/>
      <c r="D42" s="483"/>
      <c r="E42" s="484"/>
      <c r="F42" s="485"/>
      <c r="G42" s="486"/>
      <c r="H42" s="156"/>
      <c r="I42" s="159"/>
      <c r="J42" s="159"/>
      <c r="K42" s="121"/>
      <c r="L42" s="169"/>
      <c r="M42" s="180">
        <v>0</v>
      </c>
      <c r="N42" s="101">
        <v>0</v>
      </c>
      <c r="O42" s="168"/>
      <c r="P42" s="169"/>
      <c r="Q42" s="180">
        <v>0</v>
      </c>
      <c r="R42" s="101">
        <v>0</v>
      </c>
    </row>
    <row r="43" spans="1:195" ht="13">
      <c r="A43" s="15">
        <v>8</v>
      </c>
      <c r="B43" s="481"/>
      <c r="C43" s="482"/>
      <c r="D43" s="483"/>
      <c r="E43" s="484"/>
      <c r="F43" s="485"/>
      <c r="G43" s="486"/>
      <c r="H43" s="156"/>
      <c r="I43" s="159"/>
      <c r="J43" s="159"/>
      <c r="K43" s="121"/>
      <c r="L43" s="169"/>
      <c r="M43" s="180">
        <v>0</v>
      </c>
      <c r="N43" s="101">
        <v>0</v>
      </c>
      <c r="O43" s="168"/>
      <c r="P43" s="169"/>
      <c r="Q43" s="180">
        <v>0</v>
      </c>
      <c r="R43" s="101">
        <v>0</v>
      </c>
    </row>
    <row r="44" spans="1:195" ht="13">
      <c r="A44" s="15">
        <v>9</v>
      </c>
      <c r="B44" s="481"/>
      <c r="C44" s="482"/>
      <c r="D44" s="483"/>
      <c r="E44" s="484"/>
      <c r="F44" s="485"/>
      <c r="G44" s="486"/>
      <c r="H44" s="156"/>
      <c r="I44" s="159"/>
      <c r="J44" s="159"/>
      <c r="K44" s="121"/>
      <c r="L44" s="169"/>
      <c r="M44" s="180">
        <v>0</v>
      </c>
      <c r="N44" s="101">
        <v>0</v>
      </c>
      <c r="O44" s="168"/>
      <c r="P44" s="169"/>
      <c r="Q44" s="180">
        <v>0</v>
      </c>
      <c r="R44" s="101">
        <v>0</v>
      </c>
    </row>
    <row r="45" spans="1:195" ht="13">
      <c r="A45" s="15">
        <v>10</v>
      </c>
      <c r="B45" s="483"/>
      <c r="C45" s="482"/>
      <c r="D45" s="483"/>
      <c r="E45" s="484"/>
      <c r="F45" s="485"/>
      <c r="G45" s="486"/>
      <c r="H45" s="156"/>
      <c r="I45" s="159"/>
      <c r="J45" s="159"/>
      <c r="K45" s="121"/>
      <c r="L45" s="169"/>
      <c r="M45" s="180">
        <v>0</v>
      </c>
      <c r="N45" s="101">
        <v>0</v>
      </c>
      <c r="O45" s="168"/>
      <c r="P45" s="169"/>
      <c r="Q45" s="180">
        <v>0</v>
      </c>
      <c r="R45" s="101">
        <v>0</v>
      </c>
    </row>
    <row r="46" spans="1:195" ht="13">
      <c r="A46" s="15">
        <v>11</v>
      </c>
      <c r="B46" s="483"/>
      <c r="C46" s="482"/>
      <c r="D46" s="483"/>
      <c r="E46" s="484"/>
      <c r="F46" s="485"/>
      <c r="G46" s="486"/>
      <c r="H46" s="156"/>
      <c r="I46" s="159"/>
      <c r="J46" s="159"/>
      <c r="K46" s="121"/>
      <c r="L46" s="169"/>
      <c r="M46" s="180">
        <v>0</v>
      </c>
      <c r="N46" s="101">
        <v>0</v>
      </c>
      <c r="O46" s="168"/>
      <c r="P46" s="169"/>
      <c r="Q46" s="180">
        <v>0</v>
      </c>
      <c r="R46" s="101">
        <v>0</v>
      </c>
    </row>
    <row r="47" spans="1:195" ht="13">
      <c r="A47" s="15">
        <v>12</v>
      </c>
      <c r="B47" s="483"/>
      <c r="C47" s="482"/>
      <c r="D47" s="483"/>
      <c r="E47" s="484"/>
      <c r="F47" s="485"/>
      <c r="G47" s="482"/>
      <c r="H47" s="156"/>
      <c r="I47" s="159"/>
      <c r="J47" s="159"/>
      <c r="K47" s="121"/>
      <c r="L47" s="169"/>
      <c r="M47" s="180">
        <v>0</v>
      </c>
      <c r="N47" s="101">
        <v>0</v>
      </c>
      <c r="O47" s="168"/>
      <c r="P47" s="169"/>
      <c r="Q47" s="180">
        <v>0</v>
      </c>
      <c r="R47" s="101">
        <v>0</v>
      </c>
    </row>
    <row r="48" spans="1:195" ht="13">
      <c r="A48" s="15">
        <v>13</v>
      </c>
      <c r="B48" s="483"/>
      <c r="C48" s="482"/>
      <c r="D48" s="483"/>
      <c r="E48" s="484"/>
      <c r="F48" s="485"/>
      <c r="G48" s="482"/>
      <c r="H48" s="156"/>
      <c r="I48" s="159"/>
      <c r="J48" s="159"/>
      <c r="K48" s="121"/>
      <c r="L48" s="169"/>
      <c r="M48" s="180">
        <v>0</v>
      </c>
      <c r="N48" s="101">
        <v>0</v>
      </c>
      <c r="O48" s="168"/>
      <c r="P48" s="169"/>
      <c r="Q48" s="180">
        <v>0</v>
      </c>
      <c r="R48" s="101">
        <v>0</v>
      </c>
    </row>
    <row r="49" spans="1:18" ht="13">
      <c r="A49" s="15">
        <v>14</v>
      </c>
      <c r="B49" s="483"/>
      <c r="C49" s="487"/>
      <c r="D49" s="483"/>
      <c r="E49" s="484"/>
      <c r="F49" s="485"/>
      <c r="G49" s="487"/>
      <c r="H49" s="156"/>
      <c r="I49" s="159"/>
      <c r="J49" s="159"/>
      <c r="K49" s="121"/>
      <c r="L49" s="169"/>
      <c r="M49" s="180">
        <v>0</v>
      </c>
      <c r="N49" s="101">
        <v>0</v>
      </c>
      <c r="O49" s="168"/>
      <c r="P49" s="169"/>
      <c r="Q49" s="180">
        <v>0</v>
      </c>
      <c r="R49" s="101">
        <v>0</v>
      </c>
    </row>
    <row r="50" spans="1:18" ht="13">
      <c r="A50" s="15">
        <v>15</v>
      </c>
      <c r="B50" s="483"/>
      <c r="C50" s="487"/>
      <c r="D50" s="483"/>
      <c r="E50" s="484"/>
      <c r="F50" s="485"/>
      <c r="G50" s="487"/>
      <c r="H50" s="156"/>
      <c r="I50" s="159"/>
      <c r="J50" s="159"/>
      <c r="K50" s="121"/>
      <c r="L50" s="169"/>
      <c r="M50" s="180">
        <v>0</v>
      </c>
      <c r="N50" s="101">
        <v>0</v>
      </c>
      <c r="O50" s="168"/>
      <c r="P50" s="169"/>
      <c r="Q50" s="180">
        <v>0</v>
      </c>
      <c r="R50" s="101">
        <v>0</v>
      </c>
    </row>
    <row r="51" spans="1:18" ht="13">
      <c r="A51" s="15">
        <v>16</v>
      </c>
      <c r="B51" s="483"/>
      <c r="C51" s="487"/>
      <c r="D51" s="483"/>
      <c r="E51" s="484"/>
      <c r="F51" s="485"/>
      <c r="G51" s="487"/>
      <c r="H51" s="156"/>
      <c r="I51" s="159"/>
      <c r="J51" s="159"/>
      <c r="K51" s="121"/>
      <c r="L51" s="169"/>
      <c r="M51" s="180">
        <v>0</v>
      </c>
      <c r="N51" s="101">
        <v>0</v>
      </c>
      <c r="O51" s="168"/>
      <c r="P51" s="169"/>
      <c r="Q51" s="180">
        <v>0</v>
      </c>
      <c r="R51" s="101">
        <v>0</v>
      </c>
    </row>
    <row r="52" spans="1:18" ht="13">
      <c r="A52" s="15">
        <v>17</v>
      </c>
      <c r="B52" s="483"/>
      <c r="C52" s="487"/>
      <c r="D52" s="483"/>
      <c r="E52" s="484"/>
      <c r="F52" s="485"/>
      <c r="G52" s="487"/>
      <c r="H52" s="156"/>
      <c r="I52" s="159"/>
      <c r="J52" s="159"/>
      <c r="K52" s="121"/>
      <c r="L52" s="169"/>
      <c r="M52" s="180">
        <v>0</v>
      </c>
      <c r="N52" s="101">
        <v>0</v>
      </c>
      <c r="O52" s="168"/>
      <c r="P52" s="169"/>
      <c r="Q52" s="180">
        <v>0</v>
      </c>
      <c r="R52" s="101">
        <v>0</v>
      </c>
    </row>
    <row r="53" spans="1:18" ht="13">
      <c r="A53" s="15">
        <v>18</v>
      </c>
      <c r="B53" s="483"/>
      <c r="C53" s="487"/>
      <c r="D53" s="483"/>
      <c r="E53" s="484"/>
      <c r="F53" s="485"/>
      <c r="G53" s="487"/>
      <c r="H53" s="156"/>
      <c r="I53" s="159"/>
      <c r="J53" s="159"/>
      <c r="K53" s="121"/>
      <c r="L53" s="169"/>
      <c r="M53" s="180">
        <v>0</v>
      </c>
      <c r="N53" s="101">
        <v>0</v>
      </c>
      <c r="O53" s="168"/>
      <c r="P53" s="169"/>
      <c r="Q53" s="180">
        <v>0</v>
      </c>
      <c r="R53" s="101">
        <v>0</v>
      </c>
    </row>
    <row r="54" spans="1:18" ht="13">
      <c r="A54" s="15">
        <v>19</v>
      </c>
      <c r="B54" s="483"/>
      <c r="C54" s="487"/>
      <c r="D54" s="483"/>
      <c r="E54" s="484"/>
      <c r="F54" s="485"/>
      <c r="G54" s="487"/>
      <c r="H54" s="156"/>
      <c r="I54" s="159"/>
      <c r="J54" s="159"/>
      <c r="K54" s="121"/>
      <c r="L54" s="169"/>
      <c r="M54" s="180">
        <v>0</v>
      </c>
      <c r="N54" s="101">
        <v>0</v>
      </c>
      <c r="O54" s="168"/>
      <c r="P54" s="169"/>
      <c r="Q54" s="180">
        <v>0</v>
      </c>
      <c r="R54" s="101">
        <v>0</v>
      </c>
    </row>
    <row r="55" spans="1:18" ht="13">
      <c r="A55" s="15">
        <v>20</v>
      </c>
      <c r="B55" s="483"/>
      <c r="C55" s="487"/>
      <c r="D55" s="483"/>
      <c r="E55" s="484"/>
      <c r="F55" s="488"/>
      <c r="G55" s="487"/>
      <c r="H55" s="156"/>
      <c r="I55" s="159"/>
      <c r="J55" s="159"/>
      <c r="K55" s="121"/>
      <c r="L55" s="169"/>
      <c r="M55" s="181">
        <v>0</v>
      </c>
      <c r="N55" s="101">
        <v>0</v>
      </c>
      <c r="O55" s="168"/>
      <c r="P55" s="169"/>
      <c r="Q55" s="181">
        <v>0</v>
      </c>
      <c r="R55" s="101">
        <v>0</v>
      </c>
    </row>
    <row r="56" spans="1:18" ht="13.5" thickBot="1">
      <c r="E56" s="161" t="s">
        <v>602</v>
      </c>
      <c r="F56" s="162">
        <v>0</v>
      </c>
      <c r="G56" s="17"/>
      <c r="H56"/>
      <c r="L56" s="161" t="s">
        <v>598</v>
      </c>
      <c r="M56" s="162">
        <v>0</v>
      </c>
      <c r="O56"/>
      <c r="P56" s="161" t="s">
        <v>599</v>
      </c>
      <c r="Q56" s="162">
        <v>0</v>
      </c>
    </row>
    <row r="57" spans="1:18" ht="13" customHeight="1"/>
    <row r="58" spans="1:18" ht="13" customHeight="1"/>
    <row r="59" spans="1:18" ht="13" customHeight="1"/>
    <row r="60" spans="1:18" ht="13" customHeight="1"/>
    <row r="61" spans="1:18" ht="13" customHeight="1"/>
    <row r="62" spans="1:18" ht="13" customHeight="1"/>
    <row r="63" spans="1:18" ht="13" customHeight="1"/>
    <row r="64" spans="1:18"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22" priority="2" operator="equal">
      <formula>"Check"</formula>
    </cfRule>
    <cfRule type="cellIs" dxfId="21" priority="3" operator="equal">
      <formula>"Ok"</formula>
    </cfRule>
  </conditionalFormatting>
  <dataValidations count="1">
    <dataValidation type="list" allowBlank="1" showInputMessage="1" showErrorMessage="1" sqref="M8 G30:J30 M30 C30:D31" xr:uid="{3A59579B-CD6B-4F1D-B392-01815DA61003}">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3B4F2E72-9169-49CE-8748-37C93864E4C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02990345-3873-4813-952B-5F6BCC20530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73" id="{5B48D0A4-547E-48B8-8759-CC57C96D7CA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C5220421-10CA-4471-B923-61F916797AD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6F56BCD8-25EF-4B88-AEE7-E18DD90A8F3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 id="{7C57F157-074A-456C-B42B-2CD875F4FFC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BE6BCD2E-18B7-4E70-BADE-EF31B67B276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74" id="{51815A36-299F-4254-8EB5-2134BA1CE66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3BF9E5C0-4EB3-4F9A-822B-E40A1077011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0F6778B8-E257-4046-AB56-EE3689B7C68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11" id="{28C37588-2274-49DD-B693-3F493F7538D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69E6ABD9-A410-40CF-AB97-9EF26E9480E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EC99338E-22CB-4054-809F-B2595B4C6AB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12" id="{F36DE42A-5104-4121-8F3A-CF3415F37F4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0AE5854-808E-4522-9E41-EBC135D49FFC}">
          <x14:formula1>
            <xm:f>'Input|Setup'!$B$31:$B$49</xm:f>
          </x14:formula1>
          <xm:sqref>H10:H29 B10:B29</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4E383-2912-488D-8DCE-938C4F08AE40}">
  <sheetPr codeName="Sheet28">
    <tabColor theme="8" tint="0.79998168889431442"/>
  </sheetPr>
  <dimension ref="A1:HO1257"/>
  <sheetViews>
    <sheetView showGridLines="0"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8.54296875" style="2" bestFit="1" customWidth="1"/>
    <col min="18" max="18" width="12.453125" style="2"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343</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727</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c r="C10" s="158" t="s">
        <v>618</v>
      </c>
      <c r="D10" s="155">
        <v>0</v>
      </c>
      <c r="E10" s="151">
        <v>2</v>
      </c>
      <c r="F10" s="166">
        <v>0</v>
      </c>
      <c r="G10" s="101">
        <v>0</v>
      </c>
      <c r="H10" s="121"/>
      <c r="I10" s="158" t="s">
        <v>615</v>
      </c>
      <c r="J10" s="121"/>
      <c r="K10" s="151"/>
      <c r="L10" s="164">
        <v>0</v>
      </c>
      <c r="M10" s="101">
        <v>0</v>
      </c>
    </row>
    <row r="11" spans="1:23" ht="13">
      <c r="A11" s="15">
        <v>2</v>
      </c>
      <c r="B11" s="121"/>
      <c r="C11" s="158" t="s">
        <v>619</v>
      </c>
      <c r="D11" s="155">
        <v>0</v>
      </c>
      <c r="E11" s="151">
        <v>2</v>
      </c>
      <c r="F11" s="166">
        <v>0</v>
      </c>
      <c r="G11" s="101">
        <v>0</v>
      </c>
      <c r="H11" s="121"/>
      <c r="I11" s="158"/>
      <c r="J11" s="121"/>
      <c r="K11" s="151"/>
      <c r="L11" s="164">
        <v>0</v>
      </c>
      <c r="M11" s="101">
        <v>0</v>
      </c>
    </row>
    <row r="12" spans="1:23" ht="13">
      <c r="A12" s="15">
        <v>3</v>
      </c>
      <c r="B12" s="121"/>
      <c r="C12" s="158" t="s">
        <v>580</v>
      </c>
      <c r="D12" s="155">
        <v>0</v>
      </c>
      <c r="E12" s="151">
        <v>2</v>
      </c>
      <c r="F12" s="166">
        <v>0</v>
      </c>
      <c r="G12" s="101">
        <v>0</v>
      </c>
      <c r="H12" s="121"/>
      <c r="I12" s="158"/>
      <c r="J12" s="121"/>
      <c r="K12" s="151"/>
      <c r="L12" s="164">
        <v>0</v>
      </c>
      <c r="M12" s="101">
        <v>0</v>
      </c>
    </row>
    <row r="13" spans="1:23" ht="13">
      <c r="A13" s="15">
        <v>4</v>
      </c>
      <c r="B13" s="121"/>
      <c r="C13" s="158"/>
      <c r="D13" s="155"/>
      <c r="E13" s="151"/>
      <c r="F13" s="166">
        <v>0</v>
      </c>
      <c r="G13" s="101">
        <v>0</v>
      </c>
      <c r="H13" s="121"/>
      <c r="I13" s="158"/>
      <c r="J13" s="121"/>
      <c r="K13" s="151"/>
      <c r="L13" s="164">
        <v>0</v>
      </c>
      <c r="M13" s="101">
        <v>0</v>
      </c>
    </row>
    <row r="14" spans="1:23" ht="13">
      <c r="A14" s="15">
        <v>5</v>
      </c>
      <c r="B14" s="121"/>
      <c r="C14" s="158"/>
      <c r="D14" s="155"/>
      <c r="E14" s="151"/>
      <c r="F14" s="166">
        <v>0</v>
      </c>
      <c r="G14" s="101">
        <v>0</v>
      </c>
      <c r="H14" s="121"/>
      <c r="I14" s="158"/>
      <c r="J14" s="121"/>
      <c r="K14" s="151"/>
      <c r="L14" s="164">
        <v>0</v>
      </c>
      <c r="M14" s="101">
        <v>0</v>
      </c>
    </row>
    <row r="15" spans="1:23" ht="13">
      <c r="A15" s="15">
        <v>6</v>
      </c>
      <c r="B15" s="121"/>
      <c r="C15" s="158"/>
      <c r="D15" s="155"/>
      <c r="E15" s="151"/>
      <c r="F15" s="166">
        <v>0</v>
      </c>
      <c r="G15" s="101">
        <v>0</v>
      </c>
      <c r="H15" s="121"/>
      <c r="I15" s="158"/>
      <c r="J15" s="121"/>
      <c r="K15" s="151"/>
      <c r="L15" s="164">
        <v>0</v>
      </c>
      <c r="M15" s="101">
        <v>0</v>
      </c>
    </row>
    <row r="16" spans="1:23" ht="13">
      <c r="A16" s="15">
        <v>7</v>
      </c>
      <c r="B16" s="121"/>
      <c r="C16" s="158"/>
      <c r="D16" s="155"/>
      <c r="E16" s="151"/>
      <c r="F16" s="166">
        <v>0</v>
      </c>
      <c r="G16" s="101">
        <v>0</v>
      </c>
      <c r="H16" s="121"/>
      <c r="I16" s="158"/>
      <c r="J16" s="155"/>
      <c r="K16" s="151"/>
      <c r="L16" s="164">
        <v>0</v>
      </c>
      <c r="M16" s="101">
        <v>0</v>
      </c>
    </row>
    <row r="17" spans="1:24" ht="13">
      <c r="A17" s="15">
        <v>8</v>
      </c>
      <c r="B17" s="121"/>
      <c r="C17" s="158"/>
      <c r="D17" s="155"/>
      <c r="E17" s="151"/>
      <c r="F17" s="166">
        <v>0</v>
      </c>
      <c r="G17" s="101">
        <v>0</v>
      </c>
      <c r="H17" s="121"/>
      <c r="I17" s="158"/>
      <c r="J17" s="155"/>
      <c r="K17" s="151"/>
      <c r="L17" s="164">
        <v>0</v>
      </c>
      <c r="M17" s="101">
        <v>0</v>
      </c>
    </row>
    <row r="18" spans="1:24" ht="13">
      <c r="A18" s="15">
        <v>9</v>
      </c>
      <c r="B18" s="121"/>
      <c r="C18" s="158"/>
      <c r="D18" s="155"/>
      <c r="E18" s="151"/>
      <c r="F18" s="166">
        <v>0</v>
      </c>
      <c r="G18" s="101">
        <v>0</v>
      </c>
      <c r="H18" s="121"/>
      <c r="I18" s="158"/>
      <c r="J18" s="155"/>
      <c r="K18" s="151"/>
      <c r="L18" s="164">
        <v>0</v>
      </c>
      <c r="M18" s="101">
        <v>0</v>
      </c>
    </row>
    <row r="19" spans="1:24" ht="13">
      <c r="A19" s="15">
        <v>10</v>
      </c>
      <c r="B19" s="121"/>
      <c r="C19" s="158"/>
      <c r="D19" s="155"/>
      <c r="E19" s="151"/>
      <c r="F19" s="166">
        <v>0</v>
      </c>
      <c r="G19" s="101">
        <v>0</v>
      </c>
      <c r="H19" s="121"/>
      <c r="I19" s="158"/>
      <c r="J19" s="155"/>
      <c r="K19" s="151"/>
      <c r="L19" s="164">
        <v>0</v>
      </c>
      <c r="M19" s="101">
        <v>0</v>
      </c>
    </row>
    <row r="20" spans="1:24" ht="13">
      <c r="A20" s="15">
        <v>11</v>
      </c>
      <c r="B20" s="121"/>
      <c r="C20" s="158"/>
      <c r="D20" s="155"/>
      <c r="E20" s="151"/>
      <c r="F20" s="166">
        <v>0</v>
      </c>
      <c r="G20" s="101">
        <v>0</v>
      </c>
      <c r="H20" s="121"/>
      <c r="I20" s="158"/>
      <c r="J20" s="155"/>
      <c r="K20" s="151"/>
      <c r="L20" s="164">
        <v>0</v>
      </c>
      <c r="M20" s="101">
        <v>0</v>
      </c>
    </row>
    <row r="21" spans="1:24" ht="13">
      <c r="A21" s="15">
        <v>12</v>
      </c>
      <c r="B21" s="121"/>
      <c r="C21" s="158"/>
      <c r="D21" s="155"/>
      <c r="E21" s="151"/>
      <c r="F21" s="166">
        <v>0</v>
      </c>
      <c r="G21" s="101">
        <v>0</v>
      </c>
      <c r="H21" s="121"/>
      <c r="I21" s="158"/>
      <c r="J21" s="155"/>
      <c r="K21" s="151"/>
      <c r="L21" s="164">
        <v>0</v>
      </c>
      <c r="M21" s="101">
        <v>0</v>
      </c>
    </row>
    <row r="22" spans="1:24" ht="13">
      <c r="A22" s="15">
        <v>13</v>
      </c>
      <c r="B22" s="121"/>
      <c r="C22" s="158"/>
      <c r="D22" s="155"/>
      <c r="E22" s="151"/>
      <c r="F22" s="166">
        <v>0</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0</v>
      </c>
      <c r="G30" s="115"/>
      <c r="H30" s="6"/>
      <c r="I30" s="10"/>
      <c r="J30" s="10"/>
      <c r="K30" s="161" t="s">
        <v>583</v>
      </c>
      <c r="L30" s="161">
        <v>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728</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4">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3">
      <c r="A34" s="93"/>
      <c r="B34" s="129" t="s">
        <v>233</v>
      </c>
      <c r="C34" s="53"/>
      <c r="D34" s="53"/>
      <c r="E34" s="53"/>
      <c r="F34" s="53"/>
      <c r="G34" s="101">
        <v>0</v>
      </c>
      <c r="H34" s="129" t="s">
        <v>584</v>
      </c>
      <c r="I34" s="53"/>
      <c r="J34" s="53"/>
      <c r="K34" s="53"/>
      <c r="L34" s="53"/>
      <c r="M34" s="53"/>
      <c r="N34" s="101">
        <v>0</v>
      </c>
      <c r="O34" s="129" t="s">
        <v>585</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c r="A35" s="40"/>
      <c r="B35" s="40" t="s">
        <v>538</v>
      </c>
      <c r="C35" s="40" t="s">
        <v>539</v>
      </c>
      <c r="D35" s="40" t="s">
        <v>586</v>
      </c>
      <c r="E35" s="49" t="s">
        <v>587</v>
      </c>
      <c r="F35" s="40" t="s">
        <v>588</v>
      </c>
      <c r="G35" s="101"/>
      <c r="H35" s="40" t="s">
        <v>590</v>
      </c>
      <c r="I35" s="40" t="s">
        <v>591</v>
      </c>
      <c r="J35" s="40" t="s">
        <v>586</v>
      </c>
      <c r="K35" s="49" t="s">
        <v>592</v>
      </c>
      <c r="L35" s="40" t="s">
        <v>593</v>
      </c>
      <c r="M35" s="40" t="s">
        <v>588</v>
      </c>
      <c r="N35" s="101"/>
      <c r="O35" s="40" t="s">
        <v>381</v>
      </c>
      <c r="P35" s="40" t="s">
        <v>594</v>
      </c>
      <c r="Q35" s="40" t="s">
        <v>588</v>
      </c>
      <c r="R35" s="101"/>
    </row>
    <row r="36" spans="1:195" ht="13">
      <c r="A36" s="15">
        <v>1</v>
      </c>
      <c r="B36" s="481"/>
      <c r="C36" s="482"/>
      <c r="D36" s="483"/>
      <c r="E36" s="484"/>
      <c r="F36" s="485"/>
      <c r="G36" s="486"/>
      <c r="H36" s="156"/>
      <c r="I36" s="158" t="s">
        <v>615</v>
      </c>
      <c r="J36" s="121"/>
      <c r="K36" s="121"/>
      <c r="L36" s="169"/>
      <c r="M36" s="180">
        <v>0</v>
      </c>
      <c r="N36" s="101">
        <v>0</v>
      </c>
      <c r="O36" s="168"/>
      <c r="P36" s="169"/>
      <c r="Q36" s="180">
        <v>0</v>
      </c>
      <c r="R36" s="101">
        <v>0</v>
      </c>
    </row>
    <row r="37" spans="1:195" ht="13">
      <c r="A37" s="15">
        <v>2</v>
      </c>
      <c r="B37" s="481"/>
      <c r="C37" s="482"/>
      <c r="D37" s="483"/>
      <c r="E37" s="484"/>
      <c r="F37" s="485"/>
      <c r="G37" s="486"/>
      <c r="H37" s="156"/>
      <c r="I37" s="159"/>
      <c r="J37" s="159"/>
      <c r="K37" s="121"/>
      <c r="L37" s="169"/>
      <c r="M37" s="180">
        <v>0</v>
      </c>
      <c r="N37" s="101">
        <v>0</v>
      </c>
      <c r="O37" s="168"/>
      <c r="P37" s="169"/>
      <c r="Q37" s="180">
        <v>0</v>
      </c>
      <c r="R37" s="101">
        <v>0</v>
      </c>
    </row>
    <row r="38" spans="1:195" ht="13">
      <c r="A38" s="15">
        <v>3</v>
      </c>
      <c r="B38" s="481"/>
      <c r="C38" s="482"/>
      <c r="D38" s="483"/>
      <c r="E38" s="484"/>
      <c r="F38" s="485"/>
      <c r="G38" s="486"/>
      <c r="H38" s="156"/>
      <c r="I38" s="159"/>
      <c r="J38" s="159"/>
      <c r="K38" s="121"/>
      <c r="L38" s="169"/>
      <c r="M38" s="180">
        <v>0</v>
      </c>
      <c r="N38" s="101">
        <v>0</v>
      </c>
      <c r="O38" s="168"/>
      <c r="P38" s="169"/>
      <c r="Q38" s="180">
        <v>0</v>
      </c>
      <c r="R38" s="101">
        <v>0</v>
      </c>
    </row>
    <row r="39" spans="1:195" ht="13">
      <c r="A39" s="15">
        <v>4</v>
      </c>
      <c r="B39" s="481"/>
      <c r="C39" s="482"/>
      <c r="D39" s="483"/>
      <c r="E39" s="484"/>
      <c r="F39" s="485"/>
      <c r="G39" s="486"/>
      <c r="H39" s="156"/>
      <c r="I39" s="159"/>
      <c r="J39" s="159"/>
      <c r="K39" s="121"/>
      <c r="L39" s="169"/>
      <c r="M39" s="180">
        <v>0</v>
      </c>
      <c r="N39" s="101">
        <v>0</v>
      </c>
      <c r="O39" s="168"/>
      <c r="P39" s="169"/>
      <c r="Q39" s="180">
        <v>0</v>
      </c>
      <c r="R39" s="101">
        <v>0</v>
      </c>
    </row>
    <row r="40" spans="1:195" ht="13">
      <c r="A40" s="15">
        <v>5</v>
      </c>
      <c r="B40" s="481"/>
      <c r="C40" s="482"/>
      <c r="D40" s="483"/>
      <c r="E40" s="484"/>
      <c r="F40" s="485"/>
      <c r="G40" s="486"/>
      <c r="H40" s="156"/>
      <c r="I40" s="159"/>
      <c r="J40" s="159"/>
      <c r="K40" s="121"/>
      <c r="L40" s="169"/>
      <c r="M40" s="180">
        <v>0</v>
      </c>
      <c r="N40" s="101">
        <v>0</v>
      </c>
      <c r="O40" s="168"/>
      <c r="P40" s="169"/>
      <c r="Q40" s="180">
        <v>0</v>
      </c>
      <c r="R40" s="101">
        <v>0</v>
      </c>
    </row>
    <row r="41" spans="1:195" ht="13">
      <c r="A41" s="15">
        <v>6</v>
      </c>
      <c r="B41" s="481"/>
      <c r="C41" s="482"/>
      <c r="D41" s="483"/>
      <c r="E41" s="484"/>
      <c r="F41" s="485"/>
      <c r="G41" s="486"/>
      <c r="H41" s="156"/>
      <c r="I41" s="159"/>
      <c r="J41" s="159"/>
      <c r="K41" s="121"/>
      <c r="L41" s="169"/>
      <c r="M41" s="180">
        <v>0</v>
      </c>
      <c r="N41" s="101">
        <v>0</v>
      </c>
      <c r="O41" s="168"/>
      <c r="P41" s="169"/>
      <c r="Q41" s="180">
        <v>0</v>
      </c>
      <c r="R41" s="101">
        <v>0</v>
      </c>
    </row>
    <row r="42" spans="1:195" ht="13">
      <c r="A42" s="15">
        <v>7</v>
      </c>
      <c r="B42" s="481"/>
      <c r="C42" s="482"/>
      <c r="D42" s="483"/>
      <c r="E42" s="484"/>
      <c r="F42" s="485"/>
      <c r="G42" s="486"/>
      <c r="H42" s="156"/>
      <c r="I42" s="159"/>
      <c r="J42" s="159"/>
      <c r="K42" s="121"/>
      <c r="L42" s="169"/>
      <c r="M42" s="180">
        <v>0</v>
      </c>
      <c r="N42" s="101">
        <v>0</v>
      </c>
      <c r="O42" s="168"/>
      <c r="P42" s="169"/>
      <c r="Q42" s="180">
        <v>0</v>
      </c>
      <c r="R42" s="101">
        <v>0</v>
      </c>
    </row>
    <row r="43" spans="1:195" ht="13">
      <c r="A43" s="15">
        <v>8</v>
      </c>
      <c r="B43" s="481"/>
      <c r="C43" s="482"/>
      <c r="D43" s="483"/>
      <c r="E43" s="484"/>
      <c r="F43" s="485"/>
      <c r="G43" s="486"/>
      <c r="H43" s="156"/>
      <c r="I43" s="159"/>
      <c r="J43" s="159"/>
      <c r="K43" s="121"/>
      <c r="L43" s="169"/>
      <c r="M43" s="180">
        <v>0</v>
      </c>
      <c r="N43" s="101">
        <v>0</v>
      </c>
      <c r="O43" s="168"/>
      <c r="P43" s="169"/>
      <c r="Q43" s="180">
        <v>0</v>
      </c>
      <c r="R43" s="101">
        <v>0</v>
      </c>
    </row>
    <row r="44" spans="1:195" ht="13">
      <c r="A44" s="15">
        <v>9</v>
      </c>
      <c r="B44" s="481"/>
      <c r="C44" s="482"/>
      <c r="D44" s="483"/>
      <c r="E44" s="484"/>
      <c r="F44" s="485"/>
      <c r="G44" s="486"/>
      <c r="H44" s="156"/>
      <c r="I44" s="159"/>
      <c r="J44" s="159"/>
      <c r="K44" s="121"/>
      <c r="L44" s="169"/>
      <c r="M44" s="180">
        <v>0</v>
      </c>
      <c r="N44" s="101">
        <v>0</v>
      </c>
      <c r="O44" s="168"/>
      <c r="P44" s="169"/>
      <c r="Q44" s="180">
        <v>0</v>
      </c>
      <c r="R44" s="101">
        <v>0</v>
      </c>
    </row>
    <row r="45" spans="1:195" ht="13">
      <c r="A45" s="15">
        <v>10</v>
      </c>
      <c r="B45" s="483"/>
      <c r="C45" s="482"/>
      <c r="D45" s="483"/>
      <c r="E45" s="484"/>
      <c r="F45" s="485"/>
      <c r="G45" s="486"/>
      <c r="H45" s="156"/>
      <c r="I45" s="159"/>
      <c r="J45" s="159"/>
      <c r="K45" s="121"/>
      <c r="L45" s="169"/>
      <c r="M45" s="180">
        <v>0</v>
      </c>
      <c r="N45" s="101">
        <v>0</v>
      </c>
      <c r="O45" s="168"/>
      <c r="P45" s="169"/>
      <c r="Q45" s="180">
        <v>0</v>
      </c>
      <c r="R45" s="101">
        <v>0</v>
      </c>
    </row>
    <row r="46" spans="1:195" ht="13">
      <c r="A46" s="15">
        <v>11</v>
      </c>
      <c r="B46" s="483"/>
      <c r="C46" s="482"/>
      <c r="D46" s="483"/>
      <c r="E46" s="484"/>
      <c r="F46" s="485"/>
      <c r="G46" s="486"/>
      <c r="H46" s="156"/>
      <c r="I46" s="159"/>
      <c r="J46" s="159"/>
      <c r="K46" s="121"/>
      <c r="L46" s="169"/>
      <c r="M46" s="180">
        <v>0</v>
      </c>
      <c r="N46" s="101">
        <v>0</v>
      </c>
      <c r="O46" s="168"/>
      <c r="P46" s="169"/>
      <c r="Q46" s="180">
        <v>0</v>
      </c>
      <c r="R46" s="101">
        <v>0</v>
      </c>
    </row>
    <row r="47" spans="1:195" ht="13">
      <c r="A47" s="15">
        <v>12</v>
      </c>
      <c r="B47" s="483"/>
      <c r="C47" s="482"/>
      <c r="D47" s="483"/>
      <c r="E47" s="484"/>
      <c r="F47" s="485"/>
      <c r="G47" s="482"/>
      <c r="H47" s="156"/>
      <c r="I47" s="159"/>
      <c r="J47" s="159"/>
      <c r="K47" s="121"/>
      <c r="L47" s="169"/>
      <c r="M47" s="180">
        <v>0</v>
      </c>
      <c r="N47" s="101">
        <v>0</v>
      </c>
      <c r="O47" s="168"/>
      <c r="P47" s="169"/>
      <c r="Q47" s="180">
        <v>0</v>
      </c>
      <c r="R47" s="101">
        <v>0</v>
      </c>
    </row>
    <row r="48" spans="1:195" ht="13">
      <c r="A48" s="15">
        <v>13</v>
      </c>
      <c r="B48" s="483"/>
      <c r="C48" s="482"/>
      <c r="D48" s="483"/>
      <c r="E48" s="484"/>
      <c r="F48" s="485"/>
      <c r="G48" s="482"/>
      <c r="H48" s="156"/>
      <c r="I48" s="159"/>
      <c r="J48" s="159"/>
      <c r="K48" s="121"/>
      <c r="L48" s="169"/>
      <c r="M48" s="180">
        <v>0</v>
      </c>
      <c r="N48" s="101">
        <v>0</v>
      </c>
      <c r="O48" s="168"/>
      <c r="P48" s="169"/>
      <c r="Q48" s="180">
        <v>0</v>
      </c>
      <c r="R48" s="101">
        <v>0</v>
      </c>
    </row>
    <row r="49" spans="1:18" ht="13">
      <c r="A49" s="15">
        <v>14</v>
      </c>
      <c r="B49" s="483"/>
      <c r="C49" s="487"/>
      <c r="D49" s="483"/>
      <c r="E49" s="484"/>
      <c r="F49" s="485"/>
      <c r="G49" s="487"/>
      <c r="H49" s="156"/>
      <c r="I49" s="159"/>
      <c r="J49" s="159"/>
      <c r="K49" s="121"/>
      <c r="L49" s="169"/>
      <c r="M49" s="180">
        <v>0</v>
      </c>
      <c r="N49" s="101">
        <v>0</v>
      </c>
      <c r="O49" s="168"/>
      <c r="P49" s="169"/>
      <c r="Q49" s="180">
        <v>0</v>
      </c>
      <c r="R49" s="101">
        <v>0</v>
      </c>
    </row>
    <row r="50" spans="1:18" ht="13">
      <c r="A50" s="15">
        <v>15</v>
      </c>
      <c r="B50" s="483"/>
      <c r="C50" s="487"/>
      <c r="D50" s="483"/>
      <c r="E50" s="484"/>
      <c r="F50" s="485"/>
      <c r="G50" s="487"/>
      <c r="H50" s="156"/>
      <c r="I50" s="159"/>
      <c r="J50" s="159"/>
      <c r="K50" s="121"/>
      <c r="L50" s="169"/>
      <c r="M50" s="180">
        <v>0</v>
      </c>
      <c r="N50" s="101">
        <v>0</v>
      </c>
      <c r="O50" s="168"/>
      <c r="P50" s="169"/>
      <c r="Q50" s="180">
        <v>0</v>
      </c>
      <c r="R50" s="101">
        <v>0</v>
      </c>
    </row>
    <row r="51" spans="1:18" ht="13">
      <c r="A51" s="15">
        <v>16</v>
      </c>
      <c r="B51" s="483"/>
      <c r="C51" s="487"/>
      <c r="D51" s="483"/>
      <c r="E51" s="484"/>
      <c r="F51" s="485"/>
      <c r="G51" s="487"/>
      <c r="H51" s="156"/>
      <c r="I51" s="159"/>
      <c r="J51" s="159"/>
      <c r="K51" s="121"/>
      <c r="L51" s="169"/>
      <c r="M51" s="180">
        <v>0</v>
      </c>
      <c r="N51" s="101">
        <v>0</v>
      </c>
      <c r="O51" s="168"/>
      <c r="P51" s="169"/>
      <c r="Q51" s="180">
        <v>0</v>
      </c>
      <c r="R51" s="101">
        <v>0</v>
      </c>
    </row>
    <row r="52" spans="1:18" ht="13">
      <c r="A52" s="15">
        <v>17</v>
      </c>
      <c r="B52" s="483"/>
      <c r="C52" s="487"/>
      <c r="D52" s="483"/>
      <c r="E52" s="484"/>
      <c r="F52" s="485"/>
      <c r="G52" s="487"/>
      <c r="H52" s="156"/>
      <c r="I52" s="159"/>
      <c r="J52" s="159"/>
      <c r="K52" s="121"/>
      <c r="L52" s="169"/>
      <c r="M52" s="180">
        <v>0</v>
      </c>
      <c r="N52" s="101">
        <v>0</v>
      </c>
      <c r="O52" s="168"/>
      <c r="P52" s="169"/>
      <c r="Q52" s="180">
        <v>0</v>
      </c>
      <c r="R52" s="101">
        <v>0</v>
      </c>
    </row>
    <row r="53" spans="1:18" ht="13">
      <c r="A53" s="15">
        <v>18</v>
      </c>
      <c r="B53" s="483"/>
      <c r="C53" s="487"/>
      <c r="D53" s="483"/>
      <c r="E53" s="484"/>
      <c r="F53" s="485"/>
      <c r="G53" s="487"/>
      <c r="H53" s="156"/>
      <c r="I53" s="159"/>
      <c r="J53" s="159"/>
      <c r="K53" s="121"/>
      <c r="L53" s="169"/>
      <c r="M53" s="180">
        <v>0</v>
      </c>
      <c r="N53" s="101">
        <v>0</v>
      </c>
      <c r="O53" s="168"/>
      <c r="P53" s="169"/>
      <c r="Q53" s="180">
        <v>0</v>
      </c>
      <c r="R53" s="101">
        <v>0</v>
      </c>
    </row>
    <row r="54" spans="1:18" ht="13">
      <c r="A54" s="15">
        <v>19</v>
      </c>
      <c r="B54" s="483"/>
      <c r="C54" s="487"/>
      <c r="D54" s="483"/>
      <c r="E54" s="484"/>
      <c r="F54" s="485"/>
      <c r="G54" s="487"/>
      <c r="H54" s="156"/>
      <c r="I54" s="159"/>
      <c r="J54" s="159"/>
      <c r="K54" s="121"/>
      <c r="L54" s="169"/>
      <c r="M54" s="180">
        <v>0</v>
      </c>
      <c r="N54" s="101">
        <v>0</v>
      </c>
      <c r="O54" s="168"/>
      <c r="P54" s="169"/>
      <c r="Q54" s="180">
        <v>0</v>
      </c>
      <c r="R54" s="101">
        <v>0</v>
      </c>
    </row>
    <row r="55" spans="1:18" ht="13">
      <c r="A55" s="15">
        <v>20</v>
      </c>
      <c r="B55" s="483"/>
      <c r="C55" s="487"/>
      <c r="D55" s="483"/>
      <c r="E55" s="484"/>
      <c r="F55" s="488"/>
      <c r="G55" s="487"/>
      <c r="H55" s="156"/>
      <c r="I55" s="159"/>
      <c r="J55" s="159"/>
      <c r="K55" s="121"/>
      <c r="L55" s="169"/>
      <c r="M55" s="181">
        <v>0</v>
      </c>
      <c r="N55" s="101">
        <v>0</v>
      </c>
      <c r="O55" s="168"/>
      <c r="P55" s="169"/>
      <c r="Q55" s="181">
        <v>0</v>
      </c>
      <c r="R55" s="101">
        <v>0</v>
      </c>
    </row>
    <row r="56" spans="1:18" ht="13.5" thickBot="1">
      <c r="E56" s="161" t="s">
        <v>602</v>
      </c>
      <c r="F56" s="162">
        <v>0</v>
      </c>
      <c r="G56" s="17"/>
      <c r="H56"/>
      <c r="L56" s="161" t="s">
        <v>598</v>
      </c>
      <c r="M56" s="162">
        <v>0</v>
      </c>
      <c r="O56"/>
      <c r="P56" s="161" t="s">
        <v>599</v>
      </c>
      <c r="Q56" s="162">
        <v>0</v>
      </c>
    </row>
    <row r="57" spans="1:18" ht="13" customHeight="1"/>
    <row r="58" spans="1:18" ht="13" customHeight="1"/>
    <row r="59" spans="1:18" ht="13" customHeight="1"/>
    <row r="60" spans="1:18" ht="13" customHeight="1"/>
    <row r="61" spans="1:18" ht="13" customHeight="1"/>
    <row r="62" spans="1:18" ht="13" customHeight="1"/>
    <row r="63" spans="1:18" ht="13" customHeight="1"/>
    <row r="64" spans="1:18"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20" priority="2" operator="equal">
      <formula>"Check"</formula>
    </cfRule>
    <cfRule type="cellIs" dxfId="19" priority="3" operator="equal">
      <formula>"Ok"</formula>
    </cfRule>
  </conditionalFormatting>
  <dataValidations count="1">
    <dataValidation type="list" allowBlank="1" showInputMessage="1" showErrorMessage="1" sqref="C30:D31 M8 G30:J30 M30" xr:uid="{DDC4718D-DC1B-4E46-979F-31BE48988399}">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5FF7BC09-5AD7-41FD-A6B5-BE5B46DFADE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7B5825E2-6FF7-440D-93F0-C6C246E34C1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71" id="{03544310-CED9-41E6-9B6A-66F93EC09C6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6FE09CE5-BC40-4EF3-A4F2-B8DC1D84D7D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770FFBF1-6A4B-41A9-896E-FB92F180436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 id="{F205649C-AA7D-4882-92F7-51F932304E3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CDB6583F-F41E-425B-B6F0-60A10621AD8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72" id="{375E87AC-99DD-4E43-9903-C5B42878B65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63C4CB37-F576-463C-8562-7A6DD8270B2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06205D20-51F7-449D-94BD-EC87A6FAB53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08" id="{9BC86667-9988-49CC-AA52-7890AF4C757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ACF24097-8703-450C-8D1F-500E082BDE3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CC167756-283D-46F1-900E-C0F28E2B1C5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09" id="{0D94F3BE-E55B-405E-A606-1539DEF7FA8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B293C8A-BA90-4BD0-A695-361368494060}">
          <x14:formula1>
            <xm:f>'Input|Setup'!$B$31:$B$49</xm:f>
          </x14:formula1>
          <xm:sqref>H10:H29 B10:B29</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61DB1-4674-4DFD-AD57-725ACD615CFC}">
  <sheetPr codeName="Sheet29">
    <tabColor theme="8" tint="0.79998168889431442"/>
  </sheetPr>
  <dimension ref="A1:HO1257"/>
  <sheetViews>
    <sheetView showGridLines="0" topLeftCell="A11"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51.4531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8.54296875" style="2" bestFit="1" customWidth="1"/>
    <col min="18" max="18" width="12.453125" style="2"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344</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729</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t="s">
        <v>192</v>
      </c>
      <c r="C10" s="158" t="s">
        <v>604</v>
      </c>
      <c r="D10" s="155">
        <v>1</v>
      </c>
      <c r="E10" s="151">
        <v>9</v>
      </c>
      <c r="F10" s="166">
        <v>9</v>
      </c>
      <c r="G10" s="101">
        <v>0</v>
      </c>
      <c r="H10" s="121" t="s">
        <v>195</v>
      </c>
      <c r="I10" s="158" t="s">
        <v>565</v>
      </c>
      <c r="J10" s="121">
        <v>2</v>
      </c>
      <c r="K10" s="151">
        <v>30</v>
      </c>
      <c r="L10" s="164">
        <v>60</v>
      </c>
      <c r="M10" s="101">
        <v>0</v>
      </c>
    </row>
    <row r="11" spans="1:23" ht="13">
      <c r="A11" s="15">
        <v>2</v>
      </c>
      <c r="B11" s="121" t="s">
        <v>192</v>
      </c>
      <c r="C11" s="158" t="s">
        <v>572</v>
      </c>
      <c r="D11" s="155">
        <v>1</v>
      </c>
      <c r="E11" s="151">
        <v>3</v>
      </c>
      <c r="F11" s="166">
        <v>3</v>
      </c>
      <c r="G11" s="101">
        <v>0</v>
      </c>
      <c r="H11" s="121" t="s">
        <v>195</v>
      </c>
      <c r="I11" s="158" t="s">
        <v>621</v>
      </c>
      <c r="J11" s="121">
        <v>2</v>
      </c>
      <c r="K11" s="151">
        <v>5</v>
      </c>
      <c r="L11" s="164">
        <v>10</v>
      </c>
      <c r="M11" s="101">
        <v>0</v>
      </c>
    </row>
    <row r="12" spans="1:23" ht="13">
      <c r="A12" s="15">
        <v>3</v>
      </c>
      <c r="B12" s="121" t="s">
        <v>192</v>
      </c>
      <c r="C12" s="158" t="s">
        <v>574</v>
      </c>
      <c r="D12" s="155">
        <v>1</v>
      </c>
      <c r="E12" s="151">
        <v>3</v>
      </c>
      <c r="F12" s="166">
        <v>3</v>
      </c>
      <c r="G12" s="101">
        <v>0</v>
      </c>
      <c r="H12" s="121" t="s">
        <v>195</v>
      </c>
      <c r="I12" s="158" t="s">
        <v>569</v>
      </c>
      <c r="J12" s="121">
        <v>2</v>
      </c>
      <c r="K12" s="151">
        <v>5</v>
      </c>
      <c r="L12" s="164">
        <v>10</v>
      </c>
      <c r="M12" s="101">
        <v>0</v>
      </c>
    </row>
    <row r="13" spans="1:23" ht="13">
      <c r="A13" s="15">
        <v>4</v>
      </c>
      <c r="B13" s="121" t="s">
        <v>192</v>
      </c>
      <c r="C13" s="158" t="s">
        <v>627</v>
      </c>
      <c r="D13" s="155">
        <v>1</v>
      </c>
      <c r="E13" s="151">
        <v>8</v>
      </c>
      <c r="F13" s="166">
        <v>8</v>
      </c>
      <c r="G13" s="101">
        <v>0</v>
      </c>
      <c r="H13" s="121" t="s">
        <v>195</v>
      </c>
      <c r="I13" s="158" t="s">
        <v>634</v>
      </c>
      <c r="J13" s="121">
        <v>2</v>
      </c>
      <c r="K13" s="151">
        <v>15</v>
      </c>
      <c r="L13" s="164">
        <v>30</v>
      </c>
      <c r="M13" s="101">
        <v>0</v>
      </c>
    </row>
    <row r="14" spans="1:23" ht="13">
      <c r="A14" s="15">
        <v>5</v>
      </c>
      <c r="B14" s="121" t="s">
        <v>192</v>
      </c>
      <c r="C14" s="158" t="s">
        <v>577</v>
      </c>
      <c r="D14" s="155">
        <v>1</v>
      </c>
      <c r="E14" s="151">
        <v>7</v>
      </c>
      <c r="F14" s="166">
        <v>7</v>
      </c>
      <c r="G14" s="101">
        <v>0</v>
      </c>
      <c r="H14" s="121" t="s">
        <v>195</v>
      </c>
      <c r="I14" s="158" t="s">
        <v>635</v>
      </c>
      <c r="J14" s="121">
        <v>2</v>
      </c>
      <c r="K14" s="151">
        <v>5</v>
      </c>
      <c r="L14" s="164">
        <v>10</v>
      </c>
      <c r="M14" s="101">
        <v>0</v>
      </c>
    </row>
    <row r="15" spans="1:23" ht="13">
      <c r="A15" s="15">
        <v>6</v>
      </c>
      <c r="B15" s="121" t="s">
        <v>192</v>
      </c>
      <c r="C15" s="158" t="s">
        <v>578</v>
      </c>
      <c r="D15" s="155">
        <v>1</v>
      </c>
      <c r="E15" s="151">
        <v>3</v>
      </c>
      <c r="F15" s="166">
        <v>3</v>
      </c>
      <c r="G15" s="101">
        <v>0</v>
      </c>
      <c r="H15" s="121" t="s">
        <v>195</v>
      </c>
      <c r="I15" s="158" t="s">
        <v>575</v>
      </c>
      <c r="J15" s="121">
        <v>2</v>
      </c>
      <c r="K15" s="151">
        <v>5</v>
      </c>
      <c r="L15" s="164">
        <v>10</v>
      </c>
      <c r="M15" s="101">
        <v>0</v>
      </c>
    </row>
    <row r="16" spans="1:23" ht="13">
      <c r="A16" s="15">
        <v>7</v>
      </c>
      <c r="B16" s="121" t="s">
        <v>192</v>
      </c>
      <c r="C16" s="158" t="s">
        <v>579</v>
      </c>
      <c r="D16" s="155">
        <v>1</v>
      </c>
      <c r="E16" s="151">
        <v>8</v>
      </c>
      <c r="F16" s="166">
        <v>8</v>
      </c>
      <c r="G16" s="101">
        <v>0</v>
      </c>
      <c r="H16" s="121"/>
      <c r="I16" s="158"/>
      <c r="J16" s="121"/>
      <c r="K16" s="151"/>
      <c r="L16" s="164">
        <v>0</v>
      </c>
      <c r="M16" s="101">
        <v>0</v>
      </c>
    </row>
    <row r="17" spans="1:24" ht="13">
      <c r="A17" s="15">
        <v>8</v>
      </c>
      <c r="B17" s="121" t="s">
        <v>192</v>
      </c>
      <c r="C17" s="158" t="s">
        <v>580</v>
      </c>
      <c r="D17" s="155">
        <v>1</v>
      </c>
      <c r="E17" s="151">
        <v>6</v>
      </c>
      <c r="F17" s="166">
        <v>6</v>
      </c>
      <c r="G17" s="101">
        <v>0</v>
      </c>
      <c r="H17" s="121"/>
      <c r="I17" s="158"/>
      <c r="J17" s="121"/>
      <c r="K17" s="151"/>
      <c r="L17" s="164">
        <v>0</v>
      </c>
      <c r="M17" s="101">
        <v>0</v>
      </c>
    </row>
    <row r="18" spans="1:24" ht="13">
      <c r="A18" s="15">
        <v>9</v>
      </c>
      <c r="B18" s="121" t="s">
        <v>192</v>
      </c>
      <c r="C18" s="158" t="s">
        <v>581</v>
      </c>
      <c r="D18" s="155">
        <v>1</v>
      </c>
      <c r="E18" s="151">
        <v>7</v>
      </c>
      <c r="F18" s="166">
        <v>7</v>
      </c>
      <c r="G18" s="101">
        <v>0</v>
      </c>
      <c r="H18" s="121"/>
      <c r="I18" s="158"/>
      <c r="J18" s="121"/>
      <c r="K18" s="151"/>
      <c r="L18" s="164">
        <v>0</v>
      </c>
      <c r="M18" s="101">
        <v>0</v>
      </c>
    </row>
    <row r="19" spans="1:24" ht="13">
      <c r="A19" s="15">
        <v>10</v>
      </c>
      <c r="B19" s="121" t="s">
        <v>192</v>
      </c>
      <c r="C19" s="158" t="s">
        <v>582</v>
      </c>
      <c r="D19" s="155">
        <v>1</v>
      </c>
      <c r="E19" s="151">
        <v>6</v>
      </c>
      <c r="F19" s="166">
        <v>6</v>
      </c>
      <c r="G19" s="101">
        <v>0</v>
      </c>
      <c r="H19" s="121"/>
      <c r="I19" s="158"/>
      <c r="J19" s="121"/>
      <c r="K19" s="151"/>
      <c r="L19" s="164">
        <v>0</v>
      </c>
      <c r="M19" s="101">
        <v>0</v>
      </c>
    </row>
    <row r="20" spans="1:24" ht="13">
      <c r="A20" s="15">
        <v>11</v>
      </c>
      <c r="B20" s="121"/>
      <c r="C20" s="158"/>
      <c r="D20" s="155"/>
      <c r="E20" s="151"/>
      <c r="F20" s="166">
        <v>0</v>
      </c>
      <c r="G20" s="101">
        <v>0</v>
      </c>
      <c r="H20" s="121"/>
      <c r="I20" s="158"/>
      <c r="J20" s="121"/>
      <c r="K20" s="151"/>
      <c r="L20" s="164">
        <v>0</v>
      </c>
      <c r="M20" s="101">
        <v>0</v>
      </c>
    </row>
    <row r="21" spans="1:24" ht="13">
      <c r="A21" s="15">
        <v>12</v>
      </c>
      <c r="B21" s="121"/>
      <c r="C21" s="158"/>
      <c r="D21" s="155"/>
      <c r="E21" s="151"/>
      <c r="F21" s="166">
        <v>0</v>
      </c>
      <c r="G21" s="101">
        <v>0</v>
      </c>
      <c r="H21" s="121"/>
      <c r="I21" s="158"/>
      <c r="J21" s="121"/>
      <c r="K21" s="151"/>
      <c r="L21" s="164">
        <v>0</v>
      </c>
      <c r="M21" s="101">
        <v>0</v>
      </c>
    </row>
    <row r="22" spans="1:24" ht="13">
      <c r="A22" s="15">
        <v>13</v>
      </c>
      <c r="B22" s="121"/>
      <c r="C22" s="158"/>
      <c r="D22" s="155"/>
      <c r="E22" s="151"/>
      <c r="F22" s="166">
        <v>0</v>
      </c>
      <c r="G22" s="101">
        <v>0</v>
      </c>
      <c r="H22" s="121"/>
      <c r="I22" s="158"/>
      <c r="J22" s="121"/>
      <c r="K22" s="151"/>
      <c r="L22" s="164">
        <v>0</v>
      </c>
      <c r="M22" s="101">
        <v>0</v>
      </c>
    </row>
    <row r="23" spans="1:24" ht="13">
      <c r="A23" s="15">
        <v>14</v>
      </c>
      <c r="B23" s="121"/>
      <c r="C23" s="158"/>
      <c r="D23" s="155"/>
      <c r="E23" s="151"/>
      <c r="F23" s="166">
        <v>0</v>
      </c>
      <c r="G23" s="101">
        <v>0</v>
      </c>
      <c r="H23" s="121"/>
      <c r="I23" s="158"/>
      <c r="J23" s="121"/>
      <c r="K23" s="151"/>
      <c r="L23" s="164">
        <v>0</v>
      </c>
      <c r="M23" s="101">
        <v>0</v>
      </c>
    </row>
    <row r="24" spans="1:24" ht="13">
      <c r="A24" s="15">
        <v>15</v>
      </c>
      <c r="B24" s="121"/>
      <c r="C24" s="158"/>
      <c r="D24" s="155"/>
      <c r="E24" s="151"/>
      <c r="F24" s="166">
        <v>0</v>
      </c>
      <c r="G24" s="101">
        <v>0</v>
      </c>
      <c r="H24" s="121"/>
      <c r="I24" s="158"/>
      <c r="J24" s="121"/>
      <c r="K24" s="151"/>
      <c r="L24" s="164">
        <v>0</v>
      </c>
      <c r="M24" s="101">
        <v>0</v>
      </c>
    </row>
    <row r="25" spans="1:24" ht="13">
      <c r="A25" s="15">
        <v>16</v>
      </c>
      <c r="B25" s="121"/>
      <c r="C25" s="158"/>
      <c r="D25" s="155"/>
      <c r="E25" s="151"/>
      <c r="F25" s="166">
        <v>0</v>
      </c>
      <c r="G25" s="101">
        <v>0</v>
      </c>
      <c r="H25" s="121"/>
      <c r="I25" s="158"/>
      <c r="J25" s="121"/>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60</v>
      </c>
      <c r="G30" s="115"/>
      <c r="H30" s="6"/>
      <c r="I30" s="10"/>
      <c r="J30" s="10"/>
      <c r="K30" s="161" t="s">
        <v>583</v>
      </c>
      <c r="L30" s="161">
        <v>130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730</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4">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3">
      <c r="A34" s="93"/>
      <c r="B34" s="129" t="s">
        <v>233</v>
      </c>
      <c r="C34" s="53"/>
      <c r="D34" s="53"/>
      <c r="E34" s="53"/>
      <c r="F34" s="53"/>
      <c r="G34" s="101">
        <v>0</v>
      </c>
      <c r="H34" s="129" t="s">
        <v>584</v>
      </c>
      <c r="I34" s="53"/>
      <c r="J34" s="53"/>
      <c r="K34" s="53"/>
      <c r="L34" s="53"/>
      <c r="M34" s="53"/>
      <c r="N34" s="101">
        <v>0</v>
      </c>
      <c r="O34" s="129" t="s">
        <v>585</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c r="A35" s="40"/>
      <c r="B35" s="40" t="s">
        <v>538</v>
      </c>
      <c r="C35" s="40" t="s">
        <v>539</v>
      </c>
      <c r="D35" s="40" t="s">
        <v>586</v>
      </c>
      <c r="E35" s="49" t="s">
        <v>587</v>
      </c>
      <c r="F35" s="40" t="s">
        <v>588</v>
      </c>
      <c r="G35" s="101"/>
      <c r="H35" s="40" t="s">
        <v>590</v>
      </c>
      <c r="I35" s="40" t="s">
        <v>591</v>
      </c>
      <c r="J35" s="40" t="s">
        <v>586</v>
      </c>
      <c r="K35" s="49" t="s">
        <v>592</v>
      </c>
      <c r="L35" s="40" t="s">
        <v>593</v>
      </c>
      <c r="M35" s="40" t="s">
        <v>588</v>
      </c>
      <c r="N35" s="101"/>
      <c r="O35" s="40" t="s">
        <v>381</v>
      </c>
      <c r="P35" s="40" t="s">
        <v>594</v>
      </c>
      <c r="Q35" s="40" t="s">
        <v>588</v>
      </c>
      <c r="R35" s="101"/>
    </row>
    <row r="36" spans="1:195" ht="13">
      <c r="A36" s="15">
        <v>1</v>
      </c>
      <c r="B36" s="481"/>
      <c r="C36" s="482"/>
      <c r="D36" s="483"/>
      <c r="E36" s="484"/>
      <c r="F36" s="485"/>
      <c r="G36" s="486"/>
      <c r="H36" s="156"/>
      <c r="I36" s="159" t="s">
        <v>603</v>
      </c>
      <c r="J36" s="121">
        <v>1</v>
      </c>
      <c r="K36" s="121">
        <v>65</v>
      </c>
      <c r="L36" s="437">
        <v>53.78</v>
      </c>
      <c r="M36" s="180">
        <v>58.261666666666663</v>
      </c>
      <c r="N36" s="101">
        <v>0</v>
      </c>
      <c r="O36" s="168"/>
      <c r="P36" s="169"/>
      <c r="Q36" s="180">
        <v>0</v>
      </c>
      <c r="R36" s="101">
        <v>0</v>
      </c>
    </row>
    <row r="37" spans="1:195" ht="13">
      <c r="A37" s="15">
        <v>2</v>
      </c>
      <c r="B37" s="481"/>
      <c r="C37" s="482"/>
      <c r="D37" s="483"/>
      <c r="E37" s="484"/>
      <c r="F37" s="485"/>
      <c r="G37" s="486"/>
      <c r="H37" s="156"/>
      <c r="I37" s="159"/>
      <c r="J37" s="159"/>
      <c r="K37" s="121"/>
      <c r="L37" s="169"/>
      <c r="M37" s="180">
        <v>0</v>
      </c>
      <c r="N37" s="101">
        <v>0</v>
      </c>
      <c r="O37" s="168"/>
      <c r="P37" s="169"/>
      <c r="Q37" s="180">
        <v>0</v>
      </c>
      <c r="R37" s="101">
        <v>0</v>
      </c>
    </row>
    <row r="38" spans="1:195" ht="13">
      <c r="A38" s="15">
        <v>3</v>
      </c>
      <c r="B38" s="481"/>
      <c r="C38" s="482"/>
      <c r="D38" s="483"/>
      <c r="E38" s="484"/>
      <c r="F38" s="485"/>
      <c r="G38" s="486"/>
      <c r="H38" s="156"/>
      <c r="I38" s="159"/>
      <c r="J38" s="159"/>
      <c r="K38" s="121"/>
      <c r="L38" s="169"/>
      <c r="M38" s="180">
        <v>0</v>
      </c>
      <c r="N38" s="101">
        <v>0</v>
      </c>
      <c r="O38" s="168"/>
      <c r="P38" s="169"/>
      <c r="Q38" s="180">
        <v>0</v>
      </c>
      <c r="R38" s="101">
        <v>0</v>
      </c>
    </row>
    <row r="39" spans="1:195" ht="13">
      <c r="A39" s="15">
        <v>4</v>
      </c>
      <c r="B39" s="481"/>
      <c r="C39" s="482"/>
      <c r="D39" s="483"/>
      <c r="E39" s="484"/>
      <c r="F39" s="485"/>
      <c r="G39" s="486"/>
      <c r="H39" s="156"/>
      <c r="I39" s="159"/>
      <c r="J39" s="159"/>
      <c r="K39" s="121"/>
      <c r="L39" s="169"/>
      <c r="M39" s="180">
        <v>0</v>
      </c>
      <c r="N39" s="101">
        <v>0</v>
      </c>
      <c r="O39" s="168"/>
      <c r="P39" s="169"/>
      <c r="Q39" s="180">
        <v>0</v>
      </c>
      <c r="R39" s="101">
        <v>0</v>
      </c>
    </row>
    <row r="40" spans="1:195" ht="13">
      <c r="A40" s="15">
        <v>5</v>
      </c>
      <c r="B40" s="481"/>
      <c r="C40" s="482"/>
      <c r="D40" s="483"/>
      <c r="E40" s="484"/>
      <c r="F40" s="485"/>
      <c r="G40" s="486"/>
      <c r="H40" s="156"/>
      <c r="I40" s="159"/>
      <c r="J40" s="159"/>
      <c r="K40" s="121"/>
      <c r="L40" s="169"/>
      <c r="M40" s="180">
        <v>0</v>
      </c>
      <c r="N40" s="101">
        <v>0</v>
      </c>
      <c r="O40" s="168"/>
      <c r="P40" s="169"/>
      <c r="Q40" s="180">
        <v>0</v>
      </c>
      <c r="R40" s="101">
        <v>0</v>
      </c>
    </row>
    <row r="41" spans="1:195" ht="13">
      <c r="A41" s="15">
        <v>6</v>
      </c>
      <c r="B41" s="481"/>
      <c r="C41" s="482"/>
      <c r="D41" s="483"/>
      <c r="E41" s="484"/>
      <c r="F41" s="485"/>
      <c r="G41" s="486"/>
      <c r="H41" s="156"/>
      <c r="I41" s="159"/>
      <c r="J41" s="159"/>
      <c r="K41" s="121"/>
      <c r="L41" s="169"/>
      <c r="M41" s="180">
        <v>0</v>
      </c>
      <c r="N41" s="101">
        <v>0</v>
      </c>
      <c r="O41" s="168"/>
      <c r="P41" s="169"/>
      <c r="Q41" s="180">
        <v>0</v>
      </c>
      <c r="R41" s="101">
        <v>0</v>
      </c>
    </row>
    <row r="42" spans="1:195" ht="13">
      <c r="A42" s="15">
        <v>7</v>
      </c>
      <c r="B42" s="481"/>
      <c r="C42" s="482"/>
      <c r="D42" s="483"/>
      <c r="E42" s="484"/>
      <c r="F42" s="485"/>
      <c r="G42" s="486"/>
      <c r="H42" s="156"/>
      <c r="I42" s="159"/>
      <c r="J42" s="159"/>
      <c r="K42" s="121"/>
      <c r="L42" s="169"/>
      <c r="M42" s="180">
        <v>0</v>
      </c>
      <c r="N42" s="101">
        <v>0</v>
      </c>
      <c r="O42" s="168"/>
      <c r="P42" s="169"/>
      <c r="Q42" s="180">
        <v>0</v>
      </c>
      <c r="R42" s="101">
        <v>0</v>
      </c>
    </row>
    <row r="43" spans="1:195" ht="13">
      <c r="A43" s="15">
        <v>8</v>
      </c>
      <c r="B43" s="481"/>
      <c r="C43" s="482"/>
      <c r="D43" s="483"/>
      <c r="E43" s="484"/>
      <c r="F43" s="485"/>
      <c r="G43" s="486"/>
      <c r="H43" s="156"/>
      <c r="I43" s="159"/>
      <c r="J43" s="159"/>
      <c r="K43" s="121"/>
      <c r="L43" s="169"/>
      <c r="M43" s="180">
        <v>0</v>
      </c>
      <c r="N43" s="101">
        <v>0</v>
      </c>
      <c r="O43" s="168"/>
      <c r="P43" s="169"/>
      <c r="Q43" s="180">
        <v>0</v>
      </c>
      <c r="R43" s="101">
        <v>0</v>
      </c>
    </row>
    <row r="44" spans="1:195" ht="13">
      <c r="A44" s="15">
        <v>9</v>
      </c>
      <c r="B44" s="481"/>
      <c r="C44" s="482"/>
      <c r="D44" s="483"/>
      <c r="E44" s="484"/>
      <c r="F44" s="485"/>
      <c r="G44" s="486"/>
      <c r="H44" s="156"/>
      <c r="I44" s="159"/>
      <c r="J44" s="159"/>
      <c r="K44" s="121"/>
      <c r="L44" s="169"/>
      <c r="M44" s="180">
        <v>0</v>
      </c>
      <c r="N44" s="101">
        <v>0</v>
      </c>
      <c r="O44" s="168"/>
      <c r="P44" s="169"/>
      <c r="Q44" s="180">
        <v>0</v>
      </c>
      <c r="R44" s="101">
        <v>0</v>
      </c>
    </row>
    <row r="45" spans="1:195" ht="13">
      <c r="A45" s="15">
        <v>10</v>
      </c>
      <c r="B45" s="483"/>
      <c r="C45" s="482"/>
      <c r="D45" s="483"/>
      <c r="E45" s="484"/>
      <c r="F45" s="485"/>
      <c r="G45" s="486"/>
      <c r="H45" s="156"/>
      <c r="I45" s="159"/>
      <c r="J45" s="159"/>
      <c r="K45" s="121"/>
      <c r="L45" s="169"/>
      <c r="M45" s="180">
        <v>0</v>
      </c>
      <c r="N45" s="101">
        <v>0</v>
      </c>
      <c r="O45" s="168"/>
      <c r="P45" s="169"/>
      <c r="Q45" s="180">
        <v>0</v>
      </c>
      <c r="R45" s="101">
        <v>0</v>
      </c>
    </row>
    <row r="46" spans="1:195" ht="13">
      <c r="A46" s="15">
        <v>11</v>
      </c>
      <c r="B46" s="483"/>
      <c r="C46" s="482"/>
      <c r="D46" s="483"/>
      <c r="E46" s="484"/>
      <c r="F46" s="485"/>
      <c r="G46" s="486"/>
      <c r="H46" s="156"/>
      <c r="I46" s="159"/>
      <c r="J46" s="159"/>
      <c r="K46" s="121"/>
      <c r="L46" s="169"/>
      <c r="M46" s="180">
        <v>0</v>
      </c>
      <c r="N46" s="101">
        <v>0</v>
      </c>
      <c r="O46" s="168"/>
      <c r="P46" s="169"/>
      <c r="Q46" s="180">
        <v>0</v>
      </c>
      <c r="R46" s="101">
        <v>0</v>
      </c>
    </row>
    <row r="47" spans="1:195" ht="13">
      <c r="A47" s="15">
        <v>12</v>
      </c>
      <c r="B47" s="483"/>
      <c r="C47" s="482"/>
      <c r="D47" s="483"/>
      <c r="E47" s="484"/>
      <c r="F47" s="485"/>
      <c r="G47" s="482"/>
      <c r="H47" s="156"/>
      <c r="I47" s="159"/>
      <c r="J47" s="159"/>
      <c r="K47" s="121"/>
      <c r="L47" s="169"/>
      <c r="M47" s="180">
        <v>0</v>
      </c>
      <c r="N47" s="101">
        <v>0</v>
      </c>
      <c r="O47" s="168"/>
      <c r="P47" s="169"/>
      <c r="Q47" s="180">
        <v>0</v>
      </c>
      <c r="R47" s="101">
        <v>0</v>
      </c>
    </row>
    <row r="48" spans="1:195" ht="13">
      <c r="A48" s="15">
        <v>13</v>
      </c>
      <c r="B48" s="483"/>
      <c r="C48" s="482"/>
      <c r="D48" s="483"/>
      <c r="E48" s="484"/>
      <c r="F48" s="485"/>
      <c r="G48" s="482"/>
      <c r="H48" s="156"/>
      <c r="I48" s="159"/>
      <c r="J48" s="159"/>
      <c r="K48" s="121"/>
      <c r="L48" s="169"/>
      <c r="M48" s="180">
        <v>0</v>
      </c>
      <c r="N48" s="101">
        <v>0</v>
      </c>
      <c r="O48" s="168"/>
      <c r="P48" s="169"/>
      <c r="Q48" s="180">
        <v>0</v>
      </c>
      <c r="R48" s="101">
        <v>0</v>
      </c>
    </row>
    <row r="49" spans="1:18" ht="13">
      <c r="A49" s="15">
        <v>14</v>
      </c>
      <c r="B49" s="483"/>
      <c r="C49" s="487"/>
      <c r="D49" s="483"/>
      <c r="E49" s="484"/>
      <c r="F49" s="485"/>
      <c r="G49" s="487"/>
      <c r="H49" s="156"/>
      <c r="I49" s="159"/>
      <c r="J49" s="159"/>
      <c r="K49" s="121"/>
      <c r="L49" s="169"/>
      <c r="M49" s="180">
        <v>0</v>
      </c>
      <c r="N49" s="101">
        <v>0</v>
      </c>
      <c r="O49" s="168"/>
      <c r="P49" s="169"/>
      <c r="Q49" s="180">
        <v>0</v>
      </c>
      <c r="R49" s="101">
        <v>0</v>
      </c>
    </row>
    <row r="50" spans="1:18" ht="13">
      <c r="A50" s="15">
        <v>15</v>
      </c>
      <c r="B50" s="483"/>
      <c r="C50" s="487"/>
      <c r="D50" s="483"/>
      <c r="E50" s="484"/>
      <c r="F50" s="485"/>
      <c r="G50" s="487"/>
      <c r="H50" s="156"/>
      <c r="I50" s="159"/>
      <c r="J50" s="159"/>
      <c r="K50" s="121"/>
      <c r="L50" s="169"/>
      <c r="M50" s="180">
        <v>0</v>
      </c>
      <c r="N50" s="101">
        <v>0</v>
      </c>
      <c r="O50" s="168"/>
      <c r="P50" s="169"/>
      <c r="Q50" s="180">
        <v>0</v>
      </c>
      <c r="R50" s="101">
        <v>0</v>
      </c>
    </row>
    <row r="51" spans="1:18" ht="13">
      <c r="A51" s="15">
        <v>16</v>
      </c>
      <c r="B51" s="483"/>
      <c r="C51" s="487"/>
      <c r="D51" s="483"/>
      <c r="E51" s="484"/>
      <c r="F51" s="485"/>
      <c r="G51" s="487"/>
      <c r="H51" s="156"/>
      <c r="I51" s="159"/>
      <c r="J51" s="159"/>
      <c r="K51" s="121"/>
      <c r="L51" s="169"/>
      <c r="M51" s="180">
        <v>0</v>
      </c>
      <c r="N51" s="101">
        <v>0</v>
      </c>
      <c r="O51" s="168"/>
      <c r="P51" s="169"/>
      <c r="Q51" s="180">
        <v>0</v>
      </c>
      <c r="R51" s="101">
        <v>0</v>
      </c>
    </row>
    <row r="52" spans="1:18" ht="13">
      <c r="A52" s="15">
        <v>17</v>
      </c>
      <c r="B52" s="483"/>
      <c r="C52" s="487"/>
      <c r="D52" s="483"/>
      <c r="E52" s="484"/>
      <c r="F52" s="485"/>
      <c r="G52" s="487"/>
      <c r="H52" s="156"/>
      <c r="I52" s="159"/>
      <c r="J52" s="159"/>
      <c r="K52" s="121"/>
      <c r="L52" s="169"/>
      <c r="M52" s="180">
        <v>0</v>
      </c>
      <c r="N52" s="101">
        <v>0</v>
      </c>
      <c r="O52" s="168"/>
      <c r="P52" s="169"/>
      <c r="Q52" s="180">
        <v>0</v>
      </c>
      <c r="R52" s="101">
        <v>0</v>
      </c>
    </row>
    <row r="53" spans="1:18" ht="13">
      <c r="A53" s="15">
        <v>18</v>
      </c>
      <c r="B53" s="483"/>
      <c r="C53" s="487"/>
      <c r="D53" s="483"/>
      <c r="E53" s="484"/>
      <c r="F53" s="485"/>
      <c r="G53" s="487"/>
      <c r="H53" s="156"/>
      <c r="I53" s="159"/>
      <c r="J53" s="159"/>
      <c r="K53" s="121"/>
      <c r="L53" s="169"/>
      <c r="M53" s="180">
        <v>0</v>
      </c>
      <c r="N53" s="101">
        <v>0</v>
      </c>
      <c r="O53" s="168"/>
      <c r="P53" s="169"/>
      <c r="Q53" s="180">
        <v>0</v>
      </c>
      <c r="R53" s="101">
        <v>0</v>
      </c>
    </row>
    <row r="54" spans="1:18" ht="13">
      <c r="A54" s="15">
        <v>19</v>
      </c>
      <c r="B54" s="483"/>
      <c r="C54" s="487"/>
      <c r="D54" s="483"/>
      <c r="E54" s="484"/>
      <c r="F54" s="485"/>
      <c r="G54" s="487"/>
      <c r="H54" s="156"/>
      <c r="I54" s="159"/>
      <c r="J54" s="159"/>
      <c r="K54" s="121"/>
      <c r="L54" s="169"/>
      <c r="M54" s="180">
        <v>0</v>
      </c>
      <c r="N54" s="101">
        <v>0</v>
      </c>
      <c r="O54" s="168"/>
      <c r="P54" s="169"/>
      <c r="Q54" s="180">
        <v>0</v>
      </c>
      <c r="R54" s="101">
        <v>0</v>
      </c>
    </row>
    <row r="55" spans="1:18" ht="13">
      <c r="A55" s="15">
        <v>20</v>
      </c>
      <c r="B55" s="483"/>
      <c r="C55" s="487"/>
      <c r="D55" s="483"/>
      <c r="E55" s="484"/>
      <c r="F55" s="488"/>
      <c r="G55" s="487"/>
      <c r="H55" s="156"/>
      <c r="I55" s="159"/>
      <c r="J55" s="159"/>
      <c r="K55" s="121"/>
      <c r="L55" s="169"/>
      <c r="M55" s="181">
        <v>0</v>
      </c>
      <c r="N55" s="101">
        <v>0</v>
      </c>
      <c r="O55" s="168"/>
      <c r="P55" s="169"/>
      <c r="Q55" s="181">
        <v>0</v>
      </c>
      <c r="R55" s="101">
        <v>0</v>
      </c>
    </row>
    <row r="56" spans="1:18" ht="13.5" thickBot="1">
      <c r="E56" s="161" t="s">
        <v>602</v>
      </c>
      <c r="F56" s="162">
        <v>0</v>
      </c>
      <c r="G56" s="17"/>
      <c r="H56"/>
      <c r="L56" s="161" t="s">
        <v>598</v>
      </c>
      <c r="M56" s="162">
        <v>58.261666666666663</v>
      </c>
      <c r="O56"/>
      <c r="P56" s="161" t="s">
        <v>599</v>
      </c>
      <c r="Q56" s="162">
        <v>0</v>
      </c>
    </row>
    <row r="57" spans="1:18" ht="13" customHeight="1"/>
    <row r="58" spans="1:18" ht="13" customHeight="1"/>
    <row r="59" spans="1:18" ht="13" customHeight="1"/>
    <row r="60" spans="1:18" ht="13" customHeight="1"/>
    <row r="61" spans="1:18" ht="13" customHeight="1"/>
    <row r="62" spans="1:18" ht="13" customHeight="1"/>
    <row r="63" spans="1:18" ht="13" customHeight="1"/>
    <row r="64" spans="1:18"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18" priority="2" operator="equal">
      <formula>"Check"</formula>
    </cfRule>
    <cfRule type="cellIs" dxfId="17" priority="3" operator="equal">
      <formula>"Ok"</formula>
    </cfRule>
  </conditionalFormatting>
  <dataValidations count="1">
    <dataValidation type="list" allowBlank="1" showInputMessage="1" showErrorMessage="1" sqref="M8 G30:J30 M30 C30:D31" xr:uid="{763034E5-CA93-4E2F-AEA2-4727B703DB36}">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B0DD92EE-BA23-4CE8-9497-D6D212FF49E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E0064129-6A83-40B6-A943-1DF4BDDAB25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69" id="{FF9BFAF0-5460-43F0-8AB7-CA8BED39178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04EF4F46-5854-49C7-9EB7-9709835E569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F421AEE0-75C5-456D-ABE4-CC024705EB0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 id="{50FBC0DE-FA5D-491E-BCBB-9BF84C09713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C50E2828-F3C6-40BF-A69D-FA567365EE7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70" id="{03511521-7B95-44BB-B11B-8A385CB07CC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9E0AF02D-5465-493A-8471-7F012AC8C33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515DA52E-5C65-4778-93C8-21EE3722646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05" id="{7C2C4EB8-6AB3-4A69-B612-FF75919FFD9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5B56C019-DDC9-45EF-AE5E-31E3F676E11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25450EAA-937F-40AB-A58E-FE91BF5F407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06" id="{EAA633F2-9CC5-4B14-AF6B-44C27522DFE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01621BE-8985-4A56-BD04-F0AF5C5DB3E2}">
          <x14:formula1>
            <xm:f>'Input|Setup'!$B$31:$B$49</xm:f>
          </x14:formula1>
          <xm:sqref>B10:B29 H10:H29</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59C9D-7C79-476F-B341-43BB63555C66}">
  <sheetPr codeName="Sheet30">
    <tabColor theme="8" tint="0.79998168889431442"/>
  </sheetPr>
  <dimension ref="A1:HO1257"/>
  <sheetViews>
    <sheetView showGridLines="0" topLeftCell="A26"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8.54296875" style="2" bestFit="1" customWidth="1"/>
    <col min="18" max="18" width="12.453125" style="2"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99" t="s">
        <v>345</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731</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c r="C10" s="158" t="s">
        <v>615</v>
      </c>
      <c r="D10" s="155"/>
      <c r="E10" s="151"/>
      <c r="F10" s="166">
        <v>0</v>
      </c>
      <c r="G10" s="101">
        <v>0</v>
      </c>
      <c r="H10" s="121"/>
      <c r="I10" s="158" t="s">
        <v>615</v>
      </c>
      <c r="J10" s="121"/>
      <c r="K10" s="151"/>
      <c r="L10" s="164">
        <v>0</v>
      </c>
      <c r="M10" s="101">
        <v>0</v>
      </c>
    </row>
    <row r="11" spans="1:23" ht="13">
      <c r="A11" s="15">
        <v>2</v>
      </c>
      <c r="B11" s="121"/>
      <c r="C11" s="158"/>
      <c r="D11" s="155"/>
      <c r="E11" s="151"/>
      <c r="F11" s="166">
        <v>0</v>
      </c>
      <c r="G11" s="101">
        <v>0</v>
      </c>
      <c r="H11" s="121"/>
      <c r="I11" s="158"/>
      <c r="J11" s="121"/>
      <c r="K11" s="151"/>
      <c r="L11" s="164">
        <v>0</v>
      </c>
      <c r="M11" s="101">
        <v>0</v>
      </c>
    </row>
    <row r="12" spans="1:23" ht="13">
      <c r="A12" s="15">
        <v>3</v>
      </c>
      <c r="B12" s="121"/>
      <c r="C12" s="158"/>
      <c r="D12" s="155"/>
      <c r="E12" s="151"/>
      <c r="F12" s="166">
        <v>0</v>
      </c>
      <c r="G12" s="101">
        <v>0</v>
      </c>
      <c r="H12" s="121"/>
      <c r="I12" s="158"/>
      <c r="J12" s="121"/>
      <c r="K12" s="151"/>
      <c r="L12" s="164">
        <v>0</v>
      </c>
      <c r="M12" s="101">
        <v>0</v>
      </c>
    </row>
    <row r="13" spans="1:23" ht="13">
      <c r="A13" s="15">
        <v>4</v>
      </c>
      <c r="B13" s="121"/>
      <c r="C13" s="158"/>
      <c r="D13" s="155"/>
      <c r="E13" s="151"/>
      <c r="F13" s="166">
        <v>0</v>
      </c>
      <c r="G13" s="101">
        <v>0</v>
      </c>
      <c r="H13" s="121"/>
      <c r="I13" s="158"/>
      <c r="J13" s="121"/>
      <c r="K13" s="151"/>
      <c r="L13" s="164">
        <v>0</v>
      </c>
      <c r="M13" s="101">
        <v>0</v>
      </c>
    </row>
    <row r="14" spans="1:23" ht="13">
      <c r="A14" s="15">
        <v>5</v>
      </c>
      <c r="B14" s="121"/>
      <c r="C14" s="158"/>
      <c r="D14" s="155"/>
      <c r="E14" s="151"/>
      <c r="F14" s="166">
        <v>0</v>
      </c>
      <c r="G14" s="101">
        <v>0</v>
      </c>
      <c r="H14" s="121"/>
      <c r="I14" s="158"/>
      <c r="J14" s="121"/>
      <c r="K14" s="151"/>
      <c r="L14" s="164">
        <v>0</v>
      </c>
      <c r="M14" s="101">
        <v>0</v>
      </c>
    </row>
    <row r="15" spans="1:23" ht="13">
      <c r="A15" s="15">
        <v>6</v>
      </c>
      <c r="B15" s="121"/>
      <c r="C15" s="158"/>
      <c r="D15" s="155"/>
      <c r="E15" s="151"/>
      <c r="F15" s="166">
        <v>0</v>
      </c>
      <c r="G15" s="101">
        <v>0</v>
      </c>
      <c r="H15" s="121"/>
      <c r="I15" s="158"/>
      <c r="J15" s="121"/>
      <c r="K15" s="151"/>
      <c r="L15" s="164">
        <v>0</v>
      </c>
      <c r="M15" s="101">
        <v>0</v>
      </c>
    </row>
    <row r="16" spans="1:23" ht="13">
      <c r="A16" s="15">
        <v>7</v>
      </c>
      <c r="B16" s="121"/>
      <c r="C16" s="158"/>
      <c r="D16" s="155"/>
      <c r="E16" s="151"/>
      <c r="F16" s="166">
        <v>0</v>
      </c>
      <c r="G16" s="101">
        <v>0</v>
      </c>
      <c r="H16" s="121"/>
      <c r="I16" s="158"/>
      <c r="J16" s="155"/>
      <c r="K16" s="151"/>
      <c r="L16" s="164">
        <v>0</v>
      </c>
      <c r="M16" s="101">
        <v>0</v>
      </c>
    </row>
    <row r="17" spans="1:24" ht="13">
      <c r="A17" s="15">
        <v>8</v>
      </c>
      <c r="B17" s="121"/>
      <c r="C17" s="158"/>
      <c r="D17" s="155"/>
      <c r="E17" s="151"/>
      <c r="F17" s="166">
        <v>0</v>
      </c>
      <c r="G17" s="101">
        <v>0</v>
      </c>
      <c r="H17" s="121"/>
      <c r="I17" s="158"/>
      <c r="J17" s="155"/>
      <c r="K17" s="151"/>
      <c r="L17" s="164">
        <v>0</v>
      </c>
      <c r="M17" s="101">
        <v>0</v>
      </c>
    </row>
    <row r="18" spans="1:24" ht="13">
      <c r="A18" s="15">
        <v>9</v>
      </c>
      <c r="B18" s="121"/>
      <c r="C18" s="158"/>
      <c r="D18" s="155"/>
      <c r="E18" s="151"/>
      <c r="F18" s="166">
        <v>0</v>
      </c>
      <c r="G18" s="101">
        <v>0</v>
      </c>
      <c r="H18" s="121"/>
      <c r="I18" s="158"/>
      <c r="J18" s="155"/>
      <c r="K18" s="151"/>
      <c r="L18" s="164">
        <v>0</v>
      </c>
      <c r="M18" s="101">
        <v>0</v>
      </c>
    </row>
    <row r="19" spans="1:24" ht="13">
      <c r="A19" s="15">
        <v>10</v>
      </c>
      <c r="B19" s="121"/>
      <c r="C19" s="158"/>
      <c r="D19" s="155"/>
      <c r="E19" s="151"/>
      <c r="F19" s="166">
        <v>0</v>
      </c>
      <c r="G19" s="101">
        <v>0</v>
      </c>
      <c r="H19" s="121"/>
      <c r="I19" s="158"/>
      <c r="J19" s="155"/>
      <c r="K19" s="151"/>
      <c r="L19" s="164">
        <v>0</v>
      </c>
      <c r="M19" s="101">
        <v>0</v>
      </c>
    </row>
    <row r="20" spans="1:24" ht="13">
      <c r="A20" s="15">
        <v>11</v>
      </c>
      <c r="B20" s="121"/>
      <c r="C20" s="158"/>
      <c r="D20" s="155"/>
      <c r="E20" s="151"/>
      <c r="F20" s="166">
        <v>0</v>
      </c>
      <c r="G20" s="101">
        <v>0</v>
      </c>
      <c r="H20" s="121"/>
      <c r="I20" s="158"/>
      <c r="J20" s="155"/>
      <c r="K20" s="151"/>
      <c r="L20" s="164">
        <v>0</v>
      </c>
      <c r="M20" s="101">
        <v>0</v>
      </c>
    </row>
    <row r="21" spans="1:24" ht="13">
      <c r="A21" s="15">
        <v>12</v>
      </c>
      <c r="B21" s="121"/>
      <c r="C21" s="158"/>
      <c r="D21" s="155"/>
      <c r="E21" s="151"/>
      <c r="F21" s="166">
        <v>0</v>
      </c>
      <c r="G21" s="101">
        <v>0</v>
      </c>
      <c r="H21" s="121"/>
      <c r="I21" s="158"/>
      <c r="J21" s="155"/>
      <c r="K21" s="151"/>
      <c r="L21" s="164">
        <v>0</v>
      </c>
      <c r="M21" s="101">
        <v>0</v>
      </c>
    </row>
    <row r="22" spans="1:24" ht="13">
      <c r="A22" s="15">
        <v>13</v>
      </c>
      <c r="B22" s="121"/>
      <c r="C22" s="158"/>
      <c r="D22" s="155"/>
      <c r="E22" s="151"/>
      <c r="F22" s="166">
        <v>0</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0</v>
      </c>
      <c r="G30" s="115"/>
      <c r="H30" s="6"/>
      <c r="I30" s="10"/>
      <c r="J30" s="10"/>
      <c r="K30" s="161" t="s">
        <v>583</v>
      </c>
      <c r="L30" s="161">
        <v>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732</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4">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3">
      <c r="A34" s="93"/>
      <c r="B34" s="129" t="s">
        <v>233</v>
      </c>
      <c r="C34" s="53"/>
      <c r="D34" s="53"/>
      <c r="E34" s="53"/>
      <c r="F34" s="53"/>
      <c r="G34" s="101">
        <v>0</v>
      </c>
      <c r="H34" s="129" t="s">
        <v>584</v>
      </c>
      <c r="I34" s="53"/>
      <c r="J34" s="53"/>
      <c r="K34" s="53"/>
      <c r="L34" s="53"/>
      <c r="M34" s="53"/>
      <c r="N34" s="101">
        <v>0</v>
      </c>
      <c r="O34" s="129" t="s">
        <v>585</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c r="A35" s="40"/>
      <c r="B35" s="40" t="s">
        <v>538</v>
      </c>
      <c r="C35" s="40" t="s">
        <v>539</v>
      </c>
      <c r="D35" s="40" t="s">
        <v>586</v>
      </c>
      <c r="E35" s="49" t="s">
        <v>587</v>
      </c>
      <c r="F35" s="40" t="s">
        <v>588</v>
      </c>
      <c r="G35" s="101"/>
      <c r="H35" s="40" t="s">
        <v>590</v>
      </c>
      <c r="I35" s="40" t="s">
        <v>591</v>
      </c>
      <c r="J35" s="40" t="s">
        <v>586</v>
      </c>
      <c r="K35" s="49" t="s">
        <v>592</v>
      </c>
      <c r="L35" s="40" t="s">
        <v>593</v>
      </c>
      <c r="M35" s="40" t="s">
        <v>588</v>
      </c>
      <c r="N35" s="101"/>
      <c r="O35" s="40" t="s">
        <v>381</v>
      </c>
      <c r="P35" s="40" t="s">
        <v>594</v>
      </c>
      <c r="Q35" s="40" t="s">
        <v>588</v>
      </c>
      <c r="R35" s="101"/>
    </row>
    <row r="36" spans="1:195" ht="13">
      <c r="A36" s="15">
        <v>1</v>
      </c>
      <c r="B36" s="481"/>
      <c r="C36" s="482"/>
      <c r="D36" s="483"/>
      <c r="E36" s="484"/>
      <c r="F36" s="485"/>
      <c r="G36" s="486"/>
      <c r="H36" s="156"/>
      <c r="I36" s="159" t="s">
        <v>615</v>
      </c>
      <c r="J36" s="121"/>
      <c r="K36" s="121"/>
      <c r="L36" s="169"/>
      <c r="M36" s="180">
        <v>0</v>
      </c>
      <c r="N36" s="101">
        <v>0</v>
      </c>
      <c r="O36" s="168"/>
      <c r="P36" s="169"/>
      <c r="Q36" s="180">
        <v>0</v>
      </c>
      <c r="R36" s="101">
        <v>0</v>
      </c>
    </row>
    <row r="37" spans="1:195" ht="13">
      <c r="A37" s="15">
        <v>2</v>
      </c>
      <c r="B37" s="481"/>
      <c r="C37" s="482"/>
      <c r="D37" s="483"/>
      <c r="E37" s="484"/>
      <c r="F37" s="485"/>
      <c r="G37" s="486"/>
      <c r="H37" s="156"/>
      <c r="I37" s="159"/>
      <c r="J37" s="159"/>
      <c r="K37" s="121"/>
      <c r="L37" s="169"/>
      <c r="M37" s="180">
        <v>0</v>
      </c>
      <c r="N37" s="101">
        <v>0</v>
      </c>
      <c r="O37" s="168"/>
      <c r="P37" s="169"/>
      <c r="Q37" s="180">
        <v>0</v>
      </c>
      <c r="R37" s="101">
        <v>0</v>
      </c>
    </row>
    <row r="38" spans="1:195" ht="13">
      <c r="A38" s="15">
        <v>3</v>
      </c>
      <c r="B38" s="481"/>
      <c r="C38" s="482"/>
      <c r="D38" s="483"/>
      <c r="E38" s="484"/>
      <c r="F38" s="485"/>
      <c r="G38" s="486"/>
      <c r="H38" s="156"/>
      <c r="I38" s="159"/>
      <c r="J38" s="159"/>
      <c r="K38" s="121"/>
      <c r="L38" s="169"/>
      <c r="M38" s="180">
        <v>0</v>
      </c>
      <c r="N38" s="101">
        <v>0</v>
      </c>
      <c r="O38" s="168"/>
      <c r="P38" s="169"/>
      <c r="Q38" s="180">
        <v>0</v>
      </c>
      <c r="R38" s="101">
        <v>0</v>
      </c>
    </row>
    <row r="39" spans="1:195" ht="13">
      <c r="A39" s="15">
        <v>4</v>
      </c>
      <c r="B39" s="481"/>
      <c r="C39" s="482"/>
      <c r="D39" s="483"/>
      <c r="E39" s="484"/>
      <c r="F39" s="485"/>
      <c r="G39" s="486"/>
      <c r="H39" s="156"/>
      <c r="I39" s="159"/>
      <c r="J39" s="159"/>
      <c r="K39" s="121"/>
      <c r="L39" s="169"/>
      <c r="M39" s="180">
        <v>0</v>
      </c>
      <c r="N39" s="101">
        <v>0</v>
      </c>
      <c r="O39" s="168"/>
      <c r="P39" s="169"/>
      <c r="Q39" s="180">
        <v>0</v>
      </c>
      <c r="R39" s="101">
        <v>0</v>
      </c>
    </row>
    <row r="40" spans="1:195" ht="13">
      <c r="A40" s="15">
        <v>5</v>
      </c>
      <c r="B40" s="481"/>
      <c r="C40" s="482"/>
      <c r="D40" s="483"/>
      <c r="E40" s="484"/>
      <c r="F40" s="485"/>
      <c r="G40" s="486"/>
      <c r="H40" s="156"/>
      <c r="I40" s="159"/>
      <c r="J40" s="159"/>
      <c r="K40" s="121"/>
      <c r="L40" s="169"/>
      <c r="M40" s="180">
        <v>0</v>
      </c>
      <c r="N40" s="101">
        <v>0</v>
      </c>
      <c r="O40" s="168"/>
      <c r="P40" s="169"/>
      <c r="Q40" s="180">
        <v>0</v>
      </c>
      <c r="R40" s="101">
        <v>0</v>
      </c>
    </row>
    <row r="41" spans="1:195" ht="13">
      <c r="A41" s="15">
        <v>6</v>
      </c>
      <c r="B41" s="481"/>
      <c r="C41" s="482"/>
      <c r="D41" s="483"/>
      <c r="E41" s="484"/>
      <c r="F41" s="485"/>
      <c r="G41" s="486"/>
      <c r="H41" s="156"/>
      <c r="I41" s="159"/>
      <c r="J41" s="159"/>
      <c r="K41" s="121"/>
      <c r="L41" s="169"/>
      <c r="M41" s="180">
        <v>0</v>
      </c>
      <c r="N41" s="101">
        <v>0</v>
      </c>
      <c r="O41" s="168"/>
      <c r="P41" s="169"/>
      <c r="Q41" s="180">
        <v>0</v>
      </c>
      <c r="R41" s="101">
        <v>0</v>
      </c>
    </row>
    <row r="42" spans="1:195" ht="13">
      <c r="A42" s="15">
        <v>7</v>
      </c>
      <c r="B42" s="481"/>
      <c r="C42" s="482"/>
      <c r="D42" s="483"/>
      <c r="E42" s="484"/>
      <c r="F42" s="485"/>
      <c r="G42" s="486"/>
      <c r="H42" s="156"/>
      <c r="I42" s="159"/>
      <c r="J42" s="159"/>
      <c r="K42" s="121"/>
      <c r="L42" s="169"/>
      <c r="M42" s="180">
        <v>0</v>
      </c>
      <c r="N42" s="101">
        <v>0</v>
      </c>
      <c r="O42" s="168"/>
      <c r="P42" s="169"/>
      <c r="Q42" s="180">
        <v>0</v>
      </c>
      <c r="R42" s="101">
        <v>0</v>
      </c>
    </row>
    <row r="43" spans="1:195" ht="13">
      <c r="A43" s="15">
        <v>8</v>
      </c>
      <c r="B43" s="481"/>
      <c r="C43" s="482"/>
      <c r="D43" s="483"/>
      <c r="E43" s="484"/>
      <c r="F43" s="485"/>
      <c r="G43" s="486"/>
      <c r="H43" s="156"/>
      <c r="I43" s="159"/>
      <c r="J43" s="159"/>
      <c r="K43" s="121"/>
      <c r="L43" s="169"/>
      <c r="M43" s="180">
        <v>0</v>
      </c>
      <c r="N43" s="101">
        <v>0</v>
      </c>
      <c r="O43" s="168"/>
      <c r="P43" s="169"/>
      <c r="Q43" s="180">
        <v>0</v>
      </c>
      <c r="R43" s="101">
        <v>0</v>
      </c>
    </row>
    <row r="44" spans="1:195" ht="13">
      <c r="A44" s="15">
        <v>9</v>
      </c>
      <c r="B44" s="481"/>
      <c r="C44" s="482"/>
      <c r="D44" s="483"/>
      <c r="E44" s="484"/>
      <c r="F44" s="485"/>
      <c r="G44" s="486"/>
      <c r="H44" s="156"/>
      <c r="I44" s="159"/>
      <c r="J44" s="159"/>
      <c r="K44" s="121"/>
      <c r="L44" s="169"/>
      <c r="M44" s="180">
        <v>0</v>
      </c>
      <c r="N44" s="101">
        <v>0</v>
      </c>
      <c r="O44" s="168"/>
      <c r="P44" s="169"/>
      <c r="Q44" s="180">
        <v>0</v>
      </c>
      <c r="R44" s="101">
        <v>0</v>
      </c>
    </row>
    <row r="45" spans="1:195" ht="13">
      <c r="A45" s="15">
        <v>10</v>
      </c>
      <c r="B45" s="483"/>
      <c r="C45" s="482"/>
      <c r="D45" s="483"/>
      <c r="E45" s="484"/>
      <c r="F45" s="485"/>
      <c r="G45" s="486"/>
      <c r="H45" s="156"/>
      <c r="I45" s="159"/>
      <c r="J45" s="159"/>
      <c r="K45" s="121"/>
      <c r="L45" s="169"/>
      <c r="M45" s="180">
        <v>0</v>
      </c>
      <c r="N45" s="101">
        <v>0</v>
      </c>
      <c r="O45" s="168"/>
      <c r="P45" s="169"/>
      <c r="Q45" s="180">
        <v>0</v>
      </c>
      <c r="R45" s="101">
        <v>0</v>
      </c>
    </row>
    <row r="46" spans="1:195" ht="13">
      <c r="A46" s="15">
        <v>11</v>
      </c>
      <c r="B46" s="483"/>
      <c r="C46" s="482"/>
      <c r="D46" s="483"/>
      <c r="E46" s="484"/>
      <c r="F46" s="485"/>
      <c r="G46" s="486"/>
      <c r="H46" s="156"/>
      <c r="I46" s="159"/>
      <c r="J46" s="159"/>
      <c r="K46" s="121"/>
      <c r="L46" s="169"/>
      <c r="M46" s="180">
        <v>0</v>
      </c>
      <c r="N46" s="101">
        <v>0</v>
      </c>
      <c r="O46" s="168"/>
      <c r="P46" s="169"/>
      <c r="Q46" s="180">
        <v>0</v>
      </c>
      <c r="R46" s="101">
        <v>0</v>
      </c>
    </row>
    <row r="47" spans="1:195" ht="13">
      <c r="A47" s="15">
        <v>12</v>
      </c>
      <c r="B47" s="483"/>
      <c r="C47" s="482"/>
      <c r="D47" s="483"/>
      <c r="E47" s="484"/>
      <c r="F47" s="485"/>
      <c r="G47" s="482"/>
      <c r="H47" s="156"/>
      <c r="I47" s="159"/>
      <c r="J47" s="159"/>
      <c r="K47" s="121"/>
      <c r="L47" s="169"/>
      <c r="M47" s="180">
        <v>0</v>
      </c>
      <c r="N47" s="101">
        <v>0</v>
      </c>
      <c r="O47" s="168"/>
      <c r="P47" s="169"/>
      <c r="Q47" s="180">
        <v>0</v>
      </c>
      <c r="R47" s="101">
        <v>0</v>
      </c>
    </row>
    <row r="48" spans="1:195" ht="13">
      <c r="A48" s="15">
        <v>13</v>
      </c>
      <c r="B48" s="483"/>
      <c r="C48" s="482"/>
      <c r="D48" s="483"/>
      <c r="E48" s="484"/>
      <c r="F48" s="485"/>
      <c r="G48" s="482"/>
      <c r="H48" s="156"/>
      <c r="I48" s="159"/>
      <c r="J48" s="159"/>
      <c r="K48" s="121"/>
      <c r="L48" s="169"/>
      <c r="M48" s="180">
        <v>0</v>
      </c>
      <c r="N48" s="101">
        <v>0</v>
      </c>
      <c r="O48" s="168"/>
      <c r="P48" s="169"/>
      <c r="Q48" s="180">
        <v>0</v>
      </c>
      <c r="R48" s="101">
        <v>0</v>
      </c>
    </row>
    <row r="49" spans="1:18" ht="13">
      <c r="A49" s="15">
        <v>14</v>
      </c>
      <c r="B49" s="483"/>
      <c r="C49" s="487"/>
      <c r="D49" s="483"/>
      <c r="E49" s="484"/>
      <c r="F49" s="485"/>
      <c r="G49" s="487"/>
      <c r="H49" s="156"/>
      <c r="I49" s="159"/>
      <c r="J49" s="159"/>
      <c r="K49" s="121"/>
      <c r="L49" s="169"/>
      <c r="M49" s="180">
        <v>0</v>
      </c>
      <c r="N49" s="101">
        <v>0</v>
      </c>
      <c r="O49" s="168"/>
      <c r="P49" s="169"/>
      <c r="Q49" s="180">
        <v>0</v>
      </c>
      <c r="R49" s="101">
        <v>0</v>
      </c>
    </row>
    <row r="50" spans="1:18" ht="13">
      <c r="A50" s="15">
        <v>15</v>
      </c>
      <c r="B50" s="483"/>
      <c r="C50" s="487"/>
      <c r="D50" s="483"/>
      <c r="E50" s="484"/>
      <c r="F50" s="485"/>
      <c r="G50" s="487"/>
      <c r="H50" s="156"/>
      <c r="I50" s="159"/>
      <c r="J50" s="159"/>
      <c r="K50" s="121"/>
      <c r="L50" s="169"/>
      <c r="M50" s="180">
        <v>0</v>
      </c>
      <c r="N50" s="101">
        <v>0</v>
      </c>
      <c r="O50" s="168"/>
      <c r="P50" s="169"/>
      <c r="Q50" s="180">
        <v>0</v>
      </c>
      <c r="R50" s="101">
        <v>0</v>
      </c>
    </row>
    <row r="51" spans="1:18" ht="13">
      <c r="A51" s="15">
        <v>16</v>
      </c>
      <c r="B51" s="483"/>
      <c r="C51" s="487"/>
      <c r="D51" s="483"/>
      <c r="E51" s="484"/>
      <c r="F51" s="485"/>
      <c r="G51" s="487"/>
      <c r="H51" s="156"/>
      <c r="I51" s="159"/>
      <c r="J51" s="159"/>
      <c r="K51" s="121"/>
      <c r="L51" s="169"/>
      <c r="M51" s="180">
        <v>0</v>
      </c>
      <c r="N51" s="101">
        <v>0</v>
      </c>
      <c r="O51" s="168"/>
      <c r="P51" s="169"/>
      <c r="Q51" s="180">
        <v>0</v>
      </c>
      <c r="R51" s="101">
        <v>0</v>
      </c>
    </row>
    <row r="52" spans="1:18" ht="13">
      <c r="A52" s="15">
        <v>17</v>
      </c>
      <c r="B52" s="483"/>
      <c r="C52" s="487"/>
      <c r="D52" s="483"/>
      <c r="E52" s="484"/>
      <c r="F52" s="485"/>
      <c r="G52" s="487"/>
      <c r="H52" s="156"/>
      <c r="I52" s="159"/>
      <c r="J52" s="159"/>
      <c r="K52" s="121"/>
      <c r="L52" s="169"/>
      <c r="M52" s="180">
        <v>0</v>
      </c>
      <c r="N52" s="101">
        <v>0</v>
      </c>
      <c r="O52" s="168"/>
      <c r="P52" s="169"/>
      <c r="Q52" s="180">
        <v>0</v>
      </c>
      <c r="R52" s="101">
        <v>0</v>
      </c>
    </row>
    <row r="53" spans="1:18" ht="13">
      <c r="A53" s="15">
        <v>18</v>
      </c>
      <c r="B53" s="483"/>
      <c r="C53" s="487"/>
      <c r="D53" s="483"/>
      <c r="E53" s="484"/>
      <c r="F53" s="485"/>
      <c r="G53" s="487"/>
      <c r="H53" s="156"/>
      <c r="I53" s="159"/>
      <c r="J53" s="159"/>
      <c r="K53" s="121"/>
      <c r="L53" s="169"/>
      <c r="M53" s="180">
        <v>0</v>
      </c>
      <c r="N53" s="101">
        <v>0</v>
      </c>
      <c r="O53" s="168"/>
      <c r="P53" s="169"/>
      <c r="Q53" s="180">
        <v>0</v>
      </c>
      <c r="R53" s="101">
        <v>0</v>
      </c>
    </row>
    <row r="54" spans="1:18" ht="13">
      <c r="A54" s="15">
        <v>19</v>
      </c>
      <c r="B54" s="483"/>
      <c r="C54" s="487"/>
      <c r="D54" s="483"/>
      <c r="E54" s="484"/>
      <c r="F54" s="485"/>
      <c r="G54" s="487"/>
      <c r="H54" s="156"/>
      <c r="I54" s="159"/>
      <c r="J54" s="159"/>
      <c r="K54" s="121"/>
      <c r="L54" s="169"/>
      <c r="M54" s="180">
        <v>0</v>
      </c>
      <c r="N54" s="101">
        <v>0</v>
      </c>
      <c r="O54" s="168"/>
      <c r="P54" s="169"/>
      <c r="Q54" s="180">
        <v>0</v>
      </c>
      <c r="R54" s="101">
        <v>0</v>
      </c>
    </row>
    <row r="55" spans="1:18" ht="13">
      <c r="A55" s="15">
        <v>20</v>
      </c>
      <c r="B55" s="483"/>
      <c r="C55" s="487"/>
      <c r="D55" s="483"/>
      <c r="E55" s="484"/>
      <c r="F55" s="488"/>
      <c r="G55" s="487"/>
      <c r="H55" s="156"/>
      <c r="I55" s="159"/>
      <c r="J55" s="159"/>
      <c r="K55" s="121"/>
      <c r="L55" s="169"/>
      <c r="M55" s="181">
        <v>0</v>
      </c>
      <c r="N55" s="101">
        <v>0</v>
      </c>
      <c r="O55" s="168"/>
      <c r="P55" s="169"/>
      <c r="Q55" s="181">
        <v>0</v>
      </c>
      <c r="R55" s="101">
        <v>0</v>
      </c>
    </row>
    <row r="56" spans="1:18" ht="13.5" thickBot="1">
      <c r="E56" s="161" t="s">
        <v>602</v>
      </c>
      <c r="F56" s="162">
        <v>0</v>
      </c>
      <c r="G56" s="17"/>
      <c r="H56"/>
      <c r="L56" s="161" t="s">
        <v>598</v>
      </c>
      <c r="M56" s="162">
        <v>0</v>
      </c>
      <c r="O56"/>
      <c r="P56" s="161" t="s">
        <v>599</v>
      </c>
      <c r="Q56" s="162">
        <v>0</v>
      </c>
    </row>
    <row r="57" spans="1:18" ht="13" customHeight="1"/>
    <row r="58" spans="1:18" ht="13" customHeight="1"/>
    <row r="59" spans="1:18" ht="13" customHeight="1"/>
    <row r="60" spans="1:18" ht="13" customHeight="1"/>
    <row r="61" spans="1:18" ht="13" customHeight="1"/>
    <row r="62" spans="1:18" ht="13" customHeight="1"/>
    <row r="63" spans="1:18" ht="13" customHeight="1"/>
    <row r="64" spans="1:18"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16" priority="2" operator="equal">
      <formula>"Check"</formula>
    </cfRule>
    <cfRule type="cellIs" dxfId="15" priority="3" operator="equal">
      <formula>"Ok"</formula>
    </cfRule>
  </conditionalFormatting>
  <dataValidations count="1">
    <dataValidation type="list" allowBlank="1" showInputMessage="1" showErrorMessage="1" sqref="M8 G30:J30 M30 C30:D31" xr:uid="{AF19FF24-D7C8-4B89-B479-60D2AB8FBF3D}">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7AC9ACB8-D68C-4D57-91CA-BF21F261D24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531A29D5-65BF-430F-8219-842736EC89F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67" id="{575D08C7-5A2E-426A-A345-996D1D95622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B11A7BB0-0B1C-4261-98B9-45FCAD66999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D38D035F-8B89-46DC-B120-76CF1B2A4E4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 id="{45FC24B2-87B0-40FD-9FAA-E4CC4751625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5DD699C1-AAE8-4F37-96FD-4E20BDBE53F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68" id="{2A60D83C-CF0D-4322-9237-16C6186E5F3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30CF6D8D-AE51-468F-82BF-C4DB34CFE64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B873A13D-1A98-4AA0-A9A5-7CE833DFEC7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102" id="{708040DE-62D6-45CA-A770-E8B0B757E6D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B1766BEE-4514-4BB5-9F5C-3760E840043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35D88050-5479-42CE-A8D8-F3DC084F179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03" id="{E13B29A6-D5EC-42DA-9FEA-B6373469C33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58F9AA2-7D14-475C-B8A5-D104472D906C}">
          <x14:formula1>
            <xm:f>'Input|Setup'!$B$31:$B$49</xm:f>
          </x14:formula1>
          <xm:sqref>H10:H29 B10:B29</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D12AC-B33B-4D22-A54D-F575ABB2AD06}">
  <sheetPr codeName="Sheet31">
    <tabColor theme="8" tint="0.79998168889431442"/>
  </sheetPr>
  <dimension ref="A1:HO1257"/>
  <sheetViews>
    <sheetView showGridLines="0" topLeftCell="A15"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8.54296875" style="2" bestFit="1" customWidth="1"/>
    <col min="18" max="18" width="12.453125" style="2"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346</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733</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t="s">
        <v>192</v>
      </c>
      <c r="C10" s="158" t="s">
        <v>636</v>
      </c>
      <c r="D10" s="155">
        <v>1</v>
      </c>
      <c r="E10" s="151">
        <v>9</v>
      </c>
      <c r="F10" s="166">
        <v>9</v>
      </c>
      <c r="G10" s="101">
        <v>0</v>
      </c>
      <c r="H10" s="121"/>
      <c r="I10" s="158" t="s">
        <v>615</v>
      </c>
      <c r="J10" s="121"/>
      <c r="K10" s="151"/>
      <c r="L10" s="164">
        <v>0</v>
      </c>
      <c r="M10" s="101">
        <v>0</v>
      </c>
    </row>
    <row r="11" spans="1:23" ht="13">
      <c r="A11" s="15">
        <v>2</v>
      </c>
      <c r="B11" s="121" t="s">
        <v>192</v>
      </c>
      <c r="C11" s="158" t="s">
        <v>572</v>
      </c>
      <c r="D11" s="155">
        <v>1</v>
      </c>
      <c r="E11" s="151">
        <v>3</v>
      </c>
      <c r="F11" s="166">
        <v>3</v>
      </c>
      <c r="G11" s="101">
        <v>0</v>
      </c>
      <c r="H11" s="121"/>
      <c r="I11" s="158"/>
      <c r="J11" s="121"/>
      <c r="K11" s="151"/>
      <c r="L11" s="164">
        <v>0</v>
      </c>
      <c r="M11" s="101">
        <v>0</v>
      </c>
    </row>
    <row r="12" spans="1:23" ht="13">
      <c r="A12" s="15">
        <v>3</v>
      </c>
      <c r="B12" s="121" t="s">
        <v>192</v>
      </c>
      <c r="C12" s="158" t="s">
        <v>574</v>
      </c>
      <c r="D12" s="155">
        <v>1</v>
      </c>
      <c r="E12" s="151">
        <v>3</v>
      </c>
      <c r="F12" s="166">
        <v>3</v>
      </c>
      <c r="G12" s="101">
        <v>0</v>
      </c>
      <c r="H12" s="121"/>
      <c r="I12" s="158"/>
      <c r="J12" s="121"/>
      <c r="K12" s="151"/>
      <c r="L12" s="164">
        <v>0</v>
      </c>
      <c r="M12" s="101">
        <v>0</v>
      </c>
    </row>
    <row r="13" spans="1:23" ht="13">
      <c r="A13" s="15">
        <v>4</v>
      </c>
      <c r="B13" s="121" t="s">
        <v>192</v>
      </c>
      <c r="C13" s="158" t="s">
        <v>637</v>
      </c>
      <c r="D13" s="155">
        <v>1</v>
      </c>
      <c r="E13" s="151">
        <v>15</v>
      </c>
      <c r="F13" s="166">
        <v>15</v>
      </c>
      <c r="G13" s="101">
        <v>0</v>
      </c>
      <c r="H13" s="121"/>
      <c r="I13" s="158"/>
      <c r="J13" s="121"/>
      <c r="K13" s="151"/>
      <c r="L13" s="164">
        <v>0</v>
      </c>
      <c r="M13" s="101">
        <v>0</v>
      </c>
    </row>
    <row r="14" spans="1:23" ht="13">
      <c r="A14" s="15">
        <v>5</v>
      </c>
      <c r="B14" s="121" t="s">
        <v>192</v>
      </c>
      <c r="C14" s="158" t="s">
        <v>638</v>
      </c>
      <c r="D14" s="155">
        <v>1</v>
      </c>
      <c r="E14" s="151">
        <v>2</v>
      </c>
      <c r="F14" s="166">
        <v>2</v>
      </c>
      <c r="G14" s="101">
        <v>0</v>
      </c>
      <c r="H14" s="121"/>
      <c r="I14" s="158"/>
      <c r="J14" s="121"/>
      <c r="K14" s="151"/>
      <c r="L14" s="164">
        <v>0</v>
      </c>
      <c r="M14" s="101">
        <v>0</v>
      </c>
    </row>
    <row r="15" spans="1:23" ht="13">
      <c r="A15" s="15">
        <v>6</v>
      </c>
      <c r="B15" s="121"/>
      <c r="C15" s="158"/>
      <c r="D15" s="155"/>
      <c r="E15" s="151"/>
      <c r="F15" s="166">
        <v>0</v>
      </c>
      <c r="G15" s="101">
        <v>0</v>
      </c>
      <c r="H15" s="121"/>
      <c r="I15" s="158"/>
      <c r="J15" s="121"/>
      <c r="K15" s="151"/>
      <c r="L15" s="164">
        <v>0</v>
      </c>
      <c r="M15" s="101">
        <v>0</v>
      </c>
    </row>
    <row r="16" spans="1:23" ht="13">
      <c r="A16" s="15">
        <v>7</v>
      </c>
      <c r="B16" s="121"/>
      <c r="C16" s="158"/>
      <c r="D16" s="155"/>
      <c r="E16" s="151"/>
      <c r="F16" s="166">
        <v>0</v>
      </c>
      <c r="G16" s="101">
        <v>0</v>
      </c>
      <c r="H16" s="121"/>
      <c r="I16" s="158"/>
      <c r="J16" s="155"/>
      <c r="K16" s="151"/>
      <c r="L16" s="164">
        <v>0</v>
      </c>
      <c r="M16" s="101">
        <v>0</v>
      </c>
    </row>
    <row r="17" spans="1:24" ht="13">
      <c r="A17" s="15">
        <v>8</v>
      </c>
      <c r="B17" s="121"/>
      <c r="C17" s="158"/>
      <c r="D17" s="155"/>
      <c r="E17" s="151"/>
      <c r="F17" s="166">
        <v>0</v>
      </c>
      <c r="G17" s="101">
        <v>0</v>
      </c>
      <c r="H17" s="121"/>
      <c r="I17" s="158"/>
      <c r="J17" s="155"/>
      <c r="K17" s="151"/>
      <c r="L17" s="164">
        <v>0</v>
      </c>
      <c r="M17" s="101">
        <v>0</v>
      </c>
    </row>
    <row r="18" spans="1:24" ht="13">
      <c r="A18" s="15">
        <v>9</v>
      </c>
      <c r="B18" s="121"/>
      <c r="C18" s="158"/>
      <c r="D18" s="155"/>
      <c r="E18" s="151"/>
      <c r="F18" s="166">
        <v>0</v>
      </c>
      <c r="G18" s="101">
        <v>0</v>
      </c>
      <c r="H18" s="121"/>
      <c r="I18" s="158"/>
      <c r="J18" s="155"/>
      <c r="K18" s="151"/>
      <c r="L18" s="164">
        <v>0</v>
      </c>
      <c r="M18" s="101">
        <v>0</v>
      </c>
    </row>
    <row r="19" spans="1:24" ht="13">
      <c r="A19" s="15">
        <v>10</v>
      </c>
      <c r="B19" s="121"/>
      <c r="C19" s="158"/>
      <c r="D19" s="155"/>
      <c r="E19" s="151"/>
      <c r="F19" s="166">
        <v>0</v>
      </c>
      <c r="G19" s="101">
        <v>0</v>
      </c>
      <c r="H19" s="121"/>
      <c r="I19" s="158"/>
      <c r="J19" s="155"/>
      <c r="K19" s="151"/>
      <c r="L19" s="164">
        <v>0</v>
      </c>
      <c r="M19" s="101">
        <v>0</v>
      </c>
    </row>
    <row r="20" spans="1:24" ht="13">
      <c r="A20" s="15">
        <v>11</v>
      </c>
      <c r="B20" s="121"/>
      <c r="C20" s="158"/>
      <c r="D20" s="155"/>
      <c r="E20" s="151"/>
      <c r="F20" s="166">
        <v>0</v>
      </c>
      <c r="G20" s="101">
        <v>0</v>
      </c>
      <c r="H20" s="121"/>
      <c r="I20" s="158"/>
      <c r="J20" s="155"/>
      <c r="K20" s="151"/>
      <c r="L20" s="164">
        <v>0</v>
      </c>
      <c r="M20" s="101">
        <v>0</v>
      </c>
    </row>
    <row r="21" spans="1:24" ht="13">
      <c r="A21" s="15">
        <v>12</v>
      </c>
      <c r="B21" s="121"/>
      <c r="C21" s="158"/>
      <c r="D21" s="155"/>
      <c r="E21" s="151"/>
      <c r="F21" s="166">
        <v>0</v>
      </c>
      <c r="G21" s="101">
        <v>0</v>
      </c>
      <c r="H21" s="121"/>
      <c r="I21" s="158"/>
      <c r="J21" s="155"/>
      <c r="K21" s="151"/>
      <c r="L21" s="164">
        <v>0</v>
      </c>
      <c r="M21" s="101">
        <v>0</v>
      </c>
    </row>
    <row r="22" spans="1:24" ht="13">
      <c r="A22" s="15">
        <v>13</v>
      </c>
      <c r="B22" s="121"/>
      <c r="C22" s="158"/>
      <c r="D22" s="155"/>
      <c r="E22" s="151"/>
      <c r="F22" s="166">
        <v>0</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32</v>
      </c>
      <c r="G30" s="115"/>
      <c r="H30" s="6"/>
      <c r="I30" s="10"/>
      <c r="J30" s="10"/>
      <c r="K30" s="161" t="s">
        <v>583</v>
      </c>
      <c r="L30" s="161">
        <v>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734</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4">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3">
      <c r="A34" s="93"/>
      <c r="B34" s="129" t="s">
        <v>233</v>
      </c>
      <c r="C34" s="53"/>
      <c r="D34" s="53"/>
      <c r="E34" s="53"/>
      <c r="F34" s="53"/>
      <c r="G34" s="101">
        <v>0</v>
      </c>
      <c r="H34" s="129" t="s">
        <v>584</v>
      </c>
      <c r="I34" s="53"/>
      <c r="J34" s="53"/>
      <c r="K34" s="53"/>
      <c r="L34" s="53"/>
      <c r="M34" s="53"/>
      <c r="N34" s="101">
        <v>0</v>
      </c>
      <c r="O34" s="129" t="s">
        <v>585</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c r="A35" s="40"/>
      <c r="B35" s="40" t="s">
        <v>538</v>
      </c>
      <c r="C35" s="40" t="s">
        <v>539</v>
      </c>
      <c r="D35" s="40" t="s">
        <v>586</v>
      </c>
      <c r="E35" s="49" t="s">
        <v>587</v>
      </c>
      <c r="F35" s="40" t="s">
        <v>588</v>
      </c>
      <c r="G35" s="101"/>
      <c r="H35" s="40" t="s">
        <v>590</v>
      </c>
      <c r="I35" s="40" t="s">
        <v>591</v>
      </c>
      <c r="J35" s="40" t="s">
        <v>586</v>
      </c>
      <c r="K35" s="49" t="s">
        <v>592</v>
      </c>
      <c r="L35" s="40" t="s">
        <v>593</v>
      </c>
      <c r="M35" s="40" t="s">
        <v>588</v>
      </c>
      <c r="N35" s="101"/>
      <c r="O35" s="40" t="s">
        <v>381</v>
      </c>
      <c r="P35" s="40" t="s">
        <v>594</v>
      </c>
      <c r="Q35" s="40" t="s">
        <v>588</v>
      </c>
      <c r="R35" s="101"/>
    </row>
    <row r="36" spans="1:195" ht="13">
      <c r="A36" s="15">
        <v>1</v>
      </c>
      <c r="B36" s="481"/>
      <c r="C36" s="482"/>
      <c r="D36" s="483"/>
      <c r="E36" s="484"/>
      <c r="F36" s="485"/>
      <c r="G36" s="486"/>
      <c r="H36" s="156"/>
      <c r="I36" s="158" t="s">
        <v>615</v>
      </c>
      <c r="J36" s="121"/>
      <c r="K36" s="121"/>
      <c r="L36" s="169"/>
      <c r="M36" s="180">
        <v>0</v>
      </c>
      <c r="N36" s="101">
        <v>0</v>
      </c>
      <c r="O36" s="168"/>
      <c r="P36" s="169"/>
      <c r="Q36" s="180">
        <v>0</v>
      </c>
      <c r="R36" s="101">
        <v>0</v>
      </c>
    </row>
    <row r="37" spans="1:195" ht="13">
      <c r="A37" s="15">
        <v>2</v>
      </c>
      <c r="B37" s="481"/>
      <c r="C37" s="482"/>
      <c r="D37" s="483"/>
      <c r="E37" s="484"/>
      <c r="F37" s="485"/>
      <c r="G37" s="486"/>
      <c r="H37" s="156"/>
      <c r="I37" s="159"/>
      <c r="J37" s="159"/>
      <c r="K37" s="121"/>
      <c r="L37" s="169"/>
      <c r="M37" s="180">
        <v>0</v>
      </c>
      <c r="N37" s="101">
        <v>0</v>
      </c>
      <c r="O37" s="168"/>
      <c r="P37" s="169"/>
      <c r="Q37" s="180">
        <v>0</v>
      </c>
      <c r="R37" s="101">
        <v>0</v>
      </c>
    </row>
    <row r="38" spans="1:195" ht="13">
      <c r="A38" s="15">
        <v>3</v>
      </c>
      <c r="B38" s="481"/>
      <c r="C38" s="482"/>
      <c r="D38" s="483"/>
      <c r="E38" s="484"/>
      <c r="F38" s="485"/>
      <c r="G38" s="486"/>
      <c r="H38" s="156"/>
      <c r="I38" s="159"/>
      <c r="J38" s="159"/>
      <c r="K38" s="121"/>
      <c r="L38" s="169"/>
      <c r="M38" s="180">
        <v>0</v>
      </c>
      <c r="N38" s="101">
        <v>0</v>
      </c>
      <c r="O38" s="168"/>
      <c r="P38" s="169"/>
      <c r="Q38" s="180">
        <v>0</v>
      </c>
      <c r="R38" s="101">
        <v>0</v>
      </c>
    </row>
    <row r="39" spans="1:195" ht="13">
      <c r="A39" s="15">
        <v>4</v>
      </c>
      <c r="B39" s="481"/>
      <c r="C39" s="482"/>
      <c r="D39" s="483"/>
      <c r="E39" s="484"/>
      <c r="F39" s="485"/>
      <c r="G39" s="486"/>
      <c r="H39" s="156"/>
      <c r="I39" s="159"/>
      <c r="J39" s="159"/>
      <c r="K39" s="121"/>
      <c r="L39" s="169"/>
      <c r="M39" s="180">
        <v>0</v>
      </c>
      <c r="N39" s="101">
        <v>0</v>
      </c>
      <c r="O39" s="168"/>
      <c r="P39" s="169"/>
      <c r="Q39" s="180">
        <v>0</v>
      </c>
      <c r="R39" s="101">
        <v>0</v>
      </c>
    </row>
    <row r="40" spans="1:195" ht="13">
      <c r="A40" s="15">
        <v>5</v>
      </c>
      <c r="B40" s="481"/>
      <c r="C40" s="482"/>
      <c r="D40" s="483"/>
      <c r="E40" s="484"/>
      <c r="F40" s="485"/>
      <c r="G40" s="486"/>
      <c r="H40" s="156"/>
      <c r="I40" s="159"/>
      <c r="J40" s="159"/>
      <c r="K40" s="121"/>
      <c r="L40" s="169"/>
      <c r="M40" s="180">
        <v>0</v>
      </c>
      <c r="N40" s="101">
        <v>0</v>
      </c>
      <c r="O40" s="168"/>
      <c r="P40" s="169"/>
      <c r="Q40" s="180">
        <v>0</v>
      </c>
      <c r="R40" s="101">
        <v>0</v>
      </c>
    </row>
    <row r="41" spans="1:195" ht="13">
      <c r="A41" s="15">
        <v>6</v>
      </c>
      <c r="B41" s="481"/>
      <c r="C41" s="482"/>
      <c r="D41" s="483"/>
      <c r="E41" s="484"/>
      <c r="F41" s="485"/>
      <c r="G41" s="486"/>
      <c r="H41" s="156"/>
      <c r="I41" s="159"/>
      <c r="J41" s="159"/>
      <c r="K41" s="121"/>
      <c r="L41" s="169"/>
      <c r="M41" s="180">
        <v>0</v>
      </c>
      <c r="N41" s="101">
        <v>0</v>
      </c>
      <c r="O41" s="168"/>
      <c r="P41" s="169"/>
      <c r="Q41" s="180">
        <v>0</v>
      </c>
      <c r="R41" s="101">
        <v>0</v>
      </c>
    </row>
    <row r="42" spans="1:195" ht="13">
      <c r="A42" s="15">
        <v>7</v>
      </c>
      <c r="B42" s="481"/>
      <c r="C42" s="482"/>
      <c r="D42" s="483"/>
      <c r="E42" s="484"/>
      <c r="F42" s="485"/>
      <c r="G42" s="486"/>
      <c r="H42" s="156"/>
      <c r="I42" s="159"/>
      <c r="J42" s="159"/>
      <c r="K42" s="121"/>
      <c r="L42" s="169"/>
      <c r="M42" s="180">
        <v>0</v>
      </c>
      <c r="N42" s="101">
        <v>0</v>
      </c>
      <c r="O42" s="168"/>
      <c r="P42" s="169"/>
      <c r="Q42" s="180">
        <v>0</v>
      </c>
      <c r="R42" s="101">
        <v>0</v>
      </c>
    </row>
    <row r="43" spans="1:195" ht="13">
      <c r="A43" s="15">
        <v>8</v>
      </c>
      <c r="B43" s="481"/>
      <c r="C43" s="482"/>
      <c r="D43" s="483"/>
      <c r="E43" s="484"/>
      <c r="F43" s="485"/>
      <c r="G43" s="486"/>
      <c r="H43" s="156"/>
      <c r="I43" s="159"/>
      <c r="J43" s="159"/>
      <c r="K43" s="121"/>
      <c r="L43" s="169"/>
      <c r="M43" s="180">
        <v>0</v>
      </c>
      <c r="N43" s="101">
        <v>0</v>
      </c>
      <c r="O43" s="168"/>
      <c r="P43" s="169"/>
      <c r="Q43" s="180">
        <v>0</v>
      </c>
      <c r="R43" s="101">
        <v>0</v>
      </c>
    </row>
    <row r="44" spans="1:195" ht="13">
      <c r="A44" s="15">
        <v>9</v>
      </c>
      <c r="B44" s="481"/>
      <c r="C44" s="482"/>
      <c r="D44" s="483"/>
      <c r="E44" s="484"/>
      <c r="F44" s="485"/>
      <c r="G44" s="486"/>
      <c r="H44" s="156"/>
      <c r="I44" s="159"/>
      <c r="J44" s="159"/>
      <c r="K44" s="121"/>
      <c r="L44" s="169"/>
      <c r="M44" s="180">
        <v>0</v>
      </c>
      <c r="N44" s="101">
        <v>0</v>
      </c>
      <c r="O44" s="168"/>
      <c r="P44" s="169"/>
      <c r="Q44" s="180">
        <v>0</v>
      </c>
      <c r="R44" s="101">
        <v>0</v>
      </c>
    </row>
    <row r="45" spans="1:195" ht="13">
      <c r="A45" s="15">
        <v>10</v>
      </c>
      <c r="B45" s="483"/>
      <c r="C45" s="482"/>
      <c r="D45" s="483"/>
      <c r="E45" s="484"/>
      <c r="F45" s="485"/>
      <c r="G45" s="486"/>
      <c r="H45" s="156"/>
      <c r="I45" s="159"/>
      <c r="J45" s="159"/>
      <c r="K45" s="121"/>
      <c r="L45" s="169"/>
      <c r="M45" s="180">
        <v>0</v>
      </c>
      <c r="N45" s="101">
        <v>0</v>
      </c>
      <c r="O45" s="168"/>
      <c r="P45" s="169"/>
      <c r="Q45" s="180">
        <v>0</v>
      </c>
      <c r="R45" s="101">
        <v>0</v>
      </c>
    </row>
    <row r="46" spans="1:195" ht="13">
      <c r="A46" s="15">
        <v>11</v>
      </c>
      <c r="B46" s="483"/>
      <c r="C46" s="482"/>
      <c r="D46" s="483"/>
      <c r="E46" s="484"/>
      <c r="F46" s="485"/>
      <c r="G46" s="486"/>
      <c r="H46" s="156"/>
      <c r="I46" s="159"/>
      <c r="J46" s="159"/>
      <c r="K46" s="121"/>
      <c r="L46" s="169"/>
      <c r="M46" s="180">
        <v>0</v>
      </c>
      <c r="N46" s="101">
        <v>0</v>
      </c>
      <c r="O46" s="168"/>
      <c r="P46" s="169"/>
      <c r="Q46" s="180">
        <v>0</v>
      </c>
      <c r="R46" s="101">
        <v>0</v>
      </c>
    </row>
    <row r="47" spans="1:195" ht="13">
      <c r="A47" s="15">
        <v>12</v>
      </c>
      <c r="B47" s="483"/>
      <c r="C47" s="482"/>
      <c r="D47" s="483"/>
      <c r="E47" s="484"/>
      <c r="F47" s="485"/>
      <c r="G47" s="482"/>
      <c r="H47" s="156"/>
      <c r="I47" s="159"/>
      <c r="J47" s="159"/>
      <c r="K47" s="121"/>
      <c r="L47" s="169"/>
      <c r="M47" s="180">
        <v>0</v>
      </c>
      <c r="N47" s="101">
        <v>0</v>
      </c>
      <c r="O47" s="168"/>
      <c r="P47" s="169"/>
      <c r="Q47" s="180">
        <v>0</v>
      </c>
      <c r="R47" s="101">
        <v>0</v>
      </c>
    </row>
    <row r="48" spans="1:195" ht="13">
      <c r="A48" s="15">
        <v>13</v>
      </c>
      <c r="B48" s="483"/>
      <c r="C48" s="482"/>
      <c r="D48" s="483"/>
      <c r="E48" s="484"/>
      <c r="F48" s="485"/>
      <c r="G48" s="482"/>
      <c r="H48" s="156"/>
      <c r="I48" s="159"/>
      <c r="J48" s="159"/>
      <c r="K48" s="121"/>
      <c r="L48" s="169"/>
      <c r="M48" s="180">
        <v>0</v>
      </c>
      <c r="N48" s="101">
        <v>0</v>
      </c>
      <c r="O48" s="168"/>
      <c r="P48" s="169"/>
      <c r="Q48" s="180">
        <v>0</v>
      </c>
      <c r="R48" s="101">
        <v>0</v>
      </c>
    </row>
    <row r="49" spans="1:18" ht="13">
      <c r="A49" s="15">
        <v>14</v>
      </c>
      <c r="B49" s="483"/>
      <c r="C49" s="487"/>
      <c r="D49" s="483"/>
      <c r="E49" s="484"/>
      <c r="F49" s="485"/>
      <c r="G49" s="487"/>
      <c r="H49" s="156"/>
      <c r="I49" s="159"/>
      <c r="J49" s="159"/>
      <c r="K49" s="121"/>
      <c r="L49" s="169"/>
      <c r="M49" s="180">
        <v>0</v>
      </c>
      <c r="N49" s="101">
        <v>0</v>
      </c>
      <c r="O49" s="168"/>
      <c r="P49" s="169"/>
      <c r="Q49" s="180">
        <v>0</v>
      </c>
      <c r="R49" s="101">
        <v>0</v>
      </c>
    </row>
    <row r="50" spans="1:18" ht="13">
      <c r="A50" s="15">
        <v>15</v>
      </c>
      <c r="B50" s="483"/>
      <c r="C50" s="487"/>
      <c r="D50" s="483"/>
      <c r="E50" s="484"/>
      <c r="F50" s="485"/>
      <c r="G50" s="487"/>
      <c r="H50" s="156"/>
      <c r="I50" s="159"/>
      <c r="J50" s="159"/>
      <c r="K50" s="121"/>
      <c r="L50" s="169"/>
      <c r="M50" s="180">
        <v>0</v>
      </c>
      <c r="N50" s="101">
        <v>0</v>
      </c>
      <c r="O50" s="168"/>
      <c r="P50" s="169"/>
      <c r="Q50" s="180">
        <v>0</v>
      </c>
      <c r="R50" s="101">
        <v>0</v>
      </c>
    </row>
    <row r="51" spans="1:18" ht="13">
      <c r="A51" s="15">
        <v>16</v>
      </c>
      <c r="B51" s="483"/>
      <c r="C51" s="487"/>
      <c r="D51" s="483"/>
      <c r="E51" s="484"/>
      <c r="F51" s="485"/>
      <c r="G51" s="487"/>
      <c r="H51" s="156"/>
      <c r="I51" s="159"/>
      <c r="J51" s="159"/>
      <c r="K51" s="121"/>
      <c r="L51" s="169"/>
      <c r="M51" s="180">
        <v>0</v>
      </c>
      <c r="N51" s="101">
        <v>0</v>
      </c>
      <c r="O51" s="168"/>
      <c r="P51" s="169"/>
      <c r="Q51" s="180">
        <v>0</v>
      </c>
      <c r="R51" s="101">
        <v>0</v>
      </c>
    </row>
    <row r="52" spans="1:18" ht="13">
      <c r="A52" s="15">
        <v>17</v>
      </c>
      <c r="B52" s="483"/>
      <c r="C52" s="487"/>
      <c r="D52" s="483"/>
      <c r="E52" s="484"/>
      <c r="F52" s="485"/>
      <c r="G52" s="487"/>
      <c r="H52" s="156"/>
      <c r="I52" s="159"/>
      <c r="J52" s="159"/>
      <c r="K52" s="121"/>
      <c r="L52" s="169"/>
      <c r="M52" s="180">
        <v>0</v>
      </c>
      <c r="N52" s="101">
        <v>0</v>
      </c>
      <c r="O52" s="168"/>
      <c r="P52" s="169"/>
      <c r="Q52" s="180">
        <v>0</v>
      </c>
      <c r="R52" s="101">
        <v>0</v>
      </c>
    </row>
    <row r="53" spans="1:18" ht="13">
      <c r="A53" s="15">
        <v>18</v>
      </c>
      <c r="B53" s="483"/>
      <c r="C53" s="487"/>
      <c r="D53" s="483"/>
      <c r="E53" s="484"/>
      <c r="F53" s="485"/>
      <c r="G53" s="487"/>
      <c r="H53" s="156"/>
      <c r="I53" s="159"/>
      <c r="J53" s="159"/>
      <c r="K53" s="121"/>
      <c r="L53" s="169"/>
      <c r="M53" s="180">
        <v>0</v>
      </c>
      <c r="N53" s="101">
        <v>0</v>
      </c>
      <c r="O53" s="168"/>
      <c r="P53" s="169"/>
      <c r="Q53" s="180">
        <v>0</v>
      </c>
      <c r="R53" s="101">
        <v>0</v>
      </c>
    </row>
    <row r="54" spans="1:18" ht="13">
      <c r="A54" s="15">
        <v>19</v>
      </c>
      <c r="B54" s="483"/>
      <c r="C54" s="487"/>
      <c r="D54" s="483"/>
      <c r="E54" s="484"/>
      <c r="F54" s="485"/>
      <c r="G54" s="487"/>
      <c r="H54" s="156"/>
      <c r="I54" s="159"/>
      <c r="J54" s="159"/>
      <c r="K54" s="121"/>
      <c r="L54" s="169"/>
      <c r="M54" s="180">
        <v>0</v>
      </c>
      <c r="N54" s="101">
        <v>0</v>
      </c>
      <c r="O54" s="168"/>
      <c r="P54" s="169"/>
      <c r="Q54" s="180">
        <v>0</v>
      </c>
      <c r="R54" s="101">
        <v>0</v>
      </c>
    </row>
    <row r="55" spans="1:18" ht="13">
      <c r="A55" s="15">
        <v>20</v>
      </c>
      <c r="B55" s="483"/>
      <c r="C55" s="487"/>
      <c r="D55" s="483"/>
      <c r="E55" s="484"/>
      <c r="F55" s="488"/>
      <c r="G55" s="487"/>
      <c r="H55" s="156"/>
      <c r="I55" s="159"/>
      <c r="J55" s="159"/>
      <c r="K55" s="121"/>
      <c r="L55" s="169"/>
      <c r="M55" s="181">
        <v>0</v>
      </c>
      <c r="N55" s="101">
        <v>0</v>
      </c>
      <c r="O55" s="168"/>
      <c r="P55" s="169"/>
      <c r="Q55" s="181">
        <v>0</v>
      </c>
      <c r="R55" s="101">
        <v>0</v>
      </c>
    </row>
    <row r="56" spans="1:18" ht="13.5" thickBot="1">
      <c r="E56" s="161" t="s">
        <v>602</v>
      </c>
      <c r="F56" s="162">
        <v>0</v>
      </c>
      <c r="G56" s="17"/>
      <c r="H56"/>
      <c r="L56" s="161" t="s">
        <v>598</v>
      </c>
      <c r="M56" s="162">
        <v>0</v>
      </c>
      <c r="O56"/>
      <c r="P56" s="161" t="s">
        <v>599</v>
      </c>
      <c r="Q56" s="162">
        <v>0</v>
      </c>
    </row>
    <row r="57" spans="1:18" ht="13" customHeight="1"/>
    <row r="58" spans="1:18" ht="13" customHeight="1"/>
    <row r="59" spans="1:18" ht="13" customHeight="1"/>
    <row r="60" spans="1:18" ht="13" customHeight="1"/>
    <row r="61" spans="1:18" ht="13" customHeight="1"/>
    <row r="62" spans="1:18" ht="13" customHeight="1"/>
    <row r="63" spans="1:18" ht="13" customHeight="1"/>
    <row r="64" spans="1:18"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14" priority="2" operator="equal">
      <formula>"Check"</formula>
    </cfRule>
    <cfRule type="cellIs" dxfId="13" priority="3" operator="equal">
      <formula>"Ok"</formula>
    </cfRule>
  </conditionalFormatting>
  <dataValidations count="1">
    <dataValidation type="list" allowBlank="1" showInputMessage="1" showErrorMessage="1" sqref="M8 G30:J30 M30 C30:D31" xr:uid="{E418A503-705E-4806-89C1-0B07BA5E5CE8}">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327939FA-A362-4930-ADEA-EEC6AAD4A06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EFD56702-FDA6-4067-A531-2FFB9F4A0DC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65" id="{647A202A-E194-4148-A8EB-56502CF3B51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E194A581-623A-4056-9600-872CD608AD9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8FA94B01-2F75-43E4-8754-D6FD5E36A65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 id="{30D1A92E-D2E1-4D09-BD64-5E70634814A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02F2FDD6-BE73-4C53-9C42-BA94CD7309D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66" id="{D00358AF-C4DF-4935-B0E2-B0E34B7AB7A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49851971-D506-462D-904D-3893B3A4E78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24C23C93-FAE4-4A0F-9461-67CF6B6D124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99" id="{79653A8B-5F5A-47C3-B14D-48C05DCC01B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5C8896BA-DCF0-4AEA-B511-9587B5E0E55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BC95F5E8-6A5B-42D6-AA30-EA329F0882C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100" id="{DB1C355A-63BE-4D59-940A-17C6F156CC5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B8E1CC45-FAF1-4976-A9FA-812DD5B554E4}">
          <x14:formula1>
            <xm:f>'Input|Setup'!$B$31:$B$49</xm:f>
          </x14:formula1>
          <xm:sqref>H10:H29 B10:B29</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54BF2-DA16-40CD-99D6-8AC3055E457D}">
  <sheetPr codeName="Sheet33">
    <tabColor theme="8" tint="0.79998168889431442"/>
  </sheetPr>
  <dimension ref="A1:HO1257"/>
  <sheetViews>
    <sheetView showGridLines="0" topLeftCell="A9"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8.54296875" style="2" bestFit="1" customWidth="1"/>
    <col min="18" max="18" width="12.453125" style="2"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348</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737</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t="s">
        <v>192</v>
      </c>
      <c r="C10" s="158" t="s">
        <v>604</v>
      </c>
      <c r="D10" s="155">
        <v>1</v>
      </c>
      <c r="E10" s="151">
        <v>9</v>
      </c>
      <c r="F10" s="166">
        <v>9</v>
      </c>
      <c r="G10" s="101">
        <v>0</v>
      </c>
      <c r="H10" s="121" t="s">
        <v>195</v>
      </c>
      <c r="I10" s="158" t="s">
        <v>565</v>
      </c>
      <c r="J10" s="121">
        <v>2</v>
      </c>
      <c r="K10" s="151">
        <v>30</v>
      </c>
      <c r="L10" s="164">
        <v>60</v>
      </c>
      <c r="M10" s="101">
        <v>0</v>
      </c>
    </row>
    <row r="11" spans="1:23" ht="13">
      <c r="A11" s="15">
        <v>2</v>
      </c>
      <c r="B11" s="121" t="s">
        <v>192</v>
      </c>
      <c r="C11" s="158" t="s">
        <v>572</v>
      </c>
      <c r="D11" s="155">
        <v>1</v>
      </c>
      <c r="E11" s="151">
        <v>3</v>
      </c>
      <c r="F11" s="166">
        <v>3</v>
      </c>
      <c r="G11" s="101">
        <v>0</v>
      </c>
      <c r="H11" s="121" t="s">
        <v>195</v>
      </c>
      <c r="I11" s="158" t="s">
        <v>640</v>
      </c>
      <c r="J11" s="121">
        <v>2</v>
      </c>
      <c r="K11" s="151">
        <v>120</v>
      </c>
      <c r="L11" s="164">
        <v>240</v>
      </c>
      <c r="M11" s="101">
        <v>0</v>
      </c>
    </row>
    <row r="12" spans="1:23" ht="13">
      <c r="A12" s="15">
        <v>3</v>
      </c>
      <c r="B12" s="121" t="s">
        <v>192</v>
      </c>
      <c r="C12" s="158" t="s">
        <v>574</v>
      </c>
      <c r="D12" s="155">
        <v>1</v>
      </c>
      <c r="E12" s="151">
        <v>3</v>
      </c>
      <c r="F12" s="166">
        <v>3</v>
      </c>
      <c r="G12" s="101">
        <v>0</v>
      </c>
      <c r="H12" s="121"/>
      <c r="I12" s="158"/>
      <c r="J12" s="121"/>
      <c r="K12" s="151"/>
      <c r="L12" s="164">
        <v>0</v>
      </c>
      <c r="M12" s="101">
        <v>0</v>
      </c>
    </row>
    <row r="13" spans="1:23" ht="13">
      <c r="A13" s="15">
        <v>4</v>
      </c>
      <c r="B13" s="121" t="s">
        <v>192</v>
      </c>
      <c r="C13" s="158" t="s">
        <v>641</v>
      </c>
      <c r="D13" s="155">
        <v>1</v>
      </c>
      <c r="E13" s="151">
        <v>6</v>
      </c>
      <c r="F13" s="166">
        <v>6</v>
      </c>
      <c r="G13" s="101">
        <v>0</v>
      </c>
      <c r="H13" s="121"/>
      <c r="I13" s="158"/>
      <c r="J13" s="121"/>
      <c r="K13" s="151"/>
      <c r="L13" s="164">
        <v>0</v>
      </c>
      <c r="M13" s="101">
        <v>0</v>
      </c>
    </row>
    <row r="14" spans="1:23" ht="13">
      <c r="A14" s="15">
        <v>5</v>
      </c>
      <c r="B14" s="121" t="s">
        <v>192</v>
      </c>
      <c r="C14" s="158" t="s">
        <v>642</v>
      </c>
      <c r="D14" s="155">
        <v>1</v>
      </c>
      <c r="E14" s="151">
        <v>6</v>
      </c>
      <c r="F14" s="166">
        <v>6</v>
      </c>
      <c r="G14" s="101">
        <v>0</v>
      </c>
      <c r="H14" s="121"/>
      <c r="I14" s="158"/>
      <c r="J14" s="121"/>
      <c r="K14" s="151"/>
      <c r="L14" s="164">
        <v>0</v>
      </c>
      <c r="M14" s="101">
        <v>0</v>
      </c>
    </row>
    <row r="15" spans="1:23" ht="13">
      <c r="A15" s="15">
        <v>6</v>
      </c>
      <c r="B15" s="121" t="s">
        <v>192</v>
      </c>
      <c r="C15" s="158" t="s">
        <v>579</v>
      </c>
      <c r="D15" s="155">
        <v>1</v>
      </c>
      <c r="E15" s="151">
        <v>8</v>
      </c>
      <c r="F15" s="166">
        <v>8</v>
      </c>
      <c r="G15" s="101">
        <v>0</v>
      </c>
      <c r="H15" s="121"/>
      <c r="I15" s="158"/>
      <c r="J15" s="121"/>
      <c r="K15" s="151"/>
      <c r="L15" s="164">
        <v>0</v>
      </c>
      <c r="M15" s="101">
        <v>0</v>
      </c>
    </row>
    <row r="16" spans="1:23" ht="13">
      <c r="A16" s="15">
        <v>7</v>
      </c>
      <c r="B16" s="121"/>
      <c r="C16" s="158"/>
      <c r="D16" s="155"/>
      <c r="E16" s="151"/>
      <c r="F16" s="166">
        <v>0</v>
      </c>
      <c r="G16" s="101">
        <v>0</v>
      </c>
      <c r="H16" s="121"/>
      <c r="I16" s="158"/>
      <c r="J16" s="155"/>
      <c r="K16" s="151"/>
      <c r="L16" s="164">
        <v>0</v>
      </c>
      <c r="M16" s="101">
        <v>0</v>
      </c>
    </row>
    <row r="17" spans="1:24" ht="13">
      <c r="A17" s="15">
        <v>8</v>
      </c>
      <c r="B17" s="121"/>
      <c r="C17" s="158"/>
      <c r="D17" s="155"/>
      <c r="E17" s="151"/>
      <c r="F17" s="166">
        <v>0</v>
      </c>
      <c r="G17" s="101">
        <v>0</v>
      </c>
      <c r="H17" s="121"/>
      <c r="I17" s="158"/>
      <c r="J17" s="155"/>
      <c r="K17" s="151"/>
      <c r="L17" s="164">
        <v>0</v>
      </c>
      <c r="M17" s="101">
        <v>0</v>
      </c>
    </row>
    <row r="18" spans="1:24" ht="13">
      <c r="A18" s="15">
        <v>9</v>
      </c>
      <c r="B18" s="121"/>
      <c r="C18" s="158"/>
      <c r="D18" s="155"/>
      <c r="E18" s="151"/>
      <c r="F18" s="166">
        <v>0</v>
      </c>
      <c r="G18" s="101">
        <v>0</v>
      </c>
      <c r="H18" s="121"/>
      <c r="I18" s="158"/>
      <c r="J18" s="155"/>
      <c r="K18" s="151"/>
      <c r="L18" s="164">
        <v>0</v>
      </c>
      <c r="M18" s="101">
        <v>0</v>
      </c>
    </row>
    <row r="19" spans="1:24" ht="13">
      <c r="A19" s="15">
        <v>10</v>
      </c>
      <c r="B19" s="121"/>
      <c r="C19" s="158"/>
      <c r="D19" s="155"/>
      <c r="E19" s="151"/>
      <c r="F19" s="166">
        <v>0</v>
      </c>
      <c r="G19" s="101">
        <v>0</v>
      </c>
      <c r="H19" s="121"/>
      <c r="I19" s="158"/>
      <c r="J19" s="155"/>
      <c r="K19" s="151"/>
      <c r="L19" s="164">
        <v>0</v>
      </c>
      <c r="M19" s="101">
        <v>0</v>
      </c>
    </row>
    <row r="20" spans="1:24" ht="13">
      <c r="A20" s="15">
        <v>11</v>
      </c>
      <c r="B20" s="121"/>
      <c r="C20" s="158"/>
      <c r="D20" s="155"/>
      <c r="E20" s="151"/>
      <c r="F20" s="166">
        <v>0</v>
      </c>
      <c r="G20" s="101">
        <v>0</v>
      </c>
      <c r="H20" s="121"/>
      <c r="I20" s="158"/>
      <c r="J20" s="155"/>
      <c r="K20" s="151"/>
      <c r="L20" s="164">
        <v>0</v>
      </c>
      <c r="M20" s="101">
        <v>0</v>
      </c>
    </row>
    <row r="21" spans="1:24" ht="13">
      <c r="A21" s="15">
        <v>12</v>
      </c>
      <c r="B21" s="121"/>
      <c r="C21" s="158"/>
      <c r="D21" s="155"/>
      <c r="E21" s="151"/>
      <c r="F21" s="166">
        <v>0</v>
      </c>
      <c r="G21" s="101">
        <v>0</v>
      </c>
      <c r="H21" s="121"/>
      <c r="I21" s="158"/>
      <c r="J21" s="155"/>
      <c r="K21" s="151"/>
      <c r="L21" s="164">
        <v>0</v>
      </c>
      <c r="M21" s="101">
        <v>0</v>
      </c>
    </row>
    <row r="22" spans="1:24" ht="13">
      <c r="A22" s="15">
        <v>13</v>
      </c>
      <c r="B22" s="121"/>
      <c r="C22" s="158"/>
      <c r="D22" s="155"/>
      <c r="E22" s="151"/>
      <c r="F22" s="166">
        <v>0</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35</v>
      </c>
      <c r="G30" s="115"/>
      <c r="H30" s="6"/>
      <c r="I30" s="10"/>
      <c r="J30" s="10"/>
      <c r="K30" s="161" t="s">
        <v>583</v>
      </c>
      <c r="L30" s="161">
        <v>300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738</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4">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3">
      <c r="A34" s="93"/>
      <c r="B34" s="129" t="s">
        <v>233</v>
      </c>
      <c r="C34" s="53"/>
      <c r="D34" s="53"/>
      <c r="E34" s="53"/>
      <c r="F34" s="53"/>
      <c r="G34" s="101">
        <v>0</v>
      </c>
      <c r="H34" s="129" t="s">
        <v>584</v>
      </c>
      <c r="I34" s="53"/>
      <c r="J34" s="53"/>
      <c r="K34" s="53"/>
      <c r="L34" s="53"/>
      <c r="M34" s="53"/>
      <c r="N34" s="101">
        <v>0</v>
      </c>
      <c r="O34" s="129" t="s">
        <v>585</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c r="A35" s="40"/>
      <c r="B35" s="40" t="s">
        <v>538</v>
      </c>
      <c r="C35" s="40" t="s">
        <v>539</v>
      </c>
      <c r="D35" s="40" t="s">
        <v>586</v>
      </c>
      <c r="E35" s="49" t="s">
        <v>587</v>
      </c>
      <c r="F35" s="40" t="s">
        <v>588</v>
      </c>
      <c r="G35" s="101"/>
      <c r="H35" s="40" t="s">
        <v>590</v>
      </c>
      <c r="I35" s="40" t="s">
        <v>591</v>
      </c>
      <c r="J35" s="40" t="s">
        <v>586</v>
      </c>
      <c r="K35" s="49" t="s">
        <v>592</v>
      </c>
      <c r="L35" s="40" t="s">
        <v>593</v>
      </c>
      <c r="M35" s="40" t="s">
        <v>588</v>
      </c>
      <c r="N35" s="101"/>
      <c r="O35" s="40" t="s">
        <v>381</v>
      </c>
      <c r="P35" s="40" t="s">
        <v>594</v>
      </c>
      <c r="Q35" s="40" t="s">
        <v>588</v>
      </c>
      <c r="R35" s="101"/>
    </row>
    <row r="36" spans="1:195" ht="13">
      <c r="A36" s="15">
        <v>1</v>
      </c>
      <c r="B36" s="481"/>
      <c r="C36" s="482"/>
      <c r="D36" s="483"/>
      <c r="E36" s="484"/>
      <c r="F36" s="485"/>
      <c r="G36" s="486"/>
      <c r="H36" s="156"/>
      <c r="I36" s="159" t="s">
        <v>603</v>
      </c>
      <c r="J36" s="121">
        <v>1</v>
      </c>
      <c r="K36" s="121">
        <v>150</v>
      </c>
      <c r="L36" s="437">
        <v>53.78</v>
      </c>
      <c r="M36" s="180">
        <v>134.44999999999999</v>
      </c>
      <c r="N36" s="101">
        <v>0</v>
      </c>
      <c r="O36" s="168"/>
      <c r="P36" s="169"/>
      <c r="Q36" s="180">
        <v>0</v>
      </c>
      <c r="R36" s="101">
        <v>0</v>
      </c>
    </row>
    <row r="37" spans="1:195" ht="13">
      <c r="A37" s="15">
        <v>2</v>
      </c>
      <c r="B37" s="481"/>
      <c r="C37" s="482"/>
      <c r="D37" s="483"/>
      <c r="E37" s="484"/>
      <c r="F37" s="485"/>
      <c r="G37" s="486"/>
      <c r="H37" s="156"/>
      <c r="I37" s="159"/>
      <c r="J37" s="159"/>
      <c r="K37" s="121"/>
      <c r="L37" s="169"/>
      <c r="M37" s="180">
        <v>0</v>
      </c>
      <c r="N37" s="101">
        <v>0</v>
      </c>
      <c r="O37" s="168"/>
      <c r="P37" s="169"/>
      <c r="Q37" s="180">
        <v>0</v>
      </c>
      <c r="R37" s="101">
        <v>0</v>
      </c>
    </row>
    <row r="38" spans="1:195" ht="13">
      <c r="A38" s="15">
        <v>3</v>
      </c>
      <c r="B38" s="481"/>
      <c r="C38" s="482"/>
      <c r="D38" s="483"/>
      <c r="E38" s="484"/>
      <c r="F38" s="485"/>
      <c r="G38" s="486"/>
      <c r="H38" s="156"/>
      <c r="I38" s="159"/>
      <c r="J38" s="159"/>
      <c r="K38" s="121"/>
      <c r="L38" s="169"/>
      <c r="M38" s="180">
        <v>0</v>
      </c>
      <c r="N38" s="101">
        <v>0</v>
      </c>
      <c r="O38" s="168"/>
      <c r="P38" s="169"/>
      <c r="Q38" s="180">
        <v>0</v>
      </c>
      <c r="R38" s="101">
        <v>0</v>
      </c>
    </row>
    <row r="39" spans="1:195" ht="13">
      <c r="A39" s="15">
        <v>4</v>
      </c>
      <c r="B39" s="481"/>
      <c r="C39" s="482"/>
      <c r="D39" s="483"/>
      <c r="E39" s="484"/>
      <c r="F39" s="485"/>
      <c r="G39" s="486"/>
      <c r="H39" s="156"/>
      <c r="I39" s="159"/>
      <c r="J39" s="159"/>
      <c r="K39" s="121"/>
      <c r="L39" s="169"/>
      <c r="M39" s="180">
        <v>0</v>
      </c>
      <c r="N39" s="101">
        <v>0</v>
      </c>
      <c r="O39" s="168"/>
      <c r="P39" s="169"/>
      <c r="Q39" s="180">
        <v>0</v>
      </c>
      <c r="R39" s="101">
        <v>0</v>
      </c>
    </row>
    <row r="40" spans="1:195" ht="13">
      <c r="A40" s="15">
        <v>5</v>
      </c>
      <c r="B40" s="481"/>
      <c r="C40" s="482"/>
      <c r="D40" s="483"/>
      <c r="E40" s="484"/>
      <c r="F40" s="485"/>
      <c r="G40" s="486"/>
      <c r="H40" s="156"/>
      <c r="I40" s="159"/>
      <c r="J40" s="159"/>
      <c r="K40" s="121"/>
      <c r="L40" s="169"/>
      <c r="M40" s="180">
        <v>0</v>
      </c>
      <c r="N40" s="101">
        <v>0</v>
      </c>
      <c r="O40" s="168"/>
      <c r="P40" s="169"/>
      <c r="Q40" s="180">
        <v>0</v>
      </c>
      <c r="R40" s="101">
        <v>0</v>
      </c>
    </row>
    <row r="41" spans="1:195" ht="13">
      <c r="A41" s="15">
        <v>6</v>
      </c>
      <c r="B41" s="481"/>
      <c r="C41" s="482"/>
      <c r="D41" s="483"/>
      <c r="E41" s="484"/>
      <c r="F41" s="485"/>
      <c r="G41" s="486"/>
      <c r="H41" s="156"/>
      <c r="I41" s="159"/>
      <c r="J41" s="159"/>
      <c r="K41" s="121"/>
      <c r="L41" s="169"/>
      <c r="M41" s="180">
        <v>0</v>
      </c>
      <c r="N41" s="101">
        <v>0</v>
      </c>
      <c r="O41" s="168"/>
      <c r="P41" s="169"/>
      <c r="Q41" s="180">
        <v>0</v>
      </c>
      <c r="R41" s="101">
        <v>0</v>
      </c>
    </row>
    <row r="42" spans="1:195" ht="13">
      <c r="A42" s="15">
        <v>7</v>
      </c>
      <c r="B42" s="481"/>
      <c r="C42" s="482"/>
      <c r="D42" s="483"/>
      <c r="E42" s="484"/>
      <c r="F42" s="485"/>
      <c r="G42" s="486"/>
      <c r="H42" s="156"/>
      <c r="I42" s="159"/>
      <c r="J42" s="159"/>
      <c r="K42" s="121"/>
      <c r="L42" s="169"/>
      <c r="M42" s="180">
        <v>0</v>
      </c>
      <c r="N42" s="101">
        <v>0</v>
      </c>
      <c r="O42" s="168"/>
      <c r="P42" s="169"/>
      <c r="Q42" s="180">
        <v>0</v>
      </c>
      <c r="R42" s="101">
        <v>0</v>
      </c>
    </row>
    <row r="43" spans="1:195" ht="13">
      <c r="A43" s="15">
        <v>8</v>
      </c>
      <c r="B43" s="481"/>
      <c r="C43" s="482"/>
      <c r="D43" s="483"/>
      <c r="E43" s="484"/>
      <c r="F43" s="485"/>
      <c r="G43" s="486"/>
      <c r="H43" s="156"/>
      <c r="I43" s="159"/>
      <c r="J43" s="159"/>
      <c r="K43" s="121"/>
      <c r="L43" s="169"/>
      <c r="M43" s="180">
        <v>0</v>
      </c>
      <c r="N43" s="101">
        <v>0</v>
      </c>
      <c r="O43" s="168"/>
      <c r="P43" s="169"/>
      <c r="Q43" s="180">
        <v>0</v>
      </c>
      <c r="R43" s="101">
        <v>0</v>
      </c>
    </row>
    <row r="44" spans="1:195" ht="13">
      <c r="A44" s="15">
        <v>9</v>
      </c>
      <c r="B44" s="481"/>
      <c r="C44" s="482"/>
      <c r="D44" s="483"/>
      <c r="E44" s="484"/>
      <c r="F44" s="485"/>
      <c r="G44" s="486"/>
      <c r="H44" s="156"/>
      <c r="I44" s="159"/>
      <c r="J44" s="159"/>
      <c r="K44" s="121"/>
      <c r="L44" s="169"/>
      <c r="M44" s="180">
        <v>0</v>
      </c>
      <c r="N44" s="101">
        <v>0</v>
      </c>
      <c r="O44" s="168"/>
      <c r="P44" s="169"/>
      <c r="Q44" s="180">
        <v>0</v>
      </c>
      <c r="R44" s="101">
        <v>0</v>
      </c>
    </row>
    <row r="45" spans="1:195" ht="13">
      <c r="A45" s="15">
        <v>10</v>
      </c>
      <c r="B45" s="483"/>
      <c r="C45" s="482"/>
      <c r="D45" s="483"/>
      <c r="E45" s="484"/>
      <c r="F45" s="485"/>
      <c r="G45" s="486"/>
      <c r="H45" s="156"/>
      <c r="I45" s="159"/>
      <c r="J45" s="159"/>
      <c r="K45" s="121"/>
      <c r="L45" s="169"/>
      <c r="M45" s="180">
        <v>0</v>
      </c>
      <c r="N45" s="101">
        <v>0</v>
      </c>
      <c r="O45" s="168"/>
      <c r="P45" s="169"/>
      <c r="Q45" s="180">
        <v>0</v>
      </c>
      <c r="R45" s="101">
        <v>0</v>
      </c>
    </row>
    <row r="46" spans="1:195" ht="13">
      <c r="A46" s="15">
        <v>11</v>
      </c>
      <c r="B46" s="483"/>
      <c r="C46" s="482"/>
      <c r="D46" s="483"/>
      <c r="E46" s="484"/>
      <c r="F46" s="485"/>
      <c r="G46" s="486"/>
      <c r="H46" s="156"/>
      <c r="I46" s="159"/>
      <c r="J46" s="159"/>
      <c r="K46" s="121"/>
      <c r="L46" s="169"/>
      <c r="M46" s="180">
        <v>0</v>
      </c>
      <c r="N46" s="101">
        <v>0</v>
      </c>
      <c r="O46" s="168"/>
      <c r="P46" s="169"/>
      <c r="Q46" s="180">
        <v>0</v>
      </c>
      <c r="R46" s="101">
        <v>0</v>
      </c>
    </row>
    <row r="47" spans="1:195" ht="13">
      <c r="A47" s="15">
        <v>12</v>
      </c>
      <c r="B47" s="483"/>
      <c r="C47" s="482"/>
      <c r="D47" s="483"/>
      <c r="E47" s="484"/>
      <c r="F47" s="485"/>
      <c r="G47" s="482"/>
      <c r="H47" s="156"/>
      <c r="I47" s="159"/>
      <c r="J47" s="159"/>
      <c r="K47" s="121"/>
      <c r="L47" s="169"/>
      <c r="M47" s="180">
        <v>0</v>
      </c>
      <c r="N47" s="101">
        <v>0</v>
      </c>
      <c r="O47" s="168"/>
      <c r="P47" s="169"/>
      <c r="Q47" s="180">
        <v>0</v>
      </c>
      <c r="R47" s="101">
        <v>0</v>
      </c>
    </row>
    <row r="48" spans="1:195" ht="13">
      <c r="A48" s="15">
        <v>13</v>
      </c>
      <c r="B48" s="483"/>
      <c r="C48" s="482"/>
      <c r="D48" s="483"/>
      <c r="E48" s="484"/>
      <c r="F48" s="485"/>
      <c r="G48" s="482"/>
      <c r="H48" s="156"/>
      <c r="I48" s="159"/>
      <c r="J48" s="159"/>
      <c r="K48" s="121"/>
      <c r="L48" s="169"/>
      <c r="M48" s="180">
        <v>0</v>
      </c>
      <c r="N48" s="101">
        <v>0</v>
      </c>
      <c r="O48" s="168"/>
      <c r="P48" s="169"/>
      <c r="Q48" s="180">
        <v>0</v>
      </c>
      <c r="R48" s="101">
        <v>0</v>
      </c>
    </row>
    <row r="49" spans="1:18" ht="13">
      <c r="A49" s="15">
        <v>14</v>
      </c>
      <c r="B49" s="483"/>
      <c r="C49" s="487"/>
      <c r="D49" s="483"/>
      <c r="E49" s="484"/>
      <c r="F49" s="485"/>
      <c r="G49" s="487"/>
      <c r="H49" s="156"/>
      <c r="I49" s="159"/>
      <c r="J49" s="159"/>
      <c r="K49" s="121"/>
      <c r="L49" s="169"/>
      <c r="M49" s="180">
        <v>0</v>
      </c>
      <c r="N49" s="101">
        <v>0</v>
      </c>
      <c r="O49" s="168"/>
      <c r="P49" s="169"/>
      <c r="Q49" s="180">
        <v>0</v>
      </c>
      <c r="R49" s="101">
        <v>0</v>
      </c>
    </row>
    <row r="50" spans="1:18" ht="13">
      <c r="A50" s="15">
        <v>15</v>
      </c>
      <c r="B50" s="483"/>
      <c r="C50" s="487"/>
      <c r="D50" s="483"/>
      <c r="E50" s="484"/>
      <c r="F50" s="485"/>
      <c r="G50" s="487"/>
      <c r="H50" s="156"/>
      <c r="I50" s="159"/>
      <c r="J50" s="159"/>
      <c r="K50" s="121"/>
      <c r="L50" s="169"/>
      <c r="M50" s="180">
        <v>0</v>
      </c>
      <c r="N50" s="101">
        <v>0</v>
      </c>
      <c r="O50" s="168"/>
      <c r="P50" s="169"/>
      <c r="Q50" s="180">
        <v>0</v>
      </c>
      <c r="R50" s="101">
        <v>0</v>
      </c>
    </row>
    <row r="51" spans="1:18" ht="13">
      <c r="A51" s="15">
        <v>16</v>
      </c>
      <c r="B51" s="483"/>
      <c r="C51" s="487"/>
      <c r="D51" s="483"/>
      <c r="E51" s="484"/>
      <c r="F51" s="485"/>
      <c r="G51" s="487"/>
      <c r="H51" s="156"/>
      <c r="I51" s="159"/>
      <c r="J51" s="159"/>
      <c r="K51" s="121"/>
      <c r="L51" s="169"/>
      <c r="M51" s="180">
        <v>0</v>
      </c>
      <c r="N51" s="101">
        <v>0</v>
      </c>
      <c r="O51" s="168"/>
      <c r="P51" s="169"/>
      <c r="Q51" s="180">
        <v>0</v>
      </c>
      <c r="R51" s="101">
        <v>0</v>
      </c>
    </row>
    <row r="52" spans="1:18" ht="13">
      <c r="A52" s="15">
        <v>17</v>
      </c>
      <c r="B52" s="483"/>
      <c r="C52" s="487"/>
      <c r="D52" s="483"/>
      <c r="E52" s="484"/>
      <c r="F52" s="485"/>
      <c r="G52" s="487"/>
      <c r="H52" s="156"/>
      <c r="I52" s="159"/>
      <c r="J52" s="159"/>
      <c r="K52" s="121"/>
      <c r="L52" s="169"/>
      <c r="M52" s="180">
        <v>0</v>
      </c>
      <c r="N52" s="101">
        <v>0</v>
      </c>
      <c r="O52" s="168"/>
      <c r="P52" s="169"/>
      <c r="Q52" s="180">
        <v>0</v>
      </c>
      <c r="R52" s="101">
        <v>0</v>
      </c>
    </row>
    <row r="53" spans="1:18" ht="13">
      <c r="A53" s="15">
        <v>18</v>
      </c>
      <c r="B53" s="483"/>
      <c r="C53" s="487"/>
      <c r="D53" s="483"/>
      <c r="E53" s="484"/>
      <c r="F53" s="485"/>
      <c r="G53" s="487"/>
      <c r="H53" s="156"/>
      <c r="I53" s="159"/>
      <c r="J53" s="159"/>
      <c r="K53" s="121"/>
      <c r="L53" s="169"/>
      <c r="M53" s="180">
        <v>0</v>
      </c>
      <c r="N53" s="101">
        <v>0</v>
      </c>
      <c r="O53" s="168"/>
      <c r="P53" s="169"/>
      <c r="Q53" s="180">
        <v>0</v>
      </c>
      <c r="R53" s="101">
        <v>0</v>
      </c>
    </row>
    <row r="54" spans="1:18" ht="13">
      <c r="A54" s="15">
        <v>19</v>
      </c>
      <c r="B54" s="483"/>
      <c r="C54" s="487"/>
      <c r="D54" s="483"/>
      <c r="E54" s="484"/>
      <c r="F54" s="485"/>
      <c r="G54" s="487"/>
      <c r="H54" s="156"/>
      <c r="I54" s="159"/>
      <c r="J54" s="159"/>
      <c r="K54" s="121"/>
      <c r="L54" s="169"/>
      <c r="M54" s="180">
        <v>0</v>
      </c>
      <c r="N54" s="101">
        <v>0</v>
      </c>
      <c r="O54" s="168"/>
      <c r="P54" s="169"/>
      <c r="Q54" s="180">
        <v>0</v>
      </c>
      <c r="R54" s="101">
        <v>0</v>
      </c>
    </row>
    <row r="55" spans="1:18" ht="13">
      <c r="A55" s="15">
        <v>20</v>
      </c>
      <c r="B55" s="483"/>
      <c r="C55" s="487"/>
      <c r="D55" s="483"/>
      <c r="E55" s="484"/>
      <c r="F55" s="488"/>
      <c r="G55" s="487"/>
      <c r="H55" s="156"/>
      <c r="I55" s="159"/>
      <c r="J55" s="159"/>
      <c r="K55" s="121"/>
      <c r="L55" s="169"/>
      <c r="M55" s="181">
        <v>0</v>
      </c>
      <c r="N55" s="101">
        <v>0</v>
      </c>
      <c r="O55" s="168"/>
      <c r="P55" s="169"/>
      <c r="Q55" s="181">
        <v>0</v>
      </c>
      <c r="R55" s="101">
        <v>0</v>
      </c>
    </row>
    <row r="56" spans="1:18" ht="13.5" thickBot="1">
      <c r="E56" s="161" t="s">
        <v>602</v>
      </c>
      <c r="F56" s="162">
        <v>0</v>
      </c>
      <c r="G56" s="17"/>
      <c r="H56"/>
      <c r="L56" s="161" t="s">
        <v>598</v>
      </c>
      <c r="M56" s="162">
        <v>134.44999999999999</v>
      </c>
      <c r="O56"/>
      <c r="P56" s="161" t="s">
        <v>599</v>
      </c>
      <c r="Q56" s="162">
        <v>0</v>
      </c>
    </row>
    <row r="57" spans="1:18" ht="13" customHeight="1"/>
    <row r="58" spans="1:18" ht="13" customHeight="1"/>
    <row r="59" spans="1:18" ht="13" customHeight="1"/>
    <row r="60" spans="1:18" ht="13" customHeight="1"/>
    <row r="61" spans="1:18" ht="13" customHeight="1"/>
    <row r="62" spans="1:18" ht="13" customHeight="1"/>
    <row r="63" spans="1:18" ht="13" customHeight="1"/>
    <row r="64" spans="1:18"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12" priority="2" operator="equal">
      <formula>"Check"</formula>
    </cfRule>
    <cfRule type="cellIs" dxfId="11" priority="3" operator="equal">
      <formula>"Ok"</formula>
    </cfRule>
  </conditionalFormatting>
  <dataValidations count="1">
    <dataValidation type="list" allowBlank="1" showInputMessage="1" showErrorMessage="1" sqref="M8 G30:J30 M30 C30:D31" xr:uid="{A1285158-D0F2-4035-A5F1-39623A68252F}">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62B1BA00-8607-4080-991E-DA0E757D8BE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58F63657-DEAA-4E82-A5AF-21A30DDA605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61" id="{87E1A187-203D-4A44-9D23-4E8A1C23727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EAA7B15F-6DCD-44A1-9ECD-55DEC639471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DEBD2077-AB33-47BF-AB3A-75B60953A94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 id="{EE707176-61FE-404C-9A3C-222DA172B72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AC5B89C2-02C6-49AE-BA82-ABEBE67C59B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62" id="{657900C9-B953-412E-8F00-969A4A15A98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59D36B45-B890-469B-99C2-B5E2C78A567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BFD85A71-1E5C-4866-AF2B-EF9B0FFF29A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93" id="{A8B8C805-B591-49C5-9281-61F25EA2CE1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C2697B1A-AB9A-47D4-94C7-ECB60E8C197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BC2D1706-0DB1-4B79-B548-DE19D1608FC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94" id="{1FF6B8C1-FE9F-47C4-B455-8F771B34813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6528662F-2C5F-40D2-96A7-686917556B88}">
          <x14:formula1>
            <xm:f>'Input|Setup'!$B$31:$B$49</xm:f>
          </x14:formula1>
          <xm:sqref>B10:B29 H10:H29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U85"/>
  <sheetViews>
    <sheetView showGridLines="0" topLeftCell="A2" zoomScaleNormal="100" workbookViewId="0">
      <selection activeCell="B20" sqref="B20"/>
    </sheetView>
  </sheetViews>
  <sheetFormatPr defaultColWidth="9.1796875" defaultRowHeight="12.65" customHeight="1"/>
  <cols>
    <col min="1" max="1" width="3.26953125" customWidth="1"/>
    <col min="2" max="2" width="72" bestFit="1" customWidth="1"/>
    <col min="3" max="3" width="20" customWidth="1"/>
    <col min="4" max="4" width="4.1796875" customWidth="1"/>
    <col min="5" max="5" width="4.81640625" customWidth="1"/>
    <col min="6" max="6" width="11" bestFit="1" customWidth="1"/>
    <col min="7" max="7" width="5.81640625" customWidth="1"/>
    <col min="8" max="8" width="5.453125" bestFit="1" customWidth="1"/>
  </cols>
  <sheetData>
    <row r="1" spans="1:17" s="178" customFormat="1" ht="25" customHeight="1">
      <c r="A1" s="176"/>
      <c r="B1" s="35" t="s">
        <v>0</v>
      </c>
      <c r="C1" s="177"/>
      <c r="D1" s="176"/>
      <c r="E1" s="176"/>
    </row>
    <row r="2" spans="1:17" s="30" customFormat="1" ht="25" customHeight="1">
      <c r="A2" s="31"/>
      <c r="B2" s="35" t="str">
        <f ca="1">IFERROR(MID(CELL("filename",A1),FIND("]",CELL("filename",A1))+1,255),"")</f>
        <v>Index</v>
      </c>
      <c r="C2" s="36" t="s">
        <v>1</v>
      </c>
      <c r="D2" s="122">
        <f>'Model Validation'!C4</f>
        <v>1</v>
      </c>
      <c r="E2" s="31"/>
      <c r="F2" s="41"/>
    </row>
    <row r="3" spans="1:17" s="5" customFormat="1" ht="12.5"/>
    <row r="4" spans="1:17" ht="12.5">
      <c r="A4" s="5"/>
      <c r="B4" s="5"/>
      <c r="C4" s="5"/>
      <c r="D4" s="5"/>
      <c r="E4" s="5"/>
      <c r="F4" s="5"/>
      <c r="G4" s="5"/>
      <c r="H4" s="5"/>
    </row>
    <row r="5" spans="1:17" ht="15" customHeight="1">
      <c r="A5" s="21"/>
      <c r="B5" s="22" t="s">
        <v>2</v>
      </c>
      <c r="C5" s="21"/>
      <c r="D5" s="21"/>
      <c r="E5" s="21"/>
      <c r="F5" s="21"/>
      <c r="G5" s="21"/>
      <c r="H5" s="21"/>
      <c r="I5" s="21"/>
      <c r="J5" s="21"/>
      <c r="K5" s="21"/>
      <c r="L5" s="21"/>
      <c r="M5" s="21"/>
      <c r="N5" s="21"/>
      <c r="O5" s="21"/>
      <c r="P5" s="21"/>
      <c r="Q5" s="21"/>
    </row>
    <row r="6" spans="1:17" ht="12.5">
      <c r="A6" s="5"/>
      <c r="B6" s="5"/>
      <c r="C6" s="5"/>
      <c r="D6" s="5"/>
      <c r="E6" s="5"/>
      <c r="F6" s="5"/>
      <c r="G6" s="5"/>
      <c r="H6" s="5"/>
      <c r="I6" s="5"/>
      <c r="J6" s="5"/>
      <c r="K6" s="5"/>
      <c r="L6" s="5"/>
      <c r="M6" s="5"/>
      <c r="N6" s="5"/>
      <c r="O6" s="5"/>
      <c r="P6" s="5"/>
      <c r="Q6" s="5"/>
    </row>
    <row r="7" spans="1:17" s="175" customFormat="1" ht="27.75" customHeight="1">
      <c r="A7" s="171"/>
      <c r="B7" s="172" t="s">
        <v>3</v>
      </c>
      <c r="C7" s="173" t="s">
        <v>4</v>
      </c>
      <c r="D7" s="171"/>
      <c r="E7" s="171"/>
      <c r="F7" s="174" t="s">
        <v>5</v>
      </c>
      <c r="G7" s="171"/>
      <c r="H7" s="172" t="s">
        <v>6</v>
      </c>
    </row>
    <row r="8" spans="1:17" ht="12.5">
      <c r="A8" s="5"/>
      <c r="B8" s="157" t="str">
        <f ca="1">'Output|Fee Based'!B2</f>
        <v>Output|Fee Based</v>
      </c>
      <c r="C8" s="101">
        <f>'Model Validation'!C8</f>
        <v>0</v>
      </c>
      <c r="D8" s="5"/>
      <c r="E8" s="5"/>
      <c r="F8" s="32" t="s">
        <v>7</v>
      </c>
      <c r="G8" s="5"/>
      <c r="H8" s="5" t="s">
        <v>8</v>
      </c>
    </row>
    <row r="9" spans="1:17" ht="12.5">
      <c r="A9" s="5"/>
      <c r="B9" s="157" t="str">
        <f ca="1">'Output|Quoted'!B2</f>
        <v>Output|Quoted</v>
      </c>
      <c r="C9" s="101">
        <f>'Model Validation'!C9</f>
        <v>0</v>
      </c>
      <c r="D9" s="5"/>
      <c r="E9" s="5"/>
      <c r="F9" s="32" t="s">
        <v>7</v>
      </c>
      <c r="G9" s="5"/>
      <c r="H9" s="5" t="s">
        <v>9</v>
      </c>
    </row>
    <row r="10" spans="1:17" ht="12.5">
      <c r="A10" s="5"/>
      <c r="B10" s="157" t="str">
        <f ca="1">'Input|Setup'!B2</f>
        <v>Input|Setup</v>
      </c>
      <c r="C10" s="101">
        <f>'Model Validation'!C10</f>
        <v>0</v>
      </c>
      <c r="D10" s="5"/>
      <c r="E10" s="5"/>
      <c r="F10" s="32" t="s">
        <v>10</v>
      </c>
      <c r="G10" s="5"/>
      <c r="H10" s="5" t="s">
        <v>11</v>
      </c>
    </row>
    <row r="11" spans="1:17" ht="12.5">
      <c r="A11" s="5"/>
      <c r="B11" s="157" t="str">
        <f ca="1">'Input|Escalations'!B2</f>
        <v>Input|Escalations</v>
      </c>
      <c r="C11" s="101">
        <f>'Model Validation'!C11</f>
        <v>0</v>
      </c>
      <c r="D11" s="5"/>
      <c r="E11" s="5"/>
      <c r="F11" s="32" t="s">
        <v>10</v>
      </c>
      <c r="G11" s="5"/>
      <c r="H11" s="5" t="s">
        <v>12</v>
      </c>
    </row>
    <row r="12" spans="1:17" ht="12.5">
      <c r="A12" s="5"/>
      <c r="B12" s="157" t="str">
        <f ca="1">'Input|Indirect Cost Rates'!B2</f>
        <v>Input|Indirect Cost Rates</v>
      </c>
      <c r="C12" s="4" t="str">
        <f>'Model Validation'!C12</f>
        <v>NA</v>
      </c>
      <c r="D12" s="5"/>
      <c r="E12" s="5"/>
      <c r="F12" s="32" t="s">
        <v>10</v>
      </c>
      <c r="G12" s="5"/>
      <c r="H12" s="5" t="s">
        <v>13</v>
      </c>
    </row>
    <row r="13" spans="1:17" ht="12.5">
      <c r="A13" s="5"/>
      <c r="B13" s="157" t="str">
        <f ca="1">'Input|Labour Rates'!B2</f>
        <v>Input|Labour Rates</v>
      </c>
      <c r="C13" s="101">
        <f>'Model Validation'!C13</f>
        <v>0</v>
      </c>
      <c r="D13" s="5"/>
      <c r="E13" s="5"/>
      <c r="F13" s="32" t="s">
        <v>10</v>
      </c>
      <c r="G13" s="5"/>
      <c r="H13" s="5" t="s">
        <v>14</v>
      </c>
    </row>
    <row r="14" spans="1:17" ht="12.5">
      <c r="A14" s="5"/>
      <c r="B14" s="157" t="str">
        <f>'Input|Fee Based'!B2</f>
        <v>Input|Fee Based</v>
      </c>
      <c r="C14" s="101">
        <f>'Model Validation'!C14</f>
        <v>1</v>
      </c>
      <c r="D14" s="5"/>
      <c r="E14" s="5"/>
      <c r="F14" s="32" t="s">
        <v>10</v>
      </c>
      <c r="G14" s="5"/>
      <c r="H14" s="5" t="s">
        <v>15</v>
      </c>
    </row>
    <row r="15" spans="1:17" ht="12.5">
      <c r="A15" s="5"/>
      <c r="B15" s="157" t="str">
        <f ca="1">'Input|Fee Based Mapping'!B2</f>
        <v>Input|Fee Based Mapping</v>
      </c>
      <c r="C15" s="101">
        <f>'Model Validation'!C15</f>
        <v>0</v>
      </c>
      <c r="D15" s="5"/>
      <c r="E15" s="5"/>
      <c r="F15" s="32" t="s">
        <v>10</v>
      </c>
      <c r="G15" s="5"/>
      <c r="H15" s="5" t="s">
        <v>16</v>
      </c>
    </row>
    <row r="16" spans="1:17" ht="12.5">
      <c r="A16" s="5"/>
      <c r="B16" s="157" t="s">
        <v>17</v>
      </c>
      <c r="C16" s="101">
        <f>'Input|Tax Recovery'!J1</f>
        <v>0</v>
      </c>
      <c r="D16" s="5"/>
      <c r="E16" s="5"/>
      <c r="F16" s="32" t="s">
        <v>10</v>
      </c>
      <c r="G16" s="5"/>
      <c r="H16" s="5" t="s">
        <v>18</v>
      </c>
    </row>
    <row r="17" spans="1:8" ht="12.5">
      <c r="A17" s="5"/>
      <c r="B17" s="157" t="str">
        <f ca="1">'Calc|Labour Rates'!B2</f>
        <v>Calc|Labour Rates</v>
      </c>
      <c r="C17" s="4" t="str">
        <f>'Model Validation'!C16</f>
        <v>NA</v>
      </c>
      <c r="D17" s="5"/>
      <c r="E17" s="5"/>
      <c r="F17" s="32" t="s">
        <v>7</v>
      </c>
      <c r="G17" s="5"/>
      <c r="H17" s="5" t="s">
        <v>19</v>
      </c>
    </row>
    <row r="18" spans="1:8" ht="12.5">
      <c r="A18" s="5"/>
      <c r="B18" s="157" t="str">
        <f>'Calc|Fee Based'!B2</f>
        <v>Calc|Fee Based</v>
      </c>
      <c r="C18" s="101">
        <f>'Model Validation'!C17</f>
        <v>0</v>
      </c>
      <c r="D18" s="5"/>
      <c r="E18" s="5"/>
      <c r="F18" s="32" t="s">
        <v>7</v>
      </c>
      <c r="G18" s="5"/>
      <c r="H18" s="5" t="s">
        <v>20</v>
      </c>
    </row>
    <row r="19" spans="1:8" ht="12.5">
      <c r="A19" s="5"/>
      <c r="B19" s="157" t="str">
        <f ca="1">'Model Validation'!B2</f>
        <v>Model Validation</v>
      </c>
      <c r="C19" s="4" t="str">
        <f>'Model Validation'!C18</f>
        <v>NA</v>
      </c>
      <c r="D19" s="5"/>
      <c r="E19" s="5"/>
      <c r="F19" s="32" t="s">
        <v>7</v>
      </c>
      <c r="G19" s="5"/>
      <c r="H19" s="5" t="s">
        <v>21</v>
      </c>
    </row>
    <row r="20" spans="1:8" ht="12.5">
      <c r="A20" s="5"/>
      <c r="B20" s="157" t="str">
        <f>'Input|Labour Rates'!B87</f>
        <v>ND1P</v>
      </c>
      <c r="C20" s="101">
        <f ca="1">'Model Validation'!C19</f>
        <v>0</v>
      </c>
      <c r="D20" s="5"/>
      <c r="E20" s="5"/>
      <c r="F20" s="32" t="s">
        <v>10</v>
      </c>
      <c r="G20" s="5"/>
      <c r="H20" s="5" t="s">
        <v>22</v>
      </c>
    </row>
    <row r="21" spans="1:8" ht="12.5">
      <c r="A21" s="5"/>
      <c r="B21" s="157" t="str">
        <f>'Input|Labour Rates'!B88</f>
        <v>ND3P</v>
      </c>
      <c r="C21" s="101">
        <f ca="1">'Model Validation'!C20</f>
        <v>0</v>
      </c>
      <c r="D21" s="5"/>
      <c r="E21" s="5"/>
      <c r="F21" s="32" t="s">
        <v>10</v>
      </c>
      <c r="G21" s="5"/>
      <c r="H21" s="5" t="s">
        <v>22</v>
      </c>
    </row>
    <row r="22" spans="1:8" ht="12.5">
      <c r="A22" s="5"/>
      <c r="B22" s="157" t="str">
        <f>'Input|Labour Rates'!B89</f>
        <v>BTSO</v>
      </c>
      <c r="C22" s="101">
        <f ca="1">'Model Validation'!C21</f>
        <v>0</v>
      </c>
      <c r="D22" s="5"/>
      <c r="E22" s="5"/>
      <c r="F22" s="32" t="s">
        <v>10</v>
      </c>
      <c r="G22" s="5"/>
      <c r="H22" s="5" t="s">
        <v>22</v>
      </c>
    </row>
    <row r="23" spans="1:8" ht="12.5">
      <c r="A23" s="5"/>
      <c r="B23" s="157" t="str">
        <f>'Input|Labour Rates'!B90</f>
        <v>BTSP</v>
      </c>
      <c r="C23" s="101">
        <f ca="1">'Model Validation'!C22</f>
        <v>0</v>
      </c>
      <c r="D23" s="5"/>
      <c r="E23" s="5"/>
      <c r="F23" s="32" t="s">
        <v>10</v>
      </c>
      <c r="G23" s="5"/>
      <c r="H23" s="5" t="s">
        <v>22</v>
      </c>
    </row>
    <row r="24" spans="1:8" ht="12.5">
      <c r="A24" s="5"/>
      <c r="B24" s="157" t="str">
        <f>'Input|Labour Rates'!B91</f>
        <v>SUTK</v>
      </c>
      <c r="C24" s="101">
        <f ca="1">'Model Validation'!C23</f>
        <v>0</v>
      </c>
      <c r="D24" s="5"/>
      <c r="E24" s="5"/>
      <c r="F24" s="32" t="s">
        <v>10</v>
      </c>
      <c r="G24" s="5"/>
      <c r="H24" s="5" t="s">
        <v>22</v>
      </c>
    </row>
    <row r="25" spans="1:8" ht="12.5">
      <c r="A25" s="5"/>
      <c r="B25" s="157" t="str">
        <f>'Input|Labour Rates'!B92</f>
        <v>RTK1</v>
      </c>
      <c r="C25" s="101">
        <f ca="1">'Model Validation'!C24</f>
        <v>0</v>
      </c>
      <c r="D25" s="5"/>
      <c r="E25" s="5"/>
      <c r="F25" s="32" t="s">
        <v>10</v>
      </c>
      <c r="G25" s="5"/>
      <c r="H25" s="5" t="s">
        <v>22</v>
      </c>
    </row>
    <row r="26" spans="1:8" ht="12.5">
      <c r="A26" s="5"/>
      <c r="B26" s="157" t="str">
        <f>'Input|Labour Rates'!B93</f>
        <v>REEN</v>
      </c>
      <c r="C26" s="101">
        <f ca="1">'Model Validation'!C25</f>
        <v>0</v>
      </c>
      <c r="D26" s="5"/>
      <c r="E26" s="5"/>
      <c r="F26" s="32" t="s">
        <v>10</v>
      </c>
      <c r="G26" s="5"/>
      <c r="H26" s="5" t="s">
        <v>22</v>
      </c>
    </row>
    <row r="27" spans="1:8" ht="12.5">
      <c r="A27" s="5"/>
      <c r="B27" s="157" t="str">
        <f>'Input|Labour Rates'!B94</f>
        <v>DEEN</v>
      </c>
      <c r="C27" s="101">
        <f ca="1">'Model Validation'!C26</f>
        <v>0</v>
      </c>
      <c r="D27" s="5"/>
      <c r="E27" s="5"/>
      <c r="F27" s="32" t="s">
        <v>10</v>
      </c>
      <c r="G27" s="5"/>
      <c r="H27" s="5" t="s">
        <v>22</v>
      </c>
    </row>
    <row r="28" spans="1:8" ht="12.5">
      <c r="A28" s="5"/>
      <c r="B28" s="157" t="str">
        <f>'Input|Labour Rates'!B95</f>
        <v>DCTK</v>
      </c>
      <c r="C28" s="101">
        <f ca="1">'Model Validation'!C27</f>
        <v>0</v>
      </c>
      <c r="D28" s="5"/>
      <c r="E28" s="5"/>
      <c r="F28" s="32" t="s">
        <v>10</v>
      </c>
      <c r="G28" s="5"/>
      <c r="H28" s="5" t="s">
        <v>22</v>
      </c>
    </row>
    <row r="29" spans="1:8" ht="12.5">
      <c r="A29" s="5"/>
      <c r="B29" s="157" t="str">
        <f>'Input|Labour Rates'!B96</f>
        <v>RCTK</v>
      </c>
      <c r="C29" s="101">
        <f ca="1">'Model Validation'!C28</f>
        <v>0</v>
      </c>
      <c r="D29" s="5"/>
      <c r="E29" s="5"/>
      <c r="F29" s="32" t="s">
        <v>10</v>
      </c>
      <c r="G29" s="5"/>
      <c r="H29" s="5" t="s">
        <v>22</v>
      </c>
    </row>
    <row r="30" spans="1:8" ht="12.5">
      <c r="A30" s="5"/>
      <c r="B30" s="157" t="str">
        <f>'Input|Labour Rates'!B97</f>
        <v>SLOM</v>
      </c>
      <c r="C30" s="101">
        <f ca="1">'Model Validation'!C29</f>
        <v>0</v>
      </c>
      <c r="D30" s="5"/>
      <c r="E30" s="5"/>
      <c r="F30" s="32" t="s">
        <v>10</v>
      </c>
      <c r="G30" s="5"/>
      <c r="H30" s="5" t="s">
        <v>22</v>
      </c>
    </row>
    <row r="31" spans="1:8" ht="12.5">
      <c r="A31" s="5"/>
      <c r="B31" s="157" t="str">
        <f>'Input|Labour Rates'!B99</f>
        <v>RFOM</v>
      </c>
      <c r="C31" s="101">
        <f ca="1">'Model Validation'!C30</f>
        <v>0</v>
      </c>
      <c r="D31" s="5"/>
      <c r="E31" s="5"/>
      <c r="F31" s="32" t="s">
        <v>10</v>
      </c>
      <c r="G31" s="5"/>
      <c r="H31" s="5" t="s">
        <v>22</v>
      </c>
    </row>
    <row r="32" spans="1:8" ht="12.5">
      <c r="A32" s="5"/>
      <c r="B32" s="157" t="str">
        <f>'Input|Labour Rates'!B100</f>
        <v>REENRM</v>
      </c>
      <c r="C32" s="101">
        <f ca="1">'Model Validation'!C31</f>
        <v>0</v>
      </c>
      <c r="D32" s="5"/>
      <c r="E32" s="5"/>
      <c r="F32" s="32" t="s">
        <v>10</v>
      </c>
      <c r="G32" s="5"/>
      <c r="H32" s="5" t="s">
        <v>22</v>
      </c>
    </row>
    <row r="33" spans="1:21" ht="12.5">
      <c r="A33" s="5"/>
      <c r="B33" s="157" t="str">
        <f>'Input|Labour Rates'!B101</f>
        <v>DEENRM</v>
      </c>
      <c r="C33" s="101">
        <f ca="1">'Model Validation'!C32</f>
        <v>0</v>
      </c>
      <c r="D33" s="5"/>
      <c r="E33" s="5"/>
      <c r="F33" s="32" t="s">
        <v>10</v>
      </c>
      <c r="G33" s="5"/>
      <c r="H33" s="5" t="s">
        <v>22</v>
      </c>
    </row>
    <row r="34" spans="1:21" ht="12.5">
      <c r="A34" s="5"/>
      <c r="B34" s="157" t="str">
        <f>'Input|Labour Rates'!B102</f>
        <v>MCTK</v>
      </c>
      <c r="C34" s="101">
        <f ca="1">'Model Validation'!C33</f>
        <v>0</v>
      </c>
      <c r="D34" s="5"/>
      <c r="E34" s="5"/>
      <c r="F34" s="32" t="s">
        <v>10</v>
      </c>
      <c r="G34" s="5"/>
      <c r="H34" s="5" t="s">
        <v>22</v>
      </c>
    </row>
    <row r="35" spans="1:21" ht="12.5">
      <c r="A35" s="5"/>
      <c r="B35" s="157" t="str">
        <f>'Input|Labour Rates'!B103</f>
        <v>SPRDRM</v>
      </c>
      <c r="C35" s="101">
        <f ca="1">'Model Validation'!C34</f>
        <v>0</v>
      </c>
      <c r="D35" s="5"/>
      <c r="E35" s="5"/>
      <c r="F35" s="32" t="s">
        <v>10</v>
      </c>
      <c r="G35" s="5"/>
      <c r="H35" s="5" t="s">
        <v>22</v>
      </c>
    </row>
    <row r="36" spans="1:21" ht="12.5">
      <c r="A36" s="5"/>
      <c r="B36" s="157" t="str">
        <f>'Input|Labour Rates'!B104</f>
        <v>MECFRM</v>
      </c>
      <c r="C36" s="101">
        <f ca="1">'Model Validation'!C35</f>
        <v>0</v>
      </c>
      <c r="D36" s="5"/>
      <c r="E36" s="5"/>
      <c r="F36" s="32" t="s">
        <v>10</v>
      </c>
      <c r="G36" s="5"/>
      <c r="H36" s="5" t="s">
        <v>22</v>
      </c>
    </row>
    <row r="37" spans="1:21" ht="12.5">
      <c r="A37" s="5"/>
      <c r="B37" s="157" t="str">
        <f>'Input|Labour Rates'!B105</f>
        <v>SPRD</v>
      </c>
      <c r="C37" s="101">
        <f ca="1">'Model Validation'!C36</f>
        <v>0</v>
      </c>
      <c r="D37" s="5"/>
      <c r="E37" s="5"/>
      <c r="F37" s="32" t="s">
        <v>10</v>
      </c>
      <c r="G37" s="5"/>
      <c r="H37" s="5" t="s">
        <v>22</v>
      </c>
    </row>
    <row r="38" spans="1:21" ht="12.5">
      <c r="A38" s="5"/>
      <c r="B38" s="157" t="str">
        <f>'Input|Labour Rates'!B106</f>
        <v>MTAL</v>
      </c>
      <c r="C38" s="101">
        <f ca="1">'Model Validation'!C37</f>
        <v>0</v>
      </c>
      <c r="D38" s="5"/>
      <c r="E38" s="5"/>
      <c r="F38" s="32" t="s">
        <v>10</v>
      </c>
      <c r="G38" s="5"/>
      <c r="H38" s="5" t="s">
        <v>22</v>
      </c>
    </row>
    <row r="39" spans="1:21" ht="12.5">
      <c r="A39" s="5"/>
      <c r="B39" s="157" t="str">
        <f>'Input|Labour Rates'!B107</f>
        <v>MDCH</v>
      </c>
      <c r="C39" s="101">
        <f ca="1">'Model Validation'!C38</f>
        <v>0</v>
      </c>
      <c r="D39" s="5"/>
      <c r="E39" s="5"/>
      <c r="F39" s="32" t="s">
        <v>10</v>
      </c>
      <c r="G39" s="5"/>
      <c r="H39" s="5" t="s">
        <v>22</v>
      </c>
    </row>
    <row r="40" spans="1:21" ht="12.5">
      <c r="A40" s="5"/>
      <c r="B40" s="157" t="str">
        <f>'Input|Labour Rates'!B108</f>
        <v>NCUM</v>
      </c>
      <c r="C40" s="101">
        <f ca="1">'Model Validation'!C39</f>
        <v>0</v>
      </c>
      <c r="D40" s="5"/>
      <c r="E40" s="5"/>
      <c r="F40" s="32" t="s">
        <v>10</v>
      </c>
      <c r="G40" s="5"/>
      <c r="H40" s="5" t="s">
        <v>22</v>
      </c>
    </row>
    <row r="41" spans="1:21" ht="12.5">
      <c r="A41" s="5"/>
      <c r="B41" s="157" t="str">
        <f>'Input|Labour Rates'!B109</f>
        <v>WSVR</v>
      </c>
      <c r="C41" s="101">
        <f ca="1">'Model Validation'!C40</f>
        <v>0</v>
      </c>
      <c r="D41" s="5"/>
      <c r="E41" s="5"/>
      <c r="F41" s="32" t="s">
        <v>10</v>
      </c>
      <c r="G41" s="5"/>
      <c r="H41" s="5" t="s">
        <v>22</v>
      </c>
    </row>
    <row r="42" spans="1:21" ht="12.5">
      <c r="A42" s="5"/>
      <c r="B42" s="157" t="str">
        <f>'Input|Labour Rates'!B110</f>
        <v>RTK3</v>
      </c>
      <c r="C42" s="101">
        <f ca="1">'Model Validation'!C41</f>
        <v>0</v>
      </c>
      <c r="D42" s="5"/>
      <c r="E42" s="5"/>
      <c r="F42" s="32" t="s">
        <v>10</v>
      </c>
      <c r="G42" s="5"/>
      <c r="H42" s="5" t="s">
        <v>22</v>
      </c>
    </row>
    <row r="43" spans="1:21" ht="12.5">
      <c r="A43" s="5"/>
      <c r="B43" s="157" t="s">
        <v>23</v>
      </c>
      <c r="C43" s="101">
        <f>'Model Validation'!C42</f>
        <v>0</v>
      </c>
      <c r="D43" s="5"/>
      <c r="E43" s="5"/>
      <c r="F43" s="32" t="s">
        <v>7</v>
      </c>
      <c r="G43" s="5"/>
      <c r="H43" s="5" t="s">
        <v>22</v>
      </c>
    </row>
    <row r="44" spans="1:21" ht="13">
      <c r="A44" s="5"/>
      <c r="B44" s="23"/>
      <c r="C44" s="16"/>
      <c r="D44" s="5"/>
      <c r="E44" s="5"/>
      <c r="F44" s="24"/>
      <c r="G44" s="5"/>
    </row>
    <row r="45" spans="1:21" ht="15" customHeight="1">
      <c r="A45" s="21"/>
      <c r="B45" s="22" t="s">
        <v>24</v>
      </c>
      <c r="C45" s="21"/>
      <c r="D45" s="21"/>
      <c r="E45" s="21"/>
      <c r="F45" s="21"/>
      <c r="G45" s="21"/>
      <c r="H45" s="21"/>
      <c r="I45" s="21"/>
      <c r="J45" s="21"/>
      <c r="K45" s="21"/>
      <c r="L45" s="21"/>
      <c r="M45" s="21"/>
      <c r="N45" s="21"/>
      <c r="O45" s="21"/>
      <c r="P45" s="21"/>
      <c r="Q45" s="21"/>
    </row>
    <row r="46" spans="1:21" ht="12.5">
      <c r="A46" s="5"/>
      <c r="B46" s="5"/>
      <c r="C46" s="5"/>
      <c r="D46" s="5"/>
      <c r="E46" s="5"/>
      <c r="F46" s="5"/>
      <c r="G46" s="5"/>
      <c r="H46" s="5"/>
      <c r="I46" s="5"/>
      <c r="J46" s="5"/>
      <c r="K46" s="5"/>
      <c r="L46" s="5"/>
      <c r="M46" s="5"/>
      <c r="N46" s="5"/>
      <c r="O46" s="5"/>
      <c r="P46" s="5"/>
      <c r="Q46" s="5"/>
      <c r="R46" s="5"/>
      <c r="S46" s="5"/>
      <c r="T46" s="5"/>
      <c r="U46" s="5"/>
    </row>
    <row r="47" spans="1:21" s="175" customFormat="1" ht="27.75" customHeight="1">
      <c r="A47" s="171"/>
      <c r="B47" s="172" t="s">
        <v>25</v>
      </c>
      <c r="C47" s="173" t="s">
        <v>26</v>
      </c>
      <c r="D47" s="171"/>
      <c r="E47" s="171"/>
      <c r="F47" s="174" t="s">
        <v>5</v>
      </c>
      <c r="G47" s="171"/>
      <c r="H47" s="172" t="s">
        <v>6</v>
      </c>
    </row>
    <row r="48" spans="1:21" ht="12.5">
      <c r="A48" s="5"/>
      <c r="B48" s="5" t="str">
        <f>'Output|Fee Based'!B5</f>
        <v>1.1 X-factors for each year of 2026-27 to 2030-31 regulatory period, (per cent)</v>
      </c>
      <c r="C48" s="5" t="str">
        <f ca="1">B8</f>
        <v>Output|Fee Based</v>
      </c>
      <c r="D48" s="5"/>
      <c r="E48" s="5"/>
      <c r="F48" s="32" t="s">
        <v>7</v>
      </c>
      <c r="G48" s="5"/>
      <c r="H48" s="5" t="s">
        <v>27</v>
      </c>
    </row>
    <row r="49" spans="1:8" ht="12.5">
      <c r="A49" s="5"/>
      <c r="B49" s="5" t="str">
        <f>'Output|Fee Based'!B10</f>
        <v>1.2 Fee based services for 2026-27</v>
      </c>
      <c r="C49" s="5" t="str">
        <f ca="1">$C$48</f>
        <v>Output|Fee Based</v>
      </c>
      <c r="D49" s="5"/>
      <c r="E49" s="5"/>
      <c r="F49" s="32" t="s">
        <v>7</v>
      </c>
      <c r="G49" s="5"/>
      <c r="H49" s="5" t="s">
        <v>28</v>
      </c>
    </row>
    <row r="50" spans="1:8" ht="12.5">
      <c r="A50" s="5"/>
      <c r="B50" s="5" t="str">
        <f>'Output|Quoted'!B5</f>
        <v>2.1 X-factors for each year of 2026-27 to 2030-31 regulatory period, (per cent)</v>
      </c>
      <c r="C50" s="5" t="str">
        <f ca="1">B9</f>
        <v>Output|Quoted</v>
      </c>
      <c r="D50" s="5"/>
      <c r="E50" s="5"/>
      <c r="F50" s="32" t="s">
        <v>7</v>
      </c>
      <c r="G50" s="5"/>
      <c r="H50" s="5" t="s">
        <v>29</v>
      </c>
    </row>
    <row r="51" spans="1:8" ht="12.5">
      <c r="A51" s="5"/>
      <c r="B51" s="5" t="str">
        <f>'Output|Quoted'!B10</f>
        <v>2.2 Labour rates for 2026-27, ($2026-27)</v>
      </c>
      <c r="C51" s="5" t="str">
        <f ca="1">$C$50</f>
        <v>Output|Quoted</v>
      </c>
      <c r="D51" s="5"/>
      <c r="E51" s="5"/>
      <c r="F51" s="32" t="s">
        <v>7</v>
      </c>
      <c r="G51" s="5"/>
      <c r="H51" s="5" t="s">
        <v>30</v>
      </c>
    </row>
    <row r="52" spans="1:8" ht="12.5">
      <c r="A52" s="5"/>
      <c r="B52" s="5" t="str">
        <f>'Output|Quoted'!B34</f>
        <v>2.3 List of quoted services for 2026-27 to 2030-31 regulatory period</v>
      </c>
      <c r="C52" s="5" t="str">
        <f ca="1">$C$50</f>
        <v>Output|Quoted</v>
      </c>
      <c r="D52" s="5"/>
      <c r="E52" s="5"/>
      <c r="F52" s="32" t="s">
        <v>7</v>
      </c>
      <c r="G52" s="5"/>
      <c r="H52" s="5" t="s">
        <v>31</v>
      </c>
    </row>
    <row r="53" spans="1:8" ht="12.5">
      <c r="A53" s="5"/>
      <c r="B53" s="5" t="str">
        <f>'Input|Setup'!A5 &amp; " " &amp; 'Input|Setup'!B5</f>
        <v>3.1 Years setup</v>
      </c>
      <c r="C53" s="5" t="str">
        <f ca="1">'Input|Setup'!B2</f>
        <v>Input|Setup</v>
      </c>
      <c r="D53" s="5"/>
      <c r="E53" s="5"/>
      <c r="F53" s="32" t="s">
        <v>10</v>
      </c>
      <c r="G53" s="5"/>
      <c r="H53" s="5" t="s">
        <v>32</v>
      </c>
    </row>
    <row r="54" spans="1:8" ht="12.5">
      <c r="A54" s="5"/>
      <c r="B54" s="5" t="str">
        <f>'Input|Setup'!A10 &amp; " " &amp; 'Input|Setup'!B10</f>
        <v>3.2 Current regulatory period</v>
      </c>
      <c r="C54" s="5" t="str">
        <f t="shared" ref="C54:C62" ca="1" si="0">$C$53</f>
        <v>Input|Setup</v>
      </c>
      <c r="D54" s="5"/>
      <c r="E54" s="5"/>
      <c r="F54" s="32" t="s">
        <v>7</v>
      </c>
      <c r="G54" s="5"/>
      <c r="H54" s="5" t="s">
        <v>33</v>
      </c>
    </row>
    <row r="55" spans="1:8" ht="12.5">
      <c r="A55" s="5"/>
      <c r="B55" s="5" t="str">
        <f>'Input|Setup'!D10 &amp; " " &amp; 'Input|Setup'!E10</f>
        <v>3.3 Forecast regulatory period</v>
      </c>
      <c r="C55" s="5" t="str">
        <f ca="1">$C$53</f>
        <v>Input|Setup</v>
      </c>
      <c r="D55" s="5"/>
      <c r="E55" s="5"/>
      <c r="F55" s="32" t="s">
        <v>7</v>
      </c>
      <c r="G55" s="5"/>
      <c r="H55" s="5" t="s">
        <v>34</v>
      </c>
    </row>
    <row r="56" spans="1:8" ht="12.5">
      <c r="A56" s="5"/>
      <c r="B56" s="5" t="str">
        <f>'Input|Setup'!A18 &amp; " " &amp; 'Input|Setup'!B18</f>
        <v>3.4 Used for quoted service?</v>
      </c>
      <c r="C56" s="5" t="str">
        <f ca="1">$C$53</f>
        <v>Input|Setup</v>
      </c>
      <c r="D56" s="5"/>
      <c r="E56" s="5"/>
      <c r="F56" s="32" t="s">
        <v>7</v>
      </c>
      <c r="G56" s="5"/>
      <c r="H56" s="5" t="s">
        <v>35</v>
      </c>
    </row>
    <row r="57" spans="1:8" ht="12.5">
      <c r="A57" s="5"/>
      <c r="B57" s="5" t="str">
        <f>'Input|Setup'!D18 &amp; " " &amp; 'Input|Setup'!E18</f>
        <v>3.5 Conversions</v>
      </c>
      <c r="C57" s="5" t="str">
        <f ca="1">$C$53</f>
        <v>Input|Setup</v>
      </c>
      <c r="D57" s="5"/>
      <c r="E57" s="5"/>
      <c r="F57" s="32" t="s">
        <v>36</v>
      </c>
      <c r="G57" s="5"/>
      <c r="H57" s="5" t="s">
        <v>37</v>
      </c>
    </row>
    <row r="58" spans="1:8" ht="12.5">
      <c r="A58" s="5"/>
      <c r="B58" s="5" t="str">
        <f>'Input|Setup'!A24 &amp; " " &amp; 'Input|Setup'!B24</f>
        <v>3.6 Hours</v>
      </c>
      <c r="C58" s="5" t="str">
        <f t="shared" ca="1" si="0"/>
        <v>Input|Setup</v>
      </c>
      <c r="D58" s="5"/>
      <c r="E58" s="5"/>
      <c r="F58" s="32" t="s">
        <v>10</v>
      </c>
      <c r="G58" s="5"/>
      <c r="H58" s="5" t="s">
        <v>38</v>
      </c>
    </row>
    <row r="59" spans="1:8" ht="12.5">
      <c r="A59" s="5"/>
      <c r="B59" s="5" t="str">
        <f>'Input|Setup'!A30 &amp; " " &amp; 'Input|Setup'!B30</f>
        <v>3.7 Labour type</v>
      </c>
      <c r="C59" s="5" t="str">
        <f t="shared" ca="1" si="0"/>
        <v>Input|Setup</v>
      </c>
      <c r="D59" s="5"/>
      <c r="E59" s="5"/>
      <c r="F59" s="32" t="s">
        <v>10</v>
      </c>
      <c r="G59" s="5"/>
      <c r="H59" s="5" t="s">
        <v>39</v>
      </c>
    </row>
    <row r="60" spans="1:8" ht="12.5">
      <c r="A60" s="5"/>
      <c r="B60" s="5" t="str">
        <f>'Input|Setup'!D30 &amp; " " &amp; 'Input|Setup'!E30</f>
        <v>3.8 Service category</v>
      </c>
      <c r="C60" s="5" t="str">
        <f t="shared" ca="1" si="0"/>
        <v>Input|Setup</v>
      </c>
      <c r="D60" s="5"/>
      <c r="E60" s="5"/>
      <c r="F60" s="32" t="s">
        <v>10</v>
      </c>
      <c r="G60" s="5"/>
      <c r="H60" s="5" t="s">
        <v>40</v>
      </c>
    </row>
    <row r="61" spans="1:8" ht="12.5">
      <c r="A61" s="5"/>
      <c r="B61" s="5" t="str">
        <f>'Input|Setup'!G30 &amp; " " &amp; 'Input|Setup'!H30</f>
        <v>3.9 Expense Type</v>
      </c>
      <c r="C61" s="5" t="str">
        <f t="shared" ca="1" si="0"/>
        <v>Input|Setup</v>
      </c>
      <c r="D61" s="5"/>
      <c r="E61" s="5"/>
      <c r="F61" s="32" t="s">
        <v>36</v>
      </c>
      <c r="G61" s="5"/>
      <c r="H61" s="5" t="s">
        <v>41</v>
      </c>
    </row>
    <row r="62" spans="1:8" ht="12.5">
      <c r="A62" s="5"/>
      <c r="B62" s="5" t="str">
        <f>'Input|Setup'!G40 &amp; " " &amp; 'Input|Setup'!H40</f>
        <v>3.10 Control Mechanism</v>
      </c>
      <c r="C62" s="5" t="str">
        <f t="shared" ca="1" si="0"/>
        <v>Input|Setup</v>
      </c>
      <c r="D62" s="5"/>
      <c r="E62" s="5"/>
      <c r="F62" s="32" t="s">
        <v>36</v>
      </c>
      <c r="G62" s="5"/>
      <c r="H62" s="5" t="s">
        <v>41</v>
      </c>
    </row>
    <row r="63" spans="1:8" ht="12.5">
      <c r="A63" s="5"/>
      <c r="B63" s="5" t="str">
        <f>'Input|Escalations'!A5 &amp; " " &amp; 'Input|Escalations'!B5</f>
        <v>4.1 Escalation setup</v>
      </c>
      <c r="C63" s="5" t="str">
        <f ca="1">'Input|Escalations'!B2</f>
        <v>Input|Escalations</v>
      </c>
      <c r="D63" s="5"/>
      <c r="E63" s="5"/>
      <c r="F63" s="32" t="s">
        <v>7</v>
      </c>
      <c r="G63" s="5"/>
      <c r="H63" s="5" t="s">
        <v>42</v>
      </c>
    </row>
    <row r="64" spans="1:8" ht="12.5">
      <c r="A64" s="5"/>
      <c r="B64" s="5" t="str">
        <f>'Input|Escalations'!A13 &amp; " " &amp; 'Input|Escalations'!B13</f>
        <v>4.2 Inflation</v>
      </c>
      <c r="C64" s="5" t="str">
        <f ca="1">$C$63</f>
        <v>Input|Escalations</v>
      </c>
      <c r="D64" s="5"/>
      <c r="E64" s="5"/>
      <c r="F64" s="32" t="s">
        <v>10</v>
      </c>
      <c r="G64" s="5"/>
      <c r="H64" s="5" t="s">
        <v>43</v>
      </c>
    </row>
    <row r="65" spans="1:8" ht="12.5">
      <c r="A65" s="5"/>
      <c r="B65" s="5" t="str">
        <f>'Input|Escalations'!A24 &amp; " " &amp; 'Input|Escalations'!B24</f>
        <v>4.3 Real price escalation</v>
      </c>
      <c r="C65" s="5" t="str">
        <f ca="1">$C$63</f>
        <v>Input|Escalations</v>
      </c>
      <c r="D65" s="5"/>
      <c r="E65" s="5"/>
      <c r="F65" s="32" t="s">
        <v>36</v>
      </c>
      <c r="G65" s="5"/>
      <c r="H65" s="5" t="s">
        <v>44</v>
      </c>
    </row>
    <row r="66" spans="1:8" ht="12.5">
      <c r="A66" s="5"/>
      <c r="B66" s="5" t="str">
        <f>'Input|Escalations'!A34 &amp; " " &amp; 'Input|Escalations'!B34</f>
        <v>4.3.1 Real wage price escalation</v>
      </c>
      <c r="C66" s="5" t="str">
        <f ca="1">$C$63</f>
        <v>Input|Escalations</v>
      </c>
      <c r="D66" s="5"/>
      <c r="E66" s="5"/>
      <c r="F66" s="32" t="s">
        <v>10</v>
      </c>
      <c r="G66" s="5"/>
      <c r="H66" s="5" t="s">
        <v>45</v>
      </c>
    </row>
    <row r="67" spans="1:8" ht="12.5">
      <c r="A67" s="5"/>
      <c r="B67" s="5" t="str">
        <f>'Input|Escalations'!A54&amp; " " &amp; 'Input|Escalations'!B54</f>
        <v>4.3.2 Real price escalation (non-wage)</v>
      </c>
      <c r="C67" s="5" t="str">
        <f ca="1">$C$63</f>
        <v>Input|Escalations</v>
      </c>
      <c r="D67" s="5"/>
      <c r="E67" s="5"/>
      <c r="F67" s="32" t="s">
        <v>7</v>
      </c>
      <c r="G67" s="5"/>
      <c r="H67" s="5" t="s">
        <v>46</v>
      </c>
    </row>
    <row r="68" spans="1:8" ht="12.5">
      <c r="A68" s="5"/>
      <c r="B68" s="5" t="str">
        <f>'Input|Indirect Cost Rates'!A5 &amp; " " &amp; 'Input|Indirect Cost Rates'!B5</f>
        <v>5.1 On costs</v>
      </c>
      <c r="C68" s="5" t="str">
        <f ca="1">'Input|Indirect Cost Rates'!B2</f>
        <v>Input|Indirect Cost Rates</v>
      </c>
      <c r="D68" s="5"/>
      <c r="E68" s="5"/>
      <c r="F68" s="32" t="s">
        <v>10</v>
      </c>
      <c r="G68" s="5"/>
      <c r="H68" s="5" t="s">
        <v>47</v>
      </c>
    </row>
    <row r="69" spans="1:8" ht="12.5">
      <c r="A69" s="5"/>
      <c r="B69" s="5" t="str">
        <f>'Input|Indirect Cost Rates'!A22 &amp; " " &amp; 'Input|Indirect Cost Rates'!B22</f>
        <v>5.2 Overhead</v>
      </c>
      <c r="C69" s="5" t="str">
        <f ca="1">$C$68</f>
        <v>Input|Indirect Cost Rates</v>
      </c>
      <c r="D69" s="5"/>
      <c r="E69" s="5"/>
      <c r="F69" s="32" t="s">
        <v>10</v>
      </c>
      <c r="G69" s="5"/>
      <c r="H69" s="5" t="s">
        <v>48</v>
      </c>
    </row>
    <row r="70" spans="1:8" ht="12.5">
      <c r="A70" s="5"/>
      <c r="B70" s="5" t="str">
        <f>'Input|Indirect Cost Rates'!A32 &amp; " " &amp; 'Input|Indirect Cost Rates'!B32</f>
        <v>5.3 Margins</v>
      </c>
      <c r="C70" s="5" t="str">
        <f ca="1">$C$68</f>
        <v>Input|Indirect Cost Rates</v>
      </c>
      <c r="D70" s="5"/>
      <c r="E70" s="5"/>
      <c r="F70" s="32" t="s">
        <v>10</v>
      </c>
      <c r="G70" s="5"/>
      <c r="H70" s="5" t="s">
        <v>49</v>
      </c>
    </row>
    <row r="71" spans="1:8" ht="12.5">
      <c r="A71" s="5"/>
      <c r="B71" s="5" t="str">
        <f>'Input|Indirect Cost Rates'!A41 &amp; " " &amp; 'Input|Indirect Cost Rates'!B41</f>
        <v>5.4 Tax recovery rate</v>
      </c>
      <c r="C71" s="5" t="str">
        <f ca="1">$C$68</f>
        <v>Input|Indirect Cost Rates</v>
      </c>
      <c r="D71" s="5"/>
      <c r="E71" s="5"/>
      <c r="F71" s="32" t="s">
        <v>10</v>
      </c>
      <c r="G71" s="5"/>
      <c r="H71" s="5" t="s">
        <v>50</v>
      </c>
    </row>
    <row r="72" spans="1:8" ht="12.5">
      <c r="A72" s="5"/>
      <c r="B72" s="5" t="str">
        <f>'Input|Labour Rates'!B7</f>
        <v>6.1 Labour rates</v>
      </c>
      <c r="C72" s="5" t="str">
        <f ca="1">'Input|Labour Rates'!B2</f>
        <v>Input|Labour Rates</v>
      </c>
      <c r="D72" s="5"/>
      <c r="E72" s="5"/>
      <c r="F72" s="32" t="s">
        <v>10</v>
      </c>
      <c r="G72" s="5"/>
      <c r="H72" s="5" t="s">
        <v>51</v>
      </c>
    </row>
    <row r="73" spans="1:8" ht="12.5">
      <c r="A73" s="5"/>
      <c r="B73" s="5" t="str">
        <f>'Input|Labour Rates'!K7</f>
        <v>6.2 Notes and sources for "Other costs"</v>
      </c>
      <c r="C73" s="5" t="str">
        <f ca="1">$C$72</f>
        <v>Input|Labour Rates</v>
      </c>
      <c r="D73" s="5"/>
      <c r="E73" s="5"/>
      <c r="F73" s="32" t="s">
        <v>10</v>
      </c>
      <c r="G73" s="5"/>
      <c r="H73" s="5" t="s">
        <v>52</v>
      </c>
    </row>
    <row r="74" spans="1:8" ht="12.5">
      <c r="A74" s="5"/>
      <c r="B74" s="5" t="str">
        <f>'Input|Labour Rates'!B32</f>
        <v>6.3 List of quoted services for 2026-27 to 2030-31 regulatory period</v>
      </c>
      <c r="C74" s="5" t="str">
        <f ca="1">$C$72</f>
        <v>Input|Labour Rates</v>
      </c>
      <c r="D74" s="5"/>
      <c r="E74" s="5"/>
      <c r="F74" s="32" t="s">
        <v>10</v>
      </c>
      <c r="G74" s="5"/>
      <c r="H74" s="5" t="s">
        <v>53</v>
      </c>
    </row>
    <row r="75" spans="1:8" ht="12.5">
      <c r="A75" s="5"/>
      <c r="B75" s="5" t="str">
        <f>'Input|Fee Based'!B6</f>
        <v>7.1 Fee based services</v>
      </c>
      <c r="C75" s="5" t="str">
        <f>'Input|Fee Based'!B2</f>
        <v>Input|Fee Based</v>
      </c>
      <c r="D75" s="5"/>
      <c r="E75" s="5"/>
      <c r="F75" s="32" t="s">
        <v>10</v>
      </c>
      <c r="G75" s="5"/>
      <c r="H75" s="5" t="s">
        <v>54</v>
      </c>
    </row>
    <row r="76" spans="1:8" ht="12.5">
      <c r="A76" s="5"/>
      <c r="B76" s="5" t="str">
        <f>'Input|Fee Based'!I6</f>
        <v>7.2 Service cost build up - DIRECT COSTS, $'s ($2024-25)</v>
      </c>
      <c r="C76" s="5" t="str">
        <f>$C$75</f>
        <v>Input|Fee Based</v>
      </c>
      <c r="D76" s="5"/>
      <c r="E76" s="5"/>
      <c r="F76" s="32" t="s">
        <v>10</v>
      </c>
      <c r="G76" s="5"/>
      <c r="H76" s="5" t="s">
        <v>55</v>
      </c>
    </row>
    <row r="77" spans="1:8" ht="12.5">
      <c r="A77" s="5"/>
      <c r="B77" s="5" t="str">
        <f>'Input|Fee Based'!X6</f>
        <v>7.3 Service cost build - INDIRECT COSTS (per cent)</v>
      </c>
      <c r="C77" s="5" t="str">
        <f>$C$75</f>
        <v>Input|Fee Based</v>
      </c>
      <c r="D77" s="5"/>
      <c r="E77" s="5"/>
      <c r="F77" s="32" t="s">
        <v>10</v>
      </c>
      <c r="G77" s="5"/>
      <c r="H77" s="5" t="s">
        <v>56</v>
      </c>
    </row>
    <row r="78" spans="1:8" ht="12.5">
      <c r="A78" s="5"/>
      <c r="B78" s="5" t="str">
        <f>'Input|Fee Based'!AF6</f>
        <v>7.4 Notes and sources for "Other costs"</v>
      </c>
      <c r="C78" s="5" t="str">
        <f>$C$75</f>
        <v>Input|Fee Based</v>
      </c>
      <c r="D78" s="5"/>
      <c r="E78" s="5"/>
      <c r="F78" s="32" t="s">
        <v>10</v>
      </c>
      <c r="G78" s="5"/>
      <c r="H78" s="5" t="s">
        <v>57</v>
      </c>
    </row>
    <row r="79" spans="1:8" ht="12.5">
      <c r="A79" s="5"/>
      <c r="B79" s="5" t="str">
        <f>'Input|Fee Based Mapping'!B9</f>
        <v>8.1 Current regulatory period - Fee based services</v>
      </c>
      <c r="C79" s="5" t="str">
        <f ca="1">'Input|Fee Based Mapping'!B2</f>
        <v>Input|Fee Based Mapping</v>
      </c>
      <c r="D79" s="5"/>
      <c r="E79" s="5"/>
      <c r="F79" s="32" t="s">
        <v>10</v>
      </c>
      <c r="G79" s="5"/>
      <c r="H79" s="5" t="s">
        <v>58</v>
      </c>
    </row>
    <row r="80" spans="1:8" ht="12.5">
      <c r="A80" s="5"/>
      <c r="B80" s="5" t="str">
        <f>'Input|Fee Based Mapping'!U9</f>
        <v>8.2 Forecast regulatory period - Fee based services</v>
      </c>
      <c r="C80" s="5" t="str">
        <f ca="1">$C$79</f>
        <v>Input|Fee Based Mapping</v>
      </c>
      <c r="D80" s="5"/>
      <c r="E80" s="5"/>
      <c r="F80" s="32" t="s">
        <v>7</v>
      </c>
      <c r="G80" s="5"/>
      <c r="H80" s="5" t="s">
        <v>59</v>
      </c>
    </row>
    <row r="81" spans="1:8" ht="12.5">
      <c r="A81" s="5"/>
      <c r="B81" s="5" t="str">
        <f>'Calc|Labour Rates'!B7</f>
        <v>9.1 Year 1 labour rates</v>
      </c>
      <c r="C81" s="5" t="str">
        <f ca="1">'Calc|Labour Rates'!B2</f>
        <v>Calc|Labour Rates</v>
      </c>
      <c r="D81" s="5"/>
      <c r="E81" s="5"/>
      <c r="F81" s="32" t="s">
        <v>7</v>
      </c>
      <c r="G81" s="5"/>
      <c r="H81" s="5" t="s">
        <v>60</v>
      </c>
    </row>
    <row r="82" spans="1:8" ht="12.5">
      <c r="A82" s="5"/>
      <c r="B82" s="5" t="str">
        <f>'Calc|Labour Rates'!H7</f>
        <v>9.2 Year 1 labour rates build up, $'s ($2026-27)</v>
      </c>
      <c r="C82" s="5" t="str">
        <f ca="1">$C$81</f>
        <v>Calc|Labour Rates</v>
      </c>
      <c r="D82" s="5"/>
      <c r="E82" s="5"/>
      <c r="F82" s="32" t="s">
        <v>7</v>
      </c>
      <c r="G82" s="5"/>
      <c r="H82" s="5" t="s">
        <v>61</v>
      </c>
    </row>
    <row r="83" spans="1:8" ht="12.5">
      <c r="A83" s="5"/>
      <c r="B83" s="5" t="str">
        <f>'Calc|Fee Based'!B6</f>
        <v>10.1 Fee based services</v>
      </c>
      <c r="C83" s="5" t="str">
        <f>'Calc|Fee Based'!$B$2</f>
        <v>Calc|Fee Based</v>
      </c>
      <c r="D83" s="5"/>
      <c r="E83" s="5"/>
      <c r="F83" s="32" t="s">
        <v>7</v>
      </c>
      <c r="G83" s="5"/>
      <c r="H83" s="5" t="s">
        <v>62</v>
      </c>
    </row>
    <row r="84" spans="1:8" ht="12.5">
      <c r="A84" s="5"/>
      <c r="B84" s="5" t="str">
        <f>'Calc|Fee Based'!J6</f>
        <v>10.2 Year 1 service cost build up - DIRECT COSTS, $'s ($2026-27)</v>
      </c>
      <c r="C84" s="5" t="str">
        <f>$C$83</f>
        <v>Calc|Fee Based</v>
      </c>
      <c r="D84" s="5"/>
      <c r="E84" s="5"/>
      <c r="F84" s="32" t="s">
        <v>7</v>
      </c>
      <c r="G84" s="5"/>
      <c r="H84" s="5" t="s">
        <v>63</v>
      </c>
    </row>
    <row r="85" spans="1:8" ht="12.5">
      <c r="A85" s="5"/>
      <c r="B85" s="5" t="str">
        <f>'Calc|Fee Based'!AB6</f>
        <v>10.3 Year 1 Service cost build up - INDIRECT COSTS, $'s ($2026-27)</v>
      </c>
      <c r="C85" s="5" t="str">
        <f>$C$83</f>
        <v>Calc|Fee Based</v>
      </c>
      <c r="D85" s="5"/>
      <c r="E85" s="5"/>
      <c r="F85" s="32" t="s">
        <v>7</v>
      </c>
      <c r="G85" s="5"/>
      <c r="H85" s="5" t="s">
        <v>64</v>
      </c>
    </row>
  </sheetData>
  <conditionalFormatting sqref="D2">
    <cfRule type="cellIs" dxfId="77" priority="1" operator="equal">
      <formula>"Check"</formula>
    </cfRule>
    <cfRule type="cellIs" dxfId="76" priority="2" operator="equal">
      <formula>"Ok"</formula>
    </cfRule>
  </conditionalFormatting>
  <hyperlinks>
    <hyperlink ref="B11" location="'Input|Escalations'!A1" display="'Input|Escalations'!A1" xr:uid="{2E852B76-8729-4C82-A996-31E1A59B981C}"/>
    <hyperlink ref="B8" location="'Output|Fee Based'!A1" display="'Output|Fee Based'!A1" xr:uid="{212B9C37-599C-41C1-AA27-8C6DB8BE39F1}"/>
    <hyperlink ref="B9" location="'Output|Quoted'!A1" display="'Output|Quoted'!A1" xr:uid="{08EDCD67-B521-41A0-933C-1442273007C1}"/>
    <hyperlink ref="B10" location="'Input|Setup'!A1" display="'Input|Setup'!A1" xr:uid="{5AD834FB-8868-4BAA-AE72-6E62A02F63AE}"/>
    <hyperlink ref="B12" location="'Input|Indirect Cost Rates'!A1" display="'Input|Indirect Cost Rates'!A1" xr:uid="{E281FFC2-7514-458A-A5B0-08DED912B875}"/>
    <hyperlink ref="B13" location="'Input|Labour Rates'!A1" display="'Input|Labour Rates'!A1" xr:uid="{F2961F66-464D-4B1D-896E-110DCECFDC1D}"/>
    <hyperlink ref="B14" location="'Input|Fee Based'!A1" display="'Input|Fee Based'!A1" xr:uid="{20A180DA-93BF-498C-9792-42375AAB650B}"/>
    <hyperlink ref="B15" location="'Input|Fee Based Mapping'!A1" display="'Input|Fee Based Mapping'!A1" xr:uid="{CAC56F48-EB29-4D61-BFC2-B1534F89C768}"/>
    <hyperlink ref="B17" location="'Calc|Labour Rates'!A1" display="'Calc|Labour Rates'!A1" xr:uid="{B07F2EF5-26CF-445F-8FFC-4E518B9B9EEF}"/>
    <hyperlink ref="B18" location="'Calc|Fee Based'!A1" display="'Calc|Fee Based'!A1" xr:uid="{C7E7FF69-16CD-4E2D-9249-CB1E0A5CDEF9}"/>
    <hyperlink ref="B19" location="'Model Validation'!A1" display="'Model Validation'!A1" xr:uid="{B6C2C458-A30C-402F-9B92-4BDFD4E6A1B1}"/>
    <hyperlink ref="B16" location="'Calc|Tax Recovery'!A1" display="Calc|Tax Recovery" xr:uid="{F6476806-A0E2-40B7-B809-FF66ABEB6B82}"/>
    <hyperlink ref="B20" location="ND1P!A1" display="ND1P!A1" xr:uid="{6B5F430C-461C-4F34-852F-BA2F3D4614B4}"/>
    <hyperlink ref="B21" location="ND3P!A1" display="ND3P!A1" xr:uid="{E83FB46F-C163-474F-8E82-5C5A89207857}"/>
    <hyperlink ref="B22" location="BTSO!A1" display="BTSO!A1" xr:uid="{A2D7E206-261E-447B-B627-80C40DC1E6CA}"/>
    <hyperlink ref="B23" location="BTSP!A1" display="BTSP!A1" xr:uid="{60F11ABD-4774-44CB-8DA7-86D7D332619A}"/>
    <hyperlink ref="B24" location="SUTK!A1" display="SUTK!A1" xr:uid="{C8DCE9E4-C580-420F-A8A9-63F90097FA5D}"/>
    <hyperlink ref="B25" location="'RTK1'!A1" display="'RTK1'!A1" xr:uid="{FE022378-9AFC-4730-95E4-4ECE07921E52}"/>
    <hyperlink ref="B26" location="REEN!A1" display="REEN!A1" xr:uid="{CE9B57AF-7F36-44E6-B043-6198242032F7}"/>
    <hyperlink ref="B27" location="DEEN!A1" display="DEEN!A1" xr:uid="{E1BB7522-A274-43BB-92C4-6B502B4CCB21}"/>
    <hyperlink ref="B28" location="DCTK!A1" display="DCTK!A1" xr:uid="{47D26267-BC91-4F4A-97E2-71ACB697A1F9}"/>
    <hyperlink ref="B29" location="RCTK!A1" display="RCTK!A1" xr:uid="{A9C7EFE1-871B-49EA-825F-FF91640A01BF}"/>
    <hyperlink ref="B30" location="SLOM!A1" display="SLOM!A1" xr:uid="{72E50279-D31D-4FB1-9733-4DA810E62515}"/>
    <hyperlink ref="B31" location="RFOM!A1" display="RFOM!A1" xr:uid="{D16F3977-A5E6-46A7-9A95-8D566E2B668C}"/>
    <hyperlink ref="B32" location="REENRM!A1" display="REENRM!A1" xr:uid="{1EF489E1-AAA7-42D8-AF60-45A2C34E66FC}"/>
    <hyperlink ref="B33" location="DEENRM!A1" display="DEENRM!A1" xr:uid="{191297DD-187F-4541-BE1E-E26F96F25E18}"/>
    <hyperlink ref="B34" location="MCTK!A1" display="MCTK!A1" xr:uid="{49F33B2B-2FC7-4412-8D4D-70CD30144478}"/>
    <hyperlink ref="B35" location="SPRDRM!A1" display="SPRDRM!A1" xr:uid="{16FA845F-BE82-4E5C-A975-949DF2FAD5E6}"/>
    <hyperlink ref="B36" location="MECFRM!A1" display="MECFRM!A1" xr:uid="{34B0F141-D4F3-4B3C-BA23-D028860453BD}"/>
    <hyperlink ref="B37" location="SPRD!A1" display="SPRD!A1" xr:uid="{99A933BB-FF15-43B0-9E85-B1BE719EEC1F}"/>
    <hyperlink ref="B38" location="MTAL!A1" display="MTAL!A1" xr:uid="{68FAAC08-3257-44D8-910E-B34403663C1F}"/>
    <hyperlink ref="B39" location="MDCH!A1" display="MDCH!A1" xr:uid="{691A2B29-F356-4E4D-8BE4-E0B89519920F}"/>
    <hyperlink ref="B40" location="NCUM!A1" display="NCUM!A1" xr:uid="{53D2D6E6-0525-4715-B391-41EEEAF7DA99}"/>
    <hyperlink ref="B41" location="WSVR!A1" display="WSVR!A1" xr:uid="{9F66DB03-6AED-47A9-BAEF-E81631BAAF5B}"/>
    <hyperlink ref="B42" location="'RTK3'!A1" display="'RTK3'!A1" xr:uid="{487EE1E8-DBA4-4A17-9CFF-FECC23B52412}"/>
    <hyperlink ref="B43" location="Template!A1" display="Template" xr:uid="{0EB14218-5648-48A2-A7C9-60549E4F7D2D}"/>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7" id="{3C121689-378F-479F-AE4A-EC94097F8DA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C8:C18</xm:sqref>
        </x14:conditionalFormatting>
        <x14:conditionalFormatting xmlns:xm="http://schemas.microsoft.com/office/excel/2006/main">
          <x14:cfRule type="iconSet" priority="4" id="{D55E9E2B-3C31-44EE-B1AC-16A86866C27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C20</xm:sqref>
        </x14:conditionalFormatting>
        <x14:conditionalFormatting xmlns:xm="http://schemas.microsoft.com/office/excel/2006/main">
          <x14:cfRule type="iconSet" priority="227" id="{FC91B2E0-B696-4CB6-997F-469577BD43D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C21:C43</xm:sqref>
        </x14:conditionalFormatting>
      </x14:conditionalFormatting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57D94-6F30-42EB-9928-D4A8DE0E44E9}">
  <sheetPr codeName="Sheet34">
    <tabColor theme="8" tint="0.79998168889431442"/>
  </sheetPr>
  <dimension ref="A1:HO1257"/>
  <sheetViews>
    <sheetView showGridLines="0" topLeftCell="A10"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8.54296875" style="2" bestFit="1" customWidth="1"/>
    <col min="18" max="18" width="12.453125" style="2"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349</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739</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c r="C10" s="158" t="s">
        <v>643</v>
      </c>
      <c r="D10" s="155">
        <v>0</v>
      </c>
      <c r="E10" s="151">
        <v>0</v>
      </c>
      <c r="F10" s="166">
        <v>0</v>
      </c>
      <c r="G10" s="101">
        <v>0</v>
      </c>
      <c r="H10" s="121"/>
      <c r="I10" s="158" t="s">
        <v>615</v>
      </c>
      <c r="J10" s="121"/>
      <c r="K10" s="151"/>
      <c r="L10" s="164">
        <v>0</v>
      </c>
      <c r="M10" s="101">
        <v>0</v>
      </c>
    </row>
    <row r="11" spans="1:23" ht="13">
      <c r="A11" s="15">
        <v>2</v>
      </c>
      <c r="B11" s="121"/>
      <c r="C11" s="158"/>
      <c r="D11" s="155"/>
      <c r="E11" s="151"/>
      <c r="F11" s="166">
        <v>0</v>
      </c>
      <c r="G11" s="101">
        <v>0</v>
      </c>
      <c r="H11" s="121"/>
      <c r="I11" s="158"/>
      <c r="J11" s="121"/>
      <c r="K11" s="151"/>
      <c r="L11" s="164">
        <v>0</v>
      </c>
      <c r="M11" s="101">
        <v>0</v>
      </c>
    </row>
    <row r="12" spans="1:23" ht="13">
      <c r="A12" s="15">
        <v>3</v>
      </c>
      <c r="B12" s="121"/>
      <c r="C12" s="158"/>
      <c r="D12" s="155"/>
      <c r="E12" s="151"/>
      <c r="F12" s="166">
        <v>0</v>
      </c>
      <c r="G12" s="101">
        <v>0</v>
      </c>
      <c r="H12" s="121"/>
      <c r="I12" s="158"/>
      <c r="J12" s="121"/>
      <c r="K12" s="151"/>
      <c r="L12" s="164">
        <v>0</v>
      </c>
      <c r="M12" s="101">
        <v>0</v>
      </c>
    </row>
    <row r="13" spans="1:23" ht="13">
      <c r="A13" s="15">
        <v>4</v>
      </c>
      <c r="B13" s="121"/>
      <c r="C13" s="158"/>
      <c r="D13" s="155"/>
      <c r="E13" s="151"/>
      <c r="F13" s="166">
        <v>0</v>
      </c>
      <c r="G13" s="101">
        <v>0</v>
      </c>
      <c r="H13" s="121"/>
      <c r="I13" s="158"/>
      <c r="J13" s="121"/>
      <c r="K13" s="151"/>
      <c r="L13" s="164">
        <v>0</v>
      </c>
      <c r="M13" s="101">
        <v>0</v>
      </c>
    </row>
    <row r="14" spans="1:23" ht="13">
      <c r="A14" s="15">
        <v>5</v>
      </c>
      <c r="B14" s="121"/>
      <c r="C14" s="158"/>
      <c r="D14" s="155"/>
      <c r="E14" s="151"/>
      <c r="F14" s="166">
        <v>0</v>
      </c>
      <c r="G14" s="101">
        <v>0</v>
      </c>
      <c r="H14" s="121"/>
      <c r="I14" s="158"/>
      <c r="J14" s="121"/>
      <c r="K14" s="151"/>
      <c r="L14" s="164">
        <v>0</v>
      </c>
      <c r="M14" s="101">
        <v>0</v>
      </c>
    </row>
    <row r="15" spans="1:23" ht="13">
      <c r="A15" s="15">
        <v>6</v>
      </c>
      <c r="B15" s="121"/>
      <c r="C15" s="158"/>
      <c r="D15" s="155"/>
      <c r="E15" s="151"/>
      <c r="F15" s="166">
        <v>0</v>
      </c>
      <c r="G15" s="101">
        <v>0</v>
      </c>
      <c r="H15" s="121"/>
      <c r="I15" s="158"/>
      <c r="J15" s="121"/>
      <c r="K15" s="151"/>
      <c r="L15" s="164">
        <v>0</v>
      </c>
      <c r="M15" s="101">
        <v>0</v>
      </c>
    </row>
    <row r="16" spans="1:23" ht="13">
      <c r="A16" s="15">
        <v>7</v>
      </c>
      <c r="B16" s="121"/>
      <c r="C16" s="158"/>
      <c r="D16" s="155"/>
      <c r="E16" s="151"/>
      <c r="F16" s="166">
        <v>0</v>
      </c>
      <c r="G16" s="101">
        <v>0</v>
      </c>
      <c r="H16" s="121"/>
      <c r="I16" s="158"/>
      <c r="J16" s="155"/>
      <c r="K16" s="151"/>
      <c r="L16" s="164">
        <v>0</v>
      </c>
      <c r="M16" s="101">
        <v>0</v>
      </c>
    </row>
    <row r="17" spans="1:24" ht="13">
      <c r="A17" s="15">
        <v>8</v>
      </c>
      <c r="B17" s="121"/>
      <c r="C17" s="158"/>
      <c r="D17" s="155"/>
      <c r="E17" s="151"/>
      <c r="F17" s="166">
        <v>0</v>
      </c>
      <c r="G17" s="101">
        <v>0</v>
      </c>
      <c r="H17" s="121"/>
      <c r="I17" s="158"/>
      <c r="J17" s="155"/>
      <c r="K17" s="151"/>
      <c r="L17" s="164">
        <v>0</v>
      </c>
      <c r="M17" s="101">
        <v>0</v>
      </c>
    </row>
    <row r="18" spans="1:24" ht="13">
      <c r="A18" s="15">
        <v>9</v>
      </c>
      <c r="B18" s="121"/>
      <c r="C18" s="158"/>
      <c r="D18" s="155"/>
      <c r="E18" s="151"/>
      <c r="F18" s="166">
        <v>0</v>
      </c>
      <c r="G18" s="101">
        <v>0</v>
      </c>
      <c r="H18" s="121"/>
      <c r="I18" s="158"/>
      <c r="J18" s="155"/>
      <c r="K18" s="151"/>
      <c r="L18" s="164">
        <v>0</v>
      </c>
      <c r="M18" s="101">
        <v>0</v>
      </c>
    </row>
    <row r="19" spans="1:24" ht="13">
      <c r="A19" s="15">
        <v>10</v>
      </c>
      <c r="B19" s="121"/>
      <c r="C19" s="158"/>
      <c r="D19" s="155"/>
      <c r="E19" s="151"/>
      <c r="F19" s="166">
        <v>0</v>
      </c>
      <c r="G19" s="101">
        <v>0</v>
      </c>
      <c r="H19" s="121"/>
      <c r="I19" s="158"/>
      <c r="J19" s="155"/>
      <c r="K19" s="151"/>
      <c r="L19" s="164">
        <v>0</v>
      </c>
      <c r="M19" s="101">
        <v>0</v>
      </c>
    </row>
    <row r="20" spans="1:24" ht="13">
      <c r="A20" s="15">
        <v>11</v>
      </c>
      <c r="B20" s="121"/>
      <c r="C20" s="158"/>
      <c r="D20" s="155"/>
      <c r="E20" s="151"/>
      <c r="F20" s="166">
        <v>0</v>
      </c>
      <c r="G20" s="101">
        <v>0</v>
      </c>
      <c r="H20" s="121"/>
      <c r="I20" s="158"/>
      <c r="J20" s="155"/>
      <c r="K20" s="151"/>
      <c r="L20" s="164">
        <v>0</v>
      </c>
      <c r="M20" s="101">
        <v>0</v>
      </c>
    </row>
    <row r="21" spans="1:24" ht="13">
      <c r="A21" s="15">
        <v>12</v>
      </c>
      <c r="B21" s="121"/>
      <c r="C21" s="158"/>
      <c r="D21" s="155"/>
      <c r="E21" s="151"/>
      <c r="F21" s="166">
        <v>0</v>
      </c>
      <c r="G21" s="101">
        <v>0</v>
      </c>
      <c r="H21" s="121"/>
      <c r="I21" s="158"/>
      <c r="J21" s="155"/>
      <c r="K21" s="151"/>
      <c r="L21" s="164">
        <v>0</v>
      </c>
      <c r="M21" s="101">
        <v>0</v>
      </c>
    </row>
    <row r="22" spans="1:24" ht="13">
      <c r="A22" s="15">
        <v>13</v>
      </c>
      <c r="B22" s="121"/>
      <c r="C22" s="158"/>
      <c r="D22" s="155"/>
      <c r="E22" s="151"/>
      <c r="F22" s="166">
        <v>0</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0</v>
      </c>
      <c r="G30" s="115"/>
      <c r="H30" s="6"/>
      <c r="I30" s="10"/>
      <c r="J30" s="10"/>
      <c r="K30" s="161" t="s">
        <v>583</v>
      </c>
      <c r="L30" s="161">
        <v>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740</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4">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3">
      <c r="A34" s="93"/>
      <c r="B34" s="129" t="s">
        <v>233</v>
      </c>
      <c r="C34" s="53"/>
      <c r="D34" s="53"/>
      <c r="E34" s="53"/>
      <c r="F34" s="53"/>
      <c r="G34" s="101">
        <v>0</v>
      </c>
      <c r="H34" s="129" t="s">
        <v>584</v>
      </c>
      <c r="I34" s="53"/>
      <c r="J34" s="53"/>
      <c r="K34" s="53"/>
      <c r="L34" s="53"/>
      <c r="M34" s="53"/>
      <c r="N34" s="101">
        <v>0</v>
      </c>
      <c r="O34" s="129" t="s">
        <v>585</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c r="A35" s="40"/>
      <c r="B35" s="40" t="s">
        <v>538</v>
      </c>
      <c r="C35" s="40" t="s">
        <v>539</v>
      </c>
      <c r="D35" s="40" t="s">
        <v>586</v>
      </c>
      <c r="E35" s="49" t="s">
        <v>587</v>
      </c>
      <c r="F35" s="40" t="s">
        <v>588</v>
      </c>
      <c r="G35" s="101"/>
      <c r="H35" s="40" t="s">
        <v>590</v>
      </c>
      <c r="I35" s="40" t="s">
        <v>591</v>
      </c>
      <c r="J35" s="40" t="s">
        <v>586</v>
      </c>
      <c r="K35" s="49" t="s">
        <v>592</v>
      </c>
      <c r="L35" s="40" t="s">
        <v>593</v>
      </c>
      <c r="M35" s="40" t="s">
        <v>588</v>
      </c>
      <c r="N35" s="101"/>
      <c r="O35" s="40" t="s">
        <v>381</v>
      </c>
      <c r="P35" s="40" t="s">
        <v>594</v>
      </c>
      <c r="Q35" s="40" t="s">
        <v>588</v>
      </c>
      <c r="R35" s="101"/>
    </row>
    <row r="36" spans="1:195" ht="13">
      <c r="A36" s="15">
        <v>1</v>
      </c>
      <c r="B36" s="481"/>
      <c r="C36" s="482"/>
      <c r="D36" s="483"/>
      <c r="E36" s="484"/>
      <c r="F36" s="485"/>
      <c r="G36" s="486"/>
      <c r="H36" s="156"/>
      <c r="I36" s="158" t="s">
        <v>615</v>
      </c>
      <c r="J36" s="121"/>
      <c r="K36" s="121"/>
      <c r="L36" s="169"/>
      <c r="M36" s="180">
        <v>0</v>
      </c>
      <c r="N36" s="101">
        <v>0</v>
      </c>
      <c r="O36" s="168"/>
      <c r="P36" s="169"/>
      <c r="Q36" s="180">
        <v>0</v>
      </c>
      <c r="R36" s="101">
        <v>0</v>
      </c>
    </row>
    <row r="37" spans="1:195" ht="13">
      <c r="A37" s="15">
        <v>2</v>
      </c>
      <c r="B37" s="481"/>
      <c r="C37" s="482"/>
      <c r="D37" s="483"/>
      <c r="E37" s="484"/>
      <c r="F37" s="485"/>
      <c r="G37" s="486"/>
      <c r="H37" s="156"/>
      <c r="I37" s="159"/>
      <c r="J37" s="159"/>
      <c r="K37" s="121"/>
      <c r="L37" s="169"/>
      <c r="M37" s="180">
        <v>0</v>
      </c>
      <c r="N37" s="101">
        <v>0</v>
      </c>
      <c r="O37" s="168"/>
      <c r="P37" s="169"/>
      <c r="Q37" s="180">
        <v>0</v>
      </c>
      <c r="R37" s="101">
        <v>0</v>
      </c>
    </row>
    <row r="38" spans="1:195" ht="13">
      <c r="A38" s="15">
        <v>3</v>
      </c>
      <c r="B38" s="481"/>
      <c r="C38" s="482"/>
      <c r="D38" s="483"/>
      <c r="E38" s="484"/>
      <c r="F38" s="485"/>
      <c r="G38" s="486"/>
      <c r="H38" s="156"/>
      <c r="I38" s="159"/>
      <c r="J38" s="159"/>
      <c r="K38" s="121"/>
      <c r="L38" s="169"/>
      <c r="M38" s="180">
        <v>0</v>
      </c>
      <c r="N38" s="101">
        <v>0</v>
      </c>
      <c r="O38" s="168"/>
      <c r="P38" s="169"/>
      <c r="Q38" s="180">
        <v>0</v>
      </c>
      <c r="R38" s="101">
        <v>0</v>
      </c>
    </row>
    <row r="39" spans="1:195" ht="13">
      <c r="A39" s="15">
        <v>4</v>
      </c>
      <c r="B39" s="481"/>
      <c r="C39" s="482"/>
      <c r="D39" s="483"/>
      <c r="E39" s="484"/>
      <c r="F39" s="485"/>
      <c r="G39" s="486"/>
      <c r="H39" s="156"/>
      <c r="I39" s="159"/>
      <c r="J39" s="159"/>
      <c r="K39" s="121"/>
      <c r="L39" s="169"/>
      <c r="M39" s="180">
        <v>0</v>
      </c>
      <c r="N39" s="101">
        <v>0</v>
      </c>
      <c r="O39" s="168"/>
      <c r="P39" s="169"/>
      <c r="Q39" s="180">
        <v>0</v>
      </c>
      <c r="R39" s="101">
        <v>0</v>
      </c>
    </row>
    <row r="40" spans="1:195" ht="13">
      <c r="A40" s="15">
        <v>5</v>
      </c>
      <c r="B40" s="481"/>
      <c r="C40" s="482"/>
      <c r="D40" s="483"/>
      <c r="E40" s="484"/>
      <c r="F40" s="485"/>
      <c r="G40" s="486"/>
      <c r="H40" s="156"/>
      <c r="I40" s="159"/>
      <c r="J40" s="159"/>
      <c r="K40" s="121"/>
      <c r="L40" s="169"/>
      <c r="M40" s="180">
        <v>0</v>
      </c>
      <c r="N40" s="101">
        <v>0</v>
      </c>
      <c r="O40" s="168"/>
      <c r="P40" s="304"/>
      <c r="Q40" s="180">
        <v>0</v>
      </c>
      <c r="R40" s="101">
        <v>0</v>
      </c>
    </row>
    <row r="41" spans="1:195" ht="13">
      <c r="A41" s="15">
        <v>6</v>
      </c>
      <c r="B41" s="481"/>
      <c r="C41" s="482"/>
      <c r="D41" s="483"/>
      <c r="E41" s="484"/>
      <c r="F41" s="485"/>
      <c r="G41" s="486"/>
      <c r="H41" s="156"/>
      <c r="I41" s="159"/>
      <c r="J41" s="159"/>
      <c r="K41" s="121"/>
      <c r="L41" s="169"/>
      <c r="M41" s="180">
        <v>0</v>
      </c>
      <c r="N41" s="101">
        <v>0</v>
      </c>
      <c r="O41" s="168"/>
      <c r="P41" s="169"/>
      <c r="Q41" s="180">
        <v>0</v>
      </c>
      <c r="R41" s="101">
        <v>0</v>
      </c>
    </row>
    <row r="42" spans="1:195" ht="13">
      <c r="A42" s="15">
        <v>7</v>
      </c>
      <c r="B42" s="481"/>
      <c r="C42" s="482"/>
      <c r="D42" s="483"/>
      <c r="E42" s="484"/>
      <c r="F42" s="485"/>
      <c r="G42" s="486"/>
      <c r="H42" s="156"/>
      <c r="I42" s="159"/>
      <c r="J42" s="159"/>
      <c r="K42" s="121"/>
      <c r="L42" s="169"/>
      <c r="M42" s="180">
        <v>0</v>
      </c>
      <c r="N42" s="101">
        <v>0</v>
      </c>
      <c r="O42" s="168"/>
      <c r="P42" s="169"/>
      <c r="Q42" s="180">
        <v>0</v>
      </c>
      <c r="R42" s="101">
        <v>0</v>
      </c>
    </row>
    <row r="43" spans="1:195" ht="13">
      <c r="A43" s="15">
        <v>8</v>
      </c>
      <c r="B43" s="481"/>
      <c r="C43" s="482"/>
      <c r="D43" s="483"/>
      <c r="E43" s="484"/>
      <c r="F43" s="485"/>
      <c r="G43" s="486"/>
      <c r="H43" s="156"/>
      <c r="I43" s="159"/>
      <c r="J43" s="159"/>
      <c r="K43" s="121"/>
      <c r="L43" s="169"/>
      <c r="M43" s="180">
        <v>0</v>
      </c>
      <c r="N43" s="101">
        <v>0</v>
      </c>
      <c r="O43" s="168"/>
      <c r="P43" s="169"/>
      <c r="Q43" s="180">
        <v>0</v>
      </c>
      <c r="R43" s="101">
        <v>0</v>
      </c>
    </row>
    <row r="44" spans="1:195" ht="13">
      <c r="A44" s="15">
        <v>9</v>
      </c>
      <c r="B44" s="481"/>
      <c r="C44" s="482"/>
      <c r="D44" s="483"/>
      <c r="E44" s="484"/>
      <c r="F44" s="485"/>
      <c r="G44" s="486"/>
      <c r="H44" s="156"/>
      <c r="I44" s="159"/>
      <c r="J44" s="159"/>
      <c r="K44" s="121"/>
      <c r="L44" s="169"/>
      <c r="M44" s="180">
        <v>0</v>
      </c>
      <c r="N44" s="101">
        <v>0</v>
      </c>
      <c r="O44" s="168"/>
      <c r="P44" s="169"/>
      <c r="Q44" s="180">
        <v>0</v>
      </c>
      <c r="R44" s="101">
        <v>0</v>
      </c>
    </row>
    <row r="45" spans="1:195" ht="13">
      <c r="A45" s="15">
        <v>10</v>
      </c>
      <c r="B45" s="483"/>
      <c r="C45" s="482"/>
      <c r="D45" s="483"/>
      <c r="E45" s="484"/>
      <c r="F45" s="485"/>
      <c r="G45" s="486"/>
      <c r="H45" s="156"/>
      <c r="I45" s="159"/>
      <c r="J45" s="159"/>
      <c r="K45" s="121"/>
      <c r="L45" s="169"/>
      <c r="M45" s="180">
        <v>0</v>
      </c>
      <c r="N45" s="101">
        <v>0</v>
      </c>
      <c r="O45" s="168"/>
      <c r="P45" s="169"/>
      <c r="Q45" s="180">
        <v>0</v>
      </c>
      <c r="R45" s="101">
        <v>0</v>
      </c>
    </row>
    <row r="46" spans="1:195" ht="13">
      <c r="A46" s="15">
        <v>11</v>
      </c>
      <c r="B46" s="483"/>
      <c r="C46" s="482"/>
      <c r="D46" s="483"/>
      <c r="E46" s="484"/>
      <c r="F46" s="485"/>
      <c r="G46" s="486"/>
      <c r="H46" s="156"/>
      <c r="I46" s="159"/>
      <c r="J46" s="159"/>
      <c r="K46" s="121"/>
      <c r="L46" s="169"/>
      <c r="M46" s="180">
        <v>0</v>
      </c>
      <c r="N46" s="101">
        <v>0</v>
      </c>
      <c r="O46" s="168"/>
      <c r="P46" s="169"/>
      <c r="Q46" s="180">
        <v>0</v>
      </c>
      <c r="R46" s="101">
        <v>0</v>
      </c>
    </row>
    <row r="47" spans="1:195" ht="13">
      <c r="A47" s="15">
        <v>12</v>
      </c>
      <c r="B47" s="483"/>
      <c r="C47" s="482"/>
      <c r="D47" s="483"/>
      <c r="E47" s="484"/>
      <c r="F47" s="485"/>
      <c r="G47" s="482"/>
      <c r="H47" s="156"/>
      <c r="I47" s="159"/>
      <c r="J47" s="159"/>
      <c r="K47" s="121"/>
      <c r="L47" s="169"/>
      <c r="M47" s="180">
        <v>0</v>
      </c>
      <c r="N47" s="101">
        <v>0</v>
      </c>
      <c r="O47" s="168"/>
      <c r="P47" s="169"/>
      <c r="Q47" s="180">
        <v>0</v>
      </c>
      <c r="R47" s="101">
        <v>0</v>
      </c>
    </row>
    <row r="48" spans="1:195" ht="13">
      <c r="A48" s="15">
        <v>13</v>
      </c>
      <c r="B48" s="483"/>
      <c r="C48" s="482"/>
      <c r="D48" s="483"/>
      <c r="E48" s="484"/>
      <c r="F48" s="485"/>
      <c r="G48" s="482"/>
      <c r="H48" s="156"/>
      <c r="I48" s="159"/>
      <c r="J48" s="159"/>
      <c r="K48" s="121"/>
      <c r="L48" s="169"/>
      <c r="M48" s="180">
        <v>0</v>
      </c>
      <c r="N48" s="101">
        <v>0</v>
      </c>
      <c r="O48" s="168"/>
      <c r="P48" s="169"/>
      <c r="Q48" s="180">
        <v>0</v>
      </c>
      <c r="R48" s="101">
        <v>0</v>
      </c>
    </row>
    <row r="49" spans="1:18" ht="13">
      <c r="A49" s="15">
        <v>14</v>
      </c>
      <c r="B49" s="483"/>
      <c r="C49" s="487"/>
      <c r="D49" s="483"/>
      <c r="E49" s="484"/>
      <c r="F49" s="485"/>
      <c r="G49" s="487"/>
      <c r="H49" s="156"/>
      <c r="I49" s="159"/>
      <c r="J49" s="159"/>
      <c r="K49" s="121"/>
      <c r="L49" s="169"/>
      <c r="M49" s="180">
        <v>0</v>
      </c>
      <c r="N49" s="101">
        <v>0</v>
      </c>
      <c r="O49" s="168"/>
      <c r="P49" s="169"/>
      <c r="Q49" s="180">
        <v>0</v>
      </c>
      <c r="R49" s="101">
        <v>0</v>
      </c>
    </row>
    <row r="50" spans="1:18" ht="13">
      <c r="A50" s="15">
        <v>15</v>
      </c>
      <c r="B50" s="483"/>
      <c r="C50" s="487"/>
      <c r="D50" s="483"/>
      <c r="E50" s="484"/>
      <c r="F50" s="485"/>
      <c r="G50" s="487"/>
      <c r="H50" s="156"/>
      <c r="I50" s="159"/>
      <c r="J50" s="159"/>
      <c r="K50" s="121"/>
      <c r="L50" s="169"/>
      <c r="M50" s="180">
        <v>0</v>
      </c>
      <c r="N50" s="101">
        <v>0</v>
      </c>
      <c r="O50" s="168"/>
      <c r="P50" s="169"/>
      <c r="Q50" s="180">
        <v>0</v>
      </c>
      <c r="R50" s="101">
        <v>0</v>
      </c>
    </row>
    <row r="51" spans="1:18" ht="13">
      <c r="A51" s="15">
        <v>16</v>
      </c>
      <c r="B51" s="483"/>
      <c r="C51" s="487"/>
      <c r="D51" s="483"/>
      <c r="E51" s="484"/>
      <c r="F51" s="485"/>
      <c r="G51" s="487"/>
      <c r="H51" s="156"/>
      <c r="I51" s="159"/>
      <c r="J51" s="159"/>
      <c r="K51" s="121"/>
      <c r="L51" s="169"/>
      <c r="M51" s="180">
        <v>0</v>
      </c>
      <c r="N51" s="101">
        <v>0</v>
      </c>
      <c r="O51" s="168"/>
      <c r="P51" s="169"/>
      <c r="Q51" s="180">
        <v>0</v>
      </c>
      <c r="R51" s="101">
        <v>0</v>
      </c>
    </row>
    <row r="52" spans="1:18" ht="13">
      <c r="A52" s="15">
        <v>17</v>
      </c>
      <c r="B52" s="483"/>
      <c r="C52" s="487"/>
      <c r="D52" s="483"/>
      <c r="E52" s="484"/>
      <c r="F52" s="485"/>
      <c r="G52" s="487"/>
      <c r="H52" s="156"/>
      <c r="I52" s="159"/>
      <c r="J52" s="159"/>
      <c r="K52" s="121"/>
      <c r="L52" s="169"/>
      <c r="M52" s="180">
        <v>0</v>
      </c>
      <c r="N52" s="101">
        <v>0</v>
      </c>
      <c r="O52" s="168"/>
      <c r="P52" s="169"/>
      <c r="Q52" s="180">
        <v>0</v>
      </c>
      <c r="R52" s="101">
        <v>0</v>
      </c>
    </row>
    <row r="53" spans="1:18" ht="13">
      <c r="A53" s="15">
        <v>18</v>
      </c>
      <c r="B53" s="483"/>
      <c r="C53" s="487"/>
      <c r="D53" s="483"/>
      <c r="E53" s="484"/>
      <c r="F53" s="485"/>
      <c r="G53" s="487"/>
      <c r="H53" s="156"/>
      <c r="I53" s="159"/>
      <c r="J53" s="159"/>
      <c r="K53" s="121"/>
      <c r="L53" s="169"/>
      <c r="M53" s="180">
        <v>0</v>
      </c>
      <c r="N53" s="101">
        <v>0</v>
      </c>
      <c r="O53" s="168"/>
      <c r="P53" s="169"/>
      <c r="Q53" s="180">
        <v>0</v>
      </c>
      <c r="R53" s="101">
        <v>0</v>
      </c>
    </row>
    <row r="54" spans="1:18" ht="13">
      <c r="A54" s="15">
        <v>19</v>
      </c>
      <c r="B54" s="483"/>
      <c r="C54" s="487"/>
      <c r="D54" s="483"/>
      <c r="E54" s="484"/>
      <c r="F54" s="485"/>
      <c r="G54" s="487"/>
      <c r="H54" s="156"/>
      <c r="I54" s="159"/>
      <c r="J54" s="159"/>
      <c r="K54" s="121"/>
      <c r="L54" s="169"/>
      <c r="M54" s="180">
        <v>0</v>
      </c>
      <c r="N54" s="101">
        <v>0</v>
      </c>
      <c r="O54" s="168"/>
      <c r="P54" s="169"/>
      <c r="Q54" s="180">
        <v>0</v>
      </c>
      <c r="R54" s="101">
        <v>0</v>
      </c>
    </row>
    <row r="55" spans="1:18" ht="13">
      <c r="A55" s="15">
        <v>20</v>
      </c>
      <c r="B55" s="483"/>
      <c r="C55" s="487"/>
      <c r="D55" s="483"/>
      <c r="E55" s="484"/>
      <c r="F55" s="488"/>
      <c r="G55" s="487"/>
      <c r="H55" s="156"/>
      <c r="I55" s="159"/>
      <c r="J55" s="159"/>
      <c r="K55" s="121"/>
      <c r="L55" s="169"/>
      <c r="M55" s="181">
        <v>0</v>
      </c>
      <c r="N55" s="101">
        <v>0</v>
      </c>
      <c r="O55" s="168"/>
      <c r="P55" s="169"/>
      <c r="Q55" s="180">
        <v>0</v>
      </c>
      <c r="R55" s="101">
        <v>0</v>
      </c>
    </row>
    <row r="56" spans="1:18" ht="13.5" thickBot="1">
      <c r="E56" s="161" t="s">
        <v>602</v>
      </c>
      <c r="F56" s="162">
        <v>0</v>
      </c>
      <c r="G56" s="17"/>
      <c r="H56"/>
      <c r="L56" s="161" t="s">
        <v>598</v>
      </c>
      <c r="M56" s="162">
        <v>0</v>
      </c>
      <c r="O56"/>
      <c r="P56" s="161" t="s">
        <v>599</v>
      </c>
      <c r="Q56" s="162">
        <v>0</v>
      </c>
    </row>
    <row r="57" spans="1:18" ht="13" customHeight="1"/>
    <row r="58" spans="1:18" ht="13" customHeight="1"/>
    <row r="59" spans="1:18" ht="13" customHeight="1"/>
    <row r="60" spans="1:18" ht="13" customHeight="1"/>
    <row r="61" spans="1:18" ht="13" customHeight="1"/>
    <row r="62" spans="1:18" ht="13" customHeight="1"/>
    <row r="63" spans="1:18" ht="13" customHeight="1"/>
    <row r="64" spans="1:18"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10" priority="2" operator="equal">
      <formula>"Check"</formula>
    </cfRule>
    <cfRule type="cellIs" dxfId="9" priority="3" operator="equal">
      <formula>"Ok"</formula>
    </cfRule>
  </conditionalFormatting>
  <dataValidations count="1">
    <dataValidation type="list" allowBlank="1" showInputMessage="1" showErrorMessage="1" sqref="M8 G30:J30 M30 C30:D31" xr:uid="{A3C0B8C7-70C8-4551-9A24-08FA70C53D42}">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358FDC24-293B-4E8A-9C14-1A0D484E7F7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DCE0552A-4AC2-49DD-A112-1E102D743FC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59" id="{CEB71213-FDC3-4393-A790-28E0E1D4F92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84F32F0A-A180-4519-BB13-8C81BE19AD7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F14EF7FB-8C41-4038-8293-80C6C34E5C8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 id="{473BD8CD-067D-45D7-8DC2-150066241E7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AB83F1FC-223D-463F-A4BC-64D4DBE0C30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60" id="{117DC009-3D00-481D-B753-62F5736B064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CC3AC063-053D-4153-8D0F-517A04053BA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25188738-E127-4087-A768-3BE4E6698FD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90" id="{F5C2E551-F341-46C3-93DF-0AA14B51BCE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44440A95-5151-445E-BA8F-527C44FE361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EBB354D7-AD34-49AF-BCDC-A2BE1B2F67D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91" id="{9A6ABF1A-7297-4932-BEE7-A7135B33261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6A37D067-837F-4FAA-8FCB-E3D6E37281B8}">
          <x14:formula1>
            <xm:f>'Input|Setup'!$B$31:$B$49</xm:f>
          </x14:formula1>
          <xm:sqref>H10:H29 B10:B29</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F3545-C11A-422D-B8CA-79C71128D8AF}">
  <sheetPr codeName="Sheet35">
    <tabColor theme="8" tint="0.79998168889431442"/>
  </sheetPr>
  <dimension ref="A1:HO1257"/>
  <sheetViews>
    <sheetView showGridLines="0"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8.54296875" style="2" bestFit="1" customWidth="1"/>
    <col min="18" max="18" width="12.453125" style="2"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350</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741</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c r="C10" s="158"/>
      <c r="D10" s="155"/>
      <c r="E10" s="151"/>
      <c r="F10" s="166">
        <v>0</v>
      </c>
      <c r="G10" s="101">
        <v>0</v>
      </c>
      <c r="H10" s="121"/>
      <c r="I10" s="158"/>
      <c r="J10" s="121"/>
      <c r="K10" s="151"/>
      <c r="L10" s="164">
        <v>0</v>
      </c>
      <c r="M10" s="101">
        <v>0</v>
      </c>
    </row>
    <row r="11" spans="1:23" ht="13">
      <c r="A11" s="15">
        <v>2</v>
      </c>
      <c r="B11" s="121"/>
      <c r="C11" s="158"/>
      <c r="D11" s="155"/>
      <c r="E11" s="151"/>
      <c r="F11" s="166">
        <v>0</v>
      </c>
      <c r="G11" s="101">
        <v>0</v>
      </c>
      <c r="H11" s="121"/>
      <c r="I11" s="158"/>
      <c r="J11" s="121"/>
      <c r="K11" s="151"/>
      <c r="L11" s="164">
        <v>0</v>
      </c>
      <c r="M11" s="101">
        <v>0</v>
      </c>
    </row>
    <row r="12" spans="1:23" ht="13">
      <c r="A12" s="15">
        <v>3</v>
      </c>
      <c r="B12" s="121"/>
      <c r="C12" s="158"/>
      <c r="D12" s="155"/>
      <c r="E12" s="151"/>
      <c r="F12" s="166">
        <v>0</v>
      </c>
      <c r="G12" s="101">
        <v>0</v>
      </c>
      <c r="H12" s="121"/>
      <c r="I12" s="158"/>
      <c r="J12" s="121"/>
      <c r="K12" s="151"/>
      <c r="L12" s="164">
        <v>0</v>
      </c>
      <c r="M12" s="101">
        <v>0</v>
      </c>
    </row>
    <row r="13" spans="1:23" ht="13">
      <c r="A13" s="15">
        <v>4</v>
      </c>
      <c r="B13" s="121"/>
      <c r="C13" s="158"/>
      <c r="D13" s="155"/>
      <c r="E13" s="151"/>
      <c r="F13" s="166">
        <v>0</v>
      </c>
      <c r="G13" s="101">
        <v>0</v>
      </c>
      <c r="H13" s="121"/>
      <c r="I13" s="158"/>
      <c r="J13" s="121"/>
      <c r="K13" s="151"/>
      <c r="L13" s="164">
        <v>0</v>
      </c>
      <c r="M13" s="101">
        <v>0</v>
      </c>
    </row>
    <row r="14" spans="1:23" ht="13">
      <c r="A14" s="15">
        <v>5</v>
      </c>
      <c r="B14" s="121"/>
      <c r="C14" s="158"/>
      <c r="D14" s="155"/>
      <c r="E14" s="151"/>
      <c r="F14" s="166">
        <v>0</v>
      </c>
      <c r="G14" s="101">
        <v>0</v>
      </c>
      <c r="H14" s="121"/>
      <c r="I14" s="158"/>
      <c r="J14" s="121"/>
      <c r="K14" s="151"/>
      <c r="L14" s="164">
        <v>0</v>
      </c>
      <c r="M14" s="101">
        <v>0</v>
      </c>
    </row>
    <row r="15" spans="1:23" ht="13">
      <c r="A15" s="15">
        <v>6</v>
      </c>
      <c r="B15" s="121"/>
      <c r="C15" s="158"/>
      <c r="D15" s="155"/>
      <c r="E15" s="151"/>
      <c r="F15" s="166">
        <v>0</v>
      </c>
      <c r="G15" s="101">
        <v>0</v>
      </c>
      <c r="H15" s="121"/>
      <c r="I15" s="158"/>
      <c r="J15" s="121"/>
      <c r="K15" s="151"/>
      <c r="L15" s="164">
        <v>0</v>
      </c>
      <c r="M15" s="101">
        <v>0</v>
      </c>
    </row>
    <row r="16" spans="1:23" ht="13">
      <c r="A16" s="15">
        <v>7</v>
      </c>
      <c r="B16" s="121"/>
      <c r="C16" s="158"/>
      <c r="D16" s="155"/>
      <c r="E16" s="151"/>
      <c r="F16" s="166">
        <v>0</v>
      </c>
      <c r="G16" s="101">
        <v>0</v>
      </c>
      <c r="H16" s="121"/>
      <c r="I16" s="158"/>
      <c r="J16" s="155"/>
      <c r="K16" s="151"/>
      <c r="L16" s="164">
        <v>0</v>
      </c>
      <c r="M16" s="101">
        <v>0</v>
      </c>
    </row>
    <row r="17" spans="1:24" ht="13">
      <c r="A17" s="15">
        <v>8</v>
      </c>
      <c r="B17" s="121"/>
      <c r="C17" s="158"/>
      <c r="D17" s="155"/>
      <c r="E17" s="151"/>
      <c r="F17" s="166">
        <v>0</v>
      </c>
      <c r="G17" s="101">
        <v>0</v>
      </c>
      <c r="H17" s="121"/>
      <c r="I17" s="158"/>
      <c r="J17" s="155"/>
      <c r="K17" s="151"/>
      <c r="L17" s="164">
        <v>0</v>
      </c>
      <c r="M17" s="101">
        <v>0</v>
      </c>
    </row>
    <row r="18" spans="1:24" ht="13">
      <c r="A18" s="15">
        <v>9</v>
      </c>
      <c r="B18" s="121"/>
      <c r="C18" s="158"/>
      <c r="D18" s="155"/>
      <c r="E18" s="151"/>
      <c r="F18" s="166">
        <v>0</v>
      </c>
      <c r="G18" s="101">
        <v>0</v>
      </c>
      <c r="H18" s="121"/>
      <c r="I18" s="158"/>
      <c r="J18" s="155"/>
      <c r="K18" s="151"/>
      <c r="L18" s="164">
        <v>0</v>
      </c>
      <c r="M18" s="101">
        <v>0</v>
      </c>
    </row>
    <row r="19" spans="1:24" ht="13">
      <c r="A19" s="15">
        <v>10</v>
      </c>
      <c r="B19" s="121"/>
      <c r="C19" s="158"/>
      <c r="D19" s="155"/>
      <c r="E19" s="151"/>
      <c r="F19" s="166">
        <v>0</v>
      </c>
      <c r="G19" s="101">
        <v>0</v>
      </c>
      <c r="H19" s="121"/>
      <c r="I19" s="158"/>
      <c r="J19" s="155"/>
      <c r="K19" s="151"/>
      <c r="L19" s="164">
        <v>0</v>
      </c>
      <c r="M19" s="101">
        <v>0</v>
      </c>
    </row>
    <row r="20" spans="1:24" ht="13">
      <c r="A20" s="15">
        <v>11</v>
      </c>
      <c r="B20" s="121"/>
      <c r="C20" s="158"/>
      <c r="D20" s="155"/>
      <c r="E20" s="151"/>
      <c r="F20" s="166">
        <v>0</v>
      </c>
      <c r="G20" s="101">
        <v>0</v>
      </c>
      <c r="H20" s="121"/>
      <c r="I20" s="158"/>
      <c r="J20" s="155"/>
      <c r="K20" s="151"/>
      <c r="L20" s="164">
        <v>0</v>
      </c>
      <c r="M20" s="101">
        <v>0</v>
      </c>
    </row>
    <row r="21" spans="1:24" ht="13">
      <c r="A21" s="15">
        <v>12</v>
      </c>
      <c r="B21" s="121"/>
      <c r="C21" s="158"/>
      <c r="D21" s="155"/>
      <c r="E21" s="151"/>
      <c r="F21" s="166">
        <v>0</v>
      </c>
      <c r="G21" s="101">
        <v>0</v>
      </c>
      <c r="H21" s="121"/>
      <c r="I21" s="158"/>
      <c r="J21" s="155"/>
      <c r="K21" s="151"/>
      <c r="L21" s="164">
        <v>0</v>
      </c>
      <c r="M21" s="101">
        <v>0</v>
      </c>
    </row>
    <row r="22" spans="1:24" ht="13">
      <c r="A22" s="15">
        <v>13</v>
      </c>
      <c r="B22" s="121"/>
      <c r="C22" s="158"/>
      <c r="D22" s="155"/>
      <c r="E22" s="151"/>
      <c r="F22" s="166">
        <v>0</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0</v>
      </c>
      <c r="G30" s="115"/>
      <c r="H30" s="6"/>
      <c r="I30" s="10"/>
      <c r="J30" s="10"/>
      <c r="K30" s="161" t="s">
        <v>583</v>
      </c>
      <c r="L30" s="161">
        <v>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742</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4">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3">
      <c r="A34" s="93"/>
      <c r="B34" s="129" t="s">
        <v>233</v>
      </c>
      <c r="C34" s="53"/>
      <c r="D34" s="53"/>
      <c r="E34" s="53"/>
      <c r="F34" s="53"/>
      <c r="G34" s="101">
        <v>0</v>
      </c>
      <c r="H34" s="129" t="s">
        <v>584</v>
      </c>
      <c r="I34" s="53"/>
      <c r="J34" s="53"/>
      <c r="K34" s="53"/>
      <c r="L34" s="53"/>
      <c r="M34" s="53"/>
      <c r="N34" s="101">
        <v>0</v>
      </c>
      <c r="O34" s="129" t="s">
        <v>585</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c r="A35" s="40"/>
      <c r="B35" s="40" t="s">
        <v>538</v>
      </c>
      <c r="C35" s="40" t="s">
        <v>539</v>
      </c>
      <c r="D35" s="40" t="s">
        <v>586</v>
      </c>
      <c r="E35" s="49" t="s">
        <v>587</v>
      </c>
      <c r="F35" s="40" t="s">
        <v>588</v>
      </c>
      <c r="G35" s="101"/>
      <c r="H35" s="40" t="s">
        <v>590</v>
      </c>
      <c r="I35" s="40" t="s">
        <v>591</v>
      </c>
      <c r="J35" s="40" t="s">
        <v>586</v>
      </c>
      <c r="K35" s="49" t="s">
        <v>592</v>
      </c>
      <c r="L35" s="40" t="s">
        <v>593</v>
      </c>
      <c r="M35" s="40" t="s">
        <v>588</v>
      </c>
      <c r="N35" s="101"/>
      <c r="O35" s="40" t="s">
        <v>381</v>
      </c>
      <c r="P35" s="40" t="s">
        <v>594</v>
      </c>
      <c r="Q35" s="40" t="s">
        <v>588</v>
      </c>
      <c r="R35" s="101"/>
    </row>
    <row r="36" spans="1:195" ht="13">
      <c r="A36" s="15">
        <v>1</v>
      </c>
      <c r="B36" s="481"/>
      <c r="C36" s="482"/>
      <c r="D36" s="483"/>
      <c r="E36" s="484"/>
      <c r="F36" s="485"/>
      <c r="G36" s="486"/>
      <c r="H36" s="156"/>
      <c r="I36" s="159"/>
      <c r="J36" s="121"/>
      <c r="K36" s="121"/>
      <c r="L36" s="169"/>
      <c r="M36" s="180">
        <v>0</v>
      </c>
      <c r="N36" s="101">
        <v>0</v>
      </c>
      <c r="O36" s="168"/>
      <c r="P36" s="169"/>
      <c r="Q36" s="180">
        <v>0</v>
      </c>
      <c r="R36" s="101">
        <v>0</v>
      </c>
    </row>
    <row r="37" spans="1:195" ht="13">
      <c r="A37" s="15">
        <v>2</v>
      </c>
      <c r="B37" s="481"/>
      <c r="C37" s="482"/>
      <c r="D37" s="483"/>
      <c r="E37" s="484"/>
      <c r="F37" s="485"/>
      <c r="G37" s="486"/>
      <c r="H37" s="156"/>
      <c r="I37" s="159"/>
      <c r="J37" s="159"/>
      <c r="K37" s="121"/>
      <c r="L37" s="169"/>
      <c r="M37" s="180">
        <v>0</v>
      </c>
      <c r="N37" s="101">
        <v>0</v>
      </c>
      <c r="O37" s="168"/>
      <c r="P37" s="169"/>
      <c r="Q37" s="180">
        <v>0</v>
      </c>
      <c r="R37" s="101">
        <v>0</v>
      </c>
    </row>
    <row r="38" spans="1:195" ht="13">
      <c r="A38" s="15">
        <v>3</v>
      </c>
      <c r="B38" s="481"/>
      <c r="C38" s="482"/>
      <c r="D38" s="483"/>
      <c r="E38" s="484"/>
      <c r="F38" s="485"/>
      <c r="G38" s="486"/>
      <c r="H38" s="156"/>
      <c r="I38" s="159"/>
      <c r="J38" s="159"/>
      <c r="K38" s="121"/>
      <c r="L38" s="169"/>
      <c r="M38" s="180">
        <v>0</v>
      </c>
      <c r="N38" s="101">
        <v>0</v>
      </c>
      <c r="O38" s="168"/>
      <c r="P38" s="169"/>
      <c r="Q38" s="180">
        <v>0</v>
      </c>
      <c r="R38" s="101">
        <v>0</v>
      </c>
    </row>
    <row r="39" spans="1:195" ht="13">
      <c r="A39" s="15">
        <v>4</v>
      </c>
      <c r="B39" s="481"/>
      <c r="C39" s="482"/>
      <c r="D39" s="483"/>
      <c r="E39" s="484"/>
      <c r="F39" s="485"/>
      <c r="G39" s="486"/>
      <c r="H39" s="156"/>
      <c r="I39" s="159"/>
      <c r="J39" s="159"/>
      <c r="K39" s="121"/>
      <c r="L39" s="169"/>
      <c r="M39" s="180">
        <v>0</v>
      </c>
      <c r="N39" s="101">
        <v>0</v>
      </c>
      <c r="O39" s="168"/>
      <c r="P39" s="169"/>
      <c r="Q39" s="180">
        <v>0</v>
      </c>
      <c r="R39" s="101">
        <v>0</v>
      </c>
    </row>
    <row r="40" spans="1:195" ht="13">
      <c r="A40" s="15">
        <v>5</v>
      </c>
      <c r="B40" s="481"/>
      <c r="C40" s="482"/>
      <c r="D40" s="483"/>
      <c r="E40" s="484"/>
      <c r="F40" s="485"/>
      <c r="G40" s="486"/>
      <c r="H40" s="156"/>
      <c r="I40" s="159"/>
      <c r="J40" s="159"/>
      <c r="K40" s="121"/>
      <c r="L40" s="169"/>
      <c r="M40" s="180">
        <v>0</v>
      </c>
      <c r="N40" s="101">
        <v>0</v>
      </c>
      <c r="O40" s="168"/>
      <c r="P40" s="169"/>
      <c r="Q40" s="180">
        <v>0</v>
      </c>
      <c r="R40" s="101">
        <v>0</v>
      </c>
    </row>
    <row r="41" spans="1:195" ht="13">
      <c r="A41" s="15">
        <v>6</v>
      </c>
      <c r="B41" s="481"/>
      <c r="C41" s="482"/>
      <c r="D41" s="483"/>
      <c r="E41" s="484"/>
      <c r="F41" s="485"/>
      <c r="G41" s="486"/>
      <c r="H41" s="156"/>
      <c r="I41" s="159"/>
      <c r="J41" s="159"/>
      <c r="K41" s="121"/>
      <c r="L41" s="169"/>
      <c r="M41" s="180">
        <v>0</v>
      </c>
      <c r="N41" s="101">
        <v>0</v>
      </c>
      <c r="O41" s="168"/>
      <c r="P41" s="169"/>
      <c r="Q41" s="180">
        <v>0</v>
      </c>
      <c r="R41" s="101">
        <v>0</v>
      </c>
    </row>
    <row r="42" spans="1:195" ht="13">
      <c r="A42" s="15">
        <v>7</v>
      </c>
      <c r="B42" s="481"/>
      <c r="C42" s="482"/>
      <c r="D42" s="483"/>
      <c r="E42" s="484"/>
      <c r="F42" s="485"/>
      <c r="G42" s="486"/>
      <c r="H42" s="156"/>
      <c r="I42" s="159"/>
      <c r="J42" s="159"/>
      <c r="K42" s="121"/>
      <c r="L42" s="169"/>
      <c r="M42" s="180">
        <v>0</v>
      </c>
      <c r="N42" s="101">
        <v>0</v>
      </c>
      <c r="O42" s="168"/>
      <c r="P42" s="169"/>
      <c r="Q42" s="180">
        <v>0</v>
      </c>
      <c r="R42" s="101">
        <v>0</v>
      </c>
    </row>
    <row r="43" spans="1:195" ht="13">
      <c r="A43" s="15">
        <v>8</v>
      </c>
      <c r="B43" s="481"/>
      <c r="C43" s="482"/>
      <c r="D43" s="483"/>
      <c r="E43" s="484"/>
      <c r="F43" s="485"/>
      <c r="G43" s="486"/>
      <c r="H43" s="156"/>
      <c r="I43" s="159"/>
      <c r="J43" s="159"/>
      <c r="K43" s="121"/>
      <c r="L43" s="169"/>
      <c r="M43" s="180">
        <v>0</v>
      </c>
      <c r="N43" s="101">
        <v>0</v>
      </c>
      <c r="O43" s="168"/>
      <c r="P43" s="169"/>
      <c r="Q43" s="180">
        <v>0</v>
      </c>
      <c r="R43" s="101">
        <v>0</v>
      </c>
    </row>
    <row r="44" spans="1:195" ht="13">
      <c r="A44" s="15">
        <v>9</v>
      </c>
      <c r="B44" s="481"/>
      <c r="C44" s="482"/>
      <c r="D44" s="483"/>
      <c r="E44" s="484"/>
      <c r="F44" s="485"/>
      <c r="G44" s="486"/>
      <c r="H44" s="156"/>
      <c r="I44" s="159"/>
      <c r="J44" s="159"/>
      <c r="K44" s="121"/>
      <c r="L44" s="169"/>
      <c r="M44" s="180">
        <v>0</v>
      </c>
      <c r="N44" s="101">
        <v>0</v>
      </c>
      <c r="O44" s="168"/>
      <c r="P44" s="169"/>
      <c r="Q44" s="180">
        <v>0</v>
      </c>
      <c r="R44" s="101">
        <v>0</v>
      </c>
    </row>
    <row r="45" spans="1:195" ht="13">
      <c r="A45" s="15">
        <v>10</v>
      </c>
      <c r="B45" s="483"/>
      <c r="C45" s="482"/>
      <c r="D45" s="483"/>
      <c r="E45" s="484"/>
      <c r="F45" s="485"/>
      <c r="G45" s="486"/>
      <c r="H45" s="156"/>
      <c r="I45" s="159"/>
      <c r="J45" s="159"/>
      <c r="K45" s="121"/>
      <c r="L45" s="169"/>
      <c r="M45" s="180">
        <v>0</v>
      </c>
      <c r="N45" s="101">
        <v>0</v>
      </c>
      <c r="O45" s="168"/>
      <c r="P45" s="169"/>
      <c r="Q45" s="180">
        <v>0</v>
      </c>
      <c r="R45" s="101">
        <v>0</v>
      </c>
    </row>
    <row r="46" spans="1:195" ht="13">
      <c r="A46" s="15">
        <v>11</v>
      </c>
      <c r="B46" s="483"/>
      <c r="C46" s="482"/>
      <c r="D46" s="483"/>
      <c r="E46" s="484"/>
      <c r="F46" s="485"/>
      <c r="G46" s="486"/>
      <c r="H46" s="156"/>
      <c r="I46" s="159"/>
      <c r="J46" s="159"/>
      <c r="K46" s="121"/>
      <c r="L46" s="169"/>
      <c r="M46" s="180">
        <v>0</v>
      </c>
      <c r="N46" s="101">
        <v>0</v>
      </c>
      <c r="O46" s="168"/>
      <c r="P46" s="169"/>
      <c r="Q46" s="180">
        <v>0</v>
      </c>
      <c r="R46" s="101">
        <v>0</v>
      </c>
    </row>
    <row r="47" spans="1:195" ht="13">
      <c r="A47" s="15">
        <v>12</v>
      </c>
      <c r="B47" s="483"/>
      <c r="C47" s="482"/>
      <c r="D47" s="483"/>
      <c r="E47" s="484"/>
      <c r="F47" s="485"/>
      <c r="G47" s="482"/>
      <c r="H47" s="156"/>
      <c r="I47" s="159"/>
      <c r="J47" s="159"/>
      <c r="K47" s="121"/>
      <c r="L47" s="169"/>
      <c r="M47" s="180">
        <v>0</v>
      </c>
      <c r="N47" s="101">
        <v>0</v>
      </c>
      <c r="O47" s="168"/>
      <c r="P47" s="169"/>
      <c r="Q47" s="180">
        <v>0</v>
      </c>
      <c r="R47" s="101">
        <v>0</v>
      </c>
    </row>
    <row r="48" spans="1:195" ht="13">
      <c r="A48" s="15">
        <v>13</v>
      </c>
      <c r="B48" s="483"/>
      <c r="C48" s="482"/>
      <c r="D48" s="483"/>
      <c r="E48" s="484"/>
      <c r="F48" s="485"/>
      <c r="G48" s="482"/>
      <c r="H48" s="156"/>
      <c r="I48" s="159"/>
      <c r="J48" s="159"/>
      <c r="K48" s="121"/>
      <c r="L48" s="169"/>
      <c r="M48" s="180">
        <v>0</v>
      </c>
      <c r="N48" s="101">
        <v>0</v>
      </c>
      <c r="O48" s="168"/>
      <c r="P48" s="169"/>
      <c r="Q48" s="180">
        <v>0</v>
      </c>
      <c r="R48" s="101">
        <v>0</v>
      </c>
    </row>
    <row r="49" spans="1:18" ht="13">
      <c r="A49" s="15">
        <v>14</v>
      </c>
      <c r="B49" s="483"/>
      <c r="C49" s="487"/>
      <c r="D49" s="483"/>
      <c r="E49" s="484"/>
      <c r="F49" s="485"/>
      <c r="G49" s="487"/>
      <c r="H49" s="156"/>
      <c r="I49" s="159"/>
      <c r="J49" s="159"/>
      <c r="K49" s="121"/>
      <c r="L49" s="169"/>
      <c r="M49" s="180">
        <v>0</v>
      </c>
      <c r="N49" s="101">
        <v>0</v>
      </c>
      <c r="O49" s="168"/>
      <c r="P49" s="169"/>
      <c r="Q49" s="180">
        <v>0</v>
      </c>
      <c r="R49" s="101">
        <v>0</v>
      </c>
    </row>
    <row r="50" spans="1:18" ht="13">
      <c r="A50" s="15">
        <v>15</v>
      </c>
      <c r="B50" s="483"/>
      <c r="C50" s="487"/>
      <c r="D50" s="483"/>
      <c r="E50" s="484"/>
      <c r="F50" s="485"/>
      <c r="G50" s="487"/>
      <c r="H50" s="156"/>
      <c r="I50" s="159"/>
      <c r="J50" s="159"/>
      <c r="K50" s="121"/>
      <c r="L50" s="169"/>
      <c r="M50" s="180">
        <v>0</v>
      </c>
      <c r="N50" s="101">
        <v>0</v>
      </c>
      <c r="O50" s="168"/>
      <c r="P50" s="169"/>
      <c r="Q50" s="180">
        <v>0</v>
      </c>
      <c r="R50" s="101">
        <v>0</v>
      </c>
    </row>
    <row r="51" spans="1:18" ht="13">
      <c r="A51" s="15">
        <v>16</v>
      </c>
      <c r="B51" s="483"/>
      <c r="C51" s="487"/>
      <c r="D51" s="483"/>
      <c r="E51" s="484"/>
      <c r="F51" s="485"/>
      <c r="G51" s="487"/>
      <c r="H51" s="156"/>
      <c r="I51" s="159"/>
      <c r="J51" s="159"/>
      <c r="K51" s="121"/>
      <c r="L51" s="169"/>
      <c r="M51" s="180">
        <v>0</v>
      </c>
      <c r="N51" s="101">
        <v>0</v>
      </c>
      <c r="O51" s="168"/>
      <c r="P51" s="169"/>
      <c r="Q51" s="180">
        <v>0</v>
      </c>
      <c r="R51" s="101">
        <v>0</v>
      </c>
    </row>
    <row r="52" spans="1:18" ht="13">
      <c r="A52" s="15">
        <v>17</v>
      </c>
      <c r="B52" s="483"/>
      <c r="C52" s="487"/>
      <c r="D52" s="483"/>
      <c r="E52" s="484"/>
      <c r="F52" s="485"/>
      <c r="G52" s="487"/>
      <c r="H52" s="156"/>
      <c r="I52" s="159"/>
      <c r="J52" s="159"/>
      <c r="K52" s="121"/>
      <c r="L52" s="169"/>
      <c r="M52" s="180">
        <v>0</v>
      </c>
      <c r="N52" s="101">
        <v>0</v>
      </c>
      <c r="O52" s="168"/>
      <c r="P52" s="169"/>
      <c r="Q52" s="180">
        <v>0</v>
      </c>
      <c r="R52" s="101">
        <v>0</v>
      </c>
    </row>
    <row r="53" spans="1:18" ht="13">
      <c r="A53" s="15">
        <v>18</v>
      </c>
      <c r="B53" s="483"/>
      <c r="C53" s="487"/>
      <c r="D53" s="483"/>
      <c r="E53" s="484"/>
      <c r="F53" s="485"/>
      <c r="G53" s="487"/>
      <c r="H53" s="156"/>
      <c r="I53" s="159"/>
      <c r="J53" s="159"/>
      <c r="K53" s="121"/>
      <c r="L53" s="169"/>
      <c r="M53" s="180">
        <v>0</v>
      </c>
      <c r="N53" s="101">
        <v>0</v>
      </c>
      <c r="O53" s="168"/>
      <c r="P53" s="169"/>
      <c r="Q53" s="180">
        <v>0</v>
      </c>
      <c r="R53" s="101">
        <v>0</v>
      </c>
    </row>
    <row r="54" spans="1:18" ht="13">
      <c r="A54" s="15">
        <v>19</v>
      </c>
      <c r="B54" s="483"/>
      <c r="C54" s="487"/>
      <c r="D54" s="483"/>
      <c r="E54" s="484"/>
      <c r="F54" s="485"/>
      <c r="G54" s="487"/>
      <c r="H54" s="156"/>
      <c r="I54" s="159"/>
      <c r="J54" s="159"/>
      <c r="K54" s="121"/>
      <c r="L54" s="169"/>
      <c r="M54" s="180">
        <v>0</v>
      </c>
      <c r="N54" s="101">
        <v>0</v>
      </c>
      <c r="O54" s="168"/>
      <c r="P54" s="169"/>
      <c r="Q54" s="180">
        <v>0</v>
      </c>
      <c r="R54" s="101">
        <v>0</v>
      </c>
    </row>
    <row r="55" spans="1:18" ht="13">
      <c r="A55" s="15">
        <v>20</v>
      </c>
      <c r="B55" s="483"/>
      <c r="C55" s="487"/>
      <c r="D55" s="483"/>
      <c r="E55" s="484"/>
      <c r="F55" s="488"/>
      <c r="G55" s="487"/>
      <c r="H55" s="156"/>
      <c r="I55" s="159"/>
      <c r="J55" s="159"/>
      <c r="K55" s="121"/>
      <c r="L55" s="169"/>
      <c r="M55" s="181">
        <v>0</v>
      </c>
      <c r="N55" s="101">
        <v>0</v>
      </c>
      <c r="O55" s="168"/>
      <c r="P55" s="169"/>
      <c r="Q55" s="181">
        <v>0</v>
      </c>
      <c r="R55" s="101">
        <v>0</v>
      </c>
    </row>
    <row r="56" spans="1:18" ht="13.5" thickBot="1">
      <c r="E56" s="161" t="s">
        <v>602</v>
      </c>
      <c r="F56" s="162">
        <v>0</v>
      </c>
      <c r="G56" s="17"/>
      <c r="H56"/>
      <c r="L56" s="161" t="s">
        <v>598</v>
      </c>
      <c r="M56" s="162">
        <v>0</v>
      </c>
      <c r="O56"/>
      <c r="P56" s="161" t="s">
        <v>599</v>
      </c>
      <c r="Q56" s="162">
        <v>0</v>
      </c>
    </row>
    <row r="57" spans="1:18" ht="13" customHeight="1">
      <c r="E57" s="2"/>
    </row>
    <row r="58" spans="1:18" ht="13" customHeight="1"/>
    <row r="59" spans="1:18" ht="13" customHeight="1"/>
    <row r="60" spans="1:18" ht="13" customHeight="1"/>
    <row r="61" spans="1:18" ht="13" customHeight="1"/>
    <row r="62" spans="1:18" ht="13" customHeight="1"/>
    <row r="63" spans="1:18" ht="13" customHeight="1"/>
    <row r="64" spans="1:18"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8" priority="2" operator="equal">
      <formula>"Check"</formula>
    </cfRule>
    <cfRule type="cellIs" dxfId="7" priority="3" operator="equal">
      <formula>"Ok"</formula>
    </cfRule>
  </conditionalFormatting>
  <dataValidations count="1">
    <dataValidation type="list" allowBlank="1" showInputMessage="1" showErrorMessage="1" sqref="M8 G30:J30 M30 C30:D31" xr:uid="{49EF77D0-0AF8-4FB0-B493-E4606B66AC95}">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0148A1CD-A5E5-4EAC-9605-F94FA863D88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8B047D5B-E896-4FCD-817A-17C1C24083C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57" id="{92CA725F-0FB6-4DE3-9075-BB60D254020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235AB1CD-CEFE-4D46-B4A7-4D39A7E4561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02BA04C0-722F-4EED-9D69-A59943E8157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 id="{630D827A-CDDF-4271-9FBA-DF4E715816D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4A9EEE09-1D18-46B4-890D-1FB16F0F17F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58" id="{572A0BC4-553D-4BC0-B426-E6171859A76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7825E031-002F-4EC8-9C8E-9B99B6C124A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A1976672-4545-4A94-AE0B-B876891DBA5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87" id="{53BE1C26-9B5C-4D66-87FA-F31EBFA5B12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1ED7CCD7-9582-4354-96AB-012452B58A1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7FADF48D-6099-49B0-8286-F7FF4D21A19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88" id="{B1D7BFE6-6ED4-4399-8925-E258B7A99CD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3BAAEDA-D91C-4917-BC2F-551B2C735937}">
          <x14:formula1>
            <xm:f>'Input|Setup'!$B$31:$B$49</xm:f>
          </x14:formula1>
          <xm:sqref>B10:B29 H10:H29</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6223F-2800-4D90-8C18-38135BF3354B}">
  <sheetPr codeName="Sheet36">
    <tabColor theme="8" tint="0.79998168889431442"/>
  </sheetPr>
  <dimension ref="A1:HO1257"/>
  <sheetViews>
    <sheetView showGridLines="0" topLeftCell="A14"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8.54296875" style="2" bestFit="1" customWidth="1"/>
    <col min="18" max="18" width="12.453125" style="2"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351</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743</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t="s">
        <v>192</v>
      </c>
      <c r="C10" s="158" t="s">
        <v>564</v>
      </c>
      <c r="D10" s="155">
        <v>1</v>
      </c>
      <c r="E10" s="151">
        <v>6</v>
      </c>
      <c r="F10" s="166">
        <v>6</v>
      </c>
      <c r="G10" s="101">
        <v>0</v>
      </c>
      <c r="H10" s="121" t="s">
        <v>195</v>
      </c>
      <c r="I10" s="158" t="s">
        <v>565</v>
      </c>
      <c r="J10" s="121">
        <v>2</v>
      </c>
      <c r="K10" s="151">
        <v>30</v>
      </c>
      <c r="L10" s="164">
        <v>60</v>
      </c>
      <c r="M10" s="101">
        <v>0</v>
      </c>
    </row>
    <row r="11" spans="1:23" ht="13">
      <c r="A11" s="15">
        <v>2</v>
      </c>
      <c r="B11" s="121" t="s">
        <v>192</v>
      </c>
      <c r="C11" s="158" t="s">
        <v>566</v>
      </c>
      <c r="D11" s="155">
        <v>1</v>
      </c>
      <c r="E11" s="151">
        <v>3</v>
      </c>
      <c r="F11" s="166">
        <v>3</v>
      </c>
      <c r="G11" s="101">
        <v>0</v>
      </c>
      <c r="H11" s="121" t="s">
        <v>195</v>
      </c>
      <c r="I11" s="158" t="s">
        <v>567</v>
      </c>
      <c r="J11" s="121">
        <v>2</v>
      </c>
      <c r="K11" s="151">
        <v>5</v>
      </c>
      <c r="L11" s="164">
        <v>10</v>
      </c>
      <c r="M11" s="101">
        <v>0</v>
      </c>
    </row>
    <row r="12" spans="1:23" ht="13">
      <c r="A12" s="15">
        <v>3</v>
      </c>
      <c r="B12" s="121" t="s">
        <v>192</v>
      </c>
      <c r="C12" s="158" t="s">
        <v>568</v>
      </c>
      <c r="D12" s="155">
        <v>1</v>
      </c>
      <c r="E12" s="151">
        <v>3</v>
      </c>
      <c r="F12" s="166">
        <v>3</v>
      </c>
      <c r="G12" s="101">
        <v>0</v>
      </c>
      <c r="H12" s="121" t="s">
        <v>195</v>
      </c>
      <c r="I12" s="158" t="s">
        <v>569</v>
      </c>
      <c r="J12" s="121">
        <v>2</v>
      </c>
      <c r="K12" s="151">
        <v>5</v>
      </c>
      <c r="L12" s="164">
        <v>10</v>
      </c>
      <c r="M12" s="101">
        <v>0</v>
      </c>
    </row>
    <row r="13" spans="1:23" ht="13">
      <c r="A13" s="15">
        <v>4</v>
      </c>
      <c r="B13" s="121" t="s">
        <v>192</v>
      </c>
      <c r="C13" s="158" t="s">
        <v>570</v>
      </c>
      <c r="D13" s="155">
        <v>1</v>
      </c>
      <c r="E13" s="151">
        <v>8</v>
      </c>
      <c r="F13" s="166">
        <v>8</v>
      </c>
      <c r="G13" s="101">
        <v>0</v>
      </c>
      <c r="H13" s="121" t="s">
        <v>195</v>
      </c>
      <c r="I13" s="158" t="s">
        <v>571</v>
      </c>
      <c r="J13" s="121">
        <v>2</v>
      </c>
      <c r="K13" s="151">
        <v>15</v>
      </c>
      <c r="L13" s="164">
        <v>30</v>
      </c>
      <c r="M13" s="101">
        <v>0</v>
      </c>
    </row>
    <row r="14" spans="1:23" ht="13">
      <c r="A14" s="15">
        <v>5</v>
      </c>
      <c r="B14" s="121" t="s">
        <v>192</v>
      </c>
      <c r="C14" s="158" t="s">
        <v>572</v>
      </c>
      <c r="D14" s="155">
        <v>1</v>
      </c>
      <c r="E14" s="151">
        <v>3</v>
      </c>
      <c r="F14" s="166">
        <v>3</v>
      </c>
      <c r="G14" s="101">
        <v>0</v>
      </c>
      <c r="H14" s="121" t="s">
        <v>195</v>
      </c>
      <c r="I14" s="158" t="s">
        <v>573</v>
      </c>
      <c r="J14" s="121">
        <v>2</v>
      </c>
      <c r="K14" s="151">
        <v>5</v>
      </c>
      <c r="L14" s="164">
        <v>10</v>
      </c>
      <c r="M14" s="101">
        <v>0</v>
      </c>
    </row>
    <row r="15" spans="1:23" ht="13">
      <c r="A15" s="15">
        <v>6</v>
      </c>
      <c r="B15" s="121" t="s">
        <v>192</v>
      </c>
      <c r="C15" s="158" t="s">
        <v>574</v>
      </c>
      <c r="D15" s="155">
        <v>1</v>
      </c>
      <c r="E15" s="151">
        <v>3</v>
      </c>
      <c r="F15" s="166">
        <v>3</v>
      </c>
      <c r="G15" s="101">
        <v>0</v>
      </c>
      <c r="H15" s="121" t="s">
        <v>195</v>
      </c>
      <c r="I15" s="158" t="s">
        <v>575</v>
      </c>
      <c r="J15" s="121">
        <v>2</v>
      </c>
      <c r="K15" s="151">
        <v>5</v>
      </c>
      <c r="L15" s="164">
        <v>10</v>
      </c>
      <c r="M15" s="101">
        <v>0</v>
      </c>
    </row>
    <row r="16" spans="1:23" ht="13">
      <c r="A16" s="15">
        <v>7</v>
      </c>
      <c r="B16" s="121" t="s">
        <v>192</v>
      </c>
      <c r="C16" s="158" t="s">
        <v>576</v>
      </c>
      <c r="D16" s="155">
        <v>1</v>
      </c>
      <c r="E16" s="151">
        <v>7.5</v>
      </c>
      <c r="F16" s="166">
        <v>7.5</v>
      </c>
      <c r="G16" s="101">
        <v>0</v>
      </c>
      <c r="H16" s="121"/>
      <c r="I16" s="158"/>
      <c r="J16" s="121"/>
      <c r="K16" s="151"/>
      <c r="L16" s="164">
        <v>0</v>
      </c>
      <c r="M16" s="101">
        <v>0</v>
      </c>
    </row>
    <row r="17" spans="1:24" ht="13">
      <c r="A17" s="15">
        <v>8</v>
      </c>
      <c r="B17" s="121" t="s">
        <v>192</v>
      </c>
      <c r="C17" s="158" t="s">
        <v>577</v>
      </c>
      <c r="D17" s="155">
        <v>1</v>
      </c>
      <c r="E17" s="151">
        <v>6.5</v>
      </c>
      <c r="F17" s="166">
        <v>6.5</v>
      </c>
      <c r="G17" s="101">
        <v>0</v>
      </c>
      <c r="H17" s="121"/>
      <c r="I17" s="158"/>
      <c r="J17" s="121"/>
      <c r="K17" s="151"/>
      <c r="L17" s="164">
        <v>0</v>
      </c>
      <c r="M17" s="101">
        <v>0</v>
      </c>
    </row>
    <row r="18" spans="1:24" ht="13">
      <c r="A18" s="15">
        <v>9</v>
      </c>
      <c r="B18" s="121" t="s">
        <v>192</v>
      </c>
      <c r="C18" s="158" t="s">
        <v>578</v>
      </c>
      <c r="D18" s="155">
        <v>1</v>
      </c>
      <c r="E18" s="151">
        <v>5.5</v>
      </c>
      <c r="F18" s="166">
        <v>5.5</v>
      </c>
      <c r="G18" s="101">
        <v>0</v>
      </c>
      <c r="H18" s="121"/>
      <c r="I18" s="158"/>
      <c r="J18" s="155"/>
      <c r="K18" s="151"/>
      <c r="L18" s="164">
        <v>0</v>
      </c>
      <c r="M18" s="101">
        <v>0</v>
      </c>
    </row>
    <row r="19" spans="1:24" ht="13">
      <c r="A19" s="15">
        <v>10</v>
      </c>
      <c r="B19" s="121" t="s">
        <v>192</v>
      </c>
      <c r="C19" s="158" t="s">
        <v>579</v>
      </c>
      <c r="D19" s="155">
        <v>1</v>
      </c>
      <c r="E19" s="151">
        <v>7.5</v>
      </c>
      <c r="F19" s="166">
        <v>7.5</v>
      </c>
      <c r="G19" s="101">
        <v>0</v>
      </c>
      <c r="H19" s="121"/>
      <c r="I19" s="158"/>
      <c r="J19" s="155"/>
      <c r="K19" s="151"/>
      <c r="L19" s="164">
        <v>0</v>
      </c>
      <c r="M19" s="101">
        <v>0</v>
      </c>
    </row>
    <row r="20" spans="1:24" ht="13">
      <c r="A20" s="15">
        <v>11</v>
      </c>
      <c r="B20" s="121" t="s">
        <v>192</v>
      </c>
      <c r="C20" s="158" t="s">
        <v>580</v>
      </c>
      <c r="D20" s="155">
        <v>1</v>
      </c>
      <c r="E20" s="151">
        <v>3</v>
      </c>
      <c r="F20" s="166">
        <v>3</v>
      </c>
      <c r="G20" s="101">
        <v>0</v>
      </c>
      <c r="H20" s="121"/>
      <c r="I20" s="158"/>
      <c r="J20" s="155"/>
      <c r="K20" s="151"/>
      <c r="L20" s="164">
        <v>0</v>
      </c>
      <c r="M20" s="101">
        <v>0</v>
      </c>
    </row>
    <row r="21" spans="1:24" ht="13">
      <c r="A21" s="15">
        <v>12</v>
      </c>
      <c r="B21" s="121" t="s">
        <v>192</v>
      </c>
      <c r="C21" s="158" t="s">
        <v>581</v>
      </c>
      <c r="D21" s="155">
        <v>1</v>
      </c>
      <c r="E21" s="151">
        <v>2</v>
      </c>
      <c r="F21" s="166">
        <v>2</v>
      </c>
      <c r="G21" s="101">
        <v>0</v>
      </c>
      <c r="H21" s="121"/>
      <c r="I21" s="158"/>
      <c r="J21" s="155"/>
      <c r="K21" s="151"/>
      <c r="L21" s="164">
        <v>0</v>
      </c>
      <c r="M21" s="101">
        <v>0</v>
      </c>
    </row>
    <row r="22" spans="1:24" ht="13">
      <c r="A22" s="15">
        <v>13</v>
      </c>
      <c r="B22" s="121" t="s">
        <v>192</v>
      </c>
      <c r="C22" s="158" t="s">
        <v>582</v>
      </c>
      <c r="D22" s="155">
        <v>1</v>
      </c>
      <c r="E22" s="151">
        <v>2</v>
      </c>
      <c r="F22" s="166">
        <v>2</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60</v>
      </c>
      <c r="G30" s="115"/>
      <c r="H30" s="6"/>
      <c r="I30" s="10"/>
      <c r="J30" s="10"/>
      <c r="K30" s="161" t="s">
        <v>583</v>
      </c>
      <c r="L30" s="161">
        <v>130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744</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4">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3">
      <c r="A34" s="93"/>
      <c r="B34" s="129" t="s">
        <v>233</v>
      </c>
      <c r="C34" s="53"/>
      <c r="D34" s="53"/>
      <c r="E34" s="53"/>
      <c r="F34" s="53"/>
      <c r="G34" s="101">
        <v>0</v>
      </c>
      <c r="H34" s="129" t="s">
        <v>584</v>
      </c>
      <c r="I34" s="53"/>
      <c r="J34" s="53"/>
      <c r="K34" s="53"/>
      <c r="L34" s="53"/>
      <c r="M34" s="53"/>
      <c r="N34" s="101">
        <v>0</v>
      </c>
      <c r="O34" s="129" t="s">
        <v>585</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c r="A35" s="40"/>
      <c r="B35" s="40" t="s">
        <v>538</v>
      </c>
      <c r="C35" s="40" t="s">
        <v>539</v>
      </c>
      <c r="D35" s="40" t="s">
        <v>586</v>
      </c>
      <c r="E35" s="49" t="s">
        <v>587</v>
      </c>
      <c r="F35" s="40" t="s">
        <v>588</v>
      </c>
      <c r="G35" s="101"/>
      <c r="H35" s="40" t="s">
        <v>590</v>
      </c>
      <c r="I35" s="40" t="s">
        <v>591</v>
      </c>
      <c r="J35" s="40" t="s">
        <v>586</v>
      </c>
      <c r="K35" s="49" t="s">
        <v>592</v>
      </c>
      <c r="L35" s="40" t="s">
        <v>593</v>
      </c>
      <c r="M35" s="40" t="s">
        <v>588</v>
      </c>
      <c r="N35" s="101"/>
      <c r="O35" s="40" t="s">
        <v>381</v>
      </c>
      <c r="P35" s="40" t="s">
        <v>594</v>
      </c>
      <c r="Q35" s="40" t="s">
        <v>588</v>
      </c>
      <c r="R35" s="101"/>
    </row>
    <row r="36" spans="1:195" ht="13">
      <c r="A36" s="15">
        <v>1</v>
      </c>
      <c r="B36" s="481"/>
      <c r="C36" s="482"/>
      <c r="D36" s="483"/>
      <c r="E36" s="484"/>
      <c r="F36" s="485"/>
      <c r="G36" s="486"/>
      <c r="H36" s="156"/>
      <c r="I36" s="159" t="s">
        <v>603</v>
      </c>
      <c r="J36" s="121">
        <v>1</v>
      </c>
      <c r="K36" s="121">
        <v>65</v>
      </c>
      <c r="L36" s="437">
        <v>53.78</v>
      </c>
      <c r="M36" s="180">
        <v>58.261666666666663</v>
      </c>
      <c r="N36" s="101">
        <v>0</v>
      </c>
      <c r="O36" s="168"/>
      <c r="P36" s="169"/>
      <c r="Q36" s="180">
        <v>0</v>
      </c>
      <c r="R36" s="101">
        <v>0</v>
      </c>
    </row>
    <row r="37" spans="1:195" ht="13">
      <c r="A37" s="15">
        <v>2</v>
      </c>
      <c r="B37" s="481"/>
      <c r="C37" s="482"/>
      <c r="D37" s="483"/>
      <c r="E37" s="484"/>
      <c r="F37" s="485"/>
      <c r="G37" s="486"/>
      <c r="H37" s="156"/>
      <c r="I37" s="159"/>
      <c r="J37" s="159"/>
      <c r="K37" s="121"/>
      <c r="L37" s="169"/>
      <c r="M37" s="180">
        <v>0</v>
      </c>
      <c r="N37" s="101">
        <v>0</v>
      </c>
      <c r="O37" s="168"/>
      <c r="P37" s="169"/>
      <c r="Q37" s="180">
        <v>0</v>
      </c>
      <c r="R37" s="101">
        <v>0</v>
      </c>
    </row>
    <row r="38" spans="1:195" ht="13">
      <c r="A38" s="15">
        <v>3</v>
      </c>
      <c r="B38" s="481"/>
      <c r="C38" s="482"/>
      <c r="D38" s="483"/>
      <c r="E38" s="484"/>
      <c r="F38" s="485"/>
      <c r="G38" s="486"/>
      <c r="H38" s="156"/>
      <c r="I38" s="159"/>
      <c r="J38" s="159"/>
      <c r="K38" s="121"/>
      <c r="L38" s="169"/>
      <c r="M38" s="180">
        <v>0</v>
      </c>
      <c r="N38" s="101">
        <v>0</v>
      </c>
      <c r="O38" s="168"/>
      <c r="P38" s="169"/>
      <c r="Q38" s="180">
        <v>0</v>
      </c>
      <c r="R38" s="101">
        <v>0</v>
      </c>
    </row>
    <row r="39" spans="1:195" ht="13">
      <c r="A39" s="15">
        <v>4</v>
      </c>
      <c r="B39" s="481"/>
      <c r="C39" s="482"/>
      <c r="D39" s="483"/>
      <c r="E39" s="484"/>
      <c r="F39" s="485"/>
      <c r="G39" s="486"/>
      <c r="H39" s="156"/>
      <c r="I39" s="159"/>
      <c r="J39" s="159"/>
      <c r="K39" s="121"/>
      <c r="L39" s="169"/>
      <c r="M39" s="180">
        <v>0</v>
      </c>
      <c r="N39" s="101">
        <v>0</v>
      </c>
      <c r="O39" s="168"/>
      <c r="P39" s="169"/>
      <c r="Q39" s="180">
        <v>0</v>
      </c>
      <c r="R39" s="101">
        <v>0</v>
      </c>
    </row>
    <row r="40" spans="1:195" ht="13">
      <c r="A40" s="15">
        <v>5</v>
      </c>
      <c r="B40" s="481"/>
      <c r="C40" s="482"/>
      <c r="D40" s="483"/>
      <c r="E40" s="484"/>
      <c r="F40" s="485"/>
      <c r="G40" s="486"/>
      <c r="H40" s="156"/>
      <c r="I40" s="159"/>
      <c r="J40" s="159"/>
      <c r="K40" s="121"/>
      <c r="L40" s="169"/>
      <c r="M40" s="180">
        <v>0</v>
      </c>
      <c r="N40" s="101">
        <v>0</v>
      </c>
      <c r="O40" s="168"/>
      <c r="P40" s="169"/>
      <c r="Q40" s="180">
        <v>0</v>
      </c>
      <c r="R40" s="101">
        <v>0</v>
      </c>
    </row>
    <row r="41" spans="1:195" ht="13">
      <c r="A41" s="15">
        <v>6</v>
      </c>
      <c r="B41" s="481"/>
      <c r="C41" s="482"/>
      <c r="D41" s="483"/>
      <c r="E41" s="484"/>
      <c r="F41" s="485"/>
      <c r="G41" s="486"/>
      <c r="H41" s="156"/>
      <c r="I41" s="159"/>
      <c r="J41" s="159"/>
      <c r="K41" s="121"/>
      <c r="L41" s="169"/>
      <c r="M41" s="180">
        <v>0</v>
      </c>
      <c r="N41" s="101">
        <v>0</v>
      </c>
      <c r="O41" s="168"/>
      <c r="P41" s="169"/>
      <c r="Q41" s="180">
        <v>0</v>
      </c>
      <c r="R41" s="101">
        <v>0</v>
      </c>
    </row>
    <row r="42" spans="1:195" ht="13">
      <c r="A42" s="15">
        <v>7</v>
      </c>
      <c r="B42" s="481"/>
      <c r="C42" s="482"/>
      <c r="D42" s="483"/>
      <c r="E42" s="484"/>
      <c r="F42" s="485"/>
      <c r="G42" s="486"/>
      <c r="H42" s="156"/>
      <c r="I42" s="159"/>
      <c r="J42" s="159"/>
      <c r="K42" s="121"/>
      <c r="L42" s="169"/>
      <c r="M42" s="180">
        <v>0</v>
      </c>
      <c r="N42" s="101">
        <v>0</v>
      </c>
      <c r="O42" s="168"/>
      <c r="P42" s="169"/>
      <c r="Q42" s="180">
        <v>0</v>
      </c>
      <c r="R42" s="101">
        <v>0</v>
      </c>
    </row>
    <row r="43" spans="1:195" ht="13">
      <c r="A43" s="15">
        <v>8</v>
      </c>
      <c r="B43" s="481"/>
      <c r="C43" s="482"/>
      <c r="D43" s="483"/>
      <c r="E43" s="484"/>
      <c r="F43" s="485"/>
      <c r="G43" s="486"/>
      <c r="H43" s="156"/>
      <c r="I43" s="159"/>
      <c r="J43" s="159"/>
      <c r="K43" s="121"/>
      <c r="L43" s="169"/>
      <c r="M43" s="180">
        <v>0</v>
      </c>
      <c r="N43" s="101">
        <v>0</v>
      </c>
      <c r="O43" s="168"/>
      <c r="P43" s="169"/>
      <c r="Q43" s="180">
        <v>0</v>
      </c>
      <c r="R43" s="101">
        <v>0</v>
      </c>
    </row>
    <row r="44" spans="1:195" ht="13">
      <c r="A44" s="15">
        <v>9</v>
      </c>
      <c r="B44" s="481"/>
      <c r="C44" s="482"/>
      <c r="D44" s="483"/>
      <c r="E44" s="484"/>
      <c r="F44" s="485"/>
      <c r="G44" s="486"/>
      <c r="H44" s="156"/>
      <c r="I44" s="159"/>
      <c r="J44" s="159"/>
      <c r="K44" s="121"/>
      <c r="L44" s="169"/>
      <c r="M44" s="180">
        <v>0</v>
      </c>
      <c r="N44" s="101">
        <v>0</v>
      </c>
      <c r="O44" s="168"/>
      <c r="P44" s="169"/>
      <c r="Q44" s="180">
        <v>0</v>
      </c>
      <c r="R44" s="101">
        <v>0</v>
      </c>
    </row>
    <row r="45" spans="1:195" ht="13">
      <c r="A45" s="15">
        <v>10</v>
      </c>
      <c r="B45" s="483"/>
      <c r="C45" s="482"/>
      <c r="D45" s="483"/>
      <c r="E45" s="484"/>
      <c r="F45" s="485"/>
      <c r="G45" s="486"/>
      <c r="H45" s="156"/>
      <c r="I45" s="159"/>
      <c r="J45" s="159"/>
      <c r="K45" s="121"/>
      <c r="L45" s="169"/>
      <c r="M45" s="180">
        <v>0</v>
      </c>
      <c r="N45" s="101">
        <v>0</v>
      </c>
      <c r="O45" s="168"/>
      <c r="P45" s="169"/>
      <c r="Q45" s="180">
        <v>0</v>
      </c>
      <c r="R45" s="101">
        <v>0</v>
      </c>
    </row>
    <row r="46" spans="1:195" ht="13">
      <c r="A46" s="15">
        <v>11</v>
      </c>
      <c r="B46" s="483"/>
      <c r="C46" s="482"/>
      <c r="D46" s="483"/>
      <c r="E46" s="484"/>
      <c r="F46" s="485"/>
      <c r="G46" s="486"/>
      <c r="H46" s="156"/>
      <c r="I46" s="159"/>
      <c r="J46" s="159"/>
      <c r="K46" s="121"/>
      <c r="L46" s="169"/>
      <c r="M46" s="180">
        <v>0</v>
      </c>
      <c r="N46" s="101">
        <v>0</v>
      </c>
      <c r="O46" s="168"/>
      <c r="P46" s="169"/>
      <c r="Q46" s="180">
        <v>0</v>
      </c>
      <c r="R46" s="101">
        <v>0</v>
      </c>
    </row>
    <row r="47" spans="1:195" ht="13">
      <c r="A47" s="15">
        <v>12</v>
      </c>
      <c r="B47" s="483"/>
      <c r="C47" s="482"/>
      <c r="D47" s="483"/>
      <c r="E47" s="484"/>
      <c r="F47" s="485"/>
      <c r="G47" s="482"/>
      <c r="H47" s="156"/>
      <c r="I47" s="159"/>
      <c r="J47" s="159"/>
      <c r="K47" s="121"/>
      <c r="L47" s="169"/>
      <c r="M47" s="180">
        <v>0</v>
      </c>
      <c r="N47" s="101">
        <v>0</v>
      </c>
      <c r="O47" s="168"/>
      <c r="P47" s="169"/>
      <c r="Q47" s="180">
        <v>0</v>
      </c>
      <c r="R47" s="101">
        <v>0</v>
      </c>
    </row>
    <row r="48" spans="1:195" ht="13">
      <c r="A48" s="15">
        <v>13</v>
      </c>
      <c r="B48" s="483"/>
      <c r="C48" s="482"/>
      <c r="D48" s="483"/>
      <c r="E48" s="484"/>
      <c r="F48" s="485"/>
      <c r="G48" s="482"/>
      <c r="H48" s="156"/>
      <c r="I48" s="159"/>
      <c r="J48" s="159"/>
      <c r="K48" s="121"/>
      <c r="L48" s="169"/>
      <c r="M48" s="180">
        <v>0</v>
      </c>
      <c r="N48" s="101">
        <v>0</v>
      </c>
      <c r="O48" s="168"/>
      <c r="P48" s="169"/>
      <c r="Q48" s="180">
        <v>0</v>
      </c>
      <c r="R48" s="101">
        <v>0</v>
      </c>
    </row>
    <row r="49" spans="1:18" ht="13">
      <c r="A49" s="15">
        <v>14</v>
      </c>
      <c r="B49" s="483"/>
      <c r="C49" s="487"/>
      <c r="D49" s="483"/>
      <c r="E49" s="484"/>
      <c r="F49" s="485"/>
      <c r="G49" s="487"/>
      <c r="H49" s="156"/>
      <c r="I49" s="159"/>
      <c r="J49" s="159"/>
      <c r="K49" s="121"/>
      <c r="L49" s="169"/>
      <c r="M49" s="180">
        <v>0</v>
      </c>
      <c r="N49" s="101">
        <v>0</v>
      </c>
      <c r="O49" s="168"/>
      <c r="P49" s="169"/>
      <c r="Q49" s="180">
        <v>0</v>
      </c>
      <c r="R49" s="101">
        <v>0</v>
      </c>
    </row>
    <row r="50" spans="1:18" ht="13">
      <c r="A50" s="15">
        <v>15</v>
      </c>
      <c r="B50" s="483"/>
      <c r="C50" s="487"/>
      <c r="D50" s="483"/>
      <c r="E50" s="484"/>
      <c r="F50" s="485"/>
      <c r="G50" s="487"/>
      <c r="H50" s="156"/>
      <c r="I50" s="159"/>
      <c r="J50" s="159"/>
      <c r="K50" s="121"/>
      <c r="L50" s="169"/>
      <c r="M50" s="180">
        <v>0</v>
      </c>
      <c r="N50" s="101">
        <v>0</v>
      </c>
      <c r="O50" s="168"/>
      <c r="P50" s="169"/>
      <c r="Q50" s="180">
        <v>0</v>
      </c>
      <c r="R50" s="101">
        <v>0</v>
      </c>
    </row>
    <row r="51" spans="1:18" ht="13">
      <c r="A51" s="15">
        <v>16</v>
      </c>
      <c r="B51" s="483"/>
      <c r="C51" s="487"/>
      <c r="D51" s="483"/>
      <c r="E51" s="484"/>
      <c r="F51" s="485"/>
      <c r="G51" s="487"/>
      <c r="H51" s="156"/>
      <c r="I51" s="159"/>
      <c r="J51" s="159"/>
      <c r="K51" s="121"/>
      <c r="L51" s="169"/>
      <c r="M51" s="180">
        <v>0</v>
      </c>
      <c r="N51" s="101">
        <v>0</v>
      </c>
      <c r="O51" s="168"/>
      <c r="P51" s="169"/>
      <c r="Q51" s="180">
        <v>0</v>
      </c>
      <c r="R51" s="101">
        <v>0</v>
      </c>
    </row>
    <row r="52" spans="1:18" ht="13">
      <c r="A52" s="15">
        <v>17</v>
      </c>
      <c r="B52" s="483"/>
      <c r="C52" s="487"/>
      <c r="D52" s="483"/>
      <c r="E52" s="484"/>
      <c r="F52" s="485"/>
      <c r="G52" s="487"/>
      <c r="H52" s="156"/>
      <c r="I52" s="159"/>
      <c r="J52" s="159"/>
      <c r="K52" s="121"/>
      <c r="L52" s="169"/>
      <c r="M52" s="180">
        <v>0</v>
      </c>
      <c r="N52" s="101">
        <v>0</v>
      </c>
      <c r="O52" s="168"/>
      <c r="P52" s="169"/>
      <c r="Q52" s="180">
        <v>0</v>
      </c>
      <c r="R52" s="101">
        <v>0</v>
      </c>
    </row>
    <row r="53" spans="1:18" ht="13">
      <c r="A53" s="15">
        <v>18</v>
      </c>
      <c r="B53" s="483"/>
      <c r="C53" s="487"/>
      <c r="D53" s="483"/>
      <c r="E53" s="484"/>
      <c r="F53" s="485"/>
      <c r="G53" s="487"/>
      <c r="H53" s="156"/>
      <c r="I53" s="159"/>
      <c r="J53" s="159"/>
      <c r="K53" s="121"/>
      <c r="L53" s="169"/>
      <c r="M53" s="180">
        <v>0</v>
      </c>
      <c r="N53" s="101">
        <v>0</v>
      </c>
      <c r="O53" s="168"/>
      <c r="P53" s="169"/>
      <c r="Q53" s="180">
        <v>0</v>
      </c>
      <c r="R53" s="101">
        <v>0</v>
      </c>
    </row>
    <row r="54" spans="1:18" ht="13">
      <c r="A54" s="15">
        <v>19</v>
      </c>
      <c r="B54" s="483"/>
      <c r="C54" s="487"/>
      <c r="D54" s="483"/>
      <c r="E54" s="484"/>
      <c r="F54" s="485"/>
      <c r="G54" s="487"/>
      <c r="H54" s="156"/>
      <c r="I54" s="159"/>
      <c r="J54" s="159"/>
      <c r="K54" s="121"/>
      <c r="L54" s="169"/>
      <c r="M54" s="180">
        <v>0</v>
      </c>
      <c r="N54" s="101">
        <v>0</v>
      </c>
      <c r="O54" s="168"/>
      <c r="P54" s="169"/>
      <c r="Q54" s="180">
        <v>0</v>
      </c>
      <c r="R54" s="101">
        <v>0</v>
      </c>
    </row>
    <row r="55" spans="1:18" ht="13">
      <c r="A55" s="15">
        <v>20</v>
      </c>
      <c r="B55" s="483"/>
      <c r="C55" s="487"/>
      <c r="D55" s="483"/>
      <c r="E55" s="484"/>
      <c r="F55" s="488"/>
      <c r="G55" s="487"/>
      <c r="H55" s="156"/>
      <c r="I55" s="159"/>
      <c r="J55" s="159"/>
      <c r="K55" s="121"/>
      <c r="L55" s="169"/>
      <c r="M55" s="181">
        <v>0</v>
      </c>
      <c r="N55" s="101">
        <v>0</v>
      </c>
      <c r="O55" s="168"/>
      <c r="P55" s="169"/>
      <c r="Q55" s="181">
        <v>0</v>
      </c>
      <c r="R55" s="101">
        <v>0</v>
      </c>
    </row>
    <row r="56" spans="1:18" ht="13.5" thickBot="1">
      <c r="E56" s="161" t="s">
        <v>602</v>
      </c>
      <c r="F56" s="162">
        <v>0</v>
      </c>
      <c r="G56" s="17"/>
      <c r="H56"/>
      <c r="L56" s="161" t="s">
        <v>598</v>
      </c>
      <c r="M56" s="162">
        <v>58.261666666666663</v>
      </c>
      <c r="O56"/>
      <c r="P56" s="161" t="s">
        <v>599</v>
      </c>
      <c r="Q56" s="162">
        <v>0</v>
      </c>
    </row>
    <row r="57" spans="1:18" ht="13" customHeight="1"/>
    <row r="58" spans="1:18" ht="13" customHeight="1"/>
    <row r="59" spans="1:18" ht="13" customHeight="1"/>
    <row r="60" spans="1:18" ht="13" customHeight="1"/>
    <row r="61" spans="1:18" ht="13" customHeight="1"/>
    <row r="62" spans="1:18" ht="13" customHeight="1"/>
    <row r="63" spans="1:18" ht="13" customHeight="1"/>
    <row r="64" spans="1:18"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6" priority="2" operator="equal">
      <formula>"Check"</formula>
    </cfRule>
    <cfRule type="cellIs" dxfId="5" priority="3" operator="equal">
      <formula>"Ok"</formula>
    </cfRule>
  </conditionalFormatting>
  <dataValidations disablePrompts="1" count="1">
    <dataValidation type="list" allowBlank="1" showInputMessage="1" showErrorMessage="1" sqref="M8 G30:J30 M30 C30:D31" xr:uid="{BC2F3BAF-B0CE-4A24-8877-62157A44902E}">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6BEDE8D7-2730-4714-A2C6-796B0AA77DF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6ED036D2-CE2C-4B55-AD2E-012BC1A3D76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55" id="{9F9FA32B-57CF-4D82-8016-9811126E940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A9024B3D-892A-4062-94C1-6C51C0AAD69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0500B2BA-B42D-4929-9FCA-D22AA194C05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 id="{4609B0BB-875E-4625-AA6E-9128CF1BC0B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E9055732-C5BB-4D5F-84A2-28ACE28A229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56" id="{A3D32610-E2B6-4F81-A91F-79AC71E2D55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9EB03418-CEFB-4629-9C65-17A6F250DF4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505A4BE4-D88F-4016-B16A-843F911602A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84" id="{AC4EE326-3BBD-4FFC-88ED-30F3DCD4D44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A109B4CF-69F4-4994-A810-7434914A43D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4CFA2F40-CD34-44DD-A0D8-231136C91E4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85" id="{4442C8B1-1C33-4E5A-A366-6AFE59D920E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5830D944-3AE6-4970-8D98-DFC2BB78F8BC}">
          <x14:formula1>
            <xm:f>'Input|Setup'!$B$31:$B$49</xm:f>
          </x14:formula1>
          <xm:sqref>B10:B29 H10:H29</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0882B-4F34-4710-A6E2-3BDB78B66F22}">
  <sheetPr codeName="Sheet37">
    <tabColor theme="8" tint="0.79998168889431442"/>
  </sheetPr>
  <dimension ref="A1:HO1257"/>
  <sheetViews>
    <sheetView showGridLines="0" topLeftCell="A2" zoomScale="80" zoomScaleNormal="80" workbookViewId="0">
      <selection activeCell="B36" sqref="B36:G55"/>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8.54296875" style="2" bestFit="1" customWidth="1"/>
    <col min="18" max="18" width="12.453125" style="2"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
        <v>0</v>
      </c>
      <c r="C1" s="28"/>
      <c r="D1" s="28" t="s">
        <v>65</v>
      </c>
      <c r="E1" s="37" t="s">
        <v>66</v>
      </c>
      <c r="F1" s="28"/>
      <c r="G1" s="28"/>
      <c r="H1" s="28"/>
      <c r="I1" s="28" t="s">
        <v>67</v>
      </c>
      <c r="J1" s="122">
        <v>0</v>
      </c>
      <c r="L1" s="28"/>
      <c r="M1" s="28"/>
      <c r="N1" s="28"/>
      <c r="O1" s="28"/>
      <c r="P1" s="28"/>
      <c r="Q1" s="28"/>
      <c r="R1" s="28"/>
      <c r="S1" s="28"/>
      <c r="T1" s="28"/>
      <c r="U1" s="28"/>
      <c r="V1" s="28"/>
      <c r="W1" s="28"/>
    </row>
    <row r="2" spans="1:23" s="38" customFormat="1" ht="25" customHeight="1">
      <c r="B2" s="35" t="s">
        <v>352</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
        <v>745</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v>0</v>
      </c>
      <c r="H8" s="127" t="s">
        <v>549</v>
      </c>
      <c r="I8" s="127"/>
      <c r="J8" s="128"/>
      <c r="K8" s="128"/>
      <c r="L8" s="128"/>
      <c r="M8" s="101">
        <v>0</v>
      </c>
    </row>
    <row r="9" spans="1:23" s="12" customFormat="1" ht="34.5" customHeight="1">
      <c r="A9" s="40"/>
      <c r="B9" s="40" t="s">
        <v>561</v>
      </c>
      <c r="C9" s="40" t="s">
        <v>562</v>
      </c>
      <c r="D9" s="40" t="s">
        <v>374</v>
      </c>
      <c r="E9" s="150" t="s">
        <v>375</v>
      </c>
      <c r="F9" s="163" t="s">
        <v>563</v>
      </c>
      <c r="G9" s="101"/>
      <c r="H9" s="40" t="s">
        <v>561</v>
      </c>
      <c r="I9" s="40" t="s">
        <v>562</v>
      </c>
      <c r="J9" s="40" t="s">
        <v>374</v>
      </c>
      <c r="K9" s="150" t="s">
        <v>375</v>
      </c>
      <c r="L9" s="163" t="s">
        <v>375</v>
      </c>
      <c r="M9" s="101"/>
    </row>
    <row r="10" spans="1:23" ht="13">
      <c r="A10" s="15">
        <v>1</v>
      </c>
      <c r="B10" s="121" t="s">
        <v>192</v>
      </c>
      <c r="C10" s="158" t="s">
        <v>604</v>
      </c>
      <c r="D10" s="155">
        <v>1</v>
      </c>
      <c r="E10" s="151">
        <v>9</v>
      </c>
      <c r="F10" s="166">
        <v>9</v>
      </c>
      <c r="G10" s="101">
        <v>0</v>
      </c>
      <c r="H10" s="121" t="s">
        <v>195</v>
      </c>
      <c r="I10" s="158" t="s">
        <v>565</v>
      </c>
      <c r="J10" s="121">
        <v>2</v>
      </c>
      <c r="K10" s="151">
        <v>30</v>
      </c>
      <c r="L10" s="164">
        <v>60</v>
      </c>
      <c r="M10" s="101">
        <v>0</v>
      </c>
    </row>
    <row r="11" spans="1:23" ht="13">
      <c r="A11" s="15">
        <v>2</v>
      </c>
      <c r="B11" s="121" t="s">
        <v>192</v>
      </c>
      <c r="C11" s="158" t="s">
        <v>572</v>
      </c>
      <c r="D11" s="155">
        <v>1</v>
      </c>
      <c r="E11" s="151">
        <v>3</v>
      </c>
      <c r="F11" s="166">
        <v>3</v>
      </c>
      <c r="G11" s="101">
        <v>0</v>
      </c>
      <c r="H11" s="121" t="s">
        <v>195</v>
      </c>
      <c r="I11" s="158" t="s">
        <v>605</v>
      </c>
      <c r="J11" s="121">
        <v>2</v>
      </c>
      <c r="K11" s="151">
        <v>5</v>
      </c>
      <c r="L11" s="164">
        <v>10</v>
      </c>
      <c r="M11" s="101">
        <v>0</v>
      </c>
    </row>
    <row r="12" spans="1:23" ht="13">
      <c r="A12" s="15">
        <v>3</v>
      </c>
      <c r="B12" s="121" t="s">
        <v>192</v>
      </c>
      <c r="C12" s="158" t="s">
        <v>574</v>
      </c>
      <c r="D12" s="155">
        <v>1</v>
      </c>
      <c r="E12" s="151">
        <v>3</v>
      </c>
      <c r="F12" s="166">
        <v>3</v>
      </c>
      <c r="G12" s="101">
        <v>0</v>
      </c>
      <c r="H12" s="121" t="s">
        <v>195</v>
      </c>
      <c r="I12" s="158" t="s">
        <v>569</v>
      </c>
      <c r="J12" s="121">
        <v>2</v>
      </c>
      <c r="K12" s="151">
        <v>5</v>
      </c>
      <c r="L12" s="164">
        <v>10</v>
      </c>
      <c r="M12" s="101">
        <v>0</v>
      </c>
    </row>
    <row r="13" spans="1:23" ht="13">
      <c r="A13" s="15">
        <v>4</v>
      </c>
      <c r="B13" s="121" t="s">
        <v>192</v>
      </c>
      <c r="C13" s="158" t="s">
        <v>576</v>
      </c>
      <c r="D13" s="155">
        <v>1</v>
      </c>
      <c r="E13" s="151">
        <v>8</v>
      </c>
      <c r="F13" s="166">
        <v>8</v>
      </c>
      <c r="G13" s="101">
        <v>0</v>
      </c>
      <c r="H13" s="121" t="s">
        <v>195</v>
      </c>
      <c r="I13" s="158" t="s">
        <v>608</v>
      </c>
      <c r="J13" s="121">
        <v>2</v>
      </c>
      <c r="K13" s="151">
        <v>15</v>
      </c>
      <c r="L13" s="164">
        <v>30</v>
      </c>
      <c r="M13" s="101">
        <v>0</v>
      </c>
    </row>
    <row r="14" spans="1:23" ht="13">
      <c r="A14" s="15">
        <v>5</v>
      </c>
      <c r="B14" s="121" t="s">
        <v>192</v>
      </c>
      <c r="C14" s="158" t="s">
        <v>577</v>
      </c>
      <c r="D14" s="155">
        <v>1</v>
      </c>
      <c r="E14" s="151">
        <v>7</v>
      </c>
      <c r="F14" s="166">
        <v>7</v>
      </c>
      <c r="G14" s="101">
        <v>0</v>
      </c>
      <c r="H14" s="121" t="s">
        <v>195</v>
      </c>
      <c r="I14" s="158" t="s">
        <v>609</v>
      </c>
      <c r="J14" s="121">
        <v>2</v>
      </c>
      <c r="K14" s="151">
        <v>5</v>
      </c>
      <c r="L14" s="164">
        <v>10</v>
      </c>
      <c r="M14" s="101">
        <v>0</v>
      </c>
    </row>
    <row r="15" spans="1:23" ht="13">
      <c r="A15" s="15">
        <v>6</v>
      </c>
      <c r="B15" s="121" t="s">
        <v>192</v>
      </c>
      <c r="C15" s="158" t="s">
        <v>578</v>
      </c>
      <c r="D15" s="155">
        <v>1</v>
      </c>
      <c r="E15" s="151">
        <v>3</v>
      </c>
      <c r="F15" s="166">
        <v>3</v>
      </c>
      <c r="G15" s="101">
        <v>0</v>
      </c>
      <c r="H15" s="121" t="s">
        <v>195</v>
      </c>
      <c r="I15" s="158" t="s">
        <v>575</v>
      </c>
      <c r="J15" s="121">
        <v>2</v>
      </c>
      <c r="K15" s="151">
        <v>5</v>
      </c>
      <c r="L15" s="164">
        <v>10</v>
      </c>
      <c r="M15" s="101">
        <v>0</v>
      </c>
    </row>
    <row r="16" spans="1:23" ht="13">
      <c r="A16" s="15">
        <v>7</v>
      </c>
      <c r="B16" s="121" t="s">
        <v>192</v>
      </c>
      <c r="C16" s="158" t="s">
        <v>579</v>
      </c>
      <c r="D16" s="155">
        <v>1</v>
      </c>
      <c r="E16" s="151">
        <v>8</v>
      </c>
      <c r="F16" s="166">
        <v>8</v>
      </c>
      <c r="G16" s="101">
        <v>0</v>
      </c>
      <c r="H16" s="121"/>
      <c r="I16" s="158"/>
      <c r="J16" s="121"/>
      <c r="K16" s="151"/>
      <c r="L16" s="164">
        <v>0</v>
      </c>
      <c r="M16" s="101">
        <v>0</v>
      </c>
    </row>
    <row r="17" spans="1:24" ht="13">
      <c r="A17" s="15">
        <v>8</v>
      </c>
      <c r="B17" s="121" t="s">
        <v>192</v>
      </c>
      <c r="C17" s="158" t="s">
        <v>580</v>
      </c>
      <c r="D17" s="155">
        <v>1</v>
      </c>
      <c r="E17" s="151">
        <v>6</v>
      </c>
      <c r="F17" s="166">
        <v>6</v>
      </c>
      <c r="G17" s="101">
        <v>0</v>
      </c>
      <c r="H17" s="121"/>
      <c r="I17" s="158"/>
      <c r="J17" s="121"/>
      <c r="K17" s="151"/>
      <c r="L17" s="164">
        <v>0</v>
      </c>
      <c r="M17" s="101">
        <v>0</v>
      </c>
    </row>
    <row r="18" spans="1:24" ht="13">
      <c r="A18" s="15">
        <v>9</v>
      </c>
      <c r="B18" s="121" t="s">
        <v>192</v>
      </c>
      <c r="C18" s="158" t="s">
        <v>581</v>
      </c>
      <c r="D18" s="155">
        <v>1</v>
      </c>
      <c r="E18" s="151">
        <v>7</v>
      </c>
      <c r="F18" s="166">
        <v>7</v>
      </c>
      <c r="G18" s="101">
        <v>0</v>
      </c>
      <c r="H18" s="121"/>
      <c r="I18" s="158"/>
      <c r="J18" s="121"/>
      <c r="K18" s="151"/>
      <c r="L18" s="164">
        <v>0</v>
      </c>
      <c r="M18" s="101">
        <v>0</v>
      </c>
    </row>
    <row r="19" spans="1:24" ht="13">
      <c r="A19" s="15">
        <v>10</v>
      </c>
      <c r="B19" s="121" t="s">
        <v>192</v>
      </c>
      <c r="C19" s="158" t="s">
        <v>582</v>
      </c>
      <c r="D19" s="155">
        <v>1</v>
      </c>
      <c r="E19" s="151">
        <v>6</v>
      </c>
      <c r="F19" s="166">
        <v>6</v>
      </c>
      <c r="G19" s="101">
        <v>0</v>
      </c>
      <c r="H19" s="121"/>
      <c r="I19" s="158"/>
      <c r="J19" s="121"/>
      <c r="K19" s="151"/>
      <c r="L19" s="164">
        <v>0</v>
      </c>
      <c r="M19" s="101">
        <v>0</v>
      </c>
    </row>
    <row r="20" spans="1:24" ht="13">
      <c r="A20" s="15">
        <v>11</v>
      </c>
      <c r="B20" s="121"/>
      <c r="C20" s="158"/>
      <c r="D20" s="155"/>
      <c r="E20" s="151"/>
      <c r="F20" s="166">
        <v>0</v>
      </c>
      <c r="G20" s="101">
        <v>0</v>
      </c>
      <c r="H20" s="121"/>
      <c r="I20" s="158"/>
      <c r="J20" s="121"/>
      <c r="K20" s="151"/>
      <c r="L20" s="164">
        <v>0</v>
      </c>
      <c r="M20" s="101">
        <v>0</v>
      </c>
    </row>
    <row r="21" spans="1:24" ht="13">
      <c r="A21" s="15">
        <v>12</v>
      </c>
      <c r="B21" s="121"/>
      <c r="C21" s="158"/>
      <c r="D21" s="155"/>
      <c r="E21" s="151"/>
      <c r="F21" s="166">
        <v>0</v>
      </c>
      <c r="G21" s="101">
        <v>0</v>
      </c>
      <c r="H21" s="121"/>
      <c r="I21" s="158"/>
      <c r="J21" s="121"/>
      <c r="K21" s="151"/>
      <c r="L21" s="164">
        <v>0</v>
      </c>
      <c r="M21" s="101">
        <v>0</v>
      </c>
    </row>
    <row r="22" spans="1:24" ht="13">
      <c r="A22" s="15">
        <v>13</v>
      </c>
      <c r="B22" s="121"/>
      <c r="C22" s="158"/>
      <c r="D22" s="155"/>
      <c r="E22" s="151"/>
      <c r="F22" s="166">
        <v>0</v>
      </c>
      <c r="G22" s="101">
        <v>0</v>
      </c>
      <c r="H22" s="121"/>
      <c r="I22" s="158"/>
      <c r="J22" s="155"/>
      <c r="K22" s="151"/>
      <c r="L22" s="164">
        <v>0</v>
      </c>
      <c r="M22" s="101">
        <v>0</v>
      </c>
    </row>
    <row r="23" spans="1:24" ht="13">
      <c r="A23" s="15">
        <v>14</v>
      </c>
      <c r="B23" s="121"/>
      <c r="C23" s="158"/>
      <c r="D23" s="155"/>
      <c r="E23" s="151"/>
      <c r="F23" s="166">
        <v>0</v>
      </c>
      <c r="G23" s="101">
        <v>0</v>
      </c>
      <c r="H23" s="121"/>
      <c r="I23" s="158"/>
      <c r="J23" s="155"/>
      <c r="K23" s="151"/>
      <c r="L23" s="164">
        <v>0</v>
      </c>
      <c r="M23" s="101">
        <v>0</v>
      </c>
    </row>
    <row r="24" spans="1:24" ht="13">
      <c r="A24" s="15">
        <v>15</v>
      </c>
      <c r="B24" s="121"/>
      <c r="C24" s="158"/>
      <c r="D24" s="155"/>
      <c r="E24" s="151"/>
      <c r="F24" s="166">
        <v>0</v>
      </c>
      <c r="G24" s="101">
        <v>0</v>
      </c>
      <c r="H24" s="121"/>
      <c r="I24" s="158"/>
      <c r="J24" s="155"/>
      <c r="K24" s="151"/>
      <c r="L24" s="164">
        <v>0</v>
      </c>
      <c r="M24" s="101">
        <v>0</v>
      </c>
    </row>
    <row r="25" spans="1:24" ht="13">
      <c r="A25" s="15">
        <v>16</v>
      </c>
      <c r="B25" s="121"/>
      <c r="C25" s="158"/>
      <c r="D25" s="155"/>
      <c r="E25" s="151"/>
      <c r="F25" s="166">
        <v>0</v>
      </c>
      <c r="G25" s="101">
        <v>0</v>
      </c>
      <c r="H25" s="121"/>
      <c r="I25" s="158"/>
      <c r="J25" s="155"/>
      <c r="K25" s="151"/>
      <c r="L25" s="164">
        <v>0</v>
      </c>
      <c r="M25" s="101">
        <v>0</v>
      </c>
    </row>
    <row r="26" spans="1:24" ht="13">
      <c r="A26" s="15">
        <v>17</v>
      </c>
      <c r="B26" s="121"/>
      <c r="C26" s="158"/>
      <c r="D26" s="155"/>
      <c r="E26" s="151"/>
      <c r="F26" s="166">
        <v>0</v>
      </c>
      <c r="G26" s="101">
        <v>0</v>
      </c>
      <c r="H26" s="121"/>
      <c r="I26" s="158"/>
      <c r="J26" s="155"/>
      <c r="K26" s="151"/>
      <c r="L26" s="164">
        <v>0</v>
      </c>
      <c r="M26" s="101">
        <v>0</v>
      </c>
    </row>
    <row r="27" spans="1:24" ht="13">
      <c r="A27" s="15">
        <v>18</v>
      </c>
      <c r="B27" s="121"/>
      <c r="C27" s="158"/>
      <c r="D27" s="155"/>
      <c r="E27" s="151"/>
      <c r="F27" s="166">
        <v>0</v>
      </c>
      <c r="G27" s="101">
        <v>0</v>
      </c>
      <c r="H27" s="121"/>
      <c r="I27" s="158"/>
      <c r="J27" s="155"/>
      <c r="K27" s="151"/>
      <c r="L27" s="164">
        <v>0</v>
      </c>
      <c r="M27" s="101">
        <v>0</v>
      </c>
    </row>
    <row r="28" spans="1:24" ht="13">
      <c r="A28" s="15">
        <v>19</v>
      </c>
      <c r="B28" s="121"/>
      <c r="C28" s="158"/>
      <c r="D28" s="155"/>
      <c r="E28" s="151"/>
      <c r="F28" s="166">
        <v>0</v>
      </c>
      <c r="G28" s="101">
        <v>0</v>
      </c>
      <c r="H28" s="121"/>
      <c r="I28" s="158"/>
      <c r="J28" s="155"/>
      <c r="K28" s="151"/>
      <c r="L28" s="164">
        <v>0</v>
      </c>
      <c r="M28" s="101">
        <v>0</v>
      </c>
    </row>
    <row r="29" spans="1:24" ht="13">
      <c r="A29" s="15">
        <v>20</v>
      </c>
      <c r="B29" s="121"/>
      <c r="C29" s="158"/>
      <c r="D29" s="155"/>
      <c r="E29" s="151"/>
      <c r="F29" s="166">
        <v>0</v>
      </c>
      <c r="G29" s="101">
        <v>0</v>
      </c>
      <c r="H29" s="121"/>
      <c r="I29" s="158"/>
      <c r="J29" s="155"/>
      <c r="K29" s="151"/>
      <c r="L29" s="164">
        <v>0</v>
      </c>
      <c r="M29" s="101">
        <v>0</v>
      </c>
    </row>
    <row r="30" spans="1:24" ht="13.5" thickBot="1">
      <c r="A30" s="93"/>
      <c r="B30" s="117"/>
      <c r="C30" s="114"/>
      <c r="D30" s="114"/>
      <c r="E30" s="161" t="s">
        <v>583</v>
      </c>
      <c r="F30" s="161">
        <v>60</v>
      </c>
      <c r="G30" s="115"/>
      <c r="H30" s="6"/>
      <c r="I30" s="10"/>
      <c r="J30" s="10"/>
      <c r="K30" s="161" t="s">
        <v>583</v>
      </c>
      <c r="L30" s="161">
        <v>130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
        <v>746</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4">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3">
      <c r="A34" s="93"/>
      <c r="B34" s="129" t="s">
        <v>233</v>
      </c>
      <c r="C34" s="53"/>
      <c r="D34" s="53"/>
      <c r="E34" s="53"/>
      <c r="F34" s="53"/>
      <c r="G34" s="101">
        <v>0</v>
      </c>
      <c r="H34" s="129" t="s">
        <v>584</v>
      </c>
      <c r="I34" s="53"/>
      <c r="J34" s="53"/>
      <c r="K34" s="53"/>
      <c r="L34" s="53"/>
      <c r="M34" s="53"/>
      <c r="N34" s="101">
        <v>0</v>
      </c>
      <c r="O34" s="129" t="s">
        <v>585</v>
      </c>
      <c r="P34" s="53"/>
      <c r="Q34" s="53"/>
      <c r="R34" s="101">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c r="A35" s="40"/>
      <c r="B35" s="40" t="s">
        <v>538</v>
      </c>
      <c r="C35" s="40" t="s">
        <v>539</v>
      </c>
      <c r="D35" s="40" t="s">
        <v>586</v>
      </c>
      <c r="E35" s="49" t="s">
        <v>587</v>
      </c>
      <c r="F35" s="40" t="s">
        <v>588</v>
      </c>
      <c r="G35" s="101"/>
      <c r="H35" s="40" t="s">
        <v>590</v>
      </c>
      <c r="I35" s="40" t="s">
        <v>591</v>
      </c>
      <c r="J35" s="40" t="s">
        <v>586</v>
      </c>
      <c r="K35" s="49" t="s">
        <v>592</v>
      </c>
      <c r="L35" s="40" t="s">
        <v>593</v>
      </c>
      <c r="M35" s="40" t="s">
        <v>588</v>
      </c>
      <c r="N35" s="101"/>
      <c r="O35" s="40" t="s">
        <v>381</v>
      </c>
      <c r="P35" s="40" t="s">
        <v>594</v>
      </c>
      <c r="Q35" s="40" t="s">
        <v>588</v>
      </c>
      <c r="R35" s="101"/>
    </row>
    <row r="36" spans="1:195" ht="13">
      <c r="A36" s="15">
        <v>1</v>
      </c>
      <c r="B36" s="481"/>
      <c r="C36" s="482"/>
      <c r="D36" s="483"/>
      <c r="E36" s="484"/>
      <c r="F36" s="485"/>
      <c r="G36" s="486"/>
      <c r="H36" s="156"/>
      <c r="I36" s="159" t="s">
        <v>603</v>
      </c>
      <c r="J36" s="121">
        <v>1</v>
      </c>
      <c r="K36" s="121">
        <v>65</v>
      </c>
      <c r="L36" s="437">
        <v>53.78</v>
      </c>
      <c r="M36" s="180">
        <v>58.261666666666663</v>
      </c>
      <c r="N36" s="101">
        <v>0</v>
      </c>
      <c r="O36" s="168"/>
      <c r="P36" s="169"/>
      <c r="Q36" s="180">
        <v>0</v>
      </c>
      <c r="R36" s="101">
        <v>0</v>
      </c>
    </row>
    <row r="37" spans="1:195" ht="13">
      <c r="A37" s="15">
        <v>2</v>
      </c>
      <c r="B37" s="481"/>
      <c r="C37" s="482"/>
      <c r="D37" s="483"/>
      <c r="E37" s="484"/>
      <c r="F37" s="485"/>
      <c r="G37" s="486"/>
      <c r="H37" s="156"/>
      <c r="I37" s="159"/>
      <c r="J37" s="159"/>
      <c r="K37" s="121"/>
      <c r="L37" s="169"/>
      <c r="M37" s="180">
        <v>0</v>
      </c>
      <c r="N37" s="101">
        <v>0</v>
      </c>
      <c r="O37" s="168"/>
      <c r="P37" s="169"/>
      <c r="Q37" s="180">
        <v>0</v>
      </c>
      <c r="R37" s="101">
        <v>0</v>
      </c>
    </row>
    <row r="38" spans="1:195" ht="13">
      <c r="A38" s="15">
        <v>3</v>
      </c>
      <c r="B38" s="481"/>
      <c r="C38" s="482"/>
      <c r="D38" s="483"/>
      <c r="E38" s="484"/>
      <c r="F38" s="485"/>
      <c r="G38" s="486"/>
      <c r="H38" s="156"/>
      <c r="I38" s="159"/>
      <c r="J38" s="159"/>
      <c r="K38" s="121"/>
      <c r="L38" s="169"/>
      <c r="M38" s="180">
        <v>0</v>
      </c>
      <c r="N38" s="101">
        <v>0</v>
      </c>
      <c r="O38" s="168"/>
      <c r="P38" s="169"/>
      <c r="Q38" s="180">
        <v>0</v>
      </c>
      <c r="R38" s="101">
        <v>0</v>
      </c>
    </row>
    <row r="39" spans="1:195" ht="13">
      <c r="A39" s="15">
        <v>4</v>
      </c>
      <c r="B39" s="481"/>
      <c r="C39" s="482"/>
      <c r="D39" s="483"/>
      <c r="E39" s="484"/>
      <c r="F39" s="485"/>
      <c r="G39" s="486"/>
      <c r="H39" s="156"/>
      <c r="I39" s="159"/>
      <c r="J39" s="159"/>
      <c r="K39" s="121"/>
      <c r="L39" s="169"/>
      <c r="M39" s="180">
        <v>0</v>
      </c>
      <c r="N39" s="101">
        <v>0</v>
      </c>
      <c r="O39" s="168"/>
      <c r="P39" s="169"/>
      <c r="Q39" s="180">
        <v>0</v>
      </c>
      <c r="R39" s="101">
        <v>0</v>
      </c>
    </row>
    <row r="40" spans="1:195" ht="13">
      <c r="A40" s="15">
        <v>5</v>
      </c>
      <c r="B40" s="481"/>
      <c r="C40" s="482"/>
      <c r="D40" s="483"/>
      <c r="E40" s="484"/>
      <c r="F40" s="485"/>
      <c r="G40" s="486"/>
      <c r="H40" s="156"/>
      <c r="I40" s="159"/>
      <c r="J40" s="159"/>
      <c r="K40" s="121"/>
      <c r="L40" s="169"/>
      <c r="M40" s="180">
        <v>0</v>
      </c>
      <c r="N40" s="101">
        <v>0</v>
      </c>
      <c r="O40" s="168"/>
      <c r="P40" s="169"/>
      <c r="Q40" s="180">
        <v>0</v>
      </c>
      <c r="R40" s="101">
        <v>0</v>
      </c>
    </row>
    <row r="41" spans="1:195" ht="13">
      <c r="A41" s="15">
        <v>6</v>
      </c>
      <c r="B41" s="481"/>
      <c r="C41" s="482"/>
      <c r="D41" s="483"/>
      <c r="E41" s="484"/>
      <c r="F41" s="485"/>
      <c r="G41" s="486"/>
      <c r="H41" s="156"/>
      <c r="I41" s="159"/>
      <c r="J41" s="159"/>
      <c r="K41" s="121"/>
      <c r="L41" s="169"/>
      <c r="M41" s="180">
        <v>0</v>
      </c>
      <c r="N41" s="101">
        <v>0</v>
      </c>
      <c r="O41" s="168"/>
      <c r="P41" s="169"/>
      <c r="Q41" s="180">
        <v>0</v>
      </c>
      <c r="R41" s="101">
        <v>0</v>
      </c>
    </row>
    <row r="42" spans="1:195" ht="13">
      <c r="A42" s="15">
        <v>7</v>
      </c>
      <c r="B42" s="481"/>
      <c r="C42" s="482"/>
      <c r="D42" s="483"/>
      <c r="E42" s="484"/>
      <c r="F42" s="485"/>
      <c r="G42" s="486"/>
      <c r="H42" s="156"/>
      <c r="I42" s="159"/>
      <c r="J42" s="159"/>
      <c r="K42" s="121"/>
      <c r="L42" s="169"/>
      <c r="M42" s="180">
        <v>0</v>
      </c>
      <c r="N42" s="101">
        <v>0</v>
      </c>
      <c r="O42" s="168"/>
      <c r="P42" s="169"/>
      <c r="Q42" s="180">
        <v>0</v>
      </c>
      <c r="R42" s="101">
        <v>0</v>
      </c>
    </row>
    <row r="43" spans="1:195" ht="13">
      <c r="A43" s="15">
        <v>8</v>
      </c>
      <c r="B43" s="481"/>
      <c r="C43" s="482"/>
      <c r="D43" s="483"/>
      <c r="E43" s="484"/>
      <c r="F43" s="485"/>
      <c r="G43" s="486"/>
      <c r="H43" s="156"/>
      <c r="I43" s="159"/>
      <c r="J43" s="159"/>
      <c r="K43" s="121"/>
      <c r="L43" s="169"/>
      <c r="M43" s="180">
        <v>0</v>
      </c>
      <c r="N43" s="101">
        <v>0</v>
      </c>
      <c r="O43" s="168"/>
      <c r="P43" s="169"/>
      <c r="Q43" s="180">
        <v>0</v>
      </c>
      <c r="R43" s="101">
        <v>0</v>
      </c>
    </row>
    <row r="44" spans="1:195" ht="13">
      <c r="A44" s="15">
        <v>9</v>
      </c>
      <c r="B44" s="481"/>
      <c r="C44" s="482"/>
      <c r="D44" s="483"/>
      <c r="E44" s="484"/>
      <c r="F44" s="485"/>
      <c r="G44" s="486"/>
      <c r="H44" s="156"/>
      <c r="I44" s="159"/>
      <c r="J44" s="159"/>
      <c r="K44" s="121"/>
      <c r="L44" s="169"/>
      <c r="M44" s="180">
        <v>0</v>
      </c>
      <c r="N44" s="101">
        <v>0</v>
      </c>
      <c r="O44" s="168"/>
      <c r="P44" s="169"/>
      <c r="Q44" s="180">
        <v>0</v>
      </c>
      <c r="R44" s="101">
        <v>0</v>
      </c>
    </row>
    <row r="45" spans="1:195" ht="13">
      <c r="A45" s="15">
        <v>10</v>
      </c>
      <c r="B45" s="483"/>
      <c r="C45" s="482"/>
      <c r="D45" s="483"/>
      <c r="E45" s="484"/>
      <c r="F45" s="485"/>
      <c r="G45" s="486"/>
      <c r="H45" s="156"/>
      <c r="I45" s="159"/>
      <c r="J45" s="159"/>
      <c r="K45" s="121"/>
      <c r="L45" s="169"/>
      <c r="M45" s="180">
        <v>0</v>
      </c>
      <c r="N45" s="101">
        <v>0</v>
      </c>
      <c r="O45" s="168"/>
      <c r="P45" s="169"/>
      <c r="Q45" s="180">
        <v>0</v>
      </c>
      <c r="R45" s="101">
        <v>0</v>
      </c>
    </row>
    <row r="46" spans="1:195" ht="13">
      <c r="A46" s="15">
        <v>11</v>
      </c>
      <c r="B46" s="483"/>
      <c r="C46" s="482"/>
      <c r="D46" s="483"/>
      <c r="E46" s="484"/>
      <c r="F46" s="485"/>
      <c r="G46" s="486"/>
      <c r="H46" s="156"/>
      <c r="I46" s="159"/>
      <c r="J46" s="159"/>
      <c r="K46" s="121"/>
      <c r="L46" s="169"/>
      <c r="M46" s="180">
        <v>0</v>
      </c>
      <c r="N46" s="101">
        <v>0</v>
      </c>
      <c r="O46" s="168"/>
      <c r="P46" s="169"/>
      <c r="Q46" s="180">
        <v>0</v>
      </c>
      <c r="R46" s="101">
        <v>0</v>
      </c>
    </row>
    <row r="47" spans="1:195" ht="13">
      <c r="A47" s="15">
        <v>12</v>
      </c>
      <c r="B47" s="483"/>
      <c r="C47" s="482"/>
      <c r="D47" s="483"/>
      <c r="E47" s="484"/>
      <c r="F47" s="485"/>
      <c r="G47" s="482"/>
      <c r="H47" s="156"/>
      <c r="I47" s="159"/>
      <c r="J47" s="159"/>
      <c r="K47" s="121"/>
      <c r="L47" s="169"/>
      <c r="M47" s="180">
        <v>0</v>
      </c>
      <c r="N47" s="101">
        <v>0</v>
      </c>
      <c r="O47" s="168"/>
      <c r="P47" s="169"/>
      <c r="Q47" s="180">
        <v>0</v>
      </c>
      <c r="R47" s="101">
        <v>0</v>
      </c>
    </row>
    <row r="48" spans="1:195" ht="13">
      <c r="A48" s="15">
        <v>13</v>
      </c>
      <c r="B48" s="483"/>
      <c r="C48" s="482"/>
      <c r="D48" s="483"/>
      <c r="E48" s="484"/>
      <c r="F48" s="485"/>
      <c r="G48" s="482"/>
      <c r="H48" s="156"/>
      <c r="I48" s="159"/>
      <c r="J48" s="159"/>
      <c r="K48" s="121"/>
      <c r="L48" s="169"/>
      <c r="M48" s="180">
        <v>0</v>
      </c>
      <c r="N48" s="101">
        <v>0</v>
      </c>
      <c r="O48" s="168"/>
      <c r="P48" s="169"/>
      <c r="Q48" s="180">
        <v>0</v>
      </c>
      <c r="R48" s="101">
        <v>0</v>
      </c>
    </row>
    <row r="49" spans="1:18" ht="13">
      <c r="A49" s="15">
        <v>14</v>
      </c>
      <c r="B49" s="483"/>
      <c r="C49" s="487"/>
      <c r="D49" s="483"/>
      <c r="E49" s="484"/>
      <c r="F49" s="485"/>
      <c r="G49" s="487"/>
      <c r="H49" s="156"/>
      <c r="I49" s="159"/>
      <c r="J49" s="159"/>
      <c r="K49" s="121"/>
      <c r="L49" s="169"/>
      <c r="M49" s="180">
        <v>0</v>
      </c>
      <c r="N49" s="101">
        <v>0</v>
      </c>
      <c r="O49" s="168"/>
      <c r="P49" s="169"/>
      <c r="Q49" s="180">
        <v>0</v>
      </c>
      <c r="R49" s="101">
        <v>0</v>
      </c>
    </row>
    <row r="50" spans="1:18" ht="13">
      <c r="A50" s="15">
        <v>15</v>
      </c>
      <c r="B50" s="483"/>
      <c r="C50" s="487"/>
      <c r="D50" s="483"/>
      <c r="E50" s="484"/>
      <c r="F50" s="485"/>
      <c r="G50" s="487"/>
      <c r="H50" s="156"/>
      <c r="I50" s="159"/>
      <c r="J50" s="159"/>
      <c r="K50" s="121"/>
      <c r="L50" s="169"/>
      <c r="M50" s="180">
        <v>0</v>
      </c>
      <c r="N50" s="101">
        <v>0</v>
      </c>
      <c r="O50" s="168"/>
      <c r="P50" s="169"/>
      <c r="Q50" s="180">
        <v>0</v>
      </c>
      <c r="R50" s="101">
        <v>0</v>
      </c>
    </row>
    <row r="51" spans="1:18" ht="13">
      <c r="A51" s="15">
        <v>16</v>
      </c>
      <c r="B51" s="483"/>
      <c r="C51" s="487"/>
      <c r="D51" s="483"/>
      <c r="E51" s="484"/>
      <c r="F51" s="485"/>
      <c r="G51" s="487"/>
      <c r="H51" s="156"/>
      <c r="I51" s="159"/>
      <c r="J51" s="159"/>
      <c r="K51" s="121"/>
      <c r="L51" s="169"/>
      <c r="M51" s="180">
        <v>0</v>
      </c>
      <c r="N51" s="101">
        <v>0</v>
      </c>
      <c r="O51" s="168"/>
      <c r="P51" s="169"/>
      <c r="Q51" s="180">
        <v>0</v>
      </c>
      <c r="R51" s="101">
        <v>0</v>
      </c>
    </row>
    <row r="52" spans="1:18" ht="13">
      <c r="A52" s="15">
        <v>17</v>
      </c>
      <c r="B52" s="483"/>
      <c r="C52" s="487"/>
      <c r="D52" s="483"/>
      <c r="E52" s="484"/>
      <c r="F52" s="485"/>
      <c r="G52" s="487"/>
      <c r="H52" s="156"/>
      <c r="I52" s="159"/>
      <c r="J52" s="159"/>
      <c r="K52" s="121"/>
      <c r="L52" s="169"/>
      <c r="M52" s="180">
        <v>0</v>
      </c>
      <c r="N52" s="101">
        <v>0</v>
      </c>
      <c r="O52" s="168"/>
      <c r="P52" s="169"/>
      <c r="Q52" s="180">
        <v>0</v>
      </c>
      <c r="R52" s="101">
        <v>0</v>
      </c>
    </row>
    <row r="53" spans="1:18" ht="13">
      <c r="A53" s="15">
        <v>18</v>
      </c>
      <c r="B53" s="483"/>
      <c r="C53" s="487"/>
      <c r="D53" s="483"/>
      <c r="E53" s="484"/>
      <c r="F53" s="485"/>
      <c r="G53" s="487"/>
      <c r="H53" s="156"/>
      <c r="I53" s="159"/>
      <c r="J53" s="159"/>
      <c r="K53" s="121"/>
      <c r="L53" s="169"/>
      <c r="M53" s="180">
        <v>0</v>
      </c>
      <c r="N53" s="101">
        <v>0</v>
      </c>
      <c r="O53" s="168"/>
      <c r="P53" s="169"/>
      <c r="Q53" s="180">
        <v>0</v>
      </c>
      <c r="R53" s="101">
        <v>0</v>
      </c>
    </row>
    <row r="54" spans="1:18" ht="13">
      <c r="A54" s="15">
        <v>19</v>
      </c>
      <c r="B54" s="483"/>
      <c r="C54" s="487"/>
      <c r="D54" s="483"/>
      <c r="E54" s="484"/>
      <c r="F54" s="485"/>
      <c r="G54" s="487"/>
      <c r="H54" s="156"/>
      <c r="I54" s="159"/>
      <c r="J54" s="159"/>
      <c r="K54" s="121"/>
      <c r="L54" s="169"/>
      <c r="M54" s="180">
        <v>0</v>
      </c>
      <c r="N54" s="101">
        <v>0</v>
      </c>
      <c r="O54" s="168"/>
      <c r="P54" s="169"/>
      <c r="Q54" s="180">
        <v>0</v>
      </c>
      <c r="R54" s="101">
        <v>0</v>
      </c>
    </row>
    <row r="55" spans="1:18" ht="13">
      <c r="A55" s="15">
        <v>20</v>
      </c>
      <c r="B55" s="483"/>
      <c r="C55" s="487"/>
      <c r="D55" s="483"/>
      <c r="E55" s="484"/>
      <c r="F55" s="488"/>
      <c r="G55" s="487"/>
      <c r="H55" s="156"/>
      <c r="I55" s="159"/>
      <c r="J55" s="159"/>
      <c r="K55" s="121"/>
      <c r="L55" s="169"/>
      <c r="M55" s="181">
        <v>0</v>
      </c>
      <c r="N55" s="101">
        <v>0</v>
      </c>
      <c r="O55" s="168"/>
      <c r="P55" s="169"/>
      <c r="Q55" s="181">
        <v>0</v>
      </c>
      <c r="R55" s="101">
        <v>0</v>
      </c>
    </row>
    <row r="56" spans="1:18" ht="13.5" thickBot="1">
      <c r="E56" s="161" t="s">
        <v>602</v>
      </c>
      <c r="F56" s="162">
        <v>81.442711559999992</v>
      </c>
      <c r="G56" s="17"/>
      <c r="H56"/>
      <c r="L56" s="161" t="s">
        <v>598</v>
      </c>
      <c r="M56" s="162">
        <v>58.261666666666663</v>
      </c>
      <c r="O56"/>
      <c r="P56" s="161" t="s">
        <v>599</v>
      </c>
      <c r="Q56" s="162">
        <v>0</v>
      </c>
    </row>
    <row r="57" spans="1:18" ht="13" customHeight="1"/>
    <row r="58" spans="1:18" ht="13" customHeight="1"/>
    <row r="59" spans="1:18" ht="13" customHeight="1"/>
    <row r="60" spans="1:18" ht="13" customHeight="1"/>
    <row r="61" spans="1:18" ht="13" customHeight="1"/>
    <row r="62" spans="1:18" ht="13" customHeight="1"/>
    <row r="63" spans="1:18" ht="13" customHeight="1"/>
    <row r="64" spans="1:18"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J1">
    <cfRule type="cellIs" dxfId="4" priority="2" operator="equal">
      <formula>"Check"</formula>
    </cfRule>
    <cfRule type="cellIs" dxfId="3" priority="3" operator="equal">
      <formula>"Ok"</formula>
    </cfRule>
  </conditionalFormatting>
  <dataValidations count="1">
    <dataValidation type="list" allowBlank="1" showInputMessage="1" showErrorMessage="1" sqref="M8 G30:J30 M30 C30:D31" xr:uid="{4E1D6ED8-DFF3-4B00-839F-5B79FB47DBE1}">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4FE99C12-2C44-43D1-B0F9-0B6C3A6CBCF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64F2C590-751E-4AA0-805C-AEFE69A1DF7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53" id="{21E7F846-E990-4797-9664-0A9AA1943D7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B0399401-EE3A-4C8D-9D29-FC36A1B5F1F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5058A022-529F-40B7-AD67-BB078AF7BFD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13" id="{F43191B9-B479-4473-92C7-1959D0AD88C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9FAD78E3-35F1-4246-A152-ECFE96CAEA6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54" id="{FF9957E8-2034-4489-8E42-93C697C0265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3A66BC6B-4986-432C-8C72-DE742B433F1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BADD494A-BD32-4C60-AFC3-18AE81A2625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81" id="{C857B528-0D77-4717-B67D-CDFB21DE80E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4B94CBD8-EDAD-4D7A-A69F-F4E65DDC00F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71D866D6-4CDE-47CB-8D5B-311A59AC7DA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82" id="{41725C37-2BAD-4FE0-A1BC-0C7CCB4F1DA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62A10B90-62B9-44CE-B889-263355D3DC44}">
          <x14:formula1>
            <xm:f>'Input|Setup'!$B$31:$B$49</xm:f>
          </x14:formula1>
          <xm:sqref>B10:B29 H10:H29</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E68B2-B82C-46E3-A724-9478E892FCC2}">
  <sheetPr codeName="Sheet15">
    <tabColor theme="8" tint="0.79998168889431442"/>
  </sheetPr>
  <dimension ref="A1:HO1257"/>
  <sheetViews>
    <sheetView showGridLines="0" zoomScale="80" zoomScaleNormal="80" workbookViewId="0">
      <selection activeCell="R13" sqref="R13"/>
    </sheetView>
  </sheetViews>
  <sheetFormatPr defaultColWidth="0" defaultRowHeight="0" customHeight="1" zeroHeight="1" outlineLevelCol="1"/>
  <cols>
    <col min="1" max="1" width="5.54296875" style="16" customWidth="1"/>
    <col min="2" max="2" width="20.54296875" style="8" customWidth="1"/>
    <col min="3" max="3" width="50.81640625" style="17" customWidth="1"/>
    <col min="4" max="4" width="15.26953125" style="17" customWidth="1"/>
    <col min="5" max="6" width="15.54296875" style="17" customWidth="1"/>
    <col min="7" max="7" width="6.1796875" customWidth="1"/>
    <col min="8" max="8" width="15.26953125" style="2" customWidth="1"/>
    <col min="9" max="9" width="24.81640625" style="2" customWidth="1"/>
    <col min="10" max="11" width="15.54296875" style="2" customWidth="1"/>
    <col min="12" max="12" width="15.26953125" style="2" bestFit="1" customWidth="1"/>
    <col min="13" max="14" width="15.54296875" style="2" customWidth="1"/>
    <col min="15" max="15" width="7.7265625" style="2" customWidth="1" outlineLevel="1"/>
    <col min="16" max="16" width="18.81640625" style="2" customWidth="1" outlineLevel="1"/>
    <col min="17" max="17" width="8.54296875" style="2" bestFit="1" customWidth="1"/>
    <col min="18" max="18" width="12.453125" style="2" customWidth="1"/>
    <col min="19" max="19" width="6.26953125" style="2" customWidth="1"/>
    <col min="20" max="23" width="15.54296875" style="2" customWidth="1"/>
    <col min="24" max="189" width="0" hidden="1" customWidth="1"/>
    <col min="190" max="200" width="8.7265625" hidden="1" customWidth="1"/>
    <col min="201" max="223" width="0" hidden="1" customWidth="1"/>
    <col min="224" max="16384" width="8.7265625" hidden="1"/>
  </cols>
  <sheetData>
    <row r="1" spans="1:23" s="27" customFormat="1" ht="25" customHeight="1">
      <c r="B1" s="35" t="str">
        <f>IFERROR(Index!B1,"")</f>
        <v>Jemena Electricity Networks – Alternative Control Services Forecast model</v>
      </c>
      <c r="C1" s="28"/>
      <c r="D1" s="28" t="s">
        <v>65</v>
      </c>
      <c r="E1" s="37" t="s">
        <v>66</v>
      </c>
      <c r="F1" s="28"/>
      <c r="G1" s="28"/>
      <c r="H1" s="28"/>
      <c r="I1" s="28" t="s">
        <v>67</v>
      </c>
      <c r="J1" s="122">
        <f>IF(SUM(G8+M8+G34+N34+R34)=0,0,1)</f>
        <v>0</v>
      </c>
      <c r="L1" s="28"/>
      <c r="M1" s="28"/>
      <c r="N1" s="28"/>
      <c r="O1" s="28"/>
      <c r="P1" s="28"/>
      <c r="Q1" s="28"/>
      <c r="R1" s="28"/>
      <c r="S1" s="28"/>
      <c r="T1" s="28"/>
      <c r="U1" s="28"/>
      <c r="V1" s="28"/>
      <c r="W1" s="28"/>
    </row>
    <row r="2" spans="1:23" s="38" customFormat="1" ht="25" customHeight="1">
      <c r="B2" s="35" t="str">
        <f ca="1">IFERROR(MID(CELL("filename",A1),FIND("]",CELL("filename",A1))+1,255),"")</f>
        <v>Template</v>
      </c>
      <c r="C2" s="28"/>
      <c r="D2" s="28"/>
      <c r="E2" s="69" t="s">
        <v>68</v>
      </c>
      <c r="H2" s="28"/>
      <c r="I2" s="28"/>
      <c r="J2" s="28"/>
      <c r="K2" s="28"/>
      <c r="L2" s="28"/>
      <c r="M2" s="28"/>
      <c r="N2" s="28"/>
      <c r="O2" s="28"/>
      <c r="P2" s="28"/>
      <c r="Q2" s="28"/>
      <c r="R2" s="28"/>
      <c r="S2" s="28"/>
      <c r="T2" s="28"/>
      <c r="U2" s="28"/>
      <c r="V2" s="28"/>
      <c r="W2" s="28"/>
    </row>
    <row r="3" spans="1:23" ht="7.5" hidden="1" customHeight="1">
      <c r="A3" s="9"/>
      <c r="B3" s="6"/>
      <c r="C3" s="10"/>
      <c r="D3" s="10"/>
      <c r="E3" s="10"/>
      <c r="F3" s="10"/>
      <c r="G3" s="10"/>
      <c r="H3" s="10"/>
      <c r="I3" s="10"/>
      <c r="J3" s="10"/>
      <c r="K3" s="10"/>
      <c r="L3" s="10"/>
      <c r="M3" s="10"/>
      <c r="N3" s="10"/>
      <c r="O3" s="10"/>
      <c r="P3" s="10"/>
      <c r="Q3" s="10"/>
      <c r="R3" s="10"/>
      <c r="S3" s="10"/>
      <c r="T3" s="10"/>
      <c r="U3" s="10"/>
      <c r="V3" s="10"/>
      <c r="W3" s="10"/>
    </row>
    <row r="4" spans="1:23" ht="13" hidden="1">
      <c r="A4" s="9"/>
      <c r="B4" s="6"/>
      <c r="C4" s="10"/>
      <c r="D4" s="10"/>
      <c r="E4" s="10"/>
      <c r="F4" s="10"/>
      <c r="G4" s="5"/>
      <c r="H4" s="5"/>
      <c r="I4" s="5"/>
      <c r="J4" s="5"/>
      <c r="K4" s="5"/>
      <c r="L4" s="5"/>
      <c r="M4" s="5"/>
      <c r="N4" s="5"/>
      <c r="O4" s="5"/>
      <c r="P4" s="5"/>
      <c r="Q4" s="5"/>
      <c r="R4" s="5"/>
      <c r="S4" s="5"/>
      <c r="T4" s="5"/>
      <c r="U4" s="5"/>
      <c r="V4" s="5"/>
      <c r="W4" s="5"/>
    </row>
    <row r="5" spans="1:23" ht="13">
      <c r="A5" s="9"/>
      <c r="B5" s="6"/>
      <c r="C5" s="10"/>
      <c r="D5" s="10"/>
      <c r="E5" s="10"/>
      <c r="F5" s="10"/>
      <c r="G5" s="5"/>
      <c r="H5" s="5"/>
      <c r="I5" s="5"/>
      <c r="J5" s="5"/>
      <c r="K5" s="5"/>
      <c r="L5" s="5"/>
      <c r="M5" s="5"/>
      <c r="N5" s="5"/>
      <c r="O5" s="5"/>
      <c r="P5" s="5"/>
      <c r="Q5" s="5"/>
      <c r="R5" s="5"/>
      <c r="S5" s="5"/>
      <c r="T5" s="5"/>
      <c r="U5" s="5"/>
      <c r="V5" s="5"/>
      <c r="W5" s="5"/>
    </row>
    <row r="6" spans="1:23" s="5" customFormat="1" ht="15" customHeight="1">
      <c r="A6" s="22"/>
      <c r="B6" s="22" t="str">
        <f ca="1">$B$2&amp;" - Labour Breakdown"</f>
        <v>Template - Labour Breakdown</v>
      </c>
      <c r="C6" s="22"/>
      <c r="D6" s="22"/>
      <c r="E6" s="22"/>
      <c r="F6" s="42"/>
      <c r="G6" s="42"/>
      <c r="H6" s="42"/>
      <c r="I6" s="42"/>
      <c r="J6" s="42"/>
      <c r="K6" s="42"/>
      <c r="L6" s="42"/>
      <c r="M6" s="42"/>
      <c r="N6" s="42"/>
      <c r="O6" s="42"/>
      <c r="P6" s="42"/>
      <c r="Q6" s="42"/>
      <c r="R6" s="42"/>
      <c r="S6" s="42"/>
      <c r="T6" s="42"/>
      <c r="U6" s="42"/>
      <c r="V6" s="42"/>
      <c r="W6" s="42"/>
    </row>
    <row r="7" spans="1:23" s="5" customFormat="1" ht="8.25" customHeight="1">
      <c r="A7" s="50"/>
      <c r="B7" s="50"/>
      <c r="C7" s="50"/>
      <c r="D7" s="50"/>
      <c r="E7" s="50"/>
      <c r="F7" s="52"/>
      <c r="G7" s="52"/>
      <c r="H7" s="52"/>
      <c r="I7" s="52"/>
      <c r="J7" s="19"/>
      <c r="K7" s="19"/>
      <c r="L7" s="19"/>
      <c r="M7" s="19"/>
      <c r="N7" s="19"/>
      <c r="O7" s="19"/>
      <c r="P7" s="19"/>
      <c r="Q7" s="19"/>
      <c r="R7" s="52"/>
      <c r="S7" s="52"/>
      <c r="T7" s="52"/>
      <c r="U7" s="52"/>
      <c r="V7" s="52"/>
      <c r="W7" s="52"/>
    </row>
    <row r="8" spans="1:23" ht="15" customHeight="1">
      <c r="A8" s="9"/>
      <c r="B8" s="127" t="s">
        <v>548</v>
      </c>
      <c r="C8" s="127"/>
      <c r="D8" s="127"/>
      <c r="E8" s="127"/>
      <c r="F8" s="127"/>
      <c r="G8" s="101">
        <f>IF(SUM(G10:G29)=0,0,1)</f>
        <v>0</v>
      </c>
      <c r="H8" s="127" t="s">
        <v>549</v>
      </c>
      <c r="I8" s="127"/>
      <c r="J8" s="128"/>
      <c r="K8" s="128"/>
      <c r="L8" s="128"/>
      <c r="M8" s="101">
        <f>IF(SUM(M10:M29)=0,0,1)</f>
        <v>0</v>
      </c>
    </row>
    <row r="9" spans="1:23" s="12" customFormat="1" ht="34.5" customHeight="1">
      <c r="A9" s="184"/>
      <c r="B9" s="184" t="s">
        <v>561</v>
      </c>
      <c r="C9" s="184" t="s">
        <v>562</v>
      </c>
      <c r="D9" s="184" t="s">
        <v>374</v>
      </c>
      <c r="E9" s="185" t="s">
        <v>375</v>
      </c>
      <c r="F9" s="186" t="s">
        <v>563</v>
      </c>
      <c r="G9" s="101"/>
      <c r="H9" s="184" t="s">
        <v>561</v>
      </c>
      <c r="I9" s="184" t="str">
        <f>C9</f>
        <v>Activity Name</v>
      </c>
      <c r="J9" s="184" t="str">
        <f>D9</f>
        <v>FTE</v>
      </c>
      <c r="K9" s="185" t="s">
        <v>375</v>
      </c>
      <c r="L9" s="186" t="s">
        <v>375</v>
      </c>
      <c r="M9" s="101"/>
    </row>
    <row r="10" spans="1:23" ht="13">
      <c r="A10" s="15">
        <v>1</v>
      </c>
      <c r="B10" s="121"/>
      <c r="C10" s="158"/>
      <c r="D10" s="155"/>
      <c r="E10" s="151"/>
      <c r="F10" s="166">
        <f>(D10*E10)</f>
        <v>0</v>
      </c>
      <c r="G10" s="101">
        <f>IF(OR(
AND(ISTEXT(B10),ISBLANK(C10)),
AND(ISTEXT(#REF!),ISBLANK(#REF!))),1,0)</f>
        <v>0</v>
      </c>
      <c r="H10" s="121"/>
      <c r="I10" s="158"/>
      <c r="J10" s="121"/>
      <c r="K10" s="151"/>
      <c r="L10" s="164">
        <f>(J10*K10)</f>
        <v>0</v>
      </c>
      <c r="M10" s="101">
        <f>IF(OR(
AND(ISTEXT(H10),ISBLANK(I10)),
AND(ISTEXT(#REF!),ISBLANK(#REF!)),
AND(ISTEXT(#REF!),ISBLANK(#REF!))),1,0)</f>
        <v>0</v>
      </c>
    </row>
    <row r="11" spans="1:23" ht="13">
      <c r="A11" s="15">
        <f>IFERROR(A10+1,"")</f>
        <v>2</v>
      </c>
      <c r="B11" s="121"/>
      <c r="C11" s="158"/>
      <c r="D11" s="155"/>
      <c r="E11" s="151"/>
      <c r="F11" s="166">
        <f t="shared" ref="F11:F29" si="0">(D11*E11)</f>
        <v>0</v>
      </c>
      <c r="G11" s="101">
        <f>IF(OR(
AND(ISTEXT(B11),ISBLANK(C11)),
AND(ISTEXT(#REF!),ISBLANK(#REF!))),1,0)</f>
        <v>0</v>
      </c>
      <c r="H11" s="121"/>
      <c r="I11" s="158"/>
      <c r="J11" s="121"/>
      <c r="K11" s="151"/>
      <c r="L11" s="164">
        <f t="shared" ref="L11:L29" si="1">(J11*K11)</f>
        <v>0</v>
      </c>
      <c r="M11" s="101">
        <f>IF(OR(
AND(ISTEXT(H11),ISBLANK(I11)),
AND(ISTEXT(#REF!),ISBLANK(#REF!)),
AND(ISTEXT(#REF!),ISBLANK(#REF!))),1,0)</f>
        <v>0</v>
      </c>
    </row>
    <row r="12" spans="1:23" ht="13">
      <c r="A12" s="15">
        <f t="shared" ref="A12:A29" si="2">IFERROR(A11+1,"")</f>
        <v>3</v>
      </c>
      <c r="B12" s="121"/>
      <c r="C12" s="158"/>
      <c r="D12" s="155"/>
      <c r="E12" s="151"/>
      <c r="F12" s="166">
        <f t="shared" si="0"/>
        <v>0</v>
      </c>
      <c r="G12" s="101">
        <f>IF(OR(
AND(ISTEXT(B12),ISBLANK(C12)),
AND(ISTEXT(#REF!),ISBLANK(#REF!))),1,0)</f>
        <v>0</v>
      </c>
      <c r="H12" s="121"/>
      <c r="I12" s="158"/>
      <c r="J12" s="121"/>
      <c r="K12" s="151"/>
      <c r="L12" s="164">
        <f t="shared" si="1"/>
        <v>0</v>
      </c>
      <c r="M12" s="101">
        <f>IF(OR(
AND(ISTEXT(H12),ISBLANK(I12)),
AND(ISTEXT(#REF!),ISBLANK(#REF!)),
AND(ISTEXT(#REF!),ISBLANK(#REF!))),1,0)</f>
        <v>0</v>
      </c>
    </row>
    <row r="13" spans="1:23" ht="13">
      <c r="A13" s="15">
        <f t="shared" si="2"/>
        <v>4</v>
      </c>
      <c r="B13" s="121"/>
      <c r="C13" s="158"/>
      <c r="D13" s="155"/>
      <c r="E13" s="151"/>
      <c r="F13" s="166">
        <f t="shared" si="0"/>
        <v>0</v>
      </c>
      <c r="G13" s="101">
        <f>IF(OR(
AND(ISTEXT(B13),ISBLANK(C13)),
AND(ISTEXT(#REF!),ISBLANK(#REF!))),1,0)</f>
        <v>0</v>
      </c>
      <c r="H13" s="121"/>
      <c r="I13" s="158"/>
      <c r="J13" s="121"/>
      <c r="K13" s="151"/>
      <c r="L13" s="164">
        <f t="shared" si="1"/>
        <v>0</v>
      </c>
      <c r="M13" s="101">
        <f>IF(OR(
AND(ISTEXT(H13),ISBLANK(I13)),
AND(ISTEXT(#REF!),ISBLANK(#REF!)),
AND(ISTEXT(#REF!),ISBLANK(#REF!))),1,0)</f>
        <v>0</v>
      </c>
    </row>
    <row r="14" spans="1:23" ht="13">
      <c r="A14" s="15">
        <f t="shared" si="2"/>
        <v>5</v>
      </c>
      <c r="B14" s="121"/>
      <c r="C14" s="158"/>
      <c r="D14" s="155"/>
      <c r="E14" s="151"/>
      <c r="F14" s="166">
        <f t="shared" si="0"/>
        <v>0</v>
      </c>
      <c r="G14" s="101">
        <f>IF(OR(
AND(ISTEXT(B14),ISBLANK(C14)),
AND(ISTEXT(#REF!),ISBLANK(#REF!))),1,0)</f>
        <v>0</v>
      </c>
      <c r="H14" s="121"/>
      <c r="I14" s="158"/>
      <c r="J14" s="121"/>
      <c r="K14" s="151"/>
      <c r="L14" s="164">
        <f t="shared" si="1"/>
        <v>0</v>
      </c>
      <c r="M14" s="101">
        <f>IF(OR(
AND(ISTEXT(H14),ISBLANK(I14)),
AND(ISTEXT(#REF!),ISBLANK(#REF!)),
AND(ISTEXT(#REF!),ISBLANK(#REF!))),1,0)</f>
        <v>0</v>
      </c>
    </row>
    <row r="15" spans="1:23" ht="13">
      <c r="A15" s="15">
        <f t="shared" si="2"/>
        <v>6</v>
      </c>
      <c r="B15" s="121"/>
      <c r="C15" s="158"/>
      <c r="D15" s="155"/>
      <c r="E15" s="151"/>
      <c r="F15" s="166">
        <f t="shared" si="0"/>
        <v>0</v>
      </c>
      <c r="G15" s="101">
        <f>IF(OR(
AND(ISTEXT(B15),ISBLANK(C15)),
AND(ISTEXT(#REF!),ISBLANK(#REF!))),1,0)</f>
        <v>0</v>
      </c>
      <c r="H15" s="121"/>
      <c r="I15" s="158"/>
      <c r="J15" s="121"/>
      <c r="K15" s="151"/>
      <c r="L15" s="164">
        <f t="shared" si="1"/>
        <v>0</v>
      </c>
      <c r="M15" s="101">
        <f>IF(OR(
AND(ISTEXT(H15),ISBLANK(I15)),
AND(ISTEXT(#REF!),ISBLANK(#REF!)),
AND(ISTEXT(#REF!),ISBLANK(#REF!))),1,0)</f>
        <v>0</v>
      </c>
    </row>
    <row r="16" spans="1:23" ht="13">
      <c r="A16" s="15">
        <f t="shared" si="2"/>
        <v>7</v>
      </c>
      <c r="B16" s="121"/>
      <c r="C16" s="158"/>
      <c r="D16" s="155"/>
      <c r="E16" s="151"/>
      <c r="F16" s="166">
        <f t="shared" si="0"/>
        <v>0</v>
      </c>
      <c r="G16" s="101">
        <f>IF(OR(
AND(ISTEXT(B16),ISBLANK(C16)),
AND(ISTEXT(#REF!),ISBLANK(#REF!))),1,0)</f>
        <v>0</v>
      </c>
      <c r="H16" s="121"/>
      <c r="I16" s="158"/>
      <c r="J16" s="155"/>
      <c r="K16" s="151"/>
      <c r="L16" s="164">
        <f t="shared" si="1"/>
        <v>0</v>
      </c>
      <c r="M16" s="101">
        <f>IF(OR(
AND(ISTEXT(H16),ISBLANK(I16)),
AND(ISTEXT(#REF!),ISBLANK(#REF!)),
AND(ISTEXT(#REF!),ISBLANK(#REF!))),1,0)</f>
        <v>0</v>
      </c>
    </row>
    <row r="17" spans="1:24" ht="13">
      <c r="A17" s="15">
        <f t="shared" si="2"/>
        <v>8</v>
      </c>
      <c r="B17" s="121"/>
      <c r="C17" s="158"/>
      <c r="D17" s="155"/>
      <c r="E17" s="151"/>
      <c r="F17" s="166">
        <f t="shared" si="0"/>
        <v>0</v>
      </c>
      <c r="G17" s="101">
        <f>IF(OR(
AND(ISTEXT(B17),ISBLANK(C17)),
AND(ISTEXT(#REF!),ISBLANK(#REF!))),1,0)</f>
        <v>0</v>
      </c>
      <c r="H17" s="121"/>
      <c r="I17" s="158"/>
      <c r="J17" s="155"/>
      <c r="K17" s="151"/>
      <c r="L17" s="164">
        <f t="shared" si="1"/>
        <v>0</v>
      </c>
      <c r="M17" s="101">
        <f>IF(OR(
AND(ISTEXT(H17),ISBLANK(I17)),
AND(ISTEXT(#REF!),ISBLANK(#REF!)),
AND(ISTEXT(#REF!),ISBLANK(#REF!))),1,0)</f>
        <v>0</v>
      </c>
    </row>
    <row r="18" spans="1:24" ht="13">
      <c r="A18" s="15">
        <f t="shared" si="2"/>
        <v>9</v>
      </c>
      <c r="B18" s="121"/>
      <c r="C18" s="158"/>
      <c r="D18" s="155"/>
      <c r="E18" s="151"/>
      <c r="F18" s="166">
        <f t="shared" si="0"/>
        <v>0</v>
      </c>
      <c r="G18" s="101">
        <f>IF(OR(
AND(ISTEXT(B18),ISBLANK(C18)),
AND(ISTEXT(#REF!),ISBLANK(#REF!))),1,0)</f>
        <v>0</v>
      </c>
      <c r="H18" s="121"/>
      <c r="I18" s="158"/>
      <c r="J18" s="155"/>
      <c r="K18" s="151"/>
      <c r="L18" s="164">
        <f t="shared" si="1"/>
        <v>0</v>
      </c>
      <c r="M18" s="101">
        <f>IF(OR(
AND(ISTEXT(H18),ISBLANK(I18)),
AND(ISTEXT(#REF!),ISBLANK(#REF!)),
AND(ISTEXT(#REF!),ISBLANK(#REF!))),1,0)</f>
        <v>0</v>
      </c>
    </row>
    <row r="19" spans="1:24" ht="13">
      <c r="A19" s="15">
        <f t="shared" si="2"/>
        <v>10</v>
      </c>
      <c r="B19" s="121"/>
      <c r="C19" s="158"/>
      <c r="D19" s="155"/>
      <c r="E19" s="151"/>
      <c r="F19" s="166">
        <f t="shared" si="0"/>
        <v>0</v>
      </c>
      <c r="G19" s="101">
        <f>IF(OR(
AND(ISTEXT(B19),ISBLANK(C19)),
AND(ISTEXT(#REF!),ISBLANK(#REF!))),1,0)</f>
        <v>0</v>
      </c>
      <c r="H19" s="121"/>
      <c r="I19" s="158"/>
      <c r="J19" s="155"/>
      <c r="K19" s="151"/>
      <c r="L19" s="164">
        <f t="shared" si="1"/>
        <v>0</v>
      </c>
      <c r="M19" s="101">
        <f>IF(OR(
AND(ISTEXT(H19),ISBLANK(I19)),
AND(ISTEXT(#REF!),ISBLANK(#REF!)),
AND(ISTEXT(#REF!),ISBLANK(#REF!))),1,0)</f>
        <v>0</v>
      </c>
    </row>
    <row r="20" spans="1:24" ht="13">
      <c r="A20" s="15">
        <f t="shared" si="2"/>
        <v>11</v>
      </c>
      <c r="B20" s="121"/>
      <c r="C20" s="158"/>
      <c r="D20" s="155"/>
      <c r="E20" s="151"/>
      <c r="F20" s="166">
        <f t="shared" si="0"/>
        <v>0</v>
      </c>
      <c r="G20" s="101">
        <f>IF(OR(
AND(ISTEXT(B20),ISBLANK(C20)),
AND(ISTEXT(#REF!),ISBLANK(#REF!))),1,0)</f>
        <v>0</v>
      </c>
      <c r="H20" s="121"/>
      <c r="I20" s="158"/>
      <c r="J20" s="155"/>
      <c r="K20" s="151"/>
      <c r="L20" s="164">
        <f t="shared" si="1"/>
        <v>0</v>
      </c>
      <c r="M20" s="101">
        <f>IF(OR(
AND(ISTEXT(H20),ISBLANK(I20)),
AND(ISTEXT(#REF!),ISBLANK(#REF!)),
AND(ISTEXT(#REF!),ISBLANK(#REF!))),1,0)</f>
        <v>0</v>
      </c>
    </row>
    <row r="21" spans="1:24" ht="13">
      <c r="A21" s="15">
        <f t="shared" si="2"/>
        <v>12</v>
      </c>
      <c r="B21" s="121"/>
      <c r="C21" s="158"/>
      <c r="D21" s="155"/>
      <c r="E21" s="151"/>
      <c r="F21" s="166">
        <f t="shared" si="0"/>
        <v>0</v>
      </c>
      <c r="G21" s="101">
        <f>IF(OR(
AND(ISTEXT(B21),ISBLANK(C21)),
AND(ISTEXT(#REF!),ISBLANK(#REF!))),1,0)</f>
        <v>0</v>
      </c>
      <c r="H21" s="121"/>
      <c r="I21" s="158"/>
      <c r="J21" s="155"/>
      <c r="K21" s="151"/>
      <c r="L21" s="164">
        <f t="shared" si="1"/>
        <v>0</v>
      </c>
      <c r="M21" s="101">
        <f>IF(OR(
AND(ISTEXT(H21),ISBLANK(I21)),
AND(ISTEXT(#REF!),ISBLANK(#REF!)),
AND(ISTEXT(#REF!),ISBLANK(#REF!))),1,0)</f>
        <v>0</v>
      </c>
    </row>
    <row r="22" spans="1:24" ht="13">
      <c r="A22" s="15">
        <f t="shared" si="2"/>
        <v>13</v>
      </c>
      <c r="B22" s="121"/>
      <c r="C22" s="158"/>
      <c r="D22" s="155"/>
      <c r="E22" s="151"/>
      <c r="F22" s="166">
        <f t="shared" si="0"/>
        <v>0</v>
      </c>
      <c r="G22" s="101">
        <f>IF(OR(
AND(ISTEXT(B22),ISBLANK(C22)),
AND(ISTEXT(#REF!),ISBLANK(#REF!))),1,0)</f>
        <v>0</v>
      </c>
      <c r="H22" s="121"/>
      <c r="I22" s="158"/>
      <c r="J22" s="155"/>
      <c r="K22" s="151"/>
      <c r="L22" s="164">
        <f t="shared" si="1"/>
        <v>0</v>
      </c>
      <c r="M22" s="101">
        <f>IF(OR(
AND(ISTEXT(H22),ISBLANK(I22)),
AND(ISTEXT(#REF!),ISBLANK(#REF!)),
AND(ISTEXT(#REF!),ISBLANK(#REF!))),1,0)</f>
        <v>0</v>
      </c>
    </row>
    <row r="23" spans="1:24" ht="13">
      <c r="A23" s="15">
        <f t="shared" si="2"/>
        <v>14</v>
      </c>
      <c r="B23" s="121"/>
      <c r="C23" s="158"/>
      <c r="D23" s="155"/>
      <c r="E23" s="151"/>
      <c r="F23" s="166">
        <f t="shared" si="0"/>
        <v>0</v>
      </c>
      <c r="G23" s="101">
        <f>IF(OR(
AND(ISTEXT(B23),ISBLANK(C23)),
AND(ISTEXT(#REF!),ISBLANK(#REF!))),1,0)</f>
        <v>0</v>
      </c>
      <c r="H23" s="121"/>
      <c r="I23" s="158"/>
      <c r="J23" s="155"/>
      <c r="K23" s="151"/>
      <c r="L23" s="164">
        <f t="shared" si="1"/>
        <v>0</v>
      </c>
      <c r="M23" s="101">
        <f>IF(OR(
AND(ISTEXT(H23),ISBLANK(I23)),
AND(ISTEXT(#REF!),ISBLANK(#REF!)),
AND(ISTEXT(#REF!),ISBLANK(#REF!))),1,0)</f>
        <v>0</v>
      </c>
    </row>
    <row r="24" spans="1:24" ht="13">
      <c r="A24" s="15">
        <f t="shared" si="2"/>
        <v>15</v>
      </c>
      <c r="B24" s="121"/>
      <c r="C24" s="158"/>
      <c r="D24" s="155"/>
      <c r="E24" s="151"/>
      <c r="F24" s="166">
        <f t="shared" si="0"/>
        <v>0</v>
      </c>
      <c r="G24" s="101">
        <f>IF(OR(
AND(ISTEXT(B24),ISBLANK(C24)),
AND(ISTEXT(#REF!),ISBLANK(#REF!))),1,0)</f>
        <v>0</v>
      </c>
      <c r="H24" s="121"/>
      <c r="I24" s="158"/>
      <c r="J24" s="155"/>
      <c r="K24" s="151"/>
      <c r="L24" s="164">
        <f t="shared" si="1"/>
        <v>0</v>
      </c>
      <c r="M24" s="101">
        <f>IF(OR(
AND(ISTEXT(H24),ISBLANK(I24)),
AND(ISTEXT(#REF!),ISBLANK(#REF!)),
AND(ISTEXT(#REF!),ISBLANK(#REF!))),1,0)</f>
        <v>0</v>
      </c>
    </row>
    <row r="25" spans="1:24" ht="13">
      <c r="A25" s="15">
        <f t="shared" si="2"/>
        <v>16</v>
      </c>
      <c r="B25" s="121"/>
      <c r="C25" s="158"/>
      <c r="D25" s="155"/>
      <c r="E25" s="151"/>
      <c r="F25" s="166">
        <f t="shared" si="0"/>
        <v>0</v>
      </c>
      <c r="G25" s="101">
        <f>IF(OR(
AND(ISTEXT(B25),ISBLANK(C25)),
AND(ISTEXT(#REF!),ISBLANK(#REF!))),1,0)</f>
        <v>0</v>
      </c>
      <c r="H25" s="121"/>
      <c r="I25" s="158"/>
      <c r="J25" s="155"/>
      <c r="K25" s="151"/>
      <c r="L25" s="164">
        <f t="shared" si="1"/>
        <v>0</v>
      </c>
      <c r="M25" s="101">
        <f>IF(OR(
AND(ISTEXT(H25),ISBLANK(I25)),
AND(ISTEXT(#REF!),ISBLANK(#REF!)),
AND(ISTEXT(#REF!),ISBLANK(#REF!))),1,0)</f>
        <v>0</v>
      </c>
    </row>
    <row r="26" spans="1:24" ht="13">
      <c r="A26" s="15">
        <f t="shared" si="2"/>
        <v>17</v>
      </c>
      <c r="B26" s="121"/>
      <c r="C26" s="158"/>
      <c r="D26" s="155"/>
      <c r="E26" s="151"/>
      <c r="F26" s="166">
        <f t="shared" si="0"/>
        <v>0</v>
      </c>
      <c r="G26" s="101">
        <f>IF(OR(
AND(ISTEXT(B26),ISBLANK(C26)),
AND(ISTEXT(#REF!),ISBLANK(#REF!))),1,0)</f>
        <v>0</v>
      </c>
      <c r="H26" s="121"/>
      <c r="I26" s="158"/>
      <c r="J26" s="155"/>
      <c r="K26" s="151"/>
      <c r="L26" s="164">
        <f t="shared" si="1"/>
        <v>0</v>
      </c>
      <c r="M26" s="101">
        <f>IF(OR(
AND(ISTEXT(H26),ISBLANK(I26)),
AND(ISTEXT(#REF!),ISBLANK(#REF!)),
AND(ISTEXT(#REF!),ISBLANK(#REF!))),1,0)</f>
        <v>0</v>
      </c>
    </row>
    <row r="27" spans="1:24" ht="13">
      <c r="A27" s="15">
        <f t="shared" si="2"/>
        <v>18</v>
      </c>
      <c r="B27" s="121"/>
      <c r="C27" s="158"/>
      <c r="D27" s="155"/>
      <c r="E27" s="151"/>
      <c r="F27" s="166">
        <f t="shared" si="0"/>
        <v>0</v>
      </c>
      <c r="G27" s="101">
        <f>IF(OR(
AND(ISTEXT(B27),ISBLANK(C27)),
AND(ISTEXT(#REF!),ISBLANK(#REF!))),1,0)</f>
        <v>0</v>
      </c>
      <c r="H27" s="121"/>
      <c r="I27" s="158"/>
      <c r="J27" s="155"/>
      <c r="K27" s="151"/>
      <c r="L27" s="164">
        <f t="shared" si="1"/>
        <v>0</v>
      </c>
      <c r="M27" s="101">
        <f>IF(OR(
AND(ISTEXT(H27),ISBLANK(I27)),
AND(ISTEXT(#REF!),ISBLANK(#REF!)),
AND(ISTEXT(#REF!),ISBLANK(#REF!))),1,0)</f>
        <v>0</v>
      </c>
    </row>
    <row r="28" spans="1:24" ht="13">
      <c r="A28" s="15">
        <f t="shared" si="2"/>
        <v>19</v>
      </c>
      <c r="B28" s="121"/>
      <c r="C28" s="158"/>
      <c r="D28" s="155"/>
      <c r="E28" s="151"/>
      <c r="F28" s="166">
        <f t="shared" si="0"/>
        <v>0</v>
      </c>
      <c r="G28" s="101">
        <f>IF(OR(
AND(ISTEXT(B28),ISBLANK(C28)),
AND(ISTEXT(#REF!),ISBLANK(#REF!))),1,0)</f>
        <v>0</v>
      </c>
      <c r="H28" s="121"/>
      <c r="I28" s="158"/>
      <c r="J28" s="155"/>
      <c r="K28" s="151"/>
      <c r="L28" s="164">
        <f t="shared" si="1"/>
        <v>0</v>
      </c>
      <c r="M28" s="101">
        <f>IF(OR(
AND(ISTEXT(H28),ISBLANK(I28)),
AND(ISTEXT(#REF!),ISBLANK(#REF!)),
AND(ISTEXT(#REF!),ISBLANK(#REF!))),1,0)</f>
        <v>0</v>
      </c>
    </row>
    <row r="29" spans="1:24" ht="13">
      <c r="A29" s="15">
        <f t="shared" si="2"/>
        <v>20</v>
      </c>
      <c r="B29" s="121"/>
      <c r="C29" s="158"/>
      <c r="D29" s="155"/>
      <c r="E29" s="151"/>
      <c r="F29" s="166">
        <f t="shared" si="0"/>
        <v>0</v>
      </c>
      <c r="G29" s="101">
        <f>IF(OR(
AND(ISTEXT(B29),ISBLANK(C29)),
AND(ISTEXT(#REF!),ISBLANK(#REF!))),1,0)</f>
        <v>0</v>
      </c>
      <c r="H29" s="121"/>
      <c r="I29" s="158"/>
      <c r="J29" s="155"/>
      <c r="K29" s="151"/>
      <c r="L29" s="164">
        <f t="shared" si="1"/>
        <v>0</v>
      </c>
      <c r="M29" s="101">
        <f>IF(OR(
AND(ISTEXT(H29),ISBLANK(I29)),
AND(ISTEXT(#REF!),ISBLANK(#REF!)),
AND(ISTEXT(#REF!),ISBLANK(#REF!))),1,0)</f>
        <v>0</v>
      </c>
    </row>
    <row r="30" spans="1:24" ht="13.5" thickBot="1">
      <c r="A30" s="93"/>
      <c r="B30" s="117"/>
      <c r="C30" s="114"/>
      <c r="D30" s="114"/>
      <c r="E30" s="161" t="s">
        <v>583</v>
      </c>
      <c r="F30" s="161">
        <f>SUM(F10:F29)</f>
        <v>0</v>
      </c>
      <c r="G30" s="115"/>
      <c r="H30" s="6"/>
      <c r="I30" s="10"/>
      <c r="J30" s="10"/>
      <c r="K30" s="161" t="s">
        <v>583</v>
      </c>
      <c r="L30" s="161">
        <f>SUM(L10:L29)</f>
        <v>0</v>
      </c>
      <c r="M30" s="5"/>
      <c r="N30" s="61"/>
      <c r="O30"/>
    </row>
    <row r="31" spans="1:24" ht="12.5">
      <c r="A31" s="117"/>
      <c r="B31" s="117"/>
      <c r="C31" s="114"/>
      <c r="D31" s="114"/>
      <c r="E31" s="114"/>
      <c r="F31" s="114"/>
      <c r="G31" s="114"/>
      <c r="H31" s="114"/>
      <c r="I31" s="160"/>
      <c r="J31" s="160"/>
      <c r="K31" s="160"/>
      <c r="L31" s="160"/>
      <c r="M31" s="160"/>
      <c r="N31" s="160"/>
      <c r="O31" s="160"/>
      <c r="P31" s="160"/>
      <c r="Q31" s="160"/>
      <c r="R31" s="160"/>
      <c r="S31" s="160"/>
      <c r="T31" s="160"/>
      <c r="U31" s="160"/>
      <c r="V31" s="160"/>
      <c r="W31" s="160"/>
    </row>
    <row r="32" spans="1:24" s="5" customFormat="1" ht="15" customHeight="1">
      <c r="A32" s="22"/>
      <c r="B32" s="22" t="str">
        <f ca="1">$B$2&amp;" - Non Labour Breakdown"</f>
        <v>Template - Non Labour Breakdown</v>
      </c>
      <c r="C32" s="22"/>
      <c r="D32" s="22"/>
      <c r="E32" s="22"/>
      <c r="F32" s="42"/>
      <c r="G32" s="42"/>
      <c r="H32" s="42"/>
      <c r="I32" s="42"/>
      <c r="J32" s="42"/>
      <c r="K32" s="42"/>
      <c r="L32" s="42"/>
      <c r="M32" s="42"/>
      <c r="N32" s="42"/>
      <c r="O32" s="42"/>
      <c r="P32" s="42"/>
      <c r="Q32" s="42"/>
      <c r="R32" s="42"/>
      <c r="S32" s="42"/>
      <c r="T32" s="42"/>
      <c r="U32" s="42"/>
      <c r="V32" s="42"/>
      <c r="W32" s="42"/>
      <c r="X32" s="105"/>
    </row>
    <row r="33" spans="1:195" s="5" customFormat="1" ht="14">
      <c r="A33" s="50"/>
      <c r="B33" s="50"/>
      <c r="C33" s="50"/>
      <c r="D33" s="50"/>
      <c r="E33" s="50"/>
      <c r="F33" s="51"/>
      <c r="G33" s="11"/>
      <c r="H33" s="52"/>
      <c r="I33" s="52"/>
      <c r="J33" s="52"/>
      <c r="K33" s="52"/>
      <c r="L33" s="52"/>
      <c r="M33" s="52"/>
      <c r="N33" s="52"/>
      <c r="O33" s="19"/>
      <c r="P33" s="19"/>
      <c r="Q33" s="19"/>
      <c r="R33" s="19"/>
      <c r="S33" s="19"/>
      <c r="T33" s="19"/>
      <c r="U33" s="19"/>
      <c r="V33" s="19"/>
      <c r="W33" s="52"/>
    </row>
    <row r="34" spans="1:195" s="16" customFormat="1" ht="13">
      <c r="A34" s="93"/>
      <c r="B34" s="129" t="s">
        <v>233</v>
      </c>
      <c r="C34" s="53"/>
      <c r="D34" s="53"/>
      <c r="E34" s="53"/>
      <c r="F34" s="53"/>
      <c r="G34" s="101">
        <f>IF(SUM(G36:G55)=0,0,1)</f>
        <v>0</v>
      </c>
      <c r="H34" s="129" t="s">
        <v>584</v>
      </c>
      <c r="I34" s="53"/>
      <c r="J34" s="53"/>
      <c r="K34" s="53"/>
      <c r="L34" s="53"/>
      <c r="M34" s="53"/>
      <c r="N34" s="101">
        <f>IF(SUM(N36:N55)=0,0,1)</f>
        <v>0</v>
      </c>
      <c r="O34" s="129" t="s">
        <v>585</v>
      </c>
      <c r="P34" s="53"/>
      <c r="Q34" s="53"/>
      <c r="R34" s="101">
        <f>IF(SUM(R36:R55)=0,0,1)</f>
        <v>0</v>
      </c>
      <c r="S34" s="19"/>
      <c r="T34" s="19"/>
      <c r="U34" s="19"/>
      <c r="V34" s="19"/>
      <c r="W34" s="19"/>
      <c r="X34" s="19"/>
      <c r="Y34" s="19"/>
      <c r="Z34" s="19"/>
      <c r="AA34" s="19"/>
      <c r="AB34" s="19"/>
      <c r="AC34" s="19"/>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row>
    <row r="35" spans="1:195" ht="34.5" customHeight="1">
      <c r="A35" s="184"/>
      <c r="B35" s="184" t="s">
        <v>538</v>
      </c>
      <c r="C35" s="184" t="s">
        <v>539</v>
      </c>
      <c r="D35" s="184" t="s">
        <v>586</v>
      </c>
      <c r="E35" s="187" t="s">
        <v>587</v>
      </c>
      <c r="F35" s="184" t="s">
        <v>588</v>
      </c>
      <c r="G35" s="101"/>
      <c r="H35" s="184" t="s">
        <v>590</v>
      </c>
      <c r="I35" s="184" t="s">
        <v>591</v>
      </c>
      <c r="J35" s="184" t="s">
        <v>586</v>
      </c>
      <c r="K35" s="187" t="s">
        <v>592</v>
      </c>
      <c r="L35" s="184" t="s">
        <v>593</v>
      </c>
      <c r="M35" s="184" t="s">
        <v>588</v>
      </c>
      <c r="N35" s="101"/>
      <c r="O35" s="184" t="s">
        <v>381</v>
      </c>
      <c r="P35" s="184" t="s">
        <v>594</v>
      </c>
      <c r="Q35" s="184" t="s">
        <v>588</v>
      </c>
      <c r="R35" s="101"/>
    </row>
    <row r="36" spans="1:195" ht="13">
      <c r="A36" s="15">
        <v>1</v>
      </c>
      <c r="B36" s="156"/>
      <c r="C36" s="158" t="s">
        <v>644</v>
      </c>
      <c r="D36" s="156"/>
      <c r="E36" s="169">
        <v>0</v>
      </c>
      <c r="F36" s="182">
        <f>D36*E36</f>
        <v>0</v>
      </c>
      <c r="G36" s="101">
        <f t="shared" ref="G36:G55" si="3">IF(OR(
AND(ISTEXT(B36),ISBLANK(C36))),1,0)</f>
        <v>0</v>
      </c>
      <c r="H36" s="156"/>
      <c r="I36" s="159"/>
      <c r="J36" s="121"/>
      <c r="K36" s="121"/>
      <c r="L36" s="169"/>
      <c r="M36" s="180">
        <f>L36*(K36/60)*J36</f>
        <v>0</v>
      </c>
      <c r="N36" s="101">
        <f t="shared" ref="N36:N55" si="4">IF(OR(
AND(ISTEXT(H36),ISBLANK(I36))),1,0)</f>
        <v>0</v>
      </c>
      <c r="O36" s="168"/>
      <c r="P36" s="169"/>
      <c r="Q36" s="180">
        <f>P36</f>
        <v>0</v>
      </c>
      <c r="R36" s="101">
        <f>IF(OR(
AND(ISTEXT(O36),ISBLANK(#REF!))),1,0)</f>
        <v>0</v>
      </c>
    </row>
    <row r="37" spans="1:195" ht="13">
      <c r="A37" s="15">
        <f>IFERROR(A36+1,"")</f>
        <v>2</v>
      </c>
      <c r="B37" s="156"/>
      <c r="C37" s="158"/>
      <c r="D37" s="156"/>
      <c r="E37" s="169"/>
      <c r="F37" s="182">
        <f t="shared" ref="F37:F55" si="5">D37*E37</f>
        <v>0</v>
      </c>
      <c r="G37" s="101">
        <f t="shared" si="3"/>
        <v>0</v>
      </c>
      <c r="H37" s="156"/>
      <c r="I37" s="159"/>
      <c r="J37" s="159"/>
      <c r="K37" s="121"/>
      <c r="L37" s="169"/>
      <c r="M37" s="180">
        <f t="shared" ref="M37:M55" si="6">L37*(K37/60)*J37</f>
        <v>0</v>
      </c>
      <c r="N37" s="101">
        <f t="shared" si="4"/>
        <v>0</v>
      </c>
      <c r="O37" s="168"/>
      <c r="P37" s="169"/>
      <c r="Q37" s="180">
        <f t="shared" ref="Q37:Q55" si="7">P37</f>
        <v>0</v>
      </c>
      <c r="R37" s="101">
        <f>IF(OR(
AND(ISTEXT(O37),ISBLANK(#REF!))),1,0)</f>
        <v>0</v>
      </c>
    </row>
    <row r="38" spans="1:195" ht="13">
      <c r="A38" s="15">
        <f t="shared" ref="A38:A55" si="8">IFERROR(A37+1,"")</f>
        <v>3</v>
      </c>
      <c r="B38" s="156"/>
      <c r="C38" s="159"/>
      <c r="D38" s="156"/>
      <c r="E38" s="169"/>
      <c r="F38" s="182">
        <f t="shared" si="5"/>
        <v>0</v>
      </c>
      <c r="G38" s="101">
        <f t="shared" si="3"/>
        <v>0</v>
      </c>
      <c r="H38" s="156"/>
      <c r="I38" s="159"/>
      <c r="J38" s="159"/>
      <c r="K38" s="121"/>
      <c r="L38" s="169"/>
      <c r="M38" s="180">
        <f t="shared" si="6"/>
        <v>0</v>
      </c>
      <c r="N38" s="101">
        <f t="shared" si="4"/>
        <v>0</v>
      </c>
      <c r="O38" s="168"/>
      <c r="P38" s="169"/>
      <c r="Q38" s="180">
        <f t="shared" si="7"/>
        <v>0</v>
      </c>
      <c r="R38" s="101">
        <f>IF(OR(
AND(ISTEXT(O38),ISBLANK(#REF!))),1,0)</f>
        <v>0</v>
      </c>
    </row>
    <row r="39" spans="1:195" ht="13">
      <c r="A39" s="15">
        <f t="shared" si="8"/>
        <v>4</v>
      </c>
      <c r="B39" s="156"/>
      <c r="C39" s="159"/>
      <c r="D39" s="156"/>
      <c r="E39" s="169"/>
      <c r="F39" s="182">
        <f t="shared" si="5"/>
        <v>0</v>
      </c>
      <c r="G39" s="101">
        <f t="shared" si="3"/>
        <v>0</v>
      </c>
      <c r="H39" s="156"/>
      <c r="I39" s="159"/>
      <c r="J39" s="159"/>
      <c r="K39" s="121"/>
      <c r="L39" s="169"/>
      <c r="M39" s="180">
        <f t="shared" si="6"/>
        <v>0</v>
      </c>
      <c r="N39" s="101">
        <f t="shared" si="4"/>
        <v>0</v>
      </c>
      <c r="O39" s="168"/>
      <c r="P39" s="169"/>
      <c r="Q39" s="180">
        <f t="shared" si="7"/>
        <v>0</v>
      </c>
      <c r="R39" s="101">
        <f>IF(OR(
AND(ISTEXT(O39),ISBLANK(#REF!))),1,0)</f>
        <v>0</v>
      </c>
    </row>
    <row r="40" spans="1:195" ht="13">
      <c r="A40" s="15">
        <f t="shared" si="8"/>
        <v>5</v>
      </c>
      <c r="B40" s="156"/>
      <c r="C40" s="159"/>
      <c r="D40" s="156"/>
      <c r="E40" s="169"/>
      <c r="F40" s="182">
        <f t="shared" si="5"/>
        <v>0</v>
      </c>
      <c r="G40" s="101">
        <f t="shared" si="3"/>
        <v>0</v>
      </c>
      <c r="H40" s="156"/>
      <c r="I40" s="159"/>
      <c r="J40" s="159"/>
      <c r="K40" s="121"/>
      <c r="L40" s="169"/>
      <c r="M40" s="180">
        <f t="shared" si="6"/>
        <v>0</v>
      </c>
      <c r="N40" s="101">
        <f t="shared" si="4"/>
        <v>0</v>
      </c>
      <c r="O40" s="168"/>
      <c r="P40" s="169"/>
      <c r="Q40" s="180">
        <f t="shared" si="7"/>
        <v>0</v>
      </c>
      <c r="R40" s="101">
        <f>IF(OR(
AND(ISTEXT(O40),ISBLANK(#REF!))),1,0)</f>
        <v>0</v>
      </c>
    </row>
    <row r="41" spans="1:195" ht="13">
      <c r="A41" s="15">
        <f t="shared" si="8"/>
        <v>6</v>
      </c>
      <c r="B41" s="156"/>
      <c r="C41" s="159"/>
      <c r="D41" s="156"/>
      <c r="E41" s="169"/>
      <c r="F41" s="182">
        <f t="shared" si="5"/>
        <v>0</v>
      </c>
      <c r="G41" s="101">
        <f t="shared" si="3"/>
        <v>0</v>
      </c>
      <c r="H41" s="156"/>
      <c r="I41" s="159"/>
      <c r="J41" s="159"/>
      <c r="K41" s="121"/>
      <c r="L41" s="169"/>
      <c r="M41" s="180">
        <f t="shared" si="6"/>
        <v>0</v>
      </c>
      <c r="N41" s="101">
        <f t="shared" si="4"/>
        <v>0</v>
      </c>
      <c r="O41" s="168"/>
      <c r="P41" s="169"/>
      <c r="Q41" s="180">
        <f t="shared" si="7"/>
        <v>0</v>
      </c>
      <c r="R41" s="101">
        <f>IF(OR(
AND(ISTEXT(O41),ISBLANK(#REF!))),1,0)</f>
        <v>0</v>
      </c>
    </row>
    <row r="42" spans="1:195" ht="13">
      <c r="A42" s="15">
        <f t="shared" si="8"/>
        <v>7</v>
      </c>
      <c r="B42" s="156"/>
      <c r="C42" s="159"/>
      <c r="D42" s="156"/>
      <c r="E42" s="169"/>
      <c r="F42" s="182">
        <f t="shared" si="5"/>
        <v>0</v>
      </c>
      <c r="G42" s="101">
        <f t="shared" si="3"/>
        <v>0</v>
      </c>
      <c r="H42" s="156"/>
      <c r="I42" s="159"/>
      <c r="J42" s="159"/>
      <c r="K42" s="121"/>
      <c r="L42" s="169"/>
      <c r="M42" s="180">
        <f t="shared" si="6"/>
        <v>0</v>
      </c>
      <c r="N42" s="101">
        <f t="shared" si="4"/>
        <v>0</v>
      </c>
      <c r="O42" s="168"/>
      <c r="P42" s="169"/>
      <c r="Q42" s="180">
        <f t="shared" si="7"/>
        <v>0</v>
      </c>
      <c r="R42" s="101">
        <f>IF(OR(
AND(ISTEXT(O42),ISBLANK(#REF!))),1,0)</f>
        <v>0</v>
      </c>
    </row>
    <row r="43" spans="1:195" ht="13">
      <c r="A43" s="15">
        <f t="shared" si="8"/>
        <v>8</v>
      </c>
      <c r="B43" s="156"/>
      <c r="C43" s="159"/>
      <c r="D43" s="156"/>
      <c r="E43" s="169"/>
      <c r="F43" s="182">
        <f t="shared" si="5"/>
        <v>0</v>
      </c>
      <c r="G43" s="101">
        <f t="shared" si="3"/>
        <v>0</v>
      </c>
      <c r="H43" s="156"/>
      <c r="I43" s="159"/>
      <c r="J43" s="159"/>
      <c r="K43" s="121"/>
      <c r="L43" s="169"/>
      <c r="M43" s="180">
        <f t="shared" si="6"/>
        <v>0</v>
      </c>
      <c r="N43" s="101">
        <f t="shared" si="4"/>
        <v>0</v>
      </c>
      <c r="O43" s="168"/>
      <c r="P43" s="169"/>
      <c r="Q43" s="180">
        <f t="shared" si="7"/>
        <v>0</v>
      </c>
      <c r="R43" s="101">
        <f>IF(OR(
AND(ISTEXT(O43),ISBLANK(#REF!))),1,0)</f>
        <v>0</v>
      </c>
    </row>
    <row r="44" spans="1:195" ht="13">
      <c r="A44" s="15">
        <f t="shared" si="8"/>
        <v>9</v>
      </c>
      <c r="B44" s="156"/>
      <c r="C44" s="159"/>
      <c r="D44" s="156"/>
      <c r="E44" s="169"/>
      <c r="F44" s="182">
        <f t="shared" si="5"/>
        <v>0</v>
      </c>
      <c r="G44" s="101">
        <f t="shared" si="3"/>
        <v>0</v>
      </c>
      <c r="H44" s="156"/>
      <c r="I44" s="159"/>
      <c r="J44" s="159"/>
      <c r="K44" s="121"/>
      <c r="L44" s="169"/>
      <c r="M44" s="180">
        <f t="shared" si="6"/>
        <v>0</v>
      </c>
      <c r="N44" s="101">
        <f t="shared" si="4"/>
        <v>0</v>
      </c>
      <c r="O44" s="168"/>
      <c r="P44" s="169"/>
      <c r="Q44" s="180">
        <f t="shared" si="7"/>
        <v>0</v>
      </c>
      <c r="R44" s="101">
        <f>IF(OR(
AND(ISTEXT(O44),ISBLANK(#REF!))),1,0)</f>
        <v>0</v>
      </c>
    </row>
    <row r="45" spans="1:195" ht="13">
      <c r="A45" s="15">
        <f t="shared" si="8"/>
        <v>10</v>
      </c>
      <c r="B45" s="156"/>
      <c r="C45" s="159"/>
      <c r="D45" s="156"/>
      <c r="E45" s="169"/>
      <c r="F45" s="182">
        <f t="shared" si="5"/>
        <v>0</v>
      </c>
      <c r="G45" s="101">
        <f t="shared" si="3"/>
        <v>0</v>
      </c>
      <c r="H45" s="156"/>
      <c r="I45" s="159"/>
      <c r="J45" s="159"/>
      <c r="K45" s="121"/>
      <c r="L45" s="169"/>
      <c r="M45" s="180">
        <f t="shared" si="6"/>
        <v>0</v>
      </c>
      <c r="N45" s="101">
        <f t="shared" si="4"/>
        <v>0</v>
      </c>
      <c r="O45" s="168"/>
      <c r="P45" s="169"/>
      <c r="Q45" s="180">
        <f t="shared" si="7"/>
        <v>0</v>
      </c>
      <c r="R45" s="101">
        <f>IF(OR(
AND(ISTEXT(O45),ISBLANK(#REF!))),1,0)</f>
        <v>0</v>
      </c>
    </row>
    <row r="46" spans="1:195" ht="13">
      <c r="A46" s="15">
        <f t="shared" si="8"/>
        <v>11</v>
      </c>
      <c r="B46" s="156"/>
      <c r="C46" s="159"/>
      <c r="D46" s="156"/>
      <c r="E46" s="169"/>
      <c r="F46" s="182">
        <f t="shared" si="5"/>
        <v>0</v>
      </c>
      <c r="G46" s="101">
        <f t="shared" si="3"/>
        <v>0</v>
      </c>
      <c r="H46" s="156"/>
      <c r="I46" s="159"/>
      <c r="J46" s="159"/>
      <c r="K46" s="121"/>
      <c r="L46" s="169"/>
      <c r="M46" s="180">
        <f t="shared" si="6"/>
        <v>0</v>
      </c>
      <c r="N46" s="101">
        <f t="shared" si="4"/>
        <v>0</v>
      </c>
      <c r="O46" s="168"/>
      <c r="P46" s="169"/>
      <c r="Q46" s="180">
        <f t="shared" si="7"/>
        <v>0</v>
      </c>
      <c r="R46" s="101">
        <f>IF(OR(
AND(ISTEXT(O46),ISBLANK(#REF!))),1,0)</f>
        <v>0</v>
      </c>
    </row>
    <row r="47" spans="1:195" ht="13">
      <c r="A47" s="15">
        <f t="shared" si="8"/>
        <v>12</v>
      </c>
      <c r="B47" s="156"/>
      <c r="C47" s="159"/>
      <c r="D47" s="156"/>
      <c r="E47" s="169"/>
      <c r="F47" s="182">
        <f t="shared" si="5"/>
        <v>0</v>
      </c>
      <c r="G47" s="101">
        <f t="shared" si="3"/>
        <v>0</v>
      </c>
      <c r="H47" s="156"/>
      <c r="I47" s="159"/>
      <c r="J47" s="159"/>
      <c r="K47" s="121"/>
      <c r="L47" s="169"/>
      <c r="M47" s="180">
        <f t="shared" si="6"/>
        <v>0</v>
      </c>
      <c r="N47" s="101">
        <f t="shared" si="4"/>
        <v>0</v>
      </c>
      <c r="O47" s="168"/>
      <c r="P47" s="169"/>
      <c r="Q47" s="180">
        <f t="shared" si="7"/>
        <v>0</v>
      </c>
      <c r="R47" s="101">
        <f>IF(OR(
AND(ISTEXT(O47),ISBLANK(#REF!))),1,0)</f>
        <v>0</v>
      </c>
    </row>
    <row r="48" spans="1:195" ht="13">
      <c r="A48" s="15">
        <f t="shared" si="8"/>
        <v>13</v>
      </c>
      <c r="B48" s="156"/>
      <c r="C48" s="159"/>
      <c r="D48" s="156"/>
      <c r="E48" s="169"/>
      <c r="F48" s="182">
        <f t="shared" si="5"/>
        <v>0</v>
      </c>
      <c r="G48" s="101">
        <f t="shared" si="3"/>
        <v>0</v>
      </c>
      <c r="H48" s="156"/>
      <c r="I48" s="159"/>
      <c r="J48" s="159"/>
      <c r="K48" s="121"/>
      <c r="L48" s="169"/>
      <c r="M48" s="180">
        <f t="shared" si="6"/>
        <v>0</v>
      </c>
      <c r="N48" s="101">
        <f t="shared" si="4"/>
        <v>0</v>
      </c>
      <c r="O48" s="168"/>
      <c r="P48" s="169"/>
      <c r="Q48" s="180">
        <f t="shared" si="7"/>
        <v>0</v>
      </c>
      <c r="R48" s="101">
        <f>IF(OR(
AND(ISTEXT(O48),ISBLANK(#REF!))),1,0)</f>
        <v>0</v>
      </c>
    </row>
    <row r="49" spans="1:18" ht="13">
      <c r="A49" s="15">
        <f t="shared" si="8"/>
        <v>14</v>
      </c>
      <c r="B49" s="156"/>
      <c r="C49" s="159"/>
      <c r="D49" s="156"/>
      <c r="E49" s="169"/>
      <c r="F49" s="182">
        <f t="shared" si="5"/>
        <v>0</v>
      </c>
      <c r="G49" s="101">
        <f t="shared" si="3"/>
        <v>0</v>
      </c>
      <c r="H49" s="156"/>
      <c r="I49" s="159"/>
      <c r="J49" s="159"/>
      <c r="K49" s="121"/>
      <c r="L49" s="169"/>
      <c r="M49" s="180">
        <f t="shared" si="6"/>
        <v>0</v>
      </c>
      <c r="N49" s="101">
        <f t="shared" si="4"/>
        <v>0</v>
      </c>
      <c r="O49" s="168"/>
      <c r="P49" s="169"/>
      <c r="Q49" s="180">
        <f t="shared" si="7"/>
        <v>0</v>
      </c>
      <c r="R49" s="101">
        <f>IF(OR(
AND(ISTEXT(O49),ISBLANK(#REF!))),1,0)</f>
        <v>0</v>
      </c>
    </row>
    <row r="50" spans="1:18" ht="13">
      <c r="A50" s="15">
        <f t="shared" si="8"/>
        <v>15</v>
      </c>
      <c r="B50" s="156"/>
      <c r="C50" s="159"/>
      <c r="D50" s="156"/>
      <c r="E50" s="169"/>
      <c r="F50" s="182">
        <f t="shared" si="5"/>
        <v>0</v>
      </c>
      <c r="G50" s="101">
        <f t="shared" si="3"/>
        <v>0</v>
      </c>
      <c r="H50" s="156"/>
      <c r="I50" s="159"/>
      <c r="J50" s="159"/>
      <c r="K50" s="121"/>
      <c r="L50" s="169"/>
      <c r="M50" s="180">
        <f t="shared" si="6"/>
        <v>0</v>
      </c>
      <c r="N50" s="101">
        <f t="shared" si="4"/>
        <v>0</v>
      </c>
      <c r="O50" s="168"/>
      <c r="P50" s="169"/>
      <c r="Q50" s="180">
        <f t="shared" si="7"/>
        <v>0</v>
      </c>
      <c r="R50" s="101">
        <f>IF(OR(
AND(ISTEXT(O50),ISBLANK(#REF!))),1,0)</f>
        <v>0</v>
      </c>
    </row>
    <row r="51" spans="1:18" ht="13">
      <c r="A51" s="15">
        <f t="shared" si="8"/>
        <v>16</v>
      </c>
      <c r="B51" s="156"/>
      <c r="C51" s="159"/>
      <c r="D51" s="156"/>
      <c r="E51" s="169"/>
      <c r="F51" s="182">
        <f t="shared" si="5"/>
        <v>0</v>
      </c>
      <c r="G51" s="101">
        <f t="shared" si="3"/>
        <v>0</v>
      </c>
      <c r="H51" s="156"/>
      <c r="I51" s="159"/>
      <c r="J51" s="159"/>
      <c r="K51" s="121"/>
      <c r="L51" s="169"/>
      <c r="M51" s="180">
        <f t="shared" si="6"/>
        <v>0</v>
      </c>
      <c r="N51" s="101">
        <f t="shared" si="4"/>
        <v>0</v>
      </c>
      <c r="O51" s="168"/>
      <c r="P51" s="169"/>
      <c r="Q51" s="180">
        <f t="shared" si="7"/>
        <v>0</v>
      </c>
      <c r="R51" s="101">
        <f>IF(OR(
AND(ISTEXT(O51),ISBLANK(#REF!))),1,0)</f>
        <v>0</v>
      </c>
    </row>
    <row r="52" spans="1:18" ht="13">
      <c r="A52" s="15">
        <f t="shared" si="8"/>
        <v>17</v>
      </c>
      <c r="B52" s="156"/>
      <c r="C52" s="159"/>
      <c r="D52" s="156"/>
      <c r="E52" s="169"/>
      <c r="F52" s="182">
        <f t="shared" si="5"/>
        <v>0</v>
      </c>
      <c r="G52" s="101">
        <f t="shared" si="3"/>
        <v>0</v>
      </c>
      <c r="H52" s="156"/>
      <c r="I52" s="159"/>
      <c r="J52" s="159"/>
      <c r="K52" s="121"/>
      <c r="L52" s="169"/>
      <c r="M52" s="180">
        <f t="shared" si="6"/>
        <v>0</v>
      </c>
      <c r="N52" s="101">
        <f t="shared" si="4"/>
        <v>0</v>
      </c>
      <c r="O52" s="168"/>
      <c r="P52" s="169"/>
      <c r="Q52" s="180">
        <f t="shared" si="7"/>
        <v>0</v>
      </c>
      <c r="R52" s="101">
        <f>IF(OR(
AND(ISTEXT(O52),ISBLANK(#REF!))),1,0)</f>
        <v>0</v>
      </c>
    </row>
    <row r="53" spans="1:18" ht="13">
      <c r="A53" s="15">
        <f t="shared" si="8"/>
        <v>18</v>
      </c>
      <c r="B53" s="156"/>
      <c r="C53" s="159"/>
      <c r="D53" s="156"/>
      <c r="E53" s="169"/>
      <c r="F53" s="182">
        <f t="shared" si="5"/>
        <v>0</v>
      </c>
      <c r="G53" s="101">
        <f t="shared" si="3"/>
        <v>0</v>
      </c>
      <c r="H53" s="156"/>
      <c r="I53" s="159"/>
      <c r="J53" s="159"/>
      <c r="K53" s="121"/>
      <c r="L53" s="169"/>
      <c r="M53" s="180">
        <f t="shared" si="6"/>
        <v>0</v>
      </c>
      <c r="N53" s="101">
        <f t="shared" si="4"/>
        <v>0</v>
      </c>
      <c r="O53" s="168"/>
      <c r="P53" s="169"/>
      <c r="Q53" s="180">
        <f t="shared" si="7"/>
        <v>0</v>
      </c>
      <c r="R53" s="101">
        <f>IF(OR(
AND(ISTEXT(O53),ISBLANK(#REF!))),1,0)</f>
        <v>0</v>
      </c>
    </row>
    <row r="54" spans="1:18" ht="13">
      <c r="A54" s="15">
        <f t="shared" si="8"/>
        <v>19</v>
      </c>
      <c r="B54" s="156"/>
      <c r="C54" s="159"/>
      <c r="D54" s="156"/>
      <c r="E54" s="169"/>
      <c r="F54" s="182">
        <f t="shared" si="5"/>
        <v>0</v>
      </c>
      <c r="G54" s="101">
        <f t="shared" si="3"/>
        <v>0</v>
      </c>
      <c r="H54" s="156"/>
      <c r="I54" s="159"/>
      <c r="J54" s="159"/>
      <c r="K54" s="121"/>
      <c r="L54" s="169"/>
      <c r="M54" s="180">
        <f t="shared" si="6"/>
        <v>0</v>
      </c>
      <c r="N54" s="101">
        <f t="shared" si="4"/>
        <v>0</v>
      </c>
      <c r="O54" s="168"/>
      <c r="P54" s="169"/>
      <c r="Q54" s="180">
        <f t="shared" si="7"/>
        <v>0</v>
      </c>
      <c r="R54" s="101">
        <f>IF(OR(
AND(ISTEXT(O54),ISBLANK(#REF!))),1,0)</f>
        <v>0</v>
      </c>
    </row>
    <row r="55" spans="1:18" ht="13">
      <c r="A55" s="15">
        <f t="shared" si="8"/>
        <v>20</v>
      </c>
      <c r="B55" s="156"/>
      <c r="C55" s="159"/>
      <c r="D55" s="156"/>
      <c r="E55" s="169"/>
      <c r="F55" s="183">
        <f t="shared" si="5"/>
        <v>0</v>
      </c>
      <c r="G55" s="101">
        <f t="shared" si="3"/>
        <v>0</v>
      </c>
      <c r="H55" s="156"/>
      <c r="I55" s="159"/>
      <c r="J55" s="159"/>
      <c r="K55" s="121"/>
      <c r="L55" s="169"/>
      <c r="M55" s="181">
        <f t="shared" si="6"/>
        <v>0</v>
      </c>
      <c r="N55" s="101">
        <f t="shared" si="4"/>
        <v>0</v>
      </c>
      <c r="O55" s="168"/>
      <c r="P55" s="169"/>
      <c r="Q55" s="181">
        <f t="shared" si="7"/>
        <v>0</v>
      </c>
      <c r="R55" s="101">
        <f>IF(OR(
AND(ISTEXT(O55),ISBLANK(#REF!))),1,0)</f>
        <v>0</v>
      </c>
    </row>
    <row r="56" spans="1:18" ht="13.5" thickBot="1">
      <c r="E56" s="161" t="s">
        <v>602</v>
      </c>
      <c r="F56" s="162">
        <f>SUM(F36:F55)</f>
        <v>0</v>
      </c>
      <c r="G56" s="17"/>
      <c r="H56"/>
      <c r="L56" s="161" t="s">
        <v>598</v>
      </c>
      <c r="M56" s="162">
        <f>SUM(M36:M55)</f>
        <v>0</v>
      </c>
      <c r="O56"/>
      <c r="P56" s="161" t="s">
        <v>599</v>
      </c>
      <c r="Q56" s="162">
        <f>SUM(Q36:Q55)</f>
        <v>0</v>
      </c>
    </row>
    <row r="57" spans="1:18" ht="13" customHeight="1"/>
    <row r="58" spans="1:18" ht="13" customHeight="1"/>
    <row r="59" spans="1:18" ht="13" customHeight="1"/>
    <row r="60" spans="1:18" ht="13" customHeight="1"/>
    <row r="61" spans="1:18" ht="13" customHeight="1"/>
    <row r="62" spans="1:18" ht="13" customHeight="1"/>
    <row r="63" spans="1:18" ht="13" customHeight="1"/>
    <row r="64" spans="1:18" ht="13" customHeight="1"/>
    <row r="65" ht="13" customHeight="1"/>
    <row r="66" ht="13" customHeight="1"/>
    <row r="67" ht="13" customHeight="1"/>
    <row r="68" ht="13" customHeight="1"/>
    <row r="69" ht="13" customHeight="1"/>
    <row r="70" ht="13" customHeight="1"/>
    <row r="71" ht="13" customHeight="1"/>
    <row r="72" ht="13" customHeight="1"/>
    <row r="73" ht="13" customHeight="1"/>
    <row r="74" ht="13" customHeight="1"/>
    <row r="75" ht="13" customHeight="1"/>
    <row r="76" ht="13" customHeight="1"/>
    <row r="77" ht="13" customHeight="1"/>
    <row r="78" ht="13" customHeight="1"/>
    <row r="79" ht="13" customHeight="1"/>
    <row r="80" ht="13" customHeight="1"/>
    <row r="81" ht="13" customHeight="1"/>
    <row r="82" ht="13" customHeight="1"/>
    <row r="83" ht="13" customHeight="1"/>
    <row r="84" ht="13" customHeight="1"/>
    <row r="85" ht="13" customHeight="1"/>
    <row r="86" ht="13" customHeight="1"/>
    <row r="87" ht="13" customHeight="1"/>
    <row r="88" ht="13" customHeight="1"/>
    <row r="89" ht="13" customHeight="1"/>
    <row r="90" ht="13" customHeight="1"/>
    <row r="91" ht="13" customHeight="1"/>
    <row r="92" ht="13" customHeight="1"/>
    <row r="93" ht="13" customHeight="1"/>
    <row r="94" ht="13" customHeight="1"/>
    <row r="95" ht="13" customHeight="1"/>
    <row r="96" ht="13" customHeight="1"/>
    <row r="97" ht="13" customHeight="1"/>
    <row r="98" ht="13" customHeight="1"/>
    <row r="99" ht="13" customHeight="1"/>
    <row r="100" ht="13" customHeight="1"/>
    <row r="101" ht="13" customHeight="1"/>
    <row r="102" ht="13" customHeight="1"/>
    <row r="103" ht="13" customHeight="1"/>
    <row r="104" ht="13" customHeight="1"/>
    <row r="105" ht="13" customHeight="1"/>
    <row r="106" ht="13" customHeight="1"/>
    <row r="107" ht="13" customHeight="1"/>
    <row r="108" ht="13" customHeight="1"/>
    <row r="109" ht="13" customHeight="1"/>
    <row r="110" ht="13" customHeight="1"/>
    <row r="111" ht="13" customHeight="1"/>
    <row r="112" ht="13" customHeight="1"/>
    <row r="113" ht="13" customHeight="1"/>
    <row r="114" ht="13" customHeight="1"/>
    <row r="115" ht="13" customHeight="1"/>
    <row r="116" ht="13" customHeight="1"/>
    <row r="117" ht="13" customHeight="1"/>
    <row r="118" ht="13" customHeight="1"/>
    <row r="119" ht="13" customHeight="1"/>
    <row r="120" ht="13" customHeight="1"/>
    <row r="121" ht="13" customHeight="1"/>
    <row r="122" ht="13" customHeight="1"/>
    <row r="123" ht="13" customHeight="1"/>
    <row r="124" ht="13" customHeight="1"/>
    <row r="125" ht="13" customHeight="1"/>
    <row r="126" ht="13" customHeight="1"/>
    <row r="127" ht="13" customHeight="1"/>
    <row r="12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row r="199" ht="13" customHeight="1"/>
    <row r="200" ht="13" customHeight="1"/>
    <row r="201" ht="13" customHeight="1"/>
    <row r="202" ht="13" customHeight="1"/>
    <row r="203" ht="13" customHeight="1"/>
    <row r="204" ht="13" customHeight="1"/>
    <row r="205" ht="13" customHeight="1"/>
    <row r="206" ht="13" customHeight="1"/>
    <row r="207" ht="13" customHeight="1"/>
    <row r="208" ht="13" customHeight="1"/>
    <row r="209" ht="13" customHeight="1"/>
    <row r="210" ht="13" customHeight="1"/>
    <row r="211" ht="13" customHeight="1"/>
    <row r="212" ht="13" customHeight="1"/>
    <row r="213" ht="13" customHeight="1"/>
    <row r="214" ht="13" customHeight="1"/>
    <row r="215" ht="13" customHeight="1"/>
    <row r="216" ht="13" customHeight="1"/>
    <row r="217" ht="13" customHeight="1"/>
    <row r="218" ht="13" customHeight="1"/>
    <row r="219" ht="13" customHeight="1"/>
    <row r="220" ht="13" customHeight="1"/>
    <row r="221" ht="13" customHeight="1"/>
    <row r="222" ht="13" customHeight="1"/>
    <row r="223" ht="13" customHeight="1"/>
    <row r="224" ht="13" customHeight="1"/>
    <row r="225" ht="13" customHeight="1"/>
    <row r="226" ht="13" customHeight="1"/>
    <row r="227" ht="13" customHeight="1"/>
    <row r="228" ht="13" customHeight="1"/>
    <row r="229" ht="13" customHeight="1"/>
    <row r="230" ht="13" customHeight="1"/>
    <row r="231" ht="13" customHeight="1"/>
    <row r="232" ht="13" customHeight="1"/>
    <row r="233" ht="13" customHeight="1"/>
    <row r="234" ht="13" customHeight="1"/>
    <row r="235" ht="13" customHeight="1"/>
    <row r="236" ht="13" customHeight="1"/>
    <row r="237" ht="13" customHeight="1"/>
    <row r="238" ht="13" customHeight="1"/>
    <row r="239" ht="13" customHeight="1"/>
    <row r="240" ht="13" customHeight="1"/>
    <row r="241" ht="13" customHeight="1"/>
    <row r="242" ht="13" customHeight="1"/>
    <row r="243" ht="13" customHeight="1"/>
    <row r="244" ht="13" customHeight="1"/>
    <row r="245" ht="13" customHeight="1"/>
    <row r="246" ht="13" customHeight="1"/>
    <row r="247" ht="13" customHeight="1"/>
    <row r="248" ht="13" customHeight="1"/>
    <row r="249" ht="13" customHeight="1"/>
    <row r="250" ht="13" customHeight="1"/>
    <row r="251" ht="13" customHeight="1"/>
    <row r="252" ht="13" customHeight="1"/>
    <row r="253" ht="13" customHeight="1"/>
    <row r="254" ht="13" customHeight="1"/>
    <row r="255" ht="13" customHeight="1"/>
    <row r="256" ht="13" customHeight="1"/>
    <row r="257" ht="13" customHeight="1"/>
    <row r="258" ht="13" customHeight="1"/>
    <row r="259" ht="13" customHeight="1"/>
    <row r="260" ht="13" customHeight="1"/>
    <row r="261" ht="13" customHeight="1"/>
    <row r="262" ht="13" customHeight="1"/>
    <row r="263" ht="13" customHeight="1"/>
    <row r="264" ht="13" customHeight="1"/>
    <row r="265" ht="13" customHeight="1"/>
    <row r="266" ht="13" customHeight="1"/>
    <row r="267" ht="13" customHeight="1"/>
    <row r="268" ht="13" customHeight="1"/>
    <row r="269" ht="13" customHeight="1"/>
    <row r="270" ht="13" customHeight="1"/>
    <row r="271" ht="13" customHeight="1"/>
    <row r="272" ht="13" customHeight="1"/>
    <row r="273" ht="13" customHeight="1"/>
    <row r="274" ht="13" customHeight="1"/>
    <row r="275" ht="13" customHeight="1"/>
    <row r="276" ht="13" customHeight="1"/>
    <row r="277" ht="13" customHeight="1"/>
    <row r="278" ht="13" customHeight="1"/>
    <row r="279" ht="13" customHeight="1"/>
    <row r="280" ht="13" customHeight="1"/>
    <row r="281" ht="13" customHeight="1"/>
    <row r="282" ht="13" customHeight="1"/>
    <row r="283" ht="13" customHeight="1"/>
    <row r="284" ht="13" customHeight="1"/>
    <row r="285" ht="13" customHeight="1"/>
    <row r="286" ht="13" customHeight="1"/>
    <row r="287" ht="13" customHeight="1"/>
    <row r="288" ht="13" customHeight="1"/>
    <row r="289" ht="13" customHeight="1"/>
    <row r="290" ht="13" customHeight="1"/>
    <row r="291" ht="13" customHeight="1"/>
    <row r="292" ht="13" customHeight="1"/>
    <row r="293" ht="13" customHeight="1"/>
    <row r="294" ht="13" customHeight="1"/>
    <row r="295" ht="13" customHeight="1"/>
    <row r="296" ht="13" customHeight="1"/>
    <row r="297" ht="13" customHeight="1"/>
    <row r="298" ht="13" customHeight="1"/>
    <row r="299" ht="13" customHeight="1"/>
    <row r="300" ht="13" customHeight="1"/>
    <row r="301" ht="13" customHeight="1"/>
    <row r="302" ht="13" customHeight="1"/>
    <row r="303" ht="13" customHeight="1"/>
    <row r="304" ht="13" customHeight="1"/>
    <row r="305" ht="13" customHeight="1"/>
    <row r="306" ht="13" customHeight="1"/>
    <row r="307" ht="13" customHeight="1"/>
    <row r="308" ht="13" customHeight="1"/>
    <row r="309" ht="13" customHeight="1"/>
    <row r="310" ht="13" customHeight="1"/>
    <row r="311" ht="13" customHeight="1"/>
    <row r="312" ht="13" customHeight="1"/>
    <row r="313" ht="13" customHeight="1"/>
    <row r="314" ht="13" customHeight="1"/>
    <row r="315" ht="13" customHeight="1"/>
    <row r="316" ht="13" customHeight="1"/>
    <row r="317" ht="13" customHeight="1"/>
    <row r="318" ht="13" customHeight="1"/>
    <row r="319" ht="13" customHeight="1"/>
    <row r="320" ht="13" customHeight="1"/>
    <row r="321" ht="13" customHeight="1"/>
    <row r="322" ht="13" customHeight="1"/>
    <row r="323" ht="13" customHeight="1"/>
    <row r="324" ht="13" customHeight="1"/>
    <row r="325" ht="13" customHeight="1"/>
    <row r="326" ht="13" customHeight="1"/>
    <row r="327" ht="13" customHeight="1"/>
    <row r="328" ht="13" customHeight="1"/>
    <row r="329" ht="13" customHeight="1"/>
    <row r="330" ht="13" customHeight="1"/>
    <row r="331" ht="13" customHeight="1"/>
    <row r="332" ht="13" customHeight="1"/>
    <row r="333" ht="13" customHeight="1"/>
    <row r="334" ht="13" customHeight="1"/>
    <row r="335" ht="13" customHeight="1"/>
    <row r="336" ht="13" customHeight="1"/>
    <row r="337" ht="13" customHeight="1"/>
    <row r="338" ht="13" customHeight="1"/>
    <row r="339" ht="13" customHeight="1"/>
    <row r="340" ht="13" customHeight="1"/>
    <row r="341" ht="13" customHeight="1"/>
    <row r="342" ht="13" customHeight="1"/>
    <row r="343" ht="13" customHeight="1"/>
    <row r="344" ht="13" customHeight="1"/>
    <row r="345" ht="13" customHeight="1"/>
    <row r="346" ht="13" customHeight="1"/>
    <row r="347" ht="13" customHeight="1"/>
    <row r="348" ht="13" customHeight="1"/>
    <row r="349" ht="13" customHeight="1"/>
    <row r="350" ht="13" customHeight="1"/>
    <row r="351" ht="13" customHeight="1"/>
    <row r="352" ht="13" customHeight="1"/>
    <row r="353" ht="13" customHeight="1"/>
    <row r="354" ht="13" customHeight="1"/>
    <row r="355" ht="13" customHeight="1"/>
    <row r="356" ht="13" customHeight="1"/>
    <row r="357" ht="13" customHeight="1"/>
    <row r="358" ht="13" customHeight="1"/>
    <row r="359" ht="13" customHeight="1"/>
    <row r="360" ht="13" customHeight="1"/>
    <row r="361" ht="13" customHeight="1"/>
    <row r="362" ht="13" customHeight="1"/>
    <row r="363" ht="13" customHeight="1"/>
    <row r="364" ht="13" customHeight="1"/>
    <row r="365" ht="13" customHeight="1"/>
    <row r="366" ht="13" customHeight="1"/>
    <row r="367" ht="13" customHeight="1"/>
    <row r="368" ht="13" customHeight="1"/>
    <row r="369" ht="13" customHeight="1"/>
    <row r="370" ht="13" customHeight="1"/>
    <row r="371" ht="13" customHeight="1"/>
    <row r="372" ht="13" customHeight="1"/>
    <row r="373" ht="13" customHeight="1"/>
    <row r="374" ht="13" customHeight="1"/>
    <row r="375" ht="13" customHeight="1"/>
    <row r="376" ht="13" customHeight="1"/>
    <row r="377" ht="13" customHeight="1"/>
    <row r="378" ht="13" customHeight="1"/>
    <row r="379" ht="13" customHeight="1"/>
    <row r="380" ht="13" customHeight="1"/>
    <row r="381" ht="13" customHeight="1"/>
    <row r="382" ht="13" customHeight="1"/>
    <row r="383" ht="13" customHeight="1"/>
    <row r="384" ht="13" customHeight="1"/>
    <row r="385" ht="13" customHeight="1"/>
    <row r="386" ht="13" customHeight="1"/>
    <row r="387" ht="13" customHeight="1"/>
    <row r="388" ht="13" customHeight="1"/>
    <row r="389" ht="13" customHeight="1"/>
    <row r="390" ht="13" customHeight="1"/>
    <row r="391" ht="13" customHeight="1"/>
    <row r="392" ht="13" customHeight="1"/>
    <row r="393" ht="13" customHeight="1"/>
    <row r="394" ht="13" customHeight="1"/>
    <row r="395" ht="13" customHeight="1"/>
    <row r="396" ht="13" customHeight="1"/>
    <row r="397" ht="13" customHeight="1"/>
    <row r="398" ht="13" customHeight="1"/>
    <row r="399" ht="13" customHeight="1"/>
    <row r="400" ht="13" customHeight="1"/>
    <row r="401" ht="13" customHeight="1"/>
    <row r="402" ht="13" customHeight="1"/>
    <row r="403" ht="13" customHeight="1"/>
    <row r="404" ht="13" customHeight="1"/>
    <row r="405" ht="13" customHeight="1"/>
    <row r="406" ht="13" customHeight="1"/>
    <row r="407" ht="13" customHeight="1"/>
    <row r="408" ht="13" customHeight="1"/>
    <row r="409" ht="13" customHeight="1"/>
    <row r="410" ht="13" customHeight="1"/>
    <row r="411" ht="13" customHeight="1"/>
    <row r="412" ht="13" customHeight="1"/>
    <row r="413" ht="13" customHeight="1"/>
    <row r="414" ht="13" customHeight="1"/>
    <row r="415" ht="13" customHeight="1"/>
    <row r="416" ht="13" customHeight="1"/>
    <row r="417" ht="13" customHeight="1"/>
    <row r="418" ht="13" customHeight="1"/>
    <row r="419" ht="13" customHeight="1"/>
    <row r="420" ht="13" customHeight="1"/>
    <row r="421" ht="13" customHeight="1"/>
    <row r="422" ht="13" customHeight="1"/>
    <row r="423" ht="13" customHeight="1"/>
    <row r="424" ht="13" customHeight="1"/>
    <row r="425" ht="13" customHeight="1"/>
    <row r="426" ht="13" customHeight="1"/>
    <row r="427" ht="13" customHeight="1"/>
    <row r="428" ht="13" customHeight="1"/>
    <row r="429" ht="13" customHeight="1"/>
    <row r="430" ht="13" customHeight="1"/>
    <row r="431" ht="13" customHeight="1"/>
    <row r="432" ht="13" customHeight="1"/>
    <row r="433" ht="13" customHeight="1"/>
    <row r="434" ht="13" customHeight="1"/>
    <row r="435" ht="13" customHeight="1"/>
    <row r="436" ht="13" customHeight="1"/>
    <row r="437" ht="13" customHeight="1"/>
    <row r="438" ht="13" customHeight="1"/>
    <row r="439" ht="13" customHeight="1"/>
    <row r="440" ht="13" customHeight="1"/>
    <row r="441" ht="13" customHeight="1"/>
    <row r="442" ht="13" customHeight="1"/>
    <row r="443" ht="13" customHeight="1"/>
    <row r="444" ht="13" customHeight="1"/>
    <row r="445" ht="13" customHeight="1"/>
    <row r="446" ht="13" customHeight="1"/>
    <row r="447" ht="13" customHeight="1"/>
    <row r="448" ht="13" customHeight="1"/>
    <row r="449" ht="13" customHeight="1"/>
    <row r="450" ht="13" customHeight="1"/>
    <row r="451" ht="13" customHeight="1"/>
    <row r="452" ht="13" customHeight="1"/>
    <row r="453" ht="13" customHeight="1"/>
    <row r="454" ht="13" customHeight="1"/>
    <row r="455" ht="13" customHeight="1"/>
    <row r="456" ht="13" customHeight="1"/>
    <row r="457" ht="13" customHeight="1"/>
    <row r="458" ht="13" customHeight="1"/>
    <row r="459" ht="13" customHeight="1"/>
    <row r="460" ht="13" customHeight="1"/>
    <row r="461" ht="13" customHeight="1"/>
    <row r="462" ht="13" customHeight="1"/>
    <row r="463" ht="13" customHeight="1"/>
    <row r="464" ht="13" customHeight="1"/>
    <row r="465" ht="13" customHeight="1"/>
    <row r="466" ht="13" customHeight="1"/>
    <row r="467" ht="13" customHeight="1"/>
    <row r="468" ht="13" customHeight="1"/>
    <row r="469" ht="13" customHeight="1"/>
    <row r="470" ht="13" customHeight="1"/>
    <row r="471" ht="13" customHeight="1"/>
    <row r="472" ht="13" customHeight="1"/>
    <row r="473" ht="13" customHeight="1"/>
    <row r="474" ht="13" customHeight="1"/>
    <row r="475" ht="13" customHeight="1"/>
    <row r="476" ht="13" customHeight="1"/>
    <row r="477" ht="13" customHeight="1"/>
    <row r="478" ht="13" customHeight="1"/>
    <row r="479" ht="13" customHeight="1"/>
    <row r="480" ht="13" customHeight="1"/>
    <row r="481" ht="13" customHeight="1"/>
    <row r="482" ht="13" customHeight="1"/>
    <row r="483" ht="13" customHeight="1"/>
    <row r="484" ht="13" customHeight="1"/>
    <row r="485" ht="13" customHeight="1"/>
    <row r="486" ht="13" customHeight="1"/>
    <row r="487" ht="13" customHeight="1"/>
    <row r="488" ht="13" customHeight="1"/>
    <row r="489" ht="13" customHeight="1"/>
    <row r="490" ht="13" customHeight="1"/>
    <row r="491" ht="13" customHeight="1"/>
    <row r="492" ht="13" customHeight="1"/>
    <row r="493" ht="13" customHeight="1"/>
    <row r="494" ht="13" customHeight="1"/>
    <row r="495" ht="13" customHeight="1"/>
    <row r="496" ht="13" customHeight="1"/>
    <row r="497" ht="13" customHeight="1"/>
    <row r="498" ht="13" customHeight="1"/>
    <row r="499" ht="13" customHeight="1"/>
    <row r="500" ht="13" customHeight="1"/>
    <row r="501" ht="13" customHeight="1"/>
    <row r="502" ht="13" customHeight="1"/>
    <row r="503" ht="13" customHeight="1"/>
    <row r="504" ht="13" customHeight="1"/>
    <row r="505" ht="13" customHeight="1"/>
    <row r="506" ht="13" customHeight="1"/>
    <row r="507" ht="13" customHeight="1"/>
    <row r="508" ht="13" customHeight="1"/>
    <row r="509" ht="13" customHeight="1"/>
    <row r="510" ht="13" customHeight="1"/>
    <row r="511" ht="13" customHeight="1"/>
    <row r="512" ht="13" customHeight="1"/>
    <row r="513" ht="13" customHeight="1"/>
    <row r="514" ht="13" customHeight="1"/>
    <row r="515" ht="13" customHeight="1"/>
    <row r="516" ht="13" customHeight="1"/>
    <row r="517" ht="13" customHeight="1"/>
    <row r="518" ht="13" customHeight="1"/>
    <row r="519" ht="13" customHeight="1"/>
    <row r="520" ht="13" customHeight="1"/>
    <row r="521" ht="13" customHeight="1"/>
    <row r="522" ht="13" customHeight="1"/>
    <row r="523" ht="13" customHeight="1"/>
    <row r="524" ht="13" customHeight="1"/>
    <row r="525" ht="13" customHeight="1"/>
    <row r="526" ht="13" customHeight="1"/>
    <row r="527" ht="13" customHeight="1"/>
    <row r="528" ht="13" customHeight="1"/>
    <row r="529" ht="13" customHeight="1"/>
    <row r="530" ht="13" customHeight="1"/>
    <row r="531" ht="13" customHeight="1"/>
    <row r="532" ht="13" customHeight="1"/>
    <row r="533" ht="13" customHeight="1"/>
    <row r="534" ht="13" customHeight="1"/>
    <row r="535" ht="13" customHeight="1"/>
    <row r="536" ht="13" customHeight="1"/>
    <row r="537" ht="13" customHeight="1"/>
    <row r="538" ht="13" customHeight="1"/>
    <row r="539" ht="13" customHeight="1"/>
    <row r="540" ht="13" customHeight="1"/>
    <row r="541" ht="13" customHeight="1"/>
    <row r="542" ht="13" customHeight="1"/>
    <row r="543" ht="13" customHeight="1"/>
    <row r="544" ht="13" customHeight="1"/>
    <row r="545" ht="13" customHeight="1"/>
    <row r="546" ht="13" customHeight="1"/>
    <row r="547" ht="13" customHeight="1"/>
    <row r="548" ht="13" customHeight="1"/>
    <row r="549" ht="13" customHeight="1"/>
    <row r="550" ht="13" customHeight="1"/>
    <row r="551" ht="13" customHeight="1"/>
    <row r="552" ht="13" customHeight="1"/>
    <row r="553" ht="13" customHeight="1"/>
    <row r="554" ht="13" customHeight="1"/>
    <row r="555" ht="13" customHeight="1"/>
    <row r="556" ht="13" customHeight="1"/>
    <row r="557" ht="13" customHeight="1"/>
    <row r="558" ht="13" customHeight="1"/>
    <row r="559" ht="13" customHeight="1"/>
    <row r="560" ht="13" customHeight="1"/>
    <row r="561" ht="13" customHeight="1"/>
    <row r="562" ht="13" customHeight="1"/>
    <row r="563" ht="13" customHeight="1"/>
    <row r="564" ht="13" customHeight="1"/>
    <row r="565" ht="13" customHeight="1"/>
    <row r="566" ht="13" customHeight="1"/>
    <row r="567" ht="13" customHeight="1"/>
    <row r="568" ht="13" customHeight="1"/>
    <row r="569" ht="13" customHeight="1"/>
    <row r="570" ht="13" customHeight="1"/>
    <row r="571" ht="13" customHeight="1"/>
    <row r="572" ht="13" customHeight="1"/>
    <row r="573" ht="13" customHeight="1"/>
    <row r="574" ht="13" customHeight="1"/>
    <row r="575" ht="13" customHeight="1"/>
    <row r="576" ht="13" customHeight="1"/>
    <row r="577" ht="13" customHeight="1"/>
    <row r="578" ht="13" customHeight="1"/>
    <row r="579" ht="13" customHeight="1"/>
    <row r="580" ht="13" customHeight="1"/>
    <row r="581" ht="13" customHeight="1"/>
    <row r="582" ht="13" customHeight="1"/>
    <row r="583" ht="13" customHeight="1"/>
    <row r="584" ht="13" customHeight="1"/>
    <row r="585" ht="13" customHeight="1"/>
    <row r="586" ht="13" customHeight="1"/>
    <row r="587" ht="13" customHeight="1"/>
    <row r="588" ht="13" customHeight="1"/>
    <row r="589" ht="13" customHeight="1"/>
    <row r="590" ht="13" customHeight="1"/>
    <row r="591" ht="13" customHeight="1"/>
    <row r="592" ht="13" customHeight="1"/>
    <row r="593" ht="13" customHeight="1"/>
    <row r="594" ht="13" customHeight="1"/>
    <row r="595" ht="13" customHeight="1"/>
    <row r="596" ht="13" customHeight="1"/>
    <row r="597" ht="13" customHeight="1"/>
    <row r="598" ht="13" customHeight="1"/>
    <row r="599" ht="13" customHeight="1"/>
    <row r="600" ht="13" customHeight="1"/>
    <row r="601" ht="13" customHeight="1"/>
    <row r="602" ht="13" customHeight="1"/>
    <row r="603" ht="13" customHeight="1"/>
    <row r="604" ht="13" customHeight="1"/>
    <row r="605" ht="13" customHeight="1"/>
    <row r="606" ht="13" customHeight="1"/>
    <row r="607" ht="13" customHeight="1"/>
    <row r="608" ht="13" customHeight="1"/>
    <row r="609" ht="13" customHeight="1"/>
    <row r="610" ht="13" customHeight="1"/>
    <row r="611" ht="13" customHeight="1"/>
    <row r="612" ht="13" customHeight="1"/>
    <row r="613" ht="13" customHeight="1"/>
    <row r="614" ht="13" customHeight="1"/>
    <row r="615" ht="13" customHeight="1"/>
    <row r="616" ht="13" customHeight="1"/>
    <row r="617" ht="13" customHeight="1"/>
    <row r="618" ht="13" customHeight="1"/>
    <row r="619" ht="13" customHeight="1"/>
    <row r="620" ht="13" customHeight="1"/>
    <row r="621" ht="13" customHeight="1"/>
    <row r="622" ht="13" customHeight="1"/>
    <row r="623" ht="13" customHeight="1"/>
    <row r="624" ht="13" customHeight="1"/>
    <row r="625" ht="13" customHeight="1"/>
    <row r="626" ht="13" customHeight="1"/>
    <row r="627" ht="13" customHeight="1"/>
    <row r="628" ht="13" customHeight="1"/>
    <row r="629" ht="13" customHeight="1"/>
    <row r="630" ht="13" customHeight="1"/>
    <row r="631" ht="13" customHeight="1"/>
    <row r="632" ht="13" customHeight="1"/>
    <row r="633" ht="13" customHeight="1"/>
    <row r="634" ht="13" customHeight="1"/>
    <row r="635" ht="13" customHeight="1"/>
    <row r="636" ht="13" customHeight="1"/>
    <row r="637" ht="13" customHeight="1"/>
    <row r="638" ht="13" customHeight="1"/>
    <row r="639" ht="13" customHeight="1"/>
    <row r="640" ht="13" customHeight="1"/>
    <row r="641" ht="13" customHeight="1"/>
    <row r="642" ht="13" customHeight="1"/>
    <row r="643" ht="13" customHeight="1"/>
    <row r="644" ht="13" customHeight="1"/>
    <row r="645" ht="13" customHeight="1"/>
    <row r="646" ht="13" customHeight="1"/>
    <row r="647" ht="13" customHeight="1"/>
    <row r="648" ht="13" customHeight="1"/>
    <row r="649" ht="13" customHeight="1"/>
    <row r="650" ht="13" customHeight="1"/>
    <row r="651" ht="13" customHeight="1"/>
    <row r="652" ht="13" customHeight="1"/>
    <row r="653" ht="13" customHeight="1"/>
    <row r="654" ht="13" customHeight="1"/>
    <row r="655" ht="13" customHeight="1"/>
    <row r="656" ht="13" customHeight="1"/>
    <row r="657" ht="13" customHeight="1"/>
    <row r="658" ht="13" customHeight="1"/>
    <row r="659" ht="13" customHeight="1"/>
    <row r="660" ht="13" customHeight="1"/>
    <row r="661" ht="13" customHeight="1"/>
    <row r="662" ht="13" customHeight="1"/>
    <row r="663" ht="13" customHeight="1"/>
    <row r="664" ht="13" customHeight="1"/>
    <row r="665" ht="13" customHeight="1"/>
    <row r="666" ht="13" customHeight="1"/>
    <row r="667" ht="13" customHeight="1"/>
    <row r="668" ht="13" customHeight="1"/>
    <row r="669" ht="13" customHeight="1"/>
    <row r="670" ht="13" customHeight="1"/>
    <row r="671" ht="13" customHeight="1"/>
    <row r="672" ht="13" customHeight="1"/>
    <row r="673" ht="13" customHeight="1"/>
    <row r="674" ht="13" customHeight="1"/>
    <row r="675" ht="13" customHeight="1"/>
    <row r="676" ht="13" customHeight="1"/>
    <row r="677" ht="13" customHeight="1"/>
    <row r="678" ht="13" customHeight="1"/>
    <row r="679" ht="13" customHeight="1"/>
    <row r="680" ht="13" customHeight="1"/>
    <row r="681" ht="13" customHeight="1"/>
    <row r="682" ht="13" customHeight="1"/>
    <row r="683" ht="13" customHeight="1"/>
    <row r="684" ht="13" customHeight="1"/>
    <row r="685" ht="13" customHeight="1"/>
    <row r="686" ht="13" customHeight="1"/>
    <row r="687" ht="13" customHeight="1"/>
    <row r="688" ht="13" customHeight="1"/>
    <row r="689" ht="13" customHeight="1"/>
    <row r="690" ht="13" customHeight="1"/>
    <row r="691" ht="13" customHeight="1"/>
    <row r="692" ht="13" customHeight="1"/>
    <row r="693" ht="13" customHeight="1"/>
    <row r="694" ht="13" customHeight="1"/>
    <row r="695" ht="13" customHeight="1"/>
    <row r="696" ht="13" customHeight="1"/>
    <row r="697" ht="13" customHeight="1"/>
    <row r="698" ht="13" customHeight="1"/>
    <row r="699" ht="13" customHeight="1"/>
    <row r="700" ht="13" customHeight="1"/>
    <row r="701" ht="13" customHeight="1"/>
    <row r="702" ht="13" customHeight="1"/>
    <row r="703" ht="13" customHeight="1"/>
    <row r="704" ht="13" customHeight="1"/>
    <row r="705" ht="13" customHeight="1"/>
    <row r="706" ht="13" customHeight="1"/>
    <row r="707" ht="13" customHeight="1"/>
    <row r="708" ht="13" customHeight="1"/>
    <row r="709" ht="13" customHeight="1"/>
    <row r="710" ht="13" customHeight="1"/>
    <row r="711" ht="13" customHeight="1"/>
    <row r="712" ht="13" customHeight="1"/>
    <row r="713" ht="13" customHeight="1"/>
    <row r="714" ht="13" customHeight="1"/>
    <row r="715" ht="13" customHeight="1"/>
    <row r="716" ht="13" customHeight="1"/>
    <row r="717" ht="13" customHeight="1"/>
    <row r="718" ht="13" customHeight="1"/>
    <row r="719" ht="13" customHeight="1"/>
    <row r="720" ht="13" customHeight="1"/>
    <row r="721" ht="13" customHeight="1"/>
    <row r="722" ht="13" customHeight="1"/>
    <row r="723" ht="13" customHeight="1"/>
    <row r="724" ht="13" customHeight="1"/>
    <row r="725" ht="13" customHeight="1"/>
    <row r="726" ht="13" customHeight="1"/>
    <row r="727" ht="13" customHeight="1"/>
    <row r="728" ht="13" customHeight="1"/>
    <row r="729" ht="13" customHeight="1"/>
    <row r="730" ht="13" customHeight="1"/>
    <row r="731" ht="13" customHeight="1"/>
    <row r="732" ht="13" customHeight="1"/>
    <row r="733" ht="13" customHeight="1"/>
    <row r="734" ht="13" customHeight="1"/>
    <row r="735" ht="13" customHeight="1"/>
    <row r="736" ht="13" customHeight="1"/>
    <row r="737" ht="13" customHeight="1"/>
    <row r="738" ht="13" customHeight="1"/>
    <row r="739" ht="13" customHeight="1"/>
    <row r="740" ht="13" customHeight="1"/>
    <row r="741" ht="13" customHeight="1"/>
    <row r="742" ht="13" customHeight="1"/>
    <row r="743" ht="13" customHeight="1"/>
    <row r="744" ht="13" customHeight="1"/>
    <row r="745" ht="13" customHeight="1"/>
    <row r="746" ht="13" customHeight="1"/>
    <row r="747" ht="13" customHeight="1"/>
    <row r="748" ht="13" customHeight="1"/>
    <row r="749" ht="13" customHeight="1"/>
    <row r="750" ht="13" customHeight="1"/>
    <row r="751" ht="13" customHeight="1"/>
    <row r="752" ht="13" customHeight="1"/>
    <row r="753" ht="13" customHeight="1"/>
    <row r="754" ht="13" customHeight="1"/>
    <row r="755" ht="13" customHeight="1"/>
    <row r="756" ht="13" customHeight="1"/>
    <row r="757" ht="13" customHeight="1"/>
    <row r="758" ht="13" customHeight="1"/>
    <row r="759" ht="13" customHeight="1"/>
    <row r="760" ht="13" customHeight="1"/>
    <row r="761" ht="13" customHeight="1"/>
    <row r="762" ht="13" customHeight="1"/>
    <row r="763" ht="13" customHeight="1"/>
    <row r="764" ht="13" customHeight="1"/>
    <row r="765" ht="13" customHeight="1"/>
    <row r="766" ht="13" customHeight="1"/>
    <row r="767" ht="13" customHeight="1"/>
    <row r="768" ht="13" customHeight="1"/>
    <row r="769" ht="13" customHeight="1"/>
    <row r="770" ht="13" customHeight="1"/>
    <row r="771" ht="13" customHeight="1"/>
    <row r="772" ht="13" customHeight="1"/>
    <row r="773" ht="13" customHeight="1"/>
    <row r="774" ht="13" customHeight="1"/>
    <row r="775" ht="13" customHeight="1"/>
    <row r="776" ht="13" customHeight="1"/>
    <row r="777" ht="13" customHeight="1"/>
    <row r="778" ht="13" customHeight="1"/>
    <row r="779" ht="13" customHeight="1"/>
    <row r="780" ht="13" customHeight="1"/>
    <row r="781" ht="13" customHeight="1"/>
    <row r="782" ht="13" customHeight="1"/>
    <row r="783" ht="13" customHeight="1"/>
    <row r="784" ht="13" customHeight="1"/>
    <row r="785" ht="13" customHeight="1"/>
    <row r="786" ht="13" customHeight="1"/>
    <row r="787" ht="13" customHeight="1"/>
    <row r="788" ht="13" customHeight="1"/>
    <row r="789" ht="13" customHeight="1"/>
    <row r="790" ht="13" customHeight="1"/>
    <row r="791" ht="13" customHeight="1"/>
    <row r="792" ht="13" customHeight="1"/>
    <row r="793" ht="13" customHeight="1"/>
    <row r="794" ht="13" customHeight="1"/>
    <row r="795" ht="13" customHeight="1"/>
    <row r="796" ht="13" customHeight="1"/>
    <row r="797" ht="13" customHeight="1"/>
    <row r="798" ht="13" customHeight="1"/>
    <row r="799" ht="13" customHeight="1"/>
    <row r="800" ht="13" customHeight="1"/>
    <row r="801" ht="13" customHeight="1"/>
    <row r="802" ht="13" customHeight="1"/>
    <row r="803" ht="13" customHeight="1"/>
    <row r="804" ht="13" customHeight="1"/>
    <row r="805" ht="13" customHeight="1"/>
    <row r="806" ht="13" customHeight="1"/>
    <row r="807" ht="13" customHeight="1"/>
    <row r="808" ht="13" customHeight="1"/>
    <row r="809" ht="13" customHeight="1"/>
    <row r="810" ht="13" customHeight="1"/>
    <row r="811" ht="13" customHeight="1"/>
    <row r="812" ht="13" customHeight="1"/>
    <row r="813" ht="13" customHeight="1"/>
    <row r="814" ht="13" customHeight="1"/>
    <row r="815" ht="13" customHeight="1"/>
    <row r="816" ht="13" customHeight="1"/>
    <row r="817" ht="13" customHeight="1"/>
    <row r="818" ht="13" customHeight="1"/>
    <row r="819" ht="13" customHeight="1"/>
    <row r="820" ht="13" customHeight="1"/>
    <row r="821" ht="13" customHeight="1"/>
    <row r="822" ht="13" customHeight="1"/>
    <row r="823" ht="13" customHeight="1"/>
    <row r="824" ht="13" customHeight="1"/>
    <row r="825" ht="13" customHeight="1"/>
    <row r="826" ht="13" customHeight="1"/>
    <row r="827" ht="13" customHeight="1"/>
    <row r="828" ht="13" customHeight="1"/>
    <row r="829" ht="13" customHeight="1"/>
    <row r="830" ht="13" customHeight="1"/>
    <row r="831" ht="13" customHeight="1"/>
    <row r="832" ht="13" customHeight="1"/>
    <row r="833" ht="13" customHeight="1"/>
    <row r="834" ht="13" customHeight="1"/>
    <row r="835" ht="13" customHeight="1"/>
    <row r="836" ht="13" customHeight="1"/>
    <row r="837" ht="13" customHeight="1"/>
    <row r="838" ht="13" customHeight="1"/>
    <row r="839" ht="13" customHeight="1"/>
    <row r="840" ht="13" customHeight="1"/>
    <row r="841" ht="13" customHeight="1"/>
    <row r="842" ht="13" customHeight="1"/>
    <row r="843" ht="13" customHeight="1"/>
    <row r="844" ht="13" customHeight="1"/>
    <row r="845" ht="13" customHeight="1"/>
    <row r="846" ht="13" customHeight="1"/>
    <row r="847" ht="13" customHeight="1"/>
    <row r="848" ht="13" customHeight="1"/>
    <row r="849" ht="13" customHeight="1"/>
    <row r="850" ht="13" customHeight="1"/>
    <row r="851" ht="13" customHeight="1"/>
    <row r="852" ht="13" customHeight="1"/>
    <row r="853" ht="13" customHeight="1"/>
    <row r="854" ht="13" customHeight="1"/>
    <row r="855" ht="13" customHeight="1"/>
    <row r="856" ht="13" customHeight="1"/>
    <row r="857" ht="13" customHeight="1"/>
    <row r="858" ht="13" customHeight="1"/>
    <row r="859" ht="13" customHeight="1"/>
    <row r="860" ht="13" customHeight="1"/>
    <row r="861" ht="13" customHeight="1"/>
    <row r="862" ht="13" customHeight="1"/>
    <row r="863" ht="13" customHeight="1"/>
    <row r="864" ht="13" customHeight="1"/>
    <row r="865" ht="13" customHeight="1"/>
    <row r="866" ht="13" customHeight="1"/>
    <row r="867" ht="13" customHeight="1"/>
    <row r="868" ht="13" customHeight="1"/>
    <row r="869" ht="13" customHeight="1"/>
    <row r="870" ht="13" customHeight="1"/>
    <row r="871" ht="13" customHeight="1"/>
    <row r="872" ht="13" customHeight="1"/>
    <row r="873" ht="13" customHeight="1"/>
    <row r="874" ht="13" customHeight="1"/>
    <row r="875" ht="13" customHeight="1"/>
    <row r="876" ht="13" customHeight="1"/>
    <row r="877" ht="13" customHeight="1"/>
    <row r="878" ht="13" customHeight="1"/>
    <row r="879" ht="13" customHeight="1"/>
    <row r="880" ht="13" customHeight="1"/>
    <row r="881" ht="13" customHeight="1"/>
    <row r="882" ht="13" customHeight="1"/>
    <row r="883" ht="13" customHeight="1"/>
    <row r="884" ht="13" customHeight="1"/>
    <row r="885" ht="13" customHeight="1"/>
    <row r="886" ht="13" customHeight="1"/>
    <row r="887" ht="13" customHeight="1"/>
    <row r="888" ht="13" customHeight="1"/>
    <row r="889" ht="13" customHeight="1"/>
    <row r="890" ht="13" customHeight="1"/>
    <row r="891" ht="13" customHeight="1"/>
    <row r="892" ht="13" customHeight="1"/>
    <row r="893" ht="13" customHeight="1"/>
    <row r="894" ht="13" customHeight="1"/>
    <row r="895" ht="13" customHeight="1"/>
    <row r="896" ht="13" customHeight="1"/>
    <row r="897" ht="13" customHeight="1"/>
    <row r="898" ht="13" customHeight="1"/>
    <row r="899" ht="13" customHeight="1"/>
    <row r="900" ht="13" customHeight="1"/>
    <row r="901" ht="13" customHeight="1"/>
    <row r="902" ht="13" customHeight="1"/>
    <row r="903" ht="13" customHeight="1"/>
    <row r="904" ht="13" customHeight="1"/>
    <row r="905" ht="13" customHeight="1"/>
    <row r="906" ht="13" customHeight="1"/>
    <row r="907" ht="13" customHeight="1"/>
    <row r="908" ht="13" customHeight="1"/>
    <row r="909" ht="13" customHeight="1"/>
    <row r="910" ht="13" customHeight="1"/>
    <row r="911" ht="13" customHeight="1"/>
    <row r="912" ht="13" customHeight="1"/>
    <row r="913" ht="13" customHeight="1"/>
    <row r="914" ht="13" customHeight="1"/>
    <row r="915" ht="13" customHeight="1"/>
    <row r="916" ht="13" customHeight="1"/>
    <row r="917" ht="13" customHeight="1"/>
    <row r="918" ht="13" customHeight="1"/>
    <row r="919" ht="13" customHeight="1"/>
    <row r="920" ht="13" customHeight="1"/>
    <row r="921" ht="13" customHeight="1"/>
    <row r="922" ht="13" customHeight="1"/>
    <row r="923" ht="13" customHeight="1"/>
    <row r="924" ht="13" customHeight="1"/>
    <row r="925" ht="13" customHeight="1"/>
    <row r="926" ht="13" customHeight="1"/>
    <row r="927" ht="13" customHeight="1"/>
    <row r="928" ht="13" customHeight="1"/>
    <row r="929" ht="13" customHeight="1"/>
    <row r="930" ht="13" customHeight="1"/>
    <row r="931" ht="13" customHeight="1"/>
    <row r="932" ht="13" customHeight="1"/>
    <row r="933" ht="13" customHeight="1"/>
    <row r="934" ht="13" customHeight="1"/>
    <row r="935" ht="13" customHeight="1"/>
    <row r="936" ht="13" customHeight="1"/>
    <row r="937" ht="13" customHeight="1"/>
    <row r="938" ht="13" customHeight="1"/>
    <row r="939" ht="13" customHeight="1"/>
    <row r="940" ht="13" customHeight="1"/>
    <row r="941" ht="13" customHeight="1"/>
    <row r="942" ht="13" customHeight="1"/>
    <row r="943" ht="13" customHeight="1"/>
    <row r="944" ht="13" customHeight="1"/>
    <row r="945" ht="13" customHeight="1"/>
    <row r="946" ht="13" customHeight="1"/>
    <row r="947" ht="13" customHeight="1"/>
    <row r="948" ht="13" customHeight="1"/>
    <row r="949" ht="13" customHeight="1"/>
    <row r="950" ht="13" customHeight="1"/>
    <row r="951" ht="13" customHeight="1"/>
    <row r="952" ht="13" customHeight="1"/>
    <row r="953" ht="13" customHeight="1"/>
    <row r="954" ht="13" customHeight="1"/>
    <row r="955" ht="13" customHeight="1"/>
    <row r="956" ht="13" customHeight="1"/>
    <row r="957" ht="13" customHeight="1"/>
    <row r="958" ht="13" customHeight="1"/>
    <row r="959" ht="13" customHeight="1"/>
    <row r="960" ht="13" customHeight="1"/>
    <row r="961" ht="13" customHeight="1"/>
    <row r="962" ht="13" customHeight="1"/>
    <row r="963" ht="13" customHeight="1"/>
    <row r="964" ht="13" customHeight="1"/>
    <row r="965" ht="13" customHeight="1"/>
    <row r="966" ht="13" customHeight="1"/>
    <row r="967" ht="13" customHeight="1"/>
    <row r="968" ht="13" customHeight="1"/>
    <row r="969" ht="13" customHeight="1"/>
    <row r="970" ht="13" customHeight="1"/>
    <row r="971" ht="13" customHeight="1"/>
    <row r="972" ht="13" customHeight="1"/>
    <row r="973" ht="13" customHeight="1"/>
    <row r="974" ht="13" customHeight="1"/>
    <row r="975" ht="13" customHeight="1"/>
    <row r="976" ht="13" customHeight="1"/>
    <row r="977" ht="13" customHeight="1"/>
    <row r="978" ht="13" customHeight="1"/>
    <row r="979" ht="13" customHeight="1"/>
    <row r="980" ht="13" customHeight="1"/>
    <row r="981" ht="13" customHeight="1"/>
    <row r="982" ht="13" customHeight="1"/>
    <row r="983" ht="13" customHeight="1"/>
    <row r="984" ht="13" customHeight="1"/>
    <row r="985" ht="13" customHeight="1"/>
    <row r="986" ht="13" customHeight="1"/>
    <row r="987" ht="13" customHeight="1"/>
    <row r="988" ht="13" customHeight="1"/>
    <row r="989" ht="13" customHeight="1"/>
    <row r="990" ht="13" customHeight="1"/>
    <row r="991" ht="13" customHeight="1"/>
    <row r="992" ht="13" customHeight="1"/>
    <row r="993" ht="13" customHeight="1"/>
    <row r="994" ht="13" customHeight="1"/>
    <row r="995" ht="13" customHeight="1"/>
    <row r="996" ht="13" customHeight="1"/>
    <row r="997" ht="13" customHeight="1"/>
    <row r="998" ht="13" customHeight="1"/>
    <row r="999" ht="13" customHeight="1"/>
    <row r="1000" ht="13" customHeight="1"/>
    <row r="1001" ht="13" customHeight="1"/>
    <row r="1002" ht="13" customHeight="1"/>
    <row r="1003" ht="13" customHeight="1"/>
    <row r="1004" ht="13" customHeight="1"/>
    <row r="1005" ht="13" customHeight="1"/>
    <row r="1006" ht="13" customHeight="1"/>
    <row r="1007" ht="13" customHeight="1"/>
    <row r="1008" ht="13" customHeight="1"/>
    <row r="1009" ht="13" customHeight="1"/>
    <row r="1010" ht="13" customHeight="1"/>
    <row r="1011" ht="13" customHeight="1"/>
    <row r="1012" ht="13" customHeight="1"/>
    <row r="1013" ht="13" customHeight="1"/>
    <row r="1014" ht="13" customHeight="1"/>
    <row r="1015" ht="13" customHeight="1"/>
    <row r="1016" ht="13" customHeight="1"/>
    <row r="1017" ht="13" customHeight="1"/>
    <row r="1018" ht="13" customHeight="1"/>
    <row r="1019" ht="13" customHeight="1"/>
    <row r="1020" ht="13" customHeight="1"/>
    <row r="1021" ht="13" customHeight="1"/>
    <row r="1022" ht="13" customHeight="1"/>
    <row r="1023" ht="13" customHeight="1"/>
    <row r="1024" ht="13" customHeight="1"/>
    <row r="1025" ht="13" customHeight="1"/>
    <row r="1026" ht="13" customHeight="1"/>
    <row r="1027" ht="13" customHeight="1"/>
    <row r="1028" ht="13" customHeight="1"/>
    <row r="1029" ht="13" customHeight="1"/>
    <row r="1030" ht="13" customHeight="1"/>
    <row r="1031" ht="13" customHeight="1"/>
    <row r="1032" ht="13" customHeight="1"/>
    <row r="1033" ht="13" customHeight="1"/>
    <row r="1034" ht="13" customHeight="1"/>
    <row r="1035" ht="13" customHeight="1"/>
    <row r="1036" ht="13" customHeight="1"/>
    <row r="1037" ht="13" customHeight="1"/>
    <row r="1038" ht="13" customHeight="1"/>
    <row r="1039" ht="13" customHeight="1"/>
    <row r="1040" ht="13" customHeight="1"/>
    <row r="1041" ht="13" customHeight="1"/>
    <row r="1042" ht="13" customHeight="1"/>
    <row r="1043" ht="13" customHeight="1"/>
    <row r="1044" ht="13" customHeight="1"/>
    <row r="1045" ht="13" customHeight="1"/>
    <row r="1046" ht="13" customHeight="1"/>
    <row r="1047" ht="13" customHeight="1"/>
    <row r="1048" ht="13" customHeight="1"/>
    <row r="1049" ht="13" customHeight="1"/>
    <row r="1050" ht="13" customHeight="1"/>
    <row r="1051" ht="13" customHeight="1"/>
    <row r="1052" ht="13" customHeight="1"/>
    <row r="1053" ht="13" customHeight="1"/>
    <row r="1054" ht="13" customHeight="1"/>
    <row r="1055" ht="13" customHeight="1"/>
    <row r="1056" ht="13" customHeight="1"/>
    <row r="1057" ht="13" customHeight="1"/>
    <row r="1058" ht="13" customHeight="1"/>
    <row r="1059" ht="13" customHeight="1"/>
    <row r="1060" ht="13" customHeight="1"/>
    <row r="1061" ht="13" customHeight="1"/>
    <row r="1062" ht="13" customHeight="1"/>
    <row r="1063" ht="13" customHeight="1"/>
    <row r="1064" ht="13" customHeight="1"/>
    <row r="1065" ht="13" customHeight="1"/>
    <row r="1066" ht="13" customHeight="1"/>
    <row r="1067" ht="13" customHeight="1"/>
    <row r="1068" ht="13" customHeight="1"/>
    <row r="1069" ht="13" customHeight="1"/>
    <row r="1070" ht="13" customHeight="1"/>
    <row r="1071" ht="13" customHeight="1"/>
    <row r="1072" ht="13" customHeight="1"/>
    <row r="1073" ht="13" customHeight="1"/>
    <row r="1074" ht="13" customHeight="1"/>
    <row r="1075" ht="13" customHeight="1"/>
    <row r="1076" ht="13" customHeight="1"/>
    <row r="1077" ht="13" customHeight="1"/>
    <row r="1078" ht="13" customHeight="1"/>
    <row r="1079" ht="13" customHeight="1"/>
    <row r="1080" ht="13" customHeight="1"/>
    <row r="1081" ht="13" customHeight="1"/>
    <row r="1082" ht="13" customHeight="1"/>
    <row r="1083" ht="13" customHeight="1"/>
    <row r="1084" ht="13" customHeight="1"/>
    <row r="1085" ht="13" customHeight="1"/>
    <row r="1086" ht="13" customHeight="1"/>
    <row r="1087" ht="13" customHeight="1"/>
    <row r="1088" ht="13" customHeight="1"/>
    <row r="1089" ht="13" customHeight="1"/>
    <row r="1090" ht="13" customHeight="1"/>
    <row r="1091" ht="13" customHeight="1"/>
    <row r="1092" ht="13" customHeight="1"/>
    <row r="1093" ht="13" customHeight="1"/>
    <row r="1094" ht="13" customHeight="1"/>
    <row r="1095" ht="13" customHeight="1"/>
    <row r="1096" ht="13" customHeight="1"/>
    <row r="1097" ht="13" customHeight="1"/>
    <row r="1098" ht="13" customHeight="1"/>
    <row r="1099" ht="13" customHeight="1"/>
    <row r="1100" ht="13" customHeight="1"/>
    <row r="1101" ht="13" customHeight="1"/>
    <row r="1102" ht="13" customHeight="1"/>
    <row r="1103" ht="13" customHeight="1"/>
    <row r="1104" ht="13" customHeight="1"/>
    <row r="1105" ht="13" customHeight="1"/>
    <row r="1106" ht="13" customHeight="1"/>
    <row r="1107" ht="13" customHeight="1"/>
    <row r="1108" ht="13" customHeight="1"/>
    <row r="1109" ht="13" customHeight="1"/>
    <row r="1110" ht="13" customHeight="1"/>
    <row r="1111" ht="13" customHeight="1"/>
    <row r="1112" ht="13" customHeight="1"/>
    <row r="1113" ht="13" customHeight="1"/>
    <row r="1114" ht="13" customHeight="1"/>
    <row r="1115" ht="13" customHeight="1"/>
    <row r="1116" ht="13" customHeight="1"/>
    <row r="1117" ht="13" customHeight="1"/>
    <row r="1118" ht="13" customHeight="1"/>
    <row r="1119" ht="13" customHeight="1"/>
    <row r="1120" ht="13" customHeight="1"/>
    <row r="1121" ht="13" customHeight="1"/>
    <row r="1122" ht="13" customHeight="1"/>
    <row r="1123" ht="13" customHeight="1"/>
    <row r="1124" ht="13" customHeight="1"/>
    <row r="1125" ht="13" customHeight="1"/>
    <row r="1126" ht="13" customHeight="1"/>
    <row r="1127" ht="13" customHeight="1"/>
    <row r="1128" ht="13" customHeight="1"/>
    <row r="1129" ht="13" customHeight="1"/>
    <row r="1130" ht="13" customHeight="1"/>
    <row r="1131" ht="13" customHeight="1"/>
    <row r="1132" ht="13" customHeight="1"/>
    <row r="1133" ht="13" customHeight="1"/>
    <row r="1134" ht="13" customHeight="1"/>
    <row r="1135" ht="13" customHeight="1"/>
    <row r="1136" ht="13" customHeight="1"/>
    <row r="1137" ht="13" customHeight="1"/>
    <row r="1138" ht="13" customHeight="1"/>
    <row r="1139" ht="13" customHeight="1"/>
    <row r="1140" ht="13" customHeight="1"/>
    <row r="1141" ht="13" customHeight="1"/>
    <row r="1142" ht="13" customHeight="1"/>
    <row r="1143" ht="13" customHeight="1"/>
    <row r="1144" ht="13" customHeight="1"/>
    <row r="1145" ht="13" customHeight="1"/>
    <row r="1146" ht="13" customHeight="1"/>
    <row r="1147" ht="13" customHeight="1"/>
    <row r="1148" ht="13" customHeight="1"/>
    <row r="1149" ht="13" customHeight="1"/>
    <row r="1150" ht="13" customHeight="1"/>
    <row r="1151" ht="13" customHeight="1"/>
    <row r="1152" ht="13" customHeight="1"/>
    <row r="1153" ht="13" customHeight="1"/>
    <row r="1154" ht="13" customHeight="1"/>
    <row r="1155" ht="13" customHeight="1"/>
    <row r="1156" ht="13" customHeight="1"/>
    <row r="1157" ht="13" customHeight="1"/>
    <row r="1158" ht="13" customHeight="1"/>
    <row r="1159" ht="13" customHeight="1"/>
    <row r="1160" ht="13" customHeight="1"/>
    <row r="1161" ht="13" customHeight="1"/>
    <row r="1162" ht="13" customHeight="1"/>
    <row r="1163" ht="13" customHeight="1"/>
    <row r="1164" ht="13" customHeight="1"/>
    <row r="1165" ht="13" customHeight="1"/>
    <row r="1166" ht="13" customHeight="1"/>
    <row r="1167" ht="13" customHeight="1"/>
    <row r="1168" ht="13" customHeight="1"/>
    <row r="1169" ht="13" customHeight="1"/>
    <row r="1170" ht="13" customHeight="1"/>
    <row r="1171" ht="13" customHeight="1"/>
    <row r="1172" ht="13" customHeight="1"/>
    <row r="1173" ht="13" customHeight="1"/>
    <row r="1174" ht="13" customHeight="1"/>
    <row r="1175" ht="13" customHeight="1"/>
    <row r="1176" ht="13" customHeight="1"/>
    <row r="1177" ht="13" customHeight="1"/>
    <row r="1178" ht="13" customHeight="1"/>
    <row r="1179" ht="13" customHeight="1"/>
    <row r="1180" ht="13" customHeight="1"/>
    <row r="1181" ht="13" customHeight="1"/>
    <row r="1182" ht="13" customHeight="1"/>
    <row r="1183" ht="13" customHeight="1"/>
    <row r="1184" ht="13" customHeight="1"/>
    <row r="1185" ht="13" customHeight="1"/>
    <row r="1186" ht="13" customHeight="1"/>
    <row r="1187" ht="13" customHeight="1"/>
    <row r="1188" ht="13" customHeight="1"/>
    <row r="1189" ht="13" customHeight="1"/>
    <row r="1190" ht="13" customHeight="1"/>
    <row r="1191" ht="13" customHeight="1"/>
    <row r="1192" ht="13" customHeight="1"/>
    <row r="1193" ht="13" customHeight="1"/>
    <row r="1194" ht="13" customHeight="1"/>
    <row r="1195" ht="13" customHeight="1"/>
    <row r="1196" ht="13" customHeight="1"/>
    <row r="1197" ht="13" customHeight="1"/>
    <row r="1198" ht="13" customHeight="1"/>
    <row r="1199" ht="13" customHeight="1"/>
    <row r="1200" ht="13" customHeight="1"/>
    <row r="1201" ht="13" customHeight="1"/>
    <row r="1202" ht="13" customHeight="1"/>
    <row r="1203" ht="13" customHeight="1"/>
    <row r="1204" ht="13" customHeight="1"/>
    <row r="1205" ht="13" customHeight="1"/>
    <row r="1206" ht="13" customHeight="1"/>
    <row r="1207" ht="13" customHeight="1"/>
    <row r="1208" ht="13" customHeight="1"/>
    <row r="1209" ht="13" customHeight="1"/>
    <row r="1210" ht="13" customHeight="1"/>
    <row r="1211" ht="13" customHeight="1"/>
    <row r="1212" ht="13" customHeight="1"/>
    <row r="1213" ht="13" customHeight="1"/>
    <row r="1214" ht="13" customHeight="1"/>
    <row r="1215" ht="13" customHeight="1"/>
    <row r="1216" ht="13" customHeight="1"/>
    <row r="1217" ht="13" customHeight="1"/>
    <row r="1218" ht="13" customHeight="1"/>
    <row r="1219" ht="13" customHeight="1"/>
    <row r="1220" ht="13" customHeight="1"/>
    <row r="1221" ht="13" customHeight="1"/>
    <row r="1222" ht="13" customHeight="1"/>
    <row r="1223" ht="13" customHeight="1"/>
    <row r="1224" ht="13" customHeight="1"/>
    <row r="1225" ht="13" customHeight="1"/>
    <row r="1226" ht="13" customHeight="1"/>
    <row r="1227" ht="13" customHeight="1"/>
    <row r="1228" ht="13" customHeight="1"/>
    <row r="1229" ht="13" customHeight="1"/>
    <row r="1230" ht="13" customHeight="1"/>
    <row r="1231" ht="13" customHeight="1"/>
    <row r="1232" ht="13" customHeight="1"/>
    <row r="1233" ht="13" customHeight="1"/>
    <row r="1234" ht="13" customHeight="1"/>
    <row r="1235" ht="13" customHeight="1"/>
    <row r="1236" ht="13" customHeight="1"/>
    <row r="1237" ht="13" customHeight="1"/>
    <row r="1238" ht="13" customHeight="1"/>
    <row r="1239" ht="13" customHeight="1"/>
    <row r="1240" ht="13" customHeight="1"/>
    <row r="1241" ht="13" customHeight="1"/>
    <row r="1242" ht="13" customHeight="1"/>
    <row r="1243" ht="13" customHeight="1"/>
    <row r="1244" ht="13" customHeight="1"/>
    <row r="1245" ht="13" customHeight="1"/>
    <row r="1246" ht="13" customHeight="1"/>
    <row r="1247" ht="13" customHeight="1"/>
    <row r="1248" ht="13" customHeight="1"/>
    <row r="1249" ht="13" customHeight="1"/>
    <row r="1250" ht="13" customHeight="1"/>
    <row r="1251" ht="13" customHeight="1"/>
    <row r="1252" ht="13" customHeight="1"/>
    <row r="1253" ht="13" customHeight="1"/>
    <row r="1254" ht="13" customHeight="1"/>
    <row r="1255" ht="13" customHeight="1"/>
    <row r="1256" ht="13" customHeight="1"/>
    <row r="1257" ht="13" customHeight="1"/>
  </sheetData>
  <conditionalFormatting sqref="B36:F55">
    <cfRule type="expression" dxfId="2" priority="1" stopIfTrue="1">
      <formula>(1=1)</formula>
    </cfRule>
  </conditionalFormatting>
  <conditionalFormatting sqref="J1">
    <cfRule type="cellIs" dxfId="1" priority="2" operator="equal">
      <formula>"Check"</formula>
    </cfRule>
    <cfRule type="cellIs" dxfId="0" priority="3" operator="equal">
      <formula>"Ok"</formula>
    </cfRule>
  </conditionalFormatting>
  <dataValidations disablePrompts="1" count="1">
    <dataValidation type="list" allowBlank="1" showInputMessage="1" showErrorMessage="1" sqref="C30:D31 M8 G30:J30 M30" xr:uid="{7C273886-0F2B-446C-8C67-F1DE3F8E9E3A}">
      <formula1>#REF!</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8" id="{B4BC27B3-3B61-48CE-BDDC-3539EA68B8C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G8</xm:sqref>
        </x14:conditionalFormatting>
        <x14:conditionalFormatting xmlns:xm="http://schemas.microsoft.com/office/excel/2006/main">
          <x14:cfRule type="iconSet" priority="15" id="{B724C1F1-724D-4735-94DE-2F44FBB7CC0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G9</xm:sqref>
        </x14:conditionalFormatting>
        <x14:conditionalFormatting xmlns:xm="http://schemas.microsoft.com/office/excel/2006/main">
          <x14:cfRule type="iconSet" priority="149" id="{1500EE3B-61C6-43EC-B8C3-BD30C5F33382}">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G10:G29</xm:sqref>
        </x14:conditionalFormatting>
        <x14:conditionalFormatting xmlns:xm="http://schemas.microsoft.com/office/excel/2006/main">
          <x14:cfRule type="iconSet" priority="11" id="{271A8B79-374E-48D1-AE9B-D9584E708EA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G34</xm:sqref>
        </x14:conditionalFormatting>
        <x14:conditionalFormatting xmlns:xm="http://schemas.microsoft.com/office/excel/2006/main">
          <x14:cfRule type="iconSet" priority="10" id="{DE82FCC9-EEF0-47C9-B447-C45F2032909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G35</xm:sqref>
        </x14:conditionalFormatting>
        <x14:conditionalFormatting xmlns:xm="http://schemas.microsoft.com/office/excel/2006/main">
          <x14:cfRule type="iconSet" priority="74" id="{4EF09A71-9F09-4E17-A6F1-DABC107E57A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G36:G55</xm:sqref>
        </x14:conditionalFormatting>
        <x14:conditionalFormatting xmlns:xm="http://schemas.microsoft.com/office/excel/2006/main">
          <x14:cfRule type="iconSet" priority="13" id="{EDD25600-CED4-4F60-878D-48D9826A812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M8</xm:sqref>
        </x14:conditionalFormatting>
        <x14:conditionalFormatting xmlns:xm="http://schemas.microsoft.com/office/excel/2006/main">
          <x14:cfRule type="iconSet" priority="14" id="{7EF098BB-299F-475B-ADEE-BF8597CC4AB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M9</xm:sqref>
        </x14:conditionalFormatting>
        <x14:conditionalFormatting xmlns:xm="http://schemas.microsoft.com/office/excel/2006/main">
          <x14:cfRule type="iconSet" priority="150" id="{C46B495B-9538-4462-977F-EFBF3020AD10}">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M10:M29</xm:sqref>
        </x14:conditionalFormatting>
        <x14:conditionalFormatting xmlns:xm="http://schemas.microsoft.com/office/excel/2006/main">
          <x14:cfRule type="iconSet" priority="8" id="{DC0108E6-3FDC-4BDD-80A0-1D3A823A55C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N34</xm:sqref>
        </x14:conditionalFormatting>
        <x14:conditionalFormatting xmlns:xm="http://schemas.microsoft.com/office/excel/2006/main">
          <x14:cfRule type="iconSet" priority="7" id="{E5C04AB2-98E8-44C9-B722-8F4A1376E3A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N35</xm:sqref>
        </x14:conditionalFormatting>
        <x14:conditionalFormatting xmlns:xm="http://schemas.microsoft.com/office/excel/2006/main">
          <x14:cfRule type="iconSet" priority="75" id="{9E99283E-2F48-4EF4-819F-6DB8F9D9385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N36:N55</xm:sqref>
        </x14:conditionalFormatting>
        <x14:conditionalFormatting xmlns:xm="http://schemas.microsoft.com/office/excel/2006/main">
          <x14:cfRule type="iconSet" priority="5" id="{5D2459DB-B515-4D56-97F6-5B35F91D845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R34</xm:sqref>
        </x14:conditionalFormatting>
        <x14:conditionalFormatting xmlns:xm="http://schemas.microsoft.com/office/excel/2006/main">
          <x14:cfRule type="iconSet" priority="4" id="{FF444D47-B9BF-42D2-8DD8-22B8D9A0F32F}">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R35</xm:sqref>
        </x14:conditionalFormatting>
        <x14:conditionalFormatting xmlns:xm="http://schemas.microsoft.com/office/excel/2006/main">
          <x14:cfRule type="iconSet" priority="76" id="{68D644E8-324B-42B0-B934-06BB0A557CD4}">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R36:R55</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B1531BAA-1845-4CD2-8534-FE777BC9B17C}">
          <x14:formula1>
            <xm:f>'Input|Setup'!$B$31:$B$49</xm:f>
          </x14:formula1>
          <xm:sqref>H10:H29 B10:B29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C99"/>
  </sheetPr>
  <dimension ref="A1:M71"/>
  <sheetViews>
    <sheetView showGridLines="0" zoomScale="80" zoomScaleNormal="80" workbookViewId="0">
      <pane ySplit="8" topLeftCell="A9" activePane="bottomLeft" state="frozen"/>
      <selection sqref="A1:XFD2"/>
      <selection pane="bottomLeft" activeCell="H14" sqref="H14"/>
    </sheetView>
  </sheetViews>
  <sheetFormatPr defaultColWidth="9.1796875" defaultRowHeight="12.65" customHeight="1"/>
  <cols>
    <col min="1" max="1" width="5.26953125" customWidth="1"/>
    <col min="2" max="2" width="12" customWidth="1"/>
    <col min="3" max="3" width="45.453125" bestFit="1" customWidth="1"/>
    <col min="4" max="4" width="15.1796875" bestFit="1" customWidth="1"/>
    <col min="5" max="5" width="32.7265625" customWidth="1"/>
    <col min="6" max="6" width="13.81640625" bestFit="1" customWidth="1"/>
    <col min="7" max="7" width="19.81640625" bestFit="1" customWidth="1"/>
    <col min="8" max="8" width="17" bestFit="1" customWidth="1"/>
    <col min="9" max="9" width="4.7265625" customWidth="1"/>
    <col min="10" max="10" width="14.26953125" customWidth="1"/>
    <col min="11" max="28" width="9.1796875" customWidth="1"/>
  </cols>
  <sheetData>
    <row r="1" spans="1:13" s="176" customFormat="1" ht="25" customHeight="1">
      <c r="B1" s="35" t="str">
        <f>Index!B1</f>
        <v>Jemena Electricity Networks – Alternative Control Services Forecast model</v>
      </c>
      <c r="C1" s="35"/>
      <c r="E1" s="28" t="s">
        <v>65</v>
      </c>
      <c r="F1" s="37" t="s">
        <v>66</v>
      </c>
      <c r="G1" s="179"/>
      <c r="H1" s="28" t="s">
        <v>67</v>
      </c>
      <c r="I1" s="122">
        <f>'Model Validation'!C8</f>
        <v>0</v>
      </c>
    </row>
    <row r="2" spans="1:13" s="176" customFormat="1" ht="25" customHeight="1">
      <c r="B2" s="35" t="str">
        <f ca="1">MID(CELL("filename",A1),FIND("]",CELL("filename",A1))+1,255)</f>
        <v>Output|Fee Based</v>
      </c>
      <c r="C2" s="35"/>
      <c r="E2" s="28"/>
      <c r="F2" s="69" t="s">
        <v>68</v>
      </c>
      <c r="G2" s="179"/>
      <c r="H2" s="179"/>
      <c r="I2" s="179"/>
    </row>
    <row r="3" spans="1:13" s="5" customFormat="1" ht="12.5">
      <c r="D3" s="4"/>
      <c r="E3" s="4"/>
      <c r="F3" s="4"/>
      <c r="G3" s="4"/>
      <c r="H3" s="4"/>
      <c r="I3" s="4"/>
    </row>
    <row r="4" spans="1:13" ht="12.5">
      <c r="A4" s="5"/>
      <c r="B4" s="5"/>
      <c r="C4" s="4"/>
      <c r="D4" s="101">
        <f>IF(D7='Input|Escalations'!J27,0,1)</f>
        <v>0</v>
      </c>
      <c r="E4" s="101">
        <f>IF(E7='Input|Escalations'!K27,0,1)</f>
        <v>0</v>
      </c>
      <c r="F4" s="101">
        <f>IF(F7='Input|Escalations'!L27,0,1)</f>
        <v>0</v>
      </c>
      <c r="G4" s="101">
        <f>IF(G7='Input|Escalations'!M27,0,1)</f>
        <v>0</v>
      </c>
      <c r="H4" s="4"/>
      <c r="I4" s="4"/>
      <c r="J4" s="5"/>
      <c r="K4" s="5"/>
      <c r="L4" s="5"/>
      <c r="M4" s="5"/>
    </row>
    <row r="5" spans="1:13" ht="14">
      <c r="A5" s="5"/>
      <c r="B5" s="47" t="str">
        <f>IFERROR("1.1 X-factors for each year of "&amp;'Input|Setup'!$E$11&amp;" to "&amp;'Input|Setup'!$E$15&amp;" regulatory period, (per cent)","")</f>
        <v>1.1 X-factors for each year of 2026-27 to 2030-31 regulatory period, (per cent)</v>
      </c>
      <c r="C5" s="47"/>
      <c r="D5" s="47"/>
      <c r="E5" s="47"/>
      <c r="F5" s="47"/>
      <c r="G5" s="47"/>
      <c r="H5" s="101">
        <f>IF(SUM(D4:G4)=0,0,1)</f>
        <v>0</v>
      </c>
      <c r="J5" s="5"/>
    </row>
    <row r="6" spans="1:13" ht="12.5">
      <c r="A6" s="5"/>
      <c r="B6" s="34"/>
      <c r="C6" s="34" t="str">
        <f>'Input|Setup'!$E$11</f>
        <v>2026-27</v>
      </c>
      <c r="D6" s="34" t="str">
        <f>'Input|Setup'!$E$12</f>
        <v>2027-28</v>
      </c>
      <c r="E6" s="34" t="str">
        <f>'Input|Setup'!$E$13</f>
        <v>2028-29</v>
      </c>
      <c r="F6" s="34" t="str">
        <f>'Input|Setup'!$E$14</f>
        <v>2029-30</v>
      </c>
      <c r="G6" s="34" t="str">
        <f>'Input|Setup'!$E$15</f>
        <v>2030-31</v>
      </c>
      <c r="H6" s="101"/>
      <c r="J6" s="5"/>
    </row>
    <row r="7" spans="1:13" ht="12.5">
      <c r="A7" s="5"/>
      <c r="B7" s="5"/>
      <c r="C7" s="5"/>
      <c r="D7" s="369">
        <f>'Input|Escalations'!J27</f>
        <v>-9.4532903132763194E-3</v>
      </c>
      <c r="E7" s="369">
        <f>'Input|Escalations'!K27</f>
        <v>-1.1677109032548483E-2</v>
      </c>
      <c r="F7" s="369">
        <f>'Input|Escalations'!L27</f>
        <v>-1.2078971675182581E-2</v>
      </c>
      <c r="G7" s="369">
        <f>'Input|Escalations'!M27</f>
        <v>-1.1092521820503005E-2</v>
      </c>
      <c r="H7" s="101"/>
      <c r="J7" s="5"/>
    </row>
    <row r="8" spans="1:13" ht="12.5">
      <c r="A8" s="5"/>
      <c r="B8" s="5"/>
      <c r="C8" s="5"/>
      <c r="D8" s="4"/>
      <c r="E8" s="4"/>
      <c r="F8" s="4"/>
      <c r="G8" s="4"/>
      <c r="H8" s="4"/>
      <c r="I8" s="4"/>
      <c r="J8" s="5"/>
    </row>
    <row r="9" spans="1:13" ht="12.5">
      <c r="A9" s="5"/>
      <c r="B9" s="5"/>
      <c r="C9" s="5"/>
      <c r="D9" s="4"/>
      <c r="E9" s="4"/>
      <c r="F9" s="4"/>
      <c r="G9" s="4"/>
      <c r="H9" s="4"/>
      <c r="I9" s="4"/>
      <c r="J9" s="5"/>
    </row>
    <row r="10" spans="1:13" ht="14">
      <c r="A10" s="5"/>
      <c r="B10" s="47" t="str">
        <f>IFERROR("1.2 Fee based services for "&amp;'Input|Setup'!$E$11,"")</f>
        <v>1.2 Fee based services for 2026-27</v>
      </c>
      <c r="C10" s="47"/>
      <c r="D10" s="47"/>
      <c r="E10" s="47"/>
      <c r="F10" s="47"/>
      <c r="G10" s="47"/>
      <c r="H10" s="47"/>
      <c r="I10" s="101">
        <f>IF(SUM(I12:I61)=0,0,1)</f>
        <v>0</v>
      </c>
      <c r="J10" s="5"/>
    </row>
    <row r="11" spans="1:13" ht="25" customHeight="1">
      <c r="A11" s="5"/>
      <c r="B11" s="34" t="str">
        <f>'Calc|Fee Based'!B11</f>
        <v>Service code</v>
      </c>
      <c r="C11" s="34" t="str">
        <f>'Calc|Fee Based'!C11</f>
        <v>Service</v>
      </c>
      <c r="D11" s="40" t="str">
        <f>'Input|Setup'!B24</f>
        <v>Hours</v>
      </c>
      <c r="E11" s="34" t="str">
        <f>'Input|Setup'!E30</f>
        <v>Service category</v>
      </c>
      <c r="F11" s="34" t="str">
        <f>'Input|Setup'!H30</f>
        <v>Expense Type</v>
      </c>
      <c r="G11" s="34" t="str">
        <f>'Input|Setup'!H40</f>
        <v>Control Mechanism</v>
      </c>
      <c r="H11" s="34" t="str">
        <f>"Price ($" &amp; 'Input|Setup'!$E$8 &amp; ")"</f>
        <v>Price ($2026-27)</v>
      </c>
      <c r="I11" s="5"/>
    </row>
    <row r="12" spans="1:13" ht="13">
      <c r="A12" s="15">
        <v>1</v>
      </c>
      <c r="B12" s="405" t="str">
        <f>'Calc|Fee Based'!B12</f>
        <v>ND1P</v>
      </c>
      <c r="C12" s="405" t="str">
        <f>'Calc|Fee Based'!C12</f>
        <v>Basic connection, single-phase BH</v>
      </c>
      <c r="D12" s="405" t="str">
        <f>'Calc|Fee Based'!E12</f>
        <v>Business Hours</v>
      </c>
      <c r="E12" s="405" t="str">
        <f>'Calc|Fee Based'!D12</f>
        <v>Basic connection services</v>
      </c>
      <c r="F12" s="406" t="str">
        <f>'Calc|Fee Based'!F12</f>
        <v>Capex</v>
      </c>
      <c r="G12" s="406" t="str">
        <f>'Calc|Fee Based'!G12</f>
        <v>Fee Based</v>
      </c>
      <c r="H12" s="406">
        <f>'Calc|Fee Based'!H12</f>
        <v>777.74604808904144</v>
      </c>
      <c r="I12" s="101">
        <f>IF(AND(B12='Calc|Fee Based'!B12,C12='Calc|Fee Based'!C12,D12='Calc|Fee Based'!E12,E12='Calc|Fee Based'!D12, F12='Calc|Fee Based'!F12,G12='Calc|Fee Based'!G12, H12='Calc|Fee Based'!H12),0,1)</f>
        <v>0</v>
      </c>
    </row>
    <row r="13" spans="1:13" ht="13">
      <c r="A13" s="15">
        <v>2</v>
      </c>
      <c r="B13" s="405" t="str">
        <f>'Calc|Fee Based'!B13</f>
        <v>ND1P</v>
      </c>
      <c r="C13" s="405" t="str">
        <f>'Calc|Fee Based'!C13</f>
        <v>Basic connection, single-phase AH</v>
      </c>
      <c r="D13" s="405" t="str">
        <f>'Calc|Fee Based'!E13</f>
        <v>After Hours</v>
      </c>
      <c r="E13" s="405" t="str">
        <f>'Calc|Fee Based'!D13</f>
        <v>Basic connection services</v>
      </c>
      <c r="F13" s="406" t="str">
        <f>'Calc|Fee Based'!F13</f>
        <v>Capex</v>
      </c>
      <c r="G13" s="406" t="str">
        <f>'Calc|Fee Based'!G13</f>
        <v>Fee Based</v>
      </c>
      <c r="H13" s="406">
        <f>'Calc|Fee Based'!H13</f>
        <v>1133.2893545694169</v>
      </c>
      <c r="I13" s="101">
        <f>IF(AND(B13='Calc|Fee Based'!B13,C13='Calc|Fee Based'!C13,D13='Calc|Fee Based'!E13,E13='Calc|Fee Based'!D13, F13='Calc|Fee Based'!F13,G13='Calc|Fee Based'!G13, H13='Calc|Fee Based'!H13),0,1)</f>
        <v>0</v>
      </c>
    </row>
    <row r="14" spans="1:13" ht="13">
      <c r="A14" s="15">
        <v>3</v>
      </c>
      <c r="B14" s="405" t="str">
        <f>'Calc|Fee Based'!B14</f>
        <v>ND3P</v>
      </c>
      <c r="C14" s="405" t="str">
        <f>'Calc|Fee Based'!C14</f>
        <v>Basic connection, three-phase BH</v>
      </c>
      <c r="D14" s="405" t="str">
        <f>'Calc|Fee Based'!E14</f>
        <v>Business Hours</v>
      </c>
      <c r="E14" s="405" t="str">
        <f>'Calc|Fee Based'!D14</f>
        <v>Basic connection services</v>
      </c>
      <c r="F14" s="406" t="str">
        <f>'Calc|Fee Based'!F14</f>
        <v>Capex</v>
      </c>
      <c r="G14" s="406" t="str">
        <f>'Calc|Fee Based'!G14</f>
        <v>Fee Based</v>
      </c>
      <c r="H14" s="406">
        <f>'Calc|Fee Based'!H14</f>
        <v>1037.954569792352</v>
      </c>
      <c r="I14" s="101">
        <f>IF(AND(B14='Calc|Fee Based'!B14,C14='Calc|Fee Based'!C14,D14='Calc|Fee Based'!E14,E14='Calc|Fee Based'!D14, F14='Calc|Fee Based'!F14,G14='Calc|Fee Based'!G14, H14='Calc|Fee Based'!H14),0,1)</f>
        <v>0</v>
      </c>
    </row>
    <row r="15" spans="1:13" ht="13">
      <c r="A15" s="15">
        <v>4</v>
      </c>
      <c r="B15" s="405" t="str">
        <f>'Calc|Fee Based'!B15</f>
        <v>ND3P</v>
      </c>
      <c r="C15" s="405" t="str">
        <f>'Calc|Fee Based'!C15</f>
        <v>Basic connection, three-phase AH</v>
      </c>
      <c r="D15" s="405" t="str">
        <f>'Calc|Fee Based'!E15</f>
        <v>After Hours</v>
      </c>
      <c r="E15" s="405" t="str">
        <f>'Calc|Fee Based'!D15</f>
        <v>Basic connection services</v>
      </c>
      <c r="F15" s="406" t="str">
        <f>'Calc|Fee Based'!F15</f>
        <v>Capex</v>
      </c>
      <c r="G15" s="406" t="str">
        <f>'Calc|Fee Based'!G15</f>
        <v>Fee Based</v>
      </c>
      <c r="H15" s="406">
        <f>'Calc|Fee Based'!H15</f>
        <v>1393.4978762727271</v>
      </c>
      <c r="I15" s="101">
        <f>IF(AND(B15='Calc|Fee Based'!B15,C15='Calc|Fee Based'!C15,D15='Calc|Fee Based'!E15,E15='Calc|Fee Based'!D15, F15='Calc|Fee Based'!F15,G15='Calc|Fee Based'!G15, H15='Calc|Fee Based'!H15),0,1)</f>
        <v>0</v>
      </c>
    </row>
    <row r="16" spans="1:13" ht="13">
      <c r="A16" s="15">
        <v>5</v>
      </c>
      <c r="B16" s="405" t="str">
        <f>'Calc|Fee Based'!B16</f>
        <v>BTSO</v>
      </c>
      <c r="C16" s="405" t="str">
        <f>'Calc|Fee Based'!C16</f>
        <v>Temporary connection, single-phase BH</v>
      </c>
      <c r="D16" s="405" t="str">
        <f>'Calc|Fee Based'!E16</f>
        <v>Business Hours</v>
      </c>
      <c r="E16" s="405" t="str">
        <f>'Calc|Fee Based'!D16</f>
        <v>Connection service</v>
      </c>
      <c r="F16" s="406" t="str">
        <f>'Calc|Fee Based'!F16</f>
        <v>Capex</v>
      </c>
      <c r="G16" s="406" t="str">
        <f>'Calc|Fee Based'!G16</f>
        <v>Fee Based</v>
      </c>
      <c r="H16" s="406">
        <f>'Calc|Fee Based'!H16</f>
        <v>737.27404799476915</v>
      </c>
      <c r="I16" s="101">
        <f>IF(AND(B16='Calc|Fee Based'!B16,C16='Calc|Fee Based'!C16,D16='Calc|Fee Based'!E16,E16='Calc|Fee Based'!D16, F16='Calc|Fee Based'!F16,G16='Calc|Fee Based'!G16, H16='Calc|Fee Based'!H16),0,1)</f>
        <v>0</v>
      </c>
    </row>
    <row r="17" spans="1:9" ht="13">
      <c r="A17" s="15">
        <v>6</v>
      </c>
      <c r="B17" s="405" t="str">
        <f>'Calc|Fee Based'!B17</f>
        <v>BTSO</v>
      </c>
      <c r="C17" s="405" t="str">
        <f>'Calc|Fee Based'!C17</f>
        <v>Temporary connection, single-phase AH</v>
      </c>
      <c r="D17" s="405" t="str">
        <f>'Calc|Fee Based'!E17</f>
        <v>After Hours</v>
      </c>
      <c r="E17" s="405" t="str">
        <f>'Calc|Fee Based'!D17</f>
        <v>Connection service</v>
      </c>
      <c r="F17" s="406" t="str">
        <f>'Calc|Fee Based'!F17</f>
        <v>Capex</v>
      </c>
      <c r="G17" s="406" t="str">
        <f>'Calc|Fee Based'!G17</f>
        <v>Fee Based</v>
      </c>
      <c r="H17" s="406">
        <f>'Calc|Fee Based'!H17</f>
        <v>1092.8173544751444</v>
      </c>
      <c r="I17" s="101">
        <f>IF(AND(B17='Calc|Fee Based'!B17,C17='Calc|Fee Based'!C17,D17='Calc|Fee Based'!E17,E17='Calc|Fee Based'!D17, F17='Calc|Fee Based'!F17,G17='Calc|Fee Based'!G17, H17='Calc|Fee Based'!H17),0,1)</f>
        <v>0</v>
      </c>
    </row>
    <row r="18" spans="1:9" ht="13">
      <c r="A18" s="15">
        <v>7</v>
      </c>
      <c r="B18" s="405" t="str">
        <f>'Calc|Fee Based'!B18</f>
        <v>BTSP</v>
      </c>
      <c r="C18" s="405" t="str">
        <f>'Calc|Fee Based'!C18</f>
        <v>Temporary connection, three-phase BH</v>
      </c>
      <c r="D18" s="405" t="str">
        <f>'Calc|Fee Based'!E18</f>
        <v>Business Hours</v>
      </c>
      <c r="E18" s="405" t="str">
        <f>'Calc|Fee Based'!D18</f>
        <v>Connection service</v>
      </c>
      <c r="F18" s="406" t="str">
        <f>'Calc|Fee Based'!F18</f>
        <v>Capex</v>
      </c>
      <c r="G18" s="406" t="str">
        <f>'Calc|Fee Based'!G18</f>
        <v>Fee Based</v>
      </c>
      <c r="H18" s="406">
        <f>'Calc|Fee Based'!H18</f>
        <v>786.83256250040336</v>
      </c>
      <c r="I18" s="101">
        <f>IF(AND(B18='Calc|Fee Based'!B18,C18='Calc|Fee Based'!C18,D18='Calc|Fee Based'!E18,E18='Calc|Fee Based'!D18, F18='Calc|Fee Based'!F18,G18='Calc|Fee Based'!G18, H18='Calc|Fee Based'!H18),0,1)</f>
        <v>0</v>
      </c>
    </row>
    <row r="19" spans="1:9" ht="13">
      <c r="A19" s="15">
        <v>8</v>
      </c>
      <c r="B19" s="405" t="str">
        <f>'Calc|Fee Based'!B19</f>
        <v>BTSP</v>
      </c>
      <c r="C19" s="405" t="str">
        <f>'Calc|Fee Based'!C19</f>
        <v>Temporary connection, three-phase AH</v>
      </c>
      <c r="D19" s="405" t="str">
        <f>'Calc|Fee Based'!E19</f>
        <v>After Hours</v>
      </c>
      <c r="E19" s="405" t="str">
        <f>'Calc|Fee Based'!D19</f>
        <v>Connection service</v>
      </c>
      <c r="F19" s="406" t="str">
        <f>'Calc|Fee Based'!F19</f>
        <v>Capex</v>
      </c>
      <c r="G19" s="406" t="str">
        <f>'Calc|Fee Based'!G19</f>
        <v>Fee Based</v>
      </c>
      <c r="H19" s="406">
        <f>'Calc|Fee Based'!H19</f>
        <v>1142.3758689807787</v>
      </c>
      <c r="I19" s="101">
        <f>IF(AND(B19='Calc|Fee Based'!B19,C19='Calc|Fee Based'!C19,D19='Calc|Fee Based'!E19,E19='Calc|Fee Based'!D19, F19='Calc|Fee Based'!F19,G19='Calc|Fee Based'!G19, H19='Calc|Fee Based'!H19),0,1)</f>
        <v>0</v>
      </c>
    </row>
    <row r="20" spans="1:9" ht="13">
      <c r="A20" s="15">
        <v>9</v>
      </c>
      <c r="B20" s="405" t="str">
        <f>'Calc|Fee Based'!B20</f>
        <v>SUTK</v>
      </c>
      <c r="C20" s="405" t="str">
        <f>'Calc|Fee Based'!C20</f>
        <v>Supply upgrade/enhancement (1ph to 3ph) BH</v>
      </c>
      <c r="D20" s="405" t="str">
        <f>'Calc|Fee Based'!E20</f>
        <v>Business Hours</v>
      </c>
      <c r="E20" s="405" t="str">
        <f>'Calc|Fee Based'!D20</f>
        <v>Connection service</v>
      </c>
      <c r="F20" s="406" t="str">
        <f>'Calc|Fee Based'!F20</f>
        <v>Capex</v>
      </c>
      <c r="G20" s="406" t="str">
        <f>'Calc|Fee Based'!G20</f>
        <v>Fee Based</v>
      </c>
      <c r="H20" s="406">
        <f>'Calc|Fee Based'!H20</f>
        <v>1009.1801731234829</v>
      </c>
      <c r="I20" s="101">
        <f>IF(AND(B20='Calc|Fee Based'!B20,C20='Calc|Fee Based'!C20,D20='Calc|Fee Based'!E20,E20='Calc|Fee Based'!D20, F20='Calc|Fee Based'!F20,G20='Calc|Fee Based'!G20, H20='Calc|Fee Based'!H20),0,1)</f>
        <v>0</v>
      </c>
    </row>
    <row r="21" spans="1:9" ht="13">
      <c r="A21" s="15">
        <v>10</v>
      </c>
      <c r="B21" s="405" t="str">
        <f>'Calc|Fee Based'!B21</f>
        <v>SUTK</v>
      </c>
      <c r="C21" s="405" t="str">
        <f>'Calc|Fee Based'!C21</f>
        <v>Supply upgrade/enhancement (1ph to 3ph) AH</v>
      </c>
      <c r="D21" s="405" t="str">
        <f>'Calc|Fee Based'!E21</f>
        <v>After Hours</v>
      </c>
      <c r="E21" s="405" t="str">
        <f>'Calc|Fee Based'!D21</f>
        <v>Connection service</v>
      </c>
      <c r="F21" s="406" t="str">
        <f>'Calc|Fee Based'!F21</f>
        <v>Capex</v>
      </c>
      <c r="G21" s="406" t="str">
        <f>'Calc|Fee Based'!G21</f>
        <v>Fee Based</v>
      </c>
      <c r="H21" s="406">
        <f>'Calc|Fee Based'!H21</f>
        <v>1364.7234796038583</v>
      </c>
      <c r="I21" s="101">
        <f>IF(AND(B21='Calc|Fee Based'!B21,C21='Calc|Fee Based'!C21,D21='Calc|Fee Based'!E21,E21='Calc|Fee Based'!D21, F21='Calc|Fee Based'!F21,G21='Calc|Fee Based'!G21, H21='Calc|Fee Based'!H21),0,1)</f>
        <v>0</v>
      </c>
    </row>
    <row r="22" spans="1:9" ht="13">
      <c r="A22" s="15">
        <v>11</v>
      </c>
      <c r="B22" s="405" t="str">
        <f>'Calc|Fee Based'!B22</f>
        <v>RTK1</v>
      </c>
      <c r="C22" s="405" t="str">
        <f>'Calc|Fee Based'!C22</f>
        <v>Replacement of 1-phase overhead service line BH</v>
      </c>
      <c r="D22" s="405" t="str">
        <f>'Calc|Fee Based'!E22</f>
        <v>Business Hours</v>
      </c>
      <c r="E22" s="405" t="str">
        <f>'Calc|Fee Based'!D22</f>
        <v>Connection service</v>
      </c>
      <c r="F22" s="406" t="str">
        <f>'Calc|Fee Based'!F22</f>
        <v>Capex</v>
      </c>
      <c r="G22" s="406" t="str">
        <f>'Calc|Fee Based'!G22</f>
        <v>Fee Based</v>
      </c>
      <c r="H22" s="406">
        <f>'Calc|Fee Based'!H22</f>
        <v>737.27404799476915</v>
      </c>
      <c r="I22" s="101">
        <f>IF(AND(B22='Calc|Fee Based'!B22,C22='Calc|Fee Based'!C22,D22='Calc|Fee Based'!E22,E22='Calc|Fee Based'!D22, F22='Calc|Fee Based'!F22,G22='Calc|Fee Based'!G22, H22='Calc|Fee Based'!H22),0,1)</f>
        <v>0</v>
      </c>
    </row>
    <row r="23" spans="1:9" ht="13">
      <c r="A23" s="15">
        <v>12</v>
      </c>
      <c r="B23" s="405" t="str">
        <f>'Calc|Fee Based'!B23</f>
        <v>RTK1</v>
      </c>
      <c r="C23" s="405" t="str">
        <f>'Calc|Fee Based'!C23</f>
        <v>Replacement of 1-phase overhead service line AH</v>
      </c>
      <c r="D23" s="405" t="str">
        <f>'Calc|Fee Based'!E23</f>
        <v>After Hours</v>
      </c>
      <c r="E23" s="405" t="str">
        <f>'Calc|Fee Based'!D23</f>
        <v>Connection service</v>
      </c>
      <c r="F23" s="406" t="str">
        <f>'Calc|Fee Based'!F23</f>
        <v>Capex</v>
      </c>
      <c r="G23" s="406" t="str">
        <f>'Calc|Fee Based'!G23</f>
        <v>Fee Based</v>
      </c>
      <c r="H23" s="406">
        <f>'Calc|Fee Based'!H23</f>
        <v>1092.8173544751444</v>
      </c>
      <c r="I23" s="101">
        <f>IF(AND(B23='Calc|Fee Based'!B23,C23='Calc|Fee Based'!C23,D23='Calc|Fee Based'!E23,E23='Calc|Fee Based'!D23, F23='Calc|Fee Based'!F23,G23='Calc|Fee Based'!G23, H23='Calc|Fee Based'!H23),0,1)</f>
        <v>0</v>
      </c>
    </row>
    <row r="24" spans="1:9" ht="12.75" customHeight="1">
      <c r="A24" s="15">
        <v>13</v>
      </c>
      <c r="B24" s="405" t="str">
        <f>'Calc|Fee Based'!B24</f>
        <v>REEN</v>
      </c>
      <c r="C24" s="405" t="str">
        <f>'Calc|Fee Based'!C24</f>
        <v>Field-based energisation BH</v>
      </c>
      <c r="D24" s="405" t="str">
        <f>'Calc|Fee Based'!E24</f>
        <v>Business Hours</v>
      </c>
      <c r="E24" s="405" t="str">
        <f>'Calc|Fee Based'!D24</f>
        <v>Connection service</v>
      </c>
      <c r="F24" s="406" t="str">
        <f>'Calc|Fee Based'!F24</f>
        <v>Opex</v>
      </c>
      <c r="G24" s="406" t="str">
        <f>'Calc|Fee Based'!G24</f>
        <v>Fee Based</v>
      </c>
      <c r="H24" s="406">
        <f>'Calc|Fee Based'!H24</f>
        <v>63.71469046289495</v>
      </c>
      <c r="I24" s="101">
        <f>IF(AND(B24='Calc|Fee Based'!B24,C24='Calc|Fee Based'!C24,D24='Calc|Fee Based'!E24,E24='Calc|Fee Based'!D24, F24='Calc|Fee Based'!F24,G24='Calc|Fee Based'!G24, H24='Calc|Fee Based'!H24),0,1)</f>
        <v>0</v>
      </c>
    </row>
    <row r="25" spans="1:9" ht="12.75" customHeight="1">
      <c r="A25" s="15">
        <v>14</v>
      </c>
      <c r="B25" s="405" t="str">
        <f>'Calc|Fee Based'!B25</f>
        <v>REEN</v>
      </c>
      <c r="C25" s="405" t="str">
        <f>'Calc|Fee Based'!C25</f>
        <v>Field-based energisation AH</v>
      </c>
      <c r="D25" s="405" t="str">
        <f>'Calc|Fee Based'!E25</f>
        <v>After Hours</v>
      </c>
      <c r="E25" s="405" t="str">
        <f>'Calc|Fee Based'!D25</f>
        <v>Connection service</v>
      </c>
      <c r="F25" s="406" t="str">
        <f>'Calc|Fee Based'!F25</f>
        <v>Opex</v>
      </c>
      <c r="G25" s="406" t="str">
        <f>'Calc|Fee Based'!G25</f>
        <v>Fee Based</v>
      </c>
      <c r="H25" s="406">
        <f>'Calc|Fee Based'!H25</f>
        <v>111.22485301983839</v>
      </c>
      <c r="I25" s="101">
        <f>IF(AND(B25='Calc|Fee Based'!B25,C25='Calc|Fee Based'!C25,D25='Calc|Fee Based'!E25,E25='Calc|Fee Based'!D25, F25='Calc|Fee Based'!F25,G25='Calc|Fee Based'!G25, H25='Calc|Fee Based'!H25),0,1)</f>
        <v>0</v>
      </c>
    </row>
    <row r="26" spans="1:9" ht="12.75" customHeight="1">
      <c r="A26" s="15">
        <v>15</v>
      </c>
      <c r="B26" s="405" t="str">
        <f>'Calc|Fee Based'!B26</f>
        <v>DEEN</v>
      </c>
      <c r="C26" s="405" t="str">
        <f>'Calc|Fee Based'!C26</f>
        <v>Field-based de-energisation BH</v>
      </c>
      <c r="D26" s="405" t="str">
        <f>'Calc|Fee Based'!E26</f>
        <v>Business Hours</v>
      </c>
      <c r="E26" s="405" t="str">
        <f>'Calc|Fee Based'!D26</f>
        <v>Connection service</v>
      </c>
      <c r="F26" s="406" t="str">
        <f>'Calc|Fee Based'!F26</f>
        <v>Opex</v>
      </c>
      <c r="G26" s="406" t="str">
        <f>'Calc|Fee Based'!G26</f>
        <v>Fee Based</v>
      </c>
      <c r="H26" s="406">
        <f>'Calc|Fee Based'!H26</f>
        <v>91.373780896399737</v>
      </c>
      <c r="I26" s="101">
        <f>IF(AND(B26='Calc|Fee Based'!B26,C26='Calc|Fee Based'!C26,D26='Calc|Fee Based'!E26,E26='Calc|Fee Based'!D26, F26='Calc|Fee Based'!F26,G26='Calc|Fee Based'!G26, H26='Calc|Fee Based'!H26),0,1)</f>
        <v>0</v>
      </c>
    </row>
    <row r="27" spans="1:9" ht="12.75" customHeight="1">
      <c r="A27" s="15">
        <v>16</v>
      </c>
      <c r="B27" s="405" t="str">
        <f>'Calc|Fee Based'!B27</f>
        <v>DCTK</v>
      </c>
      <c r="C27" s="405" t="str">
        <f>'Calc|Fee Based'!C27</f>
        <v>Disconnection (temporary) BH</v>
      </c>
      <c r="D27" s="405" t="str">
        <f>'Calc|Fee Based'!E27</f>
        <v>Business Hours</v>
      </c>
      <c r="E27" s="405" t="str">
        <f>'Calc|Fee Based'!D27</f>
        <v>Customer requested supply outage</v>
      </c>
      <c r="F27" s="406" t="str">
        <f>'Calc|Fee Based'!F27</f>
        <v>Opex</v>
      </c>
      <c r="G27" s="406" t="str">
        <f>'Calc|Fee Based'!G27</f>
        <v>Fee Based</v>
      </c>
      <c r="H27" s="406">
        <f>'Calc|Fee Based'!H27</f>
        <v>481.30903928042369</v>
      </c>
      <c r="I27" s="101">
        <f>IF(AND(B27='Calc|Fee Based'!B27,C27='Calc|Fee Based'!C27,D27='Calc|Fee Based'!E27,E27='Calc|Fee Based'!D27, F27='Calc|Fee Based'!F27,G27='Calc|Fee Based'!G27, H27='Calc|Fee Based'!H27),0,1)</f>
        <v>0</v>
      </c>
    </row>
    <row r="28" spans="1:9" ht="12.75" customHeight="1">
      <c r="A28" s="15">
        <v>17</v>
      </c>
      <c r="B28" s="405" t="str">
        <f>'Calc|Fee Based'!B28</f>
        <v>DCTK</v>
      </c>
      <c r="C28" s="405" t="str">
        <f>'Calc|Fee Based'!C28</f>
        <v>Disconnection (temporary) AH</v>
      </c>
      <c r="D28" s="405" t="str">
        <f>'Calc|Fee Based'!E28</f>
        <v>After Hours</v>
      </c>
      <c r="E28" s="405" t="str">
        <f>'Calc|Fee Based'!D28</f>
        <v>Customer requested supply outage</v>
      </c>
      <c r="F28" s="406" t="str">
        <f>'Calc|Fee Based'!F28</f>
        <v>Opex</v>
      </c>
      <c r="G28" s="406" t="str">
        <f>'Calc|Fee Based'!G28</f>
        <v>Fee Based</v>
      </c>
      <c r="H28" s="406">
        <f>'Calc|Fee Based'!H28</f>
        <v>769.02092248898066</v>
      </c>
      <c r="I28" s="101">
        <f>IF(AND(B28='Calc|Fee Based'!B28,C28='Calc|Fee Based'!C28,D28='Calc|Fee Based'!E28,E28='Calc|Fee Based'!D28, F28='Calc|Fee Based'!F28,G28='Calc|Fee Based'!G28, H28='Calc|Fee Based'!H28),0,1)</f>
        <v>0</v>
      </c>
    </row>
    <row r="29" spans="1:9" ht="12.75" customHeight="1">
      <c r="A29" s="15">
        <v>18</v>
      </c>
      <c r="B29" s="405" t="str">
        <f>'Calc|Fee Based'!B29</f>
        <v>RCTK</v>
      </c>
      <c r="C29" s="405" t="str">
        <f>'Calc|Fee Based'!C29</f>
        <v>Reconnection after temp discon BH</v>
      </c>
      <c r="D29" s="405" t="str">
        <f>'Calc|Fee Based'!E29</f>
        <v>Business Hours</v>
      </c>
      <c r="E29" s="405" t="str">
        <f>'Calc|Fee Based'!D29</f>
        <v>Customer requested supply outage</v>
      </c>
      <c r="F29" s="406" t="str">
        <f>'Calc|Fee Based'!F29</f>
        <v>Opex</v>
      </c>
      <c r="G29" s="406" t="str">
        <f>'Calc|Fee Based'!G29</f>
        <v>Fee Based</v>
      </c>
      <c r="H29" s="406">
        <f>'Calc|Fee Based'!H29</f>
        <v>557.72063982667521</v>
      </c>
      <c r="I29" s="101">
        <f>IF(AND(B29='Calc|Fee Based'!B29,C29='Calc|Fee Based'!C29,D29='Calc|Fee Based'!E29,E29='Calc|Fee Based'!D29, F29='Calc|Fee Based'!F29,G29='Calc|Fee Based'!G29, H29='Calc|Fee Based'!H29),0,1)</f>
        <v>0</v>
      </c>
    </row>
    <row r="30" spans="1:9" ht="12.75" customHeight="1">
      <c r="A30" s="15">
        <v>19</v>
      </c>
      <c r="B30" s="405" t="str">
        <f>'Calc|Fee Based'!B30</f>
        <v>RCTK</v>
      </c>
      <c r="C30" s="405" t="str">
        <f>'Calc|Fee Based'!C30</f>
        <v>Reconnection after temp discon AH</v>
      </c>
      <c r="D30" s="405" t="str">
        <f>'Calc|Fee Based'!E30</f>
        <v>After Hours</v>
      </c>
      <c r="E30" s="405" t="str">
        <f>'Calc|Fee Based'!D30</f>
        <v>Customer requested supply outage</v>
      </c>
      <c r="F30" s="406" t="str">
        <f>'Calc|Fee Based'!F30</f>
        <v>Opex</v>
      </c>
      <c r="G30" s="406" t="str">
        <f>'Calc|Fee Based'!G30</f>
        <v>Fee Based</v>
      </c>
      <c r="H30" s="406">
        <f>'Calc|Fee Based'!H30</f>
        <v>897.74377452769693</v>
      </c>
      <c r="I30" s="101">
        <f>IF(AND(B30='Calc|Fee Based'!B30,C30='Calc|Fee Based'!C30,D30='Calc|Fee Based'!E30,E30='Calc|Fee Based'!D30, F30='Calc|Fee Based'!F30,G30='Calc|Fee Based'!G30, H30='Calc|Fee Based'!H30),0,1)</f>
        <v>0</v>
      </c>
    </row>
    <row r="31" spans="1:9" ht="13">
      <c r="A31" s="15">
        <v>20</v>
      </c>
      <c r="B31" s="405" t="str">
        <f>'Calc|Fee Based'!B31</f>
        <v>SLOM</v>
      </c>
      <c r="C31" s="405" t="str">
        <f>'Calc|Fee Based'!C31</f>
        <v>Security Lighting - O&amp;M</v>
      </c>
      <c r="D31" s="405" t="str">
        <f>'Calc|Fee Based'!E31</f>
        <v>Business Hours</v>
      </c>
      <c r="E31" s="405" t="str">
        <f>'Calc|Fee Based'!D31</f>
        <v>Security lights</v>
      </c>
      <c r="F31" s="406" t="str">
        <f>'Calc|Fee Based'!F31</f>
        <v>Capex</v>
      </c>
      <c r="G31" s="406" t="str">
        <f>'Calc|Fee Based'!G31</f>
        <v>Fee Based</v>
      </c>
      <c r="H31" s="406">
        <f>'Calc|Fee Based'!H31</f>
        <v>177.44133250857197</v>
      </c>
      <c r="I31" s="101">
        <f>IF(AND(B31='Calc|Fee Based'!B31,C31='Calc|Fee Based'!C31,D31='Calc|Fee Based'!E31,E31='Calc|Fee Based'!D31, F31='Calc|Fee Based'!F31,G31='Calc|Fee Based'!G31, H31='Calc|Fee Based'!H31),0,1)</f>
        <v>0</v>
      </c>
    </row>
    <row r="32" spans="1:9" ht="13">
      <c r="A32" s="15">
        <v>21</v>
      </c>
      <c r="B32" s="405" t="str">
        <f>'Calc|Fee Based'!B32</f>
        <v>RFOM</v>
      </c>
      <c r="C32" s="405" t="str">
        <f>'Calc|Fee Based'!C32</f>
        <v>Enhanced Connection Operation and Maintenance</v>
      </c>
      <c r="D32" s="405" t="str">
        <f>'Calc|Fee Based'!E32</f>
        <v>Business Hours</v>
      </c>
      <c r="E32" s="405" t="str">
        <f>'Calc|Fee Based'!D32</f>
        <v>Enhanced connection services</v>
      </c>
      <c r="F32" s="406" t="str">
        <f>'Calc|Fee Based'!F32</f>
        <v>Opex</v>
      </c>
      <c r="G32" s="406" t="str">
        <f>'Calc|Fee Based'!G32</f>
        <v>Fee Based</v>
      </c>
      <c r="H32" s="406">
        <f>'Calc|Fee Based'!H32</f>
        <v>16.162492814107278</v>
      </c>
      <c r="I32" s="101">
        <f>IF(AND(B32='Calc|Fee Based'!B32,C32='Calc|Fee Based'!C32,D32='Calc|Fee Based'!E32,E32='Calc|Fee Based'!D32, F32='Calc|Fee Based'!F32,G32='Calc|Fee Based'!G32, H32='Calc|Fee Based'!H32),0,1)</f>
        <v>0</v>
      </c>
    </row>
    <row r="33" spans="1:9" ht="13">
      <c r="A33" s="15">
        <v>22</v>
      </c>
      <c r="B33" s="405" t="str">
        <f>'Calc|Fee Based'!B33</f>
        <v>REENRM</v>
      </c>
      <c r="C33" s="405" t="str">
        <f>'Calc|Fee Based'!C33</f>
        <v>Remote  energisation</v>
      </c>
      <c r="D33" s="405" t="str">
        <f>'Calc|Fee Based'!E33</f>
        <v>Business Hours</v>
      </c>
      <c r="E33" s="405" t="str">
        <f>'Calc|Fee Based'!D33</f>
        <v>Auxiliary metering services</v>
      </c>
      <c r="F33" s="406" t="str">
        <f>'Calc|Fee Based'!F33</f>
        <v>Opex</v>
      </c>
      <c r="G33" s="406" t="str">
        <f>'Calc|Fee Based'!G33</f>
        <v>Fee Based</v>
      </c>
      <c r="H33" s="406">
        <f>'Calc|Fee Based'!H33</f>
        <v>0</v>
      </c>
      <c r="I33" s="101">
        <f>IF(AND(B33='Calc|Fee Based'!B33,C33='Calc|Fee Based'!C33,D33='Calc|Fee Based'!E33,E33='Calc|Fee Based'!D33, F33='Calc|Fee Based'!F33,G33='Calc|Fee Based'!G33, H33='Calc|Fee Based'!H33),0,1)</f>
        <v>0</v>
      </c>
    </row>
    <row r="34" spans="1:9" ht="13">
      <c r="A34" s="15">
        <v>23</v>
      </c>
      <c r="B34" s="405" t="str">
        <f>'Calc|Fee Based'!B34</f>
        <v>DEENRM</v>
      </c>
      <c r="C34" s="405" t="str">
        <f>'Calc|Fee Based'!C34</f>
        <v>Remote de-energisation</v>
      </c>
      <c r="D34" s="405" t="str">
        <f>'Calc|Fee Based'!E34</f>
        <v>Business Hours</v>
      </c>
      <c r="E34" s="405" t="str">
        <f>'Calc|Fee Based'!D34</f>
        <v>Auxiliary metering services</v>
      </c>
      <c r="F34" s="406" t="str">
        <f>'Calc|Fee Based'!F34</f>
        <v>Opex</v>
      </c>
      <c r="G34" s="406" t="str">
        <f>'Calc|Fee Based'!G34</f>
        <v>Fee Based</v>
      </c>
      <c r="H34" s="406">
        <f>'Calc|Fee Based'!H34</f>
        <v>0</v>
      </c>
      <c r="I34" s="101">
        <f>IF(AND(B34='Calc|Fee Based'!B34,C34='Calc|Fee Based'!C34,D34='Calc|Fee Based'!E34,E34='Calc|Fee Based'!D34, F34='Calc|Fee Based'!F34,G34='Calc|Fee Based'!G34, H34='Calc|Fee Based'!H34),0,1)</f>
        <v>0</v>
      </c>
    </row>
    <row r="35" spans="1:9" ht="13">
      <c r="A35" s="15">
        <v>24</v>
      </c>
      <c r="B35" s="405" t="str">
        <f>'Calc|Fee Based'!B35</f>
        <v>MCTK</v>
      </c>
      <c r="C35" s="405" t="str">
        <f>'Calc|Fee Based'!C35</f>
        <v>Meter Alteration BH</v>
      </c>
      <c r="D35" s="405" t="str">
        <f>'Calc|Fee Based'!E35</f>
        <v>Business Hours</v>
      </c>
      <c r="E35" s="405" t="str">
        <f>'Calc|Fee Based'!D35</f>
        <v>Auxiliary metering services</v>
      </c>
      <c r="F35" s="406" t="str">
        <f>'Calc|Fee Based'!F35</f>
        <v>Opex</v>
      </c>
      <c r="G35" s="406" t="str">
        <f>'Calc|Fee Based'!G35</f>
        <v>Fee Based</v>
      </c>
      <c r="H35" s="406">
        <f>'Calc|Fee Based'!H35</f>
        <v>618.76587610271554</v>
      </c>
      <c r="I35" s="101">
        <f>IF(AND(B35='Calc|Fee Based'!B35,C35='Calc|Fee Based'!C35,D35='Calc|Fee Based'!E35,E35='Calc|Fee Based'!D35, F35='Calc|Fee Based'!F35,G35='Calc|Fee Based'!G35, H35='Calc|Fee Based'!H35),0,1)</f>
        <v>0</v>
      </c>
    </row>
    <row r="36" spans="1:9" ht="13">
      <c r="A36" s="15">
        <v>25</v>
      </c>
      <c r="B36" s="405" t="str">
        <f>'Calc|Fee Based'!B36</f>
        <v>MCTK</v>
      </c>
      <c r="C36" s="405" t="str">
        <f>'Calc|Fee Based'!C36</f>
        <v>Meter Alteration AH</v>
      </c>
      <c r="D36" s="405" t="str">
        <f>'Calc|Fee Based'!E36</f>
        <v>After Hours</v>
      </c>
      <c r="E36" s="405" t="str">
        <f>'Calc|Fee Based'!D36</f>
        <v>Auxiliary metering services</v>
      </c>
      <c r="F36" s="406" t="str">
        <f>'Calc|Fee Based'!F36</f>
        <v>Opex</v>
      </c>
      <c r="G36" s="406" t="str">
        <f>'Calc|Fee Based'!G36</f>
        <v>Fee Based</v>
      </c>
      <c r="H36" s="406">
        <f>'Calc|Fee Based'!H36</f>
        <v>958.78901080373726</v>
      </c>
      <c r="I36" s="101">
        <f>IF(AND(B36='Calc|Fee Based'!B36,C36='Calc|Fee Based'!C36,D36='Calc|Fee Based'!E36,E36='Calc|Fee Based'!D36, F36='Calc|Fee Based'!F36,G36='Calc|Fee Based'!G36, H36='Calc|Fee Based'!H36),0,1)</f>
        <v>0</v>
      </c>
    </row>
    <row r="37" spans="1:9" ht="12.75" customHeight="1">
      <c r="A37" s="15">
        <v>26</v>
      </c>
      <c r="B37" s="405" t="str">
        <f>'Calc|Fee Based'!B37</f>
        <v>SPRDRM</v>
      </c>
      <c r="C37" s="405" t="str">
        <f>'Calc|Fee Based'!C37</f>
        <v>Remote special meter read</v>
      </c>
      <c r="D37" s="405" t="str">
        <f>'Calc|Fee Based'!E37</f>
        <v>Business Hours</v>
      </c>
      <c r="E37" s="405" t="str">
        <f>'Calc|Fee Based'!D37</f>
        <v>Auxiliary metering services</v>
      </c>
      <c r="F37" s="406" t="str">
        <f>'Calc|Fee Based'!F37</f>
        <v>Opex</v>
      </c>
      <c r="G37" s="406" t="str">
        <f>'Calc|Fee Based'!G37</f>
        <v>Fee Based</v>
      </c>
      <c r="H37" s="406">
        <f>'Calc|Fee Based'!H37</f>
        <v>0</v>
      </c>
      <c r="I37" s="101">
        <f>IF(AND(B37='Calc|Fee Based'!B37,C37='Calc|Fee Based'!C37,D37='Calc|Fee Based'!E37,E37='Calc|Fee Based'!D37, F37='Calc|Fee Based'!F37,G37='Calc|Fee Based'!G37, H37='Calc|Fee Based'!H37),0,1)</f>
        <v>0</v>
      </c>
    </row>
    <row r="38" spans="1:9" ht="13">
      <c r="A38" s="15">
        <v>27</v>
      </c>
      <c r="B38" s="405" t="str">
        <f>'Calc|Fee Based'!B38</f>
        <v>MECFRM</v>
      </c>
      <c r="C38" s="405" t="str">
        <f>'Calc|Fee Based'!C38</f>
        <v>Remote meter reconfiguration</v>
      </c>
      <c r="D38" s="405" t="str">
        <f>'Calc|Fee Based'!E38</f>
        <v>Business Hours</v>
      </c>
      <c r="E38" s="405" t="str">
        <f>'Calc|Fee Based'!D38</f>
        <v>Auxiliary metering services</v>
      </c>
      <c r="F38" s="406" t="str">
        <f>'Calc|Fee Based'!F38</f>
        <v>Opex</v>
      </c>
      <c r="G38" s="406" t="str">
        <f>'Calc|Fee Based'!G38</f>
        <v>Fee Based</v>
      </c>
      <c r="H38" s="406">
        <f>'Calc|Fee Based'!H38</f>
        <v>65.114918694443048</v>
      </c>
      <c r="I38" s="101">
        <f>IF(AND(B38='Calc|Fee Based'!B38,C38='Calc|Fee Based'!C38,D38='Calc|Fee Based'!E38,E38='Calc|Fee Based'!D38, F38='Calc|Fee Based'!F38,G38='Calc|Fee Based'!G38, H38='Calc|Fee Based'!H38),0,1)</f>
        <v>0</v>
      </c>
    </row>
    <row r="39" spans="1:9" ht="13">
      <c r="A39" s="15">
        <v>28</v>
      </c>
      <c r="B39" s="405" t="str">
        <f>'Calc|Fee Based'!B39</f>
        <v>SPRD</v>
      </c>
      <c r="C39" s="405" t="str">
        <f>'Calc|Fee Based'!C39</f>
        <v xml:space="preserve">Field-based special meter reads </v>
      </c>
      <c r="D39" s="405" t="str">
        <f>'Calc|Fee Based'!E39</f>
        <v>Business Hours</v>
      </c>
      <c r="E39" s="405" t="str">
        <f>'Calc|Fee Based'!D39</f>
        <v>Auxiliary metering services</v>
      </c>
      <c r="F39" s="406" t="str">
        <f>'Calc|Fee Based'!F39</f>
        <v>Opex</v>
      </c>
      <c r="G39" s="406" t="str">
        <f>'Calc|Fee Based'!G39</f>
        <v>Fee Based</v>
      </c>
      <c r="H39" s="406">
        <f>'Calc|Fee Based'!H39</f>
        <v>61.402760411462175</v>
      </c>
      <c r="I39" s="101">
        <f>IF(AND(B39='Calc|Fee Based'!B39,C39='Calc|Fee Based'!C39,D39='Calc|Fee Based'!E39,E39='Calc|Fee Based'!D39, F39='Calc|Fee Based'!F39,G39='Calc|Fee Based'!G39, H39='Calc|Fee Based'!H39),0,1)</f>
        <v>0</v>
      </c>
    </row>
    <row r="40" spans="1:9" ht="13">
      <c r="A40" s="15">
        <v>29</v>
      </c>
      <c r="B40" s="405" t="str">
        <f>'Calc|Fee Based'!B40</f>
        <v>MTAL</v>
      </c>
      <c r="C40" s="405" t="str">
        <f>'Calc|Fee Based'!C40</f>
        <v>Meter test of types 5, 6 and AMI smart metering installations BH</v>
      </c>
      <c r="D40" s="405" t="str">
        <f>'Calc|Fee Based'!E40</f>
        <v>Business Hours</v>
      </c>
      <c r="E40" s="405" t="str">
        <f>'Calc|Fee Based'!D40</f>
        <v>Auxiliary metering services</v>
      </c>
      <c r="F40" s="406" t="str">
        <f>'Calc|Fee Based'!F40</f>
        <v>Opex</v>
      </c>
      <c r="G40" s="406" t="str">
        <f>'Calc|Fee Based'!G40</f>
        <v>Fee Based</v>
      </c>
      <c r="H40" s="406">
        <f>'Calc|Fee Based'!H40</f>
        <v>661.87404740631905</v>
      </c>
      <c r="I40" s="101">
        <f>IF(AND(B40='Calc|Fee Based'!B40,C40='Calc|Fee Based'!C40,D40='Calc|Fee Based'!E40,E40='Calc|Fee Based'!D40, F40='Calc|Fee Based'!F40,G40='Calc|Fee Based'!G40, H40='Calc|Fee Based'!H40),0,1)</f>
        <v>0</v>
      </c>
    </row>
    <row r="41" spans="1:9" ht="13">
      <c r="A41" s="15">
        <v>30</v>
      </c>
      <c r="B41" s="405" t="str">
        <f>'Calc|Fee Based'!B41</f>
        <v>MTAL</v>
      </c>
      <c r="C41" s="405" t="str">
        <f>'Calc|Fee Based'!C41</f>
        <v>Meter test of types 5, 6 and AMI smart metering installations AH</v>
      </c>
      <c r="D41" s="405" t="str">
        <f>'Calc|Fee Based'!E41</f>
        <v>After Hours</v>
      </c>
      <c r="E41" s="405" t="str">
        <f>'Calc|Fee Based'!D41</f>
        <v>Auxiliary metering services</v>
      </c>
      <c r="F41" s="406" t="str">
        <f>'Calc|Fee Based'!F41</f>
        <v>Opex</v>
      </c>
      <c r="G41" s="406" t="str">
        <f>'Calc|Fee Based'!G41</f>
        <v>Fee Based</v>
      </c>
      <c r="H41" s="406">
        <f>'Calc|Fee Based'!H41</f>
        <v>898.58415835415167</v>
      </c>
      <c r="I41" s="101">
        <f>IF(AND(B41='Calc|Fee Based'!B41,C41='Calc|Fee Based'!C41,D41='Calc|Fee Based'!E41,E41='Calc|Fee Based'!D41, F41='Calc|Fee Based'!F41,G41='Calc|Fee Based'!G41, H41='Calc|Fee Based'!H41),0,1)</f>
        <v>0</v>
      </c>
    </row>
    <row r="42" spans="1:9" ht="13">
      <c r="A42" s="15">
        <v>31</v>
      </c>
      <c r="B42" s="405" t="str">
        <f>'Calc|Fee Based'!B42</f>
        <v>MDCH</v>
      </c>
      <c r="C42" s="405" t="str">
        <f>'Calc|Fee Based'!C42</f>
        <v>Type 7 metering</v>
      </c>
      <c r="D42" s="405" t="str">
        <f>'Calc|Fee Based'!E42</f>
        <v>Business Hours</v>
      </c>
      <c r="E42" s="405" t="str">
        <f>'Calc|Fee Based'!D42</f>
        <v>Type 7 metering services</v>
      </c>
      <c r="F42" s="406" t="str">
        <f>'Calc|Fee Based'!F42</f>
        <v>Opex</v>
      </c>
      <c r="G42" s="406" t="str">
        <f>'Calc|Fee Based'!G42</f>
        <v>Fee Based</v>
      </c>
      <c r="H42" s="406">
        <f>'Calc|Fee Based'!H42</f>
        <v>0</v>
      </c>
      <c r="I42" s="101">
        <f>IF(AND(B42='Calc|Fee Based'!B42,C42='Calc|Fee Based'!C42,D42='Calc|Fee Based'!E42,E42='Calc|Fee Based'!D42, F42='Calc|Fee Based'!F42,G42='Calc|Fee Based'!G42, H42='Calc|Fee Based'!H42),0,1)</f>
        <v>0</v>
      </c>
    </row>
    <row r="43" spans="1:9" ht="12.75" customHeight="1">
      <c r="A43" s="15">
        <v>32</v>
      </c>
      <c r="B43" s="405" t="str">
        <f>'Calc|Fee Based'!B43</f>
        <v>NCUM</v>
      </c>
      <c r="C43" s="405" t="str">
        <f>'Calc|Fee Based'!C43</f>
        <v>Non-contestable unmetered loads</v>
      </c>
      <c r="D43" s="405" t="str">
        <f>'Calc|Fee Based'!E43</f>
        <v>Business Hours</v>
      </c>
      <c r="E43" s="405" t="str">
        <f>'Calc|Fee Based'!D43</f>
        <v>Auxiliary metering services</v>
      </c>
      <c r="F43" s="406" t="str">
        <f>'Calc|Fee Based'!F43</f>
        <v>Capex</v>
      </c>
      <c r="G43" s="406" t="str">
        <f>'Calc|Fee Based'!G43</f>
        <v>Fee Based</v>
      </c>
      <c r="H43" s="406">
        <f>'Calc|Fee Based'!H43</f>
        <v>0</v>
      </c>
      <c r="I43" s="101">
        <f>IF(AND(B43='Calc|Fee Based'!B43,C43='Calc|Fee Based'!C43,D43='Calc|Fee Based'!E43,E43='Calc|Fee Based'!D43, F43='Calc|Fee Based'!F43,G43='Calc|Fee Based'!G43, H43='Calc|Fee Based'!H43),0,1)</f>
        <v>0</v>
      </c>
    </row>
    <row r="44" spans="1:9" ht="13">
      <c r="A44" s="15">
        <v>33</v>
      </c>
      <c r="B44" s="405" t="str">
        <f>'Calc|Fee Based'!B44</f>
        <v>WSVR</v>
      </c>
      <c r="C44" s="405" t="str">
        <f>'Calc|Fee Based'!C44</f>
        <v>Wasted site attendance BH</v>
      </c>
      <c r="D44" s="405" t="str">
        <f>'Calc|Fee Based'!E44</f>
        <v>Business Hours</v>
      </c>
      <c r="E44" s="405" t="str">
        <f>'Calc|Fee Based'!D44</f>
        <v>Connection service</v>
      </c>
      <c r="F44" s="406" t="str">
        <f>'Calc|Fee Based'!F44</f>
        <v>Opex</v>
      </c>
      <c r="G44" s="406" t="str">
        <f>'Calc|Fee Based'!G44</f>
        <v>Fee Based</v>
      </c>
      <c r="H44" s="406">
        <f>'Calc|Fee Based'!H44</f>
        <v>618.76587610271554</v>
      </c>
      <c r="I44" s="101">
        <f>IF(AND(B44='Calc|Fee Based'!B44,C44='Calc|Fee Based'!C44,D44='Calc|Fee Based'!E44,E44='Calc|Fee Based'!D44, F44='Calc|Fee Based'!F44,G44='Calc|Fee Based'!G44, H44='Calc|Fee Based'!H44),0,1)</f>
        <v>0</v>
      </c>
    </row>
    <row r="45" spans="1:9" ht="13">
      <c r="A45" s="15">
        <v>34</v>
      </c>
      <c r="B45" s="405" t="str">
        <f>'Calc|Fee Based'!B45</f>
        <v>WSVR</v>
      </c>
      <c r="C45" s="405" t="str">
        <f>'Calc|Fee Based'!C45</f>
        <v>Wasted site attendance AH</v>
      </c>
      <c r="D45" s="405" t="str">
        <f>'Calc|Fee Based'!E45</f>
        <v>After Hours</v>
      </c>
      <c r="E45" s="405" t="str">
        <f>'Calc|Fee Based'!D45</f>
        <v>Connection service</v>
      </c>
      <c r="F45" s="406" t="str">
        <f>'Calc|Fee Based'!F45</f>
        <v>Opex</v>
      </c>
      <c r="G45" s="406" t="str">
        <f>'Calc|Fee Based'!G45</f>
        <v>Fee Based</v>
      </c>
      <c r="H45" s="406">
        <f>'Calc|Fee Based'!H45</f>
        <v>958.78901080373726</v>
      </c>
      <c r="I45" s="101">
        <f>IF(AND(B45='Calc|Fee Based'!B45,C45='Calc|Fee Based'!C45,D45='Calc|Fee Based'!E45,E45='Calc|Fee Based'!D45, F45='Calc|Fee Based'!F45,G45='Calc|Fee Based'!G45, H45='Calc|Fee Based'!H45),0,1)</f>
        <v>0</v>
      </c>
    </row>
    <row r="46" spans="1:9" ht="13">
      <c r="A46" s="15">
        <v>35</v>
      </c>
      <c r="B46" s="405" t="str">
        <f>'Calc|Fee Based'!B46</f>
        <v>RTK3</v>
      </c>
      <c r="C46" s="405" t="str">
        <f>'Calc|Fee Based'!C46</f>
        <v>Replacement of 3-phase overhead service line BH</v>
      </c>
      <c r="D46" s="405" t="str">
        <f>'Calc|Fee Based'!E46</f>
        <v>Business Hours</v>
      </c>
      <c r="E46" s="405" t="str">
        <f>'Calc|Fee Based'!D46</f>
        <v>Connection service</v>
      </c>
      <c r="F46" s="406" t="str">
        <f>'Calc|Fee Based'!F46</f>
        <v>Capex</v>
      </c>
      <c r="G46" s="406" t="str">
        <f>'Calc|Fee Based'!G46</f>
        <v>Fee Based</v>
      </c>
      <c r="H46" s="406">
        <f>'Calc|Fee Based'!H46</f>
        <v>791.11947589460794</v>
      </c>
      <c r="I46" s="101">
        <f>IF(AND(B46='Calc|Fee Based'!B46,C46='Calc|Fee Based'!C46,D46='Calc|Fee Based'!E46,E46='Calc|Fee Based'!D46, F46='Calc|Fee Based'!F46,G46='Calc|Fee Based'!G46, H46='Calc|Fee Based'!H46),0,1)</f>
        <v>0</v>
      </c>
    </row>
    <row r="47" spans="1:9" ht="13">
      <c r="A47" s="15">
        <v>36</v>
      </c>
      <c r="B47" s="405" t="str">
        <f>'Calc|Fee Based'!B47</f>
        <v>RTK3</v>
      </c>
      <c r="C47" s="405" t="str">
        <f>'Calc|Fee Based'!C47</f>
        <v>Replacement of 3-phase overhead service line AH</v>
      </c>
      <c r="D47" s="405" t="str">
        <f>'Calc|Fee Based'!E47</f>
        <v>After Hours</v>
      </c>
      <c r="E47" s="405" t="str">
        <f>'Calc|Fee Based'!D47</f>
        <v>Connection service</v>
      </c>
      <c r="F47" s="406" t="str">
        <f>'Calc|Fee Based'!F47</f>
        <v>Capex</v>
      </c>
      <c r="G47" s="406" t="str">
        <f>'Calc|Fee Based'!G47</f>
        <v>Fee Based</v>
      </c>
      <c r="H47" s="406">
        <f>'Calc|Fee Based'!H47</f>
        <v>1146.6627823749832</v>
      </c>
      <c r="I47" s="101">
        <f>IF(AND(B47='Calc|Fee Based'!B47,C47='Calc|Fee Based'!C47,D47='Calc|Fee Based'!E47,E47='Calc|Fee Based'!D47, F47='Calc|Fee Based'!F47,G47='Calc|Fee Based'!G47, H47='Calc|Fee Based'!H47),0,1)</f>
        <v>0</v>
      </c>
    </row>
    <row r="48" spans="1:9" ht="13">
      <c r="A48" s="15">
        <v>37</v>
      </c>
      <c r="B48" s="405" t="str">
        <f>'Calc|Fee Based'!B48</f>
        <v/>
      </c>
      <c r="C48" s="405" t="str">
        <f>'Calc|Fee Based'!C48</f>
        <v/>
      </c>
      <c r="D48" s="405" t="str">
        <f>'Calc|Fee Based'!E48</f>
        <v/>
      </c>
      <c r="E48" s="405" t="str">
        <f>'Calc|Fee Based'!D48</f>
        <v/>
      </c>
      <c r="F48" s="406" t="str">
        <f>'Calc|Fee Based'!F48</f>
        <v/>
      </c>
      <c r="G48" s="406" t="str">
        <f>'Calc|Fee Based'!G48</f>
        <v/>
      </c>
      <c r="H48" s="406">
        <f>'Calc|Fee Based'!H48</f>
        <v>0</v>
      </c>
      <c r="I48" s="101">
        <f>IF(AND(B48='Calc|Fee Based'!B48,C48='Calc|Fee Based'!C48,D48='Calc|Fee Based'!E48,E48='Calc|Fee Based'!D48, F48='Calc|Fee Based'!F48,G48='Calc|Fee Based'!G48, H48='Calc|Fee Based'!H48),0,1)</f>
        <v>0</v>
      </c>
    </row>
    <row r="49" spans="1:9" ht="12.75" customHeight="1">
      <c r="A49" s="15">
        <v>38</v>
      </c>
      <c r="B49" s="407">
        <f>'Calc|Fee Based'!B49</f>
        <v>0</v>
      </c>
      <c r="C49" s="407">
        <f>'Calc|Fee Based'!C49</f>
        <v>0</v>
      </c>
      <c r="D49" s="407">
        <f>'Calc|Fee Based'!E49</f>
        <v>0</v>
      </c>
      <c r="E49" s="407">
        <f>'Calc|Fee Based'!D49</f>
        <v>0</v>
      </c>
      <c r="F49" s="408">
        <f>'Calc|Fee Based'!F49</f>
        <v>0</v>
      </c>
      <c r="G49" s="408">
        <f>'Calc|Fee Based'!G49</f>
        <v>0</v>
      </c>
      <c r="H49" s="406">
        <f>'Calc|Fee Based'!H49</f>
        <v>0</v>
      </c>
      <c r="I49" s="101">
        <f>IF(AND(B49='Calc|Fee Based'!B49,C49='Calc|Fee Based'!C49,D49='Calc|Fee Based'!E49,E49='Calc|Fee Based'!D49, F49='Calc|Fee Based'!F49,G49='Calc|Fee Based'!G49, H49='Calc|Fee Based'!H49),0,1)</f>
        <v>0</v>
      </c>
    </row>
    <row r="50" spans="1:9" ht="13">
      <c r="A50" s="15">
        <v>39</v>
      </c>
      <c r="B50" s="407">
        <f>'Calc|Fee Based'!B50</f>
        <v>0</v>
      </c>
      <c r="C50" s="407">
        <f>'Calc|Fee Based'!C50</f>
        <v>0</v>
      </c>
      <c r="D50" s="407">
        <f>'Calc|Fee Based'!E50</f>
        <v>0</v>
      </c>
      <c r="E50" s="407">
        <f>'Calc|Fee Based'!D50</f>
        <v>0</v>
      </c>
      <c r="F50" s="408">
        <f>'Calc|Fee Based'!F50</f>
        <v>0</v>
      </c>
      <c r="G50" s="408">
        <f>'Calc|Fee Based'!G50</f>
        <v>0</v>
      </c>
      <c r="H50" s="406">
        <f>'Calc|Fee Based'!H50</f>
        <v>0</v>
      </c>
      <c r="I50" s="101">
        <f>IF(AND(B50='Calc|Fee Based'!B50,C50='Calc|Fee Based'!C50,D50='Calc|Fee Based'!E50,E50='Calc|Fee Based'!D50, F50='Calc|Fee Based'!F50,G50='Calc|Fee Based'!G50, H50='Calc|Fee Based'!H50),0,1)</f>
        <v>0</v>
      </c>
    </row>
    <row r="51" spans="1:9" ht="12.75" customHeight="1">
      <c r="A51" s="15">
        <v>40</v>
      </c>
      <c r="B51" s="407">
        <f>'Calc|Fee Based'!B51</f>
        <v>0</v>
      </c>
      <c r="C51" s="407">
        <f>'Calc|Fee Based'!C51</f>
        <v>0</v>
      </c>
      <c r="D51" s="407">
        <f>'Calc|Fee Based'!E51</f>
        <v>0</v>
      </c>
      <c r="E51" s="407">
        <f>'Calc|Fee Based'!D51</f>
        <v>0</v>
      </c>
      <c r="F51" s="408">
        <f>'Calc|Fee Based'!F51</f>
        <v>0</v>
      </c>
      <c r="G51" s="408">
        <f>'Calc|Fee Based'!G51</f>
        <v>0</v>
      </c>
      <c r="H51" s="406">
        <f>'Calc|Fee Based'!H51</f>
        <v>0</v>
      </c>
      <c r="I51" s="101">
        <f>IF(AND(B51='Calc|Fee Based'!B51,C51='Calc|Fee Based'!C51,D51='Calc|Fee Based'!E51,E51='Calc|Fee Based'!D51, F51='Calc|Fee Based'!F51,G51='Calc|Fee Based'!G51, H51='Calc|Fee Based'!H51),0,1)</f>
        <v>0</v>
      </c>
    </row>
    <row r="52" spans="1:9" ht="13">
      <c r="A52" s="15">
        <v>41</v>
      </c>
      <c r="B52" s="407">
        <f>'Calc|Fee Based'!B52</f>
        <v>0</v>
      </c>
      <c r="C52" s="407">
        <f>'Calc|Fee Based'!C52</f>
        <v>0</v>
      </c>
      <c r="D52" s="407">
        <f>'Calc|Fee Based'!E52</f>
        <v>0</v>
      </c>
      <c r="E52" s="407">
        <f>'Calc|Fee Based'!D52</f>
        <v>0</v>
      </c>
      <c r="F52" s="408">
        <f>'Calc|Fee Based'!F52</f>
        <v>0</v>
      </c>
      <c r="G52" s="408">
        <f>'Calc|Fee Based'!G52</f>
        <v>0</v>
      </c>
      <c r="H52" s="406">
        <f>'Calc|Fee Based'!H52</f>
        <v>0</v>
      </c>
      <c r="I52" s="101">
        <f>IF(AND(B52='Calc|Fee Based'!B52,C52='Calc|Fee Based'!C52,D52='Calc|Fee Based'!E52,E52='Calc|Fee Based'!D52, F52='Calc|Fee Based'!F52,G52='Calc|Fee Based'!G52, H52='Calc|Fee Based'!H52),0,1)</f>
        <v>0</v>
      </c>
    </row>
    <row r="53" spans="1:9" ht="13">
      <c r="A53" s="15">
        <v>42</v>
      </c>
      <c r="B53" s="407">
        <f>'Calc|Fee Based'!B53</f>
        <v>0</v>
      </c>
      <c r="C53" s="407">
        <f>'Calc|Fee Based'!C53</f>
        <v>0</v>
      </c>
      <c r="D53" s="407">
        <f>'Calc|Fee Based'!E53</f>
        <v>0</v>
      </c>
      <c r="E53" s="407">
        <f>'Calc|Fee Based'!D53</f>
        <v>0</v>
      </c>
      <c r="F53" s="408">
        <f>'Calc|Fee Based'!F53</f>
        <v>0</v>
      </c>
      <c r="G53" s="408">
        <f>'Calc|Fee Based'!G53</f>
        <v>0</v>
      </c>
      <c r="H53" s="406">
        <f>'Calc|Fee Based'!H53</f>
        <v>0</v>
      </c>
      <c r="I53" s="101">
        <f>IF(AND(B53='Calc|Fee Based'!B53,C53='Calc|Fee Based'!C53,D53='Calc|Fee Based'!E53,E53='Calc|Fee Based'!D53, F53='Calc|Fee Based'!F53,G53='Calc|Fee Based'!G53, H53='Calc|Fee Based'!H53),0,1)</f>
        <v>0</v>
      </c>
    </row>
    <row r="54" spans="1:9" ht="13">
      <c r="A54" s="15">
        <v>43</v>
      </c>
      <c r="B54" s="407">
        <f>'Calc|Fee Based'!B54</f>
        <v>0</v>
      </c>
      <c r="C54" s="407">
        <f>'Calc|Fee Based'!C54</f>
        <v>0</v>
      </c>
      <c r="D54" s="407">
        <f>'Calc|Fee Based'!E54</f>
        <v>0</v>
      </c>
      <c r="E54" s="407">
        <f>'Calc|Fee Based'!D54</f>
        <v>0</v>
      </c>
      <c r="F54" s="408">
        <f>'Calc|Fee Based'!F54</f>
        <v>0</v>
      </c>
      <c r="G54" s="408">
        <f>'Calc|Fee Based'!G54</f>
        <v>0</v>
      </c>
      <c r="H54" s="406">
        <f>'Calc|Fee Based'!H54</f>
        <v>0</v>
      </c>
      <c r="I54" s="101">
        <f>IF(AND(B54='Calc|Fee Based'!B54,C54='Calc|Fee Based'!C54,D54='Calc|Fee Based'!E54,E54='Calc|Fee Based'!D54, F54='Calc|Fee Based'!F54,G54='Calc|Fee Based'!G54, H54='Calc|Fee Based'!H54),0,1)</f>
        <v>0</v>
      </c>
    </row>
    <row r="55" spans="1:9" ht="13">
      <c r="A55" s="15">
        <v>44</v>
      </c>
      <c r="B55" s="407">
        <f>'Calc|Fee Based'!B55</f>
        <v>0</v>
      </c>
      <c r="C55" s="407">
        <f>'Calc|Fee Based'!C55</f>
        <v>0</v>
      </c>
      <c r="D55" s="407">
        <f>'Calc|Fee Based'!E55</f>
        <v>0</v>
      </c>
      <c r="E55" s="407">
        <f>'Calc|Fee Based'!D55</f>
        <v>0</v>
      </c>
      <c r="F55" s="408">
        <f>'Calc|Fee Based'!F55</f>
        <v>0</v>
      </c>
      <c r="G55" s="408">
        <f>'Calc|Fee Based'!G55</f>
        <v>0</v>
      </c>
      <c r="H55" s="406">
        <f>'Calc|Fee Based'!H55</f>
        <v>0</v>
      </c>
      <c r="I55" s="101">
        <f>IF(AND(B55='Calc|Fee Based'!B55,C55='Calc|Fee Based'!C55,D55='Calc|Fee Based'!E55,E55='Calc|Fee Based'!D55, F55='Calc|Fee Based'!F55,G55='Calc|Fee Based'!G55, H55='Calc|Fee Based'!H55),0,1)</f>
        <v>0</v>
      </c>
    </row>
    <row r="56" spans="1:9" ht="13">
      <c r="A56" s="15">
        <v>45</v>
      </c>
      <c r="B56" s="407">
        <f>'Calc|Fee Based'!B56</f>
        <v>0</v>
      </c>
      <c r="C56" s="407">
        <f>'Calc|Fee Based'!C56</f>
        <v>0</v>
      </c>
      <c r="D56" s="407">
        <f>'Calc|Fee Based'!E56</f>
        <v>0</v>
      </c>
      <c r="E56" s="407">
        <f>'Calc|Fee Based'!D56</f>
        <v>0</v>
      </c>
      <c r="F56" s="408">
        <f>'Calc|Fee Based'!F56</f>
        <v>0</v>
      </c>
      <c r="G56" s="408">
        <f>'Calc|Fee Based'!G56</f>
        <v>0</v>
      </c>
      <c r="H56" s="406">
        <f>'Calc|Fee Based'!H56</f>
        <v>0</v>
      </c>
      <c r="I56" s="101">
        <f>IF(AND(B56='Calc|Fee Based'!B56,C56='Calc|Fee Based'!C56,D56='Calc|Fee Based'!E56,E56='Calc|Fee Based'!D56, F56='Calc|Fee Based'!F56,G56='Calc|Fee Based'!G56, H56='Calc|Fee Based'!H56),0,1)</f>
        <v>0</v>
      </c>
    </row>
    <row r="57" spans="1:9" ht="13">
      <c r="A57" s="15">
        <v>46</v>
      </c>
      <c r="B57" s="407">
        <f>'Calc|Fee Based'!B57</f>
        <v>0</v>
      </c>
      <c r="C57" s="407">
        <f>'Calc|Fee Based'!C57</f>
        <v>0</v>
      </c>
      <c r="D57" s="407">
        <f>'Calc|Fee Based'!E57</f>
        <v>0</v>
      </c>
      <c r="E57" s="407">
        <f>'Calc|Fee Based'!D57</f>
        <v>0</v>
      </c>
      <c r="F57" s="408">
        <f>'Calc|Fee Based'!F57</f>
        <v>0</v>
      </c>
      <c r="G57" s="408">
        <f>'Calc|Fee Based'!G57</f>
        <v>0</v>
      </c>
      <c r="H57" s="406">
        <f>'Calc|Fee Based'!H57</f>
        <v>0</v>
      </c>
      <c r="I57" s="101">
        <f>IF(AND(B57='Calc|Fee Based'!B57,C57='Calc|Fee Based'!C57,D57='Calc|Fee Based'!E57,E57='Calc|Fee Based'!D57, F57='Calc|Fee Based'!F57,G57='Calc|Fee Based'!G57, H57='Calc|Fee Based'!H57),0,1)</f>
        <v>0</v>
      </c>
    </row>
    <row r="58" spans="1:9" ht="13">
      <c r="A58" s="15">
        <v>47</v>
      </c>
      <c r="B58" s="407">
        <f>'Calc|Fee Based'!B58</f>
        <v>0</v>
      </c>
      <c r="C58" s="407">
        <f>'Calc|Fee Based'!C58</f>
        <v>0</v>
      </c>
      <c r="D58" s="407">
        <f>'Calc|Fee Based'!E58</f>
        <v>0</v>
      </c>
      <c r="E58" s="407">
        <f>'Calc|Fee Based'!D58</f>
        <v>0</v>
      </c>
      <c r="F58" s="408">
        <f>'Calc|Fee Based'!F58</f>
        <v>0</v>
      </c>
      <c r="G58" s="408">
        <f>'Calc|Fee Based'!G58</f>
        <v>0</v>
      </c>
      <c r="H58" s="406">
        <f>'Calc|Fee Based'!H58</f>
        <v>0</v>
      </c>
      <c r="I58" s="101">
        <f>IF(AND(B58='Calc|Fee Based'!B58,C58='Calc|Fee Based'!C58,D58='Calc|Fee Based'!E58,E58='Calc|Fee Based'!D58, F58='Calc|Fee Based'!F58,G58='Calc|Fee Based'!G58, H58='Calc|Fee Based'!H58),0,1)</f>
        <v>0</v>
      </c>
    </row>
    <row r="59" spans="1:9" ht="13">
      <c r="A59" s="15">
        <v>48</v>
      </c>
      <c r="B59" s="407">
        <f>'Calc|Fee Based'!B59</f>
        <v>0</v>
      </c>
      <c r="C59" s="407">
        <f>'Calc|Fee Based'!C59</f>
        <v>0</v>
      </c>
      <c r="D59" s="407">
        <f>'Calc|Fee Based'!E59</f>
        <v>0</v>
      </c>
      <c r="E59" s="407">
        <f>'Calc|Fee Based'!D59</f>
        <v>0</v>
      </c>
      <c r="F59" s="408">
        <f>'Calc|Fee Based'!F59</f>
        <v>0</v>
      </c>
      <c r="G59" s="408">
        <f>'Calc|Fee Based'!G59</f>
        <v>0</v>
      </c>
      <c r="H59" s="406">
        <f>'Calc|Fee Based'!H59</f>
        <v>0</v>
      </c>
      <c r="I59" s="101">
        <f>IF(AND(B59='Calc|Fee Based'!B59,C59='Calc|Fee Based'!C59,D59='Calc|Fee Based'!E59,E59='Calc|Fee Based'!D59, F59='Calc|Fee Based'!F59,G59='Calc|Fee Based'!G59, H59='Calc|Fee Based'!H59),0,1)</f>
        <v>0</v>
      </c>
    </row>
    <row r="60" spans="1:9" ht="13">
      <c r="A60" s="15">
        <v>49</v>
      </c>
      <c r="B60" s="407">
        <f>'Calc|Fee Based'!B60</f>
        <v>0</v>
      </c>
      <c r="C60" s="407">
        <f>'Calc|Fee Based'!C60</f>
        <v>0</v>
      </c>
      <c r="D60" s="407">
        <f>'Calc|Fee Based'!E60</f>
        <v>0</v>
      </c>
      <c r="E60" s="407">
        <f>'Calc|Fee Based'!D60</f>
        <v>0</v>
      </c>
      <c r="F60" s="408">
        <f>'Calc|Fee Based'!F60</f>
        <v>0</v>
      </c>
      <c r="G60" s="408">
        <f>'Calc|Fee Based'!G60</f>
        <v>0</v>
      </c>
      <c r="H60" s="406">
        <f>'Calc|Fee Based'!H60</f>
        <v>0</v>
      </c>
      <c r="I60" s="101">
        <f>IF(AND(B60='Calc|Fee Based'!B60,C60='Calc|Fee Based'!C60,D60='Calc|Fee Based'!E60,E60='Calc|Fee Based'!D60, F60='Calc|Fee Based'!F60,G60='Calc|Fee Based'!G60, H60='Calc|Fee Based'!H60),0,1)</f>
        <v>0</v>
      </c>
    </row>
    <row r="61" spans="1:9" ht="13">
      <c r="A61" s="15">
        <v>50</v>
      </c>
      <c r="B61" s="407">
        <f>'Calc|Fee Based'!B61</f>
        <v>0</v>
      </c>
      <c r="C61" s="407">
        <f>'Calc|Fee Based'!C61</f>
        <v>0</v>
      </c>
      <c r="D61" s="407">
        <f>'Calc|Fee Based'!E61</f>
        <v>0</v>
      </c>
      <c r="E61" s="407">
        <f>'Calc|Fee Based'!D61</f>
        <v>0</v>
      </c>
      <c r="F61" s="408">
        <f>'Calc|Fee Based'!F61</f>
        <v>0</v>
      </c>
      <c r="G61" s="408">
        <f>'Calc|Fee Based'!G61</f>
        <v>0</v>
      </c>
      <c r="H61" s="406">
        <f>'Calc|Fee Based'!H61</f>
        <v>0</v>
      </c>
      <c r="I61" s="101">
        <f>IF(AND(B61='Calc|Fee Based'!B61,C61='Calc|Fee Based'!C61,D61='Calc|Fee Based'!E61,E61='Calc|Fee Based'!D61, F61='Calc|Fee Based'!F61,G61='Calc|Fee Based'!G61, H61='Calc|Fee Based'!H61),0,1)</f>
        <v>0</v>
      </c>
    </row>
    <row r="62" spans="1:9" ht="13">
      <c r="A62" s="15">
        <v>51</v>
      </c>
      <c r="B62" s="407">
        <f>'Calc|Fee Based'!B62</f>
        <v>0</v>
      </c>
      <c r="C62" s="407">
        <f>'Calc|Fee Based'!C62</f>
        <v>0</v>
      </c>
      <c r="D62" s="407">
        <f>'Calc|Fee Based'!E62</f>
        <v>0</v>
      </c>
      <c r="E62" s="407">
        <f>'Calc|Fee Based'!D62</f>
        <v>0</v>
      </c>
      <c r="F62" s="408">
        <f>'Calc|Fee Based'!F62</f>
        <v>0</v>
      </c>
      <c r="G62" s="408">
        <f>'Calc|Fee Based'!G62</f>
        <v>0</v>
      </c>
      <c r="H62" s="406">
        <f>'Calc|Fee Based'!H62</f>
        <v>0</v>
      </c>
      <c r="I62" s="101">
        <f>IF(AND(B62='Calc|Fee Based'!B62,C62='Calc|Fee Based'!C62,D62='Calc|Fee Based'!E62,E62='Calc|Fee Based'!D62, F62='Calc|Fee Based'!F62,G62='Calc|Fee Based'!G62, H62='Calc|Fee Based'!H62),0,1)</f>
        <v>0</v>
      </c>
    </row>
    <row r="63" spans="1:9" ht="13">
      <c r="A63" s="15">
        <v>52</v>
      </c>
      <c r="B63" s="407">
        <f>'Calc|Fee Based'!B63</f>
        <v>0</v>
      </c>
      <c r="C63" s="407">
        <f>'Calc|Fee Based'!C63</f>
        <v>0</v>
      </c>
      <c r="D63" s="407">
        <f>'Calc|Fee Based'!E63</f>
        <v>0</v>
      </c>
      <c r="E63" s="407">
        <f>'Calc|Fee Based'!D63</f>
        <v>0</v>
      </c>
      <c r="F63" s="408">
        <f>'Calc|Fee Based'!F63</f>
        <v>0</v>
      </c>
      <c r="G63" s="408">
        <f>'Calc|Fee Based'!G63</f>
        <v>0</v>
      </c>
      <c r="H63" s="406">
        <f>'Calc|Fee Based'!H63</f>
        <v>0</v>
      </c>
      <c r="I63" s="101">
        <f>IF(AND(B63='Calc|Fee Based'!B63,C63='Calc|Fee Based'!C63,D63='Calc|Fee Based'!E63,E63='Calc|Fee Based'!D63, F63='Calc|Fee Based'!F63,G63='Calc|Fee Based'!G63, H63='Calc|Fee Based'!H63),0,1)</f>
        <v>0</v>
      </c>
    </row>
    <row r="64" spans="1:9" ht="13">
      <c r="A64" s="15">
        <v>53</v>
      </c>
      <c r="B64" s="407">
        <f>'Calc|Fee Based'!B64</f>
        <v>0</v>
      </c>
      <c r="C64" s="407">
        <f>'Calc|Fee Based'!C64</f>
        <v>0</v>
      </c>
      <c r="D64" s="407">
        <f>'Calc|Fee Based'!E64</f>
        <v>0</v>
      </c>
      <c r="E64" s="407">
        <f>'Calc|Fee Based'!D64</f>
        <v>0</v>
      </c>
      <c r="F64" s="408">
        <f>'Calc|Fee Based'!F64</f>
        <v>0</v>
      </c>
      <c r="G64" s="408">
        <f>'Calc|Fee Based'!G64</f>
        <v>0</v>
      </c>
      <c r="H64" s="406">
        <f>'Calc|Fee Based'!H64</f>
        <v>0</v>
      </c>
      <c r="I64" s="101">
        <f>IF(AND(B64='Calc|Fee Based'!B64,C64='Calc|Fee Based'!C64,D64='Calc|Fee Based'!E64,E64='Calc|Fee Based'!D64, F64='Calc|Fee Based'!F64,G64='Calc|Fee Based'!G64, H64='Calc|Fee Based'!H64),0,1)</f>
        <v>0</v>
      </c>
    </row>
    <row r="65" spans="1:9" ht="13">
      <c r="A65" s="15">
        <v>54</v>
      </c>
      <c r="B65" s="407">
        <f>'Calc|Fee Based'!B65</f>
        <v>0</v>
      </c>
      <c r="C65" s="407">
        <f>'Calc|Fee Based'!C65</f>
        <v>0</v>
      </c>
      <c r="D65" s="407">
        <f>'Calc|Fee Based'!E65</f>
        <v>0</v>
      </c>
      <c r="E65" s="407">
        <f>'Calc|Fee Based'!D65</f>
        <v>0</v>
      </c>
      <c r="F65" s="408">
        <f>'Calc|Fee Based'!F65</f>
        <v>0</v>
      </c>
      <c r="G65" s="408">
        <f>'Calc|Fee Based'!G65</f>
        <v>0</v>
      </c>
      <c r="H65" s="406">
        <f>'Calc|Fee Based'!H65</f>
        <v>0</v>
      </c>
      <c r="I65" s="101">
        <f>IF(AND(B65='Calc|Fee Based'!B65,C65='Calc|Fee Based'!C65,D65='Calc|Fee Based'!E65,E65='Calc|Fee Based'!D65, F65='Calc|Fee Based'!F65,G65='Calc|Fee Based'!G65, H65='Calc|Fee Based'!H65),0,1)</f>
        <v>0</v>
      </c>
    </row>
    <row r="66" spans="1:9" ht="13">
      <c r="A66" s="15">
        <v>55</v>
      </c>
      <c r="B66" s="407">
        <f>'Calc|Fee Based'!B66</f>
        <v>0</v>
      </c>
      <c r="C66" s="407">
        <f>'Calc|Fee Based'!C66</f>
        <v>0</v>
      </c>
      <c r="D66" s="407">
        <f>'Calc|Fee Based'!E66</f>
        <v>0</v>
      </c>
      <c r="E66" s="407">
        <f>'Calc|Fee Based'!D66</f>
        <v>0</v>
      </c>
      <c r="F66" s="408">
        <f>'Calc|Fee Based'!F66</f>
        <v>0</v>
      </c>
      <c r="G66" s="408">
        <f>'Calc|Fee Based'!G66</f>
        <v>0</v>
      </c>
      <c r="H66" s="406">
        <f>'Calc|Fee Based'!H66</f>
        <v>0</v>
      </c>
      <c r="I66" s="101">
        <f>IF(AND(B66='Calc|Fee Based'!B66,C66='Calc|Fee Based'!C66,D66='Calc|Fee Based'!E66,E66='Calc|Fee Based'!D66, F66='Calc|Fee Based'!F66,G66='Calc|Fee Based'!G66, H66='Calc|Fee Based'!H66),0,1)</f>
        <v>0</v>
      </c>
    </row>
    <row r="67" spans="1:9" ht="13">
      <c r="A67" s="15">
        <v>56</v>
      </c>
      <c r="B67" s="407">
        <f>'Calc|Fee Based'!B67</f>
        <v>0</v>
      </c>
      <c r="C67" s="407">
        <f>'Calc|Fee Based'!C67</f>
        <v>0</v>
      </c>
      <c r="D67" s="407">
        <f>'Calc|Fee Based'!E67</f>
        <v>0</v>
      </c>
      <c r="E67" s="407">
        <f>'Calc|Fee Based'!D67</f>
        <v>0</v>
      </c>
      <c r="F67" s="408">
        <f>'Calc|Fee Based'!F67</f>
        <v>0</v>
      </c>
      <c r="G67" s="408">
        <f>'Calc|Fee Based'!G67</f>
        <v>0</v>
      </c>
      <c r="H67" s="406">
        <f>'Calc|Fee Based'!H67</f>
        <v>0</v>
      </c>
      <c r="I67" s="101">
        <f>IF(AND(B67='Calc|Fee Based'!B67,C67='Calc|Fee Based'!C67,D67='Calc|Fee Based'!E67,E67='Calc|Fee Based'!D67, F67='Calc|Fee Based'!F67,G67='Calc|Fee Based'!G67, H67='Calc|Fee Based'!H67),0,1)</f>
        <v>0</v>
      </c>
    </row>
    <row r="68" spans="1:9" ht="13">
      <c r="A68" s="15">
        <v>57</v>
      </c>
      <c r="B68" s="407">
        <f>'Calc|Fee Based'!B68</f>
        <v>0</v>
      </c>
      <c r="C68" s="407">
        <f>'Calc|Fee Based'!C68</f>
        <v>0</v>
      </c>
      <c r="D68" s="407">
        <f>'Calc|Fee Based'!E68</f>
        <v>0</v>
      </c>
      <c r="E68" s="407">
        <f>'Calc|Fee Based'!D68</f>
        <v>0</v>
      </c>
      <c r="F68" s="408">
        <f>'Calc|Fee Based'!F68</f>
        <v>0</v>
      </c>
      <c r="G68" s="408">
        <f>'Calc|Fee Based'!G68</f>
        <v>0</v>
      </c>
      <c r="H68" s="406">
        <f>'Calc|Fee Based'!H68</f>
        <v>0</v>
      </c>
      <c r="I68" s="101">
        <f>IF(AND(B68='Calc|Fee Based'!B68,C68='Calc|Fee Based'!C68,D68='Calc|Fee Based'!E68,E68='Calc|Fee Based'!D68, F68='Calc|Fee Based'!F68,G68='Calc|Fee Based'!G68, H68='Calc|Fee Based'!H68),0,1)</f>
        <v>0</v>
      </c>
    </row>
    <row r="69" spans="1:9" ht="13">
      <c r="A69" s="15">
        <v>58</v>
      </c>
      <c r="B69" s="407">
        <f>'Calc|Fee Based'!B69</f>
        <v>0</v>
      </c>
      <c r="C69" s="407">
        <f>'Calc|Fee Based'!C69</f>
        <v>0</v>
      </c>
      <c r="D69" s="407">
        <f>'Calc|Fee Based'!E69</f>
        <v>0</v>
      </c>
      <c r="E69" s="407">
        <f>'Calc|Fee Based'!D69</f>
        <v>0</v>
      </c>
      <c r="F69" s="408">
        <f>'Calc|Fee Based'!F69</f>
        <v>0</v>
      </c>
      <c r="G69" s="408">
        <f>'Calc|Fee Based'!G69</f>
        <v>0</v>
      </c>
      <c r="H69" s="406">
        <f>'Calc|Fee Based'!H69</f>
        <v>0</v>
      </c>
      <c r="I69" s="101">
        <f>IF(AND(B69='Calc|Fee Based'!B69,C69='Calc|Fee Based'!C69,D69='Calc|Fee Based'!E69,E69='Calc|Fee Based'!D69, F69='Calc|Fee Based'!F69,G69='Calc|Fee Based'!G69, H69='Calc|Fee Based'!H69),0,1)</f>
        <v>0</v>
      </c>
    </row>
    <row r="70" spans="1:9" ht="13">
      <c r="A70" s="15">
        <v>59</v>
      </c>
      <c r="B70" s="407">
        <f>'Calc|Fee Based'!B70</f>
        <v>0</v>
      </c>
      <c r="C70" s="407">
        <f>'Calc|Fee Based'!C70</f>
        <v>0</v>
      </c>
      <c r="D70" s="407">
        <f>'Calc|Fee Based'!E70</f>
        <v>0</v>
      </c>
      <c r="E70" s="407">
        <f>'Calc|Fee Based'!D70</f>
        <v>0</v>
      </c>
      <c r="F70" s="408">
        <f>'Calc|Fee Based'!F70</f>
        <v>0</v>
      </c>
      <c r="G70" s="408">
        <f>'Calc|Fee Based'!G70</f>
        <v>0</v>
      </c>
      <c r="H70" s="406">
        <f>'Calc|Fee Based'!H70</f>
        <v>0</v>
      </c>
      <c r="I70" s="101">
        <f>IF(AND(B70='Calc|Fee Based'!B70,C70='Calc|Fee Based'!C70,D70='Calc|Fee Based'!E70,E70='Calc|Fee Based'!D70, F70='Calc|Fee Based'!F70,G70='Calc|Fee Based'!G70, H70='Calc|Fee Based'!H70),0,1)</f>
        <v>0</v>
      </c>
    </row>
    <row r="71" spans="1:9" ht="13">
      <c r="A71" s="15">
        <v>60</v>
      </c>
      <c r="B71" s="407">
        <f>'Calc|Fee Based'!B71</f>
        <v>0</v>
      </c>
      <c r="C71" s="407">
        <f>'Calc|Fee Based'!C71</f>
        <v>0</v>
      </c>
      <c r="D71" s="407">
        <f>'Calc|Fee Based'!E71</f>
        <v>0</v>
      </c>
      <c r="E71" s="407">
        <f>'Calc|Fee Based'!D71</f>
        <v>0</v>
      </c>
      <c r="F71" s="408">
        <f>'Calc|Fee Based'!F71</f>
        <v>0</v>
      </c>
      <c r="G71" s="408">
        <f>'Calc|Fee Based'!G71</f>
        <v>0</v>
      </c>
      <c r="H71" s="406">
        <f>'Calc|Fee Based'!H71</f>
        <v>0</v>
      </c>
      <c r="I71" s="101">
        <f>IF(AND(B71='Calc|Fee Based'!B71,C71='Calc|Fee Based'!C71,D71='Calc|Fee Based'!E71,E71='Calc|Fee Based'!D71, F71='Calc|Fee Based'!F71,G71='Calc|Fee Based'!G71, H71='Calc|Fee Based'!H71),0,1)</f>
        <v>0</v>
      </c>
    </row>
  </sheetData>
  <conditionalFormatting sqref="I1">
    <cfRule type="cellIs" dxfId="75" priority="4" operator="equal">
      <formula>"Check"</formula>
    </cfRule>
    <cfRule type="cellIs" dxfId="74" priority="5" operator="equal">
      <formula>"Ok"</formula>
    </cfRule>
  </conditionalFormatting>
  <pageMargins left="0.7" right="0.7" top="0.75" bottom="0.75" header="0.3" footer="0.3"/>
  <pageSetup paperSize="9" orientation="portrait" r:id="rId1"/>
  <ignoredErrors>
    <ignoredError sqref="A11 H2:I3 A1:A4 C3:F3" unlockedFormula="1"/>
  </ignoredErrors>
  <extLst>
    <ext xmlns:x14="http://schemas.microsoft.com/office/spreadsheetml/2009/9/main" uri="{78C0D931-6437-407d-A8EE-F0AAD7539E65}">
      <x14:conditionalFormattings>
        <x14:conditionalFormatting xmlns:xm="http://schemas.microsoft.com/office/excel/2006/main">
          <x14:cfRule type="iconSet" priority="22" id="{2CB79343-537A-4676-8CA3-26C26BE96BB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D4:G4</xm:sqref>
        </x14:conditionalFormatting>
        <x14:conditionalFormatting xmlns:xm="http://schemas.microsoft.com/office/excel/2006/main">
          <x14:cfRule type="iconSet" priority="1" id="{9328E8F2-E379-42B8-BF10-CA72F8A10696}">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H5:H7</xm:sqref>
        </x14:conditionalFormatting>
        <x14:conditionalFormatting xmlns:xm="http://schemas.microsoft.com/office/excel/2006/main">
          <x14:cfRule type="iconSet" priority="2" id="{8460E02B-9125-4FAE-83E2-28BB67AE6D3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I10</xm:sqref>
        </x14:conditionalFormatting>
        <x14:conditionalFormatting xmlns:xm="http://schemas.microsoft.com/office/excel/2006/main">
          <x14:cfRule type="iconSet" priority="3" id="{C6BDE181-411E-4F8A-B5FD-81A65E8C7DE5}">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I12:I14</xm:sqref>
        </x14:conditionalFormatting>
        <x14:conditionalFormatting xmlns:xm="http://schemas.microsoft.com/office/excel/2006/main">
          <x14:cfRule type="iconSet" priority="7" id="{BFCABEA5-A125-4FDD-825E-963997AEC433}">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I15:I20</xm:sqref>
        </x14:conditionalFormatting>
        <x14:conditionalFormatting xmlns:xm="http://schemas.microsoft.com/office/excel/2006/main">
          <x14:cfRule type="iconSet" priority="214" id="{30371429-2CC6-4B69-B58B-49DF24A8F29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I21:I71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C99"/>
  </sheetPr>
  <dimension ref="A1:J85"/>
  <sheetViews>
    <sheetView showGridLines="0" zoomScale="85" zoomScaleNormal="85" workbookViewId="0">
      <selection activeCell="D18" sqref="D18"/>
    </sheetView>
  </sheetViews>
  <sheetFormatPr defaultColWidth="9.1796875" defaultRowHeight="12.65" customHeight="1" outlineLevelCol="1"/>
  <cols>
    <col min="1" max="1" width="5" customWidth="1"/>
    <col min="2" max="2" width="47" customWidth="1"/>
    <col min="3" max="3" width="15.7265625" customWidth="1"/>
    <col min="4" max="7" width="14.54296875" customWidth="1"/>
    <col min="8" max="8" width="12.81640625" customWidth="1"/>
    <col min="9" max="10" width="23.54296875" customWidth="1" outlineLevel="1"/>
    <col min="11" max="30" width="9.1796875" customWidth="1"/>
  </cols>
  <sheetData>
    <row r="1" spans="1:10" s="179" customFormat="1" ht="25" customHeight="1">
      <c r="A1" s="176"/>
      <c r="B1" s="35" t="str">
        <f>Index!B1</f>
        <v>Jemena Electricity Networks – Alternative Control Services Forecast model</v>
      </c>
      <c r="C1" s="28" t="s">
        <v>65</v>
      </c>
      <c r="D1" s="37" t="s">
        <v>66</v>
      </c>
      <c r="E1" s="176"/>
      <c r="F1" s="28" t="s">
        <v>67</v>
      </c>
      <c r="G1" s="122">
        <f>'Model Validation'!C9</f>
        <v>0</v>
      </c>
    </row>
    <row r="2" spans="1:10" s="179" customFormat="1" ht="25" customHeight="1">
      <c r="A2" s="176"/>
      <c r="B2" s="35" t="str">
        <f ca="1">MID(CELL("filename",A1),FIND("]",CELL("filename",A1))+1,255)</f>
        <v>Output|Quoted</v>
      </c>
      <c r="C2" s="28"/>
      <c r="D2" s="69" t="s">
        <v>68</v>
      </c>
      <c r="E2" s="176"/>
    </row>
    <row r="3" spans="1:10" s="4" customFormat="1" ht="12.5">
      <c r="A3" s="5"/>
      <c r="B3" s="5"/>
      <c r="C3" s="5"/>
    </row>
    <row r="4" spans="1:10" s="4" customFormat="1" ht="12.5">
      <c r="A4" s="5"/>
      <c r="B4" s="5"/>
      <c r="C4" s="5"/>
      <c r="D4" s="101">
        <f>IF(D7='Input|Escalations'!J27,0,1)</f>
        <v>0</v>
      </c>
      <c r="E4" s="101">
        <f>IF(E7='Input|Escalations'!K27,0,1)</f>
        <v>0</v>
      </c>
      <c r="F4" s="101">
        <f>IF(F7='Input|Escalations'!L27,0,1)</f>
        <v>0</v>
      </c>
      <c r="G4" s="101">
        <f>IF(G7='Input|Escalations'!M27,0,1)</f>
        <v>0</v>
      </c>
    </row>
    <row r="5" spans="1:10" ht="14">
      <c r="A5" s="5"/>
      <c r="B5" s="47" t="str">
        <f>IFERROR("2.1 X-factors for each year of "&amp;'Input|Setup'!$E$11&amp;" to "&amp;'Input|Setup'!$E$15&amp;" regulatory period, (per cent)","")</f>
        <v>2.1 X-factors for each year of 2026-27 to 2030-31 regulatory period, (per cent)</v>
      </c>
      <c r="C5" s="47"/>
      <c r="D5" s="47"/>
      <c r="E5" s="47"/>
      <c r="F5" s="47"/>
      <c r="G5" s="47"/>
      <c r="H5" s="101">
        <f>IF(SUM(D4:G4)=0,0,1)</f>
        <v>0</v>
      </c>
      <c r="I5" s="77"/>
      <c r="J5" s="77"/>
    </row>
    <row r="6" spans="1:10" ht="14">
      <c r="A6" s="5"/>
      <c r="B6" s="34"/>
      <c r="C6" s="34" t="str">
        <f>'Output|Fee Based'!C6</f>
        <v>2026-27</v>
      </c>
      <c r="D6" s="34" t="str">
        <f>'Output|Fee Based'!D6</f>
        <v>2027-28</v>
      </c>
      <c r="E6" s="34" t="str">
        <f>'Output|Fee Based'!E6</f>
        <v>2028-29</v>
      </c>
      <c r="F6" s="34" t="str">
        <f>'Output|Fee Based'!F6</f>
        <v>2029-30</v>
      </c>
      <c r="G6" s="34" t="str">
        <f>'Output|Fee Based'!G6</f>
        <v>2030-31</v>
      </c>
      <c r="H6" s="4"/>
      <c r="I6" s="77"/>
      <c r="J6" s="77"/>
    </row>
    <row r="7" spans="1:10" ht="14">
      <c r="A7" s="5"/>
      <c r="B7" s="5"/>
      <c r="C7" s="5"/>
      <c r="D7" s="230">
        <f>'Output|Fee Based'!D7</f>
        <v>-9.4532903132763194E-3</v>
      </c>
      <c r="E7" s="230">
        <f>'Output|Fee Based'!E7</f>
        <v>-1.1677109032548483E-2</v>
      </c>
      <c r="F7" s="230">
        <f>'Output|Fee Based'!F7</f>
        <v>-1.2078971675182581E-2</v>
      </c>
      <c r="G7" s="230">
        <f>'Output|Fee Based'!G7</f>
        <v>-1.1092521820503005E-2</v>
      </c>
      <c r="H7" s="4"/>
      <c r="I7" s="77"/>
      <c r="J7" s="77"/>
    </row>
    <row r="8" spans="1:10" ht="14">
      <c r="A8" s="5"/>
      <c r="B8" s="5"/>
      <c r="C8" s="5"/>
      <c r="D8" s="4"/>
      <c r="E8" s="4"/>
      <c r="F8" s="4"/>
      <c r="G8" s="4"/>
      <c r="H8" s="4"/>
      <c r="I8" s="77"/>
      <c r="J8" s="77"/>
    </row>
    <row r="9" spans="1:10" ht="14">
      <c r="A9" s="5"/>
      <c r="B9" s="5"/>
      <c r="C9" s="5"/>
      <c r="D9" s="4"/>
      <c r="E9" s="4"/>
      <c r="F9" s="4"/>
      <c r="G9" s="4"/>
      <c r="H9" s="4"/>
      <c r="I9" s="495" t="s">
        <v>69</v>
      </c>
      <c r="J9" s="495"/>
    </row>
    <row r="10" spans="1:10" ht="14">
      <c r="A10" s="5"/>
      <c r="B10" s="47" t="str">
        <f>IFERROR("2.2 Labour rates for "&amp;'Input|Setup'!$E$11&amp;", ($"&amp;'Input|Setup'!$E$8&amp;")","")</f>
        <v>2.2 Labour rates for 2026-27, ($2026-27)</v>
      </c>
      <c r="C10" s="47"/>
      <c r="D10" s="47"/>
      <c r="E10" s="65"/>
      <c r="F10" s="5"/>
      <c r="G10" s="5"/>
      <c r="H10" s="5"/>
      <c r="I10" s="67" t="s">
        <v>70</v>
      </c>
      <c r="J10" s="67" t="s">
        <v>71</v>
      </c>
    </row>
    <row r="11" spans="1:10" ht="12.5">
      <c r="A11" s="5"/>
      <c r="B11" s="34" t="s">
        <v>72</v>
      </c>
      <c r="C11" s="34" t="s">
        <v>73</v>
      </c>
      <c r="D11" s="34" t="s">
        <v>74</v>
      </c>
      <c r="E11" s="57"/>
      <c r="F11" s="5"/>
      <c r="G11" s="5"/>
      <c r="H11" s="5"/>
      <c r="I11" s="34" t="s">
        <v>74</v>
      </c>
      <c r="J11" s="34" t="s">
        <v>74</v>
      </c>
    </row>
    <row r="12" spans="1:10" ht="13">
      <c r="A12" s="15">
        <v>1</v>
      </c>
      <c r="B12" s="405" t="str">
        <f>'Calc|Labour Rates'!B10</f>
        <v>Administrative Officer</v>
      </c>
      <c r="C12" s="405" t="str">
        <f>'Calc|Labour Rates'!C10</f>
        <v>Business hours</v>
      </c>
      <c r="D12" s="406" cm="1">
        <f t="array" ref="D12">IF('Calc|Labour Rates'!$D10="No","NA",IFERROR(LOOKUP(2, 1/('Calc|Labour Rates'!$B$10:$B$29='Output|Quoted'!$B12)/('Calc|Labour Rates'!$C$10:$C$29='Output|Quoted'!$C12),'Calc|Labour Rates'!$F$10:$F$29),0))</f>
        <v>120.34000000000002</v>
      </c>
      <c r="E12" s="66"/>
      <c r="F12" s="4"/>
      <c r="G12" s="101">
        <f>IF(OR($D12="NA",AND(B12='Calc|Labour Rates'!B10,'Output|Quoted'!C12='Calc|Labour Rates'!C10,'Output|Quoted'!D12='Calc|Labour Rates'!F10)),0,1)</f>
        <v>0</v>
      </c>
      <c r="H12" s="4"/>
      <c r="I12" s="68">
        <v>72</v>
      </c>
      <c r="J12" s="56">
        <f t="shared" ref="J12:J31" si="0">MIN($I12,$D12)</f>
        <v>72</v>
      </c>
    </row>
    <row r="13" spans="1:10" ht="13">
      <c r="A13" s="15">
        <f>IFERROR(A12+1,"")</f>
        <v>2</v>
      </c>
      <c r="B13" s="405" t="str">
        <f>'Calc|Labour Rates'!B11</f>
        <v>Field Worker</v>
      </c>
      <c r="C13" s="405" t="str">
        <f>'Calc|Labour Rates'!C11</f>
        <v>Business hours</v>
      </c>
      <c r="D13" s="406" cm="1">
        <f t="array" ref="D13">IF('Calc|Labour Rates'!$D11="No","NA",IFERROR(LOOKUP(2, 1/('Calc|Labour Rates'!$B$10:$B$29='Output|Quoted'!$B13)/('Calc|Labour Rates'!$C$10:$C$29='Output|Quoted'!$C13),'Calc|Labour Rates'!$F$10:$F$29),0))</f>
        <v>205.11899850759139</v>
      </c>
      <c r="E13" s="66"/>
      <c r="F13" s="4"/>
      <c r="G13" s="101">
        <f>IF(OR($D13="NA",AND(B13='Calc|Labour Rates'!B11,'Output|Quoted'!C13='Calc|Labour Rates'!C11,'Output|Quoted'!D13='Calc|Labour Rates'!F11)),0,1)</f>
        <v>0</v>
      </c>
      <c r="H13" s="4"/>
      <c r="I13" s="68">
        <v>150</v>
      </c>
      <c r="J13" s="56">
        <f t="shared" si="0"/>
        <v>150</v>
      </c>
    </row>
    <row r="14" spans="1:10" ht="13">
      <c r="A14" s="15">
        <f t="shared" ref="A14:A31" si="1">IFERROR(A13+1,"")</f>
        <v>3</v>
      </c>
      <c r="B14" s="405" t="str">
        <f>'Calc|Labour Rates'!B12</f>
        <v>Technical Specialist</v>
      </c>
      <c r="C14" s="405" t="str">
        <f>'Calc|Labour Rates'!C12</f>
        <v>Business hours</v>
      </c>
      <c r="D14" s="406" cm="1">
        <f t="array" ref="D14">IF('Calc|Labour Rates'!$D12="No","NA",IFERROR(LOOKUP(2, 1/('Calc|Labour Rates'!$B$10:$B$29='Output|Quoted'!$B14)/('Calc|Labour Rates'!$C$10:$C$29='Output|Quoted'!$C14),'Calc|Labour Rates'!$F$10:$F$29),0))</f>
        <v>218.84404072940907</v>
      </c>
      <c r="E14" s="66"/>
      <c r="F14" s="4"/>
      <c r="G14" s="101">
        <f>IF(OR($D14="NA",AND(B14='Calc|Labour Rates'!B12,'Output|Quoted'!C14='Calc|Labour Rates'!C12,'Output|Quoted'!D14='Calc|Labour Rates'!F12)),0,1)</f>
        <v>0</v>
      </c>
      <c r="H14" s="4"/>
      <c r="I14" s="68">
        <v>150</v>
      </c>
      <c r="J14" s="56">
        <f t="shared" si="0"/>
        <v>150</v>
      </c>
    </row>
    <row r="15" spans="1:10" ht="13">
      <c r="A15" s="15">
        <f t="shared" si="1"/>
        <v>4</v>
      </c>
      <c r="B15" s="405" t="str">
        <f>'Calc|Labour Rates'!B13</f>
        <v>Engineer</v>
      </c>
      <c r="C15" s="405" t="str">
        <f>'Calc|Labour Rates'!C13</f>
        <v>Business hours</v>
      </c>
      <c r="D15" s="406" cm="1">
        <f t="array" ref="D15">IF('Calc|Labour Rates'!$D13="No","NA",IFERROR(LOOKUP(2, 1/('Calc|Labour Rates'!$B$10:$B$29='Output|Quoted'!$B15)/('Calc|Labour Rates'!$C$10:$C$29='Output|Quoted'!$C15),'Calc|Labour Rates'!$F$10:$F$29),0))</f>
        <v>253.35000000000014</v>
      </c>
      <c r="E15" s="66"/>
      <c r="F15" s="4"/>
      <c r="G15" s="101">
        <f>IF(OR($D15="NA",AND(B15='Calc|Labour Rates'!B13,'Output|Quoted'!C15='Calc|Labour Rates'!C13,'Output|Quoted'!D15='Calc|Labour Rates'!F13)),0,1)</f>
        <v>0</v>
      </c>
      <c r="H15" s="4"/>
      <c r="I15" s="68">
        <v>205</v>
      </c>
      <c r="J15" s="56">
        <f t="shared" si="0"/>
        <v>205</v>
      </c>
    </row>
    <row r="16" spans="1:10" ht="13">
      <c r="A16" s="15">
        <f t="shared" si="1"/>
        <v>5</v>
      </c>
      <c r="B16" s="405" t="str">
        <f>'Calc|Labour Rates'!B14</f>
        <v>Senior Engineer</v>
      </c>
      <c r="C16" s="405" t="str">
        <f>'Calc|Labour Rates'!C14</f>
        <v>Business hours</v>
      </c>
      <c r="D16" s="406" cm="1">
        <f t="array" ref="D16">IF('Calc|Labour Rates'!$D14="No","NA",IFERROR(LOOKUP(2, 1/('Calc|Labour Rates'!$B$10:$B$29='Output|Quoted'!$B16)/('Calc|Labour Rates'!$C$10:$C$29='Output|Quoted'!$C16),'Calc|Labour Rates'!$F$10:$F$29),0))</f>
        <v>304.02000000000004</v>
      </c>
      <c r="E16" s="66"/>
      <c r="F16" s="4"/>
      <c r="G16" s="101">
        <f>IF(OR($D16="NA",AND(B16='Calc|Labour Rates'!B14,'Output|Quoted'!C16='Calc|Labour Rates'!C14,'Output|Quoted'!D16='Calc|Labour Rates'!F14)),0,1)</f>
        <v>0</v>
      </c>
      <c r="H16" s="4"/>
      <c r="I16" s="68">
        <v>300</v>
      </c>
      <c r="J16" s="56">
        <f t="shared" si="0"/>
        <v>300</v>
      </c>
    </row>
    <row r="17" spans="1:10" ht="13">
      <c r="A17" s="15">
        <f t="shared" si="1"/>
        <v>6</v>
      </c>
      <c r="B17" s="405" t="str">
        <f>'Calc|Labour Rates'!B15</f>
        <v>Administrative Officer</v>
      </c>
      <c r="C17" s="405" t="str">
        <f>'Calc|Labour Rates'!C15</f>
        <v>After Hours</v>
      </c>
      <c r="D17" s="406" t="str" cm="1">
        <f t="array" ref="D17">IF('Calc|Labour Rates'!$D15="No","NA",IFERROR(LOOKUP(2, 1/('Calc|Labour Rates'!$B$10:$B$29='Output|Quoted'!$B17)/('Calc|Labour Rates'!$C$10:$C$29='Output|Quoted'!$C17),'Calc|Labour Rates'!$F$10:$F$29),0))</f>
        <v>NA</v>
      </c>
      <c r="E17" s="66"/>
      <c r="F17" s="4"/>
      <c r="G17" s="101">
        <f>IF(OR($D17="NA",AND(B17='Calc|Labour Rates'!B15,'Output|Quoted'!C17='Calc|Labour Rates'!C15,'Output|Quoted'!D17='Calc|Labour Rates'!F15)),0,1)</f>
        <v>0</v>
      </c>
      <c r="H17" s="4"/>
      <c r="I17" s="68">
        <f>I12*1.69</f>
        <v>121.67999999999999</v>
      </c>
      <c r="J17" s="56">
        <f t="shared" si="0"/>
        <v>121.67999999999999</v>
      </c>
    </row>
    <row r="18" spans="1:10" ht="13">
      <c r="A18" s="15">
        <f t="shared" si="1"/>
        <v>7</v>
      </c>
      <c r="B18" s="405" t="str">
        <f>'Calc|Labour Rates'!B16</f>
        <v>Field Worker</v>
      </c>
      <c r="C18" s="405" t="str">
        <f>'Calc|Labour Rates'!C16</f>
        <v>After Hours</v>
      </c>
      <c r="D18" s="406" cm="1">
        <f t="array" ref="D18">IF('Calc|Labour Rates'!$D16="No","NA",IFERROR(LOOKUP(2, 1/('Calc|Labour Rates'!$B$10:$B$29='Output|Quoted'!$B18)/('Calc|Labour Rates'!$C$10:$C$29='Output|Quoted'!$C18),'Calc|Labour Rates'!$F$10:$F$29),0))</f>
        <v>359.75099693567529</v>
      </c>
      <c r="E18" s="66"/>
      <c r="F18" s="4"/>
      <c r="G18" s="101">
        <f>IF(OR($D18="NA",AND(B18='Calc|Labour Rates'!B16,'Output|Quoted'!C18='Calc|Labour Rates'!C16,'Output|Quoted'!D18='Calc|Labour Rates'!F16)),0,1)</f>
        <v>0</v>
      </c>
      <c r="H18" s="4"/>
      <c r="I18" s="68">
        <f>I13*1.69</f>
        <v>253.5</v>
      </c>
      <c r="J18" s="56">
        <f t="shared" si="0"/>
        <v>253.5</v>
      </c>
    </row>
    <row r="19" spans="1:10" ht="13">
      <c r="A19" s="15">
        <f t="shared" si="1"/>
        <v>8</v>
      </c>
      <c r="B19" s="405" t="str">
        <f>'Calc|Labour Rates'!B17</f>
        <v>Technical Specialist</v>
      </c>
      <c r="C19" s="405" t="str">
        <f>'Calc|Labour Rates'!C17</f>
        <v>After Hours</v>
      </c>
      <c r="D19" s="406" t="str" cm="1">
        <f t="array" ref="D19">IF('Calc|Labour Rates'!$D17="No","NA",IFERROR(LOOKUP(2, 1/('Calc|Labour Rates'!$B$10:$B$29='Output|Quoted'!$B19)/('Calc|Labour Rates'!$C$10:$C$29='Output|Quoted'!$C19),'Calc|Labour Rates'!$F$10:$F$29),0))</f>
        <v>NA</v>
      </c>
      <c r="E19" s="66"/>
      <c r="F19" s="4"/>
      <c r="G19" s="101">
        <f>IF(OR($D19="NA",AND(B19='Calc|Labour Rates'!B17,'Output|Quoted'!C19='Calc|Labour Rates'!C17,'Output|Quoted'!D19='Calc|Labour Rates'!F17)),0,1)</f>
        <v>0</v>
      </c>
      <c r="H19" s="4"/>
      <c r="I19" s="68">
        <f>I14*1.69</f>
        <v>253.5</v>
      </c>
      <c r="J19" s="56">
        <f t="shared" si="0"/>
        <v>253.5</v>
      </c>
    </row>
    <row r="20" spans="1:10" ht="13">
      <c r="A20" s="15">
        <f t="shared" si="1"/>
        <v>9</v>
      </c>
      <c r="B20" s="405" t="str">
        <f>'Calc|Labour Rates'!B18</f>
        <v>Engineer</v>
      </c>
      <c r="C20" s="405" t="str">
        <f>'Calc|Labour Rates'!C18</f>
        <v>After Hours</v>
      </c>
      <c r="D20" s="406" t="str" cm="1">
        <f t="array" ref="D20">IF('Calc|Labour Rates'!$D18="No","NA",IFERROR(LOOKUP(2, 1/('Calc|Labour Rates'!$B$10:$B$29='Output|Quoted'!$B20)/('Calc|Labour Rates'!$C$10:$C$29='Output|Quoted'!$C20),'Calc|Labour Rates'!$F$10:$F$29),0))</f>
        <v>NA</v>
      </c>
      <c r="E20" s="66"/>
      <c r="F20" s="5"/>
      <c r="G20" s="101">
        <f>IF(OR($D20="NA",AND(B20='Calc|Labour Rates'!B18,'Output|Quoted'!C20='Calc|Labour Rates'!C18,'Output|Quoted'!D20='Calc|Labour Rates'!F18)),0,1)</f>
        <v>0</v>
      </c>
      <c r="H20" s="5"/>
      <c r="I20" s="68">
        <f>I15*1.69</f>
        <v>346.45</v>
      </c>
      <c r="J20" s="56">
        <f t="shared" si="0"/>
        <v>346.45</v>
      </c>
    </row>
    <row r="21" spans="1:10" ht="13">
      <c r="A21" s="15">
        <f t="shared" si="1"/>
        <v>10</v>
      </c>
      <c r="B21" s="405" t="str">
        <f>'Calc|Labour Rates'!B19</f>
        <v>Senior Engineer</v>
      </c>
      <c r="C21" s="405" t="str">
        <f>'Calc|Labour Rates'!C19</f>
        <v>After Hours</v>
      </c>
      <c r="D21" s="406" t="str" cm="1">
        <f t="array" ref="D21">IF('Calc|Labour Rates'!$D19="No","NA",IFERROR(LOOKUP(2, 1/('Calc|Labour Rates'!$B$10:$B$29='Output|Quoted'!$B21)/('Calc|Labour Rates'!$C$10:$C$29='Output|Quoted'!$C21),'Calc|Labour Rates'!$F$10:$F$29),0))</f>
        <v>NA</v>
      </c>
      <c r="E21" s="66"/>
      <c r="F21" s="5"/>
      <c r="G21" s="101">
        <f>IF(OR($D21="NA",AND(B21='Calc|Labour Rates'!B19,'Output|Quoted'!C21='Calc|Labour Rates'!C19,'Output|Quoted'!D21='Calc|Labour Rates'!F19)),0,1)</f>
        <v>0</v>
      </c>
      <c r="H21" s="5"/>
      <c r="I21" s="68">
        <f>I16*1.69</f>
        <v>507</v>
      </c>
      <c r="J21" s="56">
        <f t="shared" si="0"/>
        <v>507</v>
      </c>
    </row>
    <row r="22" spans="1:10" ht="13">
      <c r="A22" s="15">
        <f t="shared" si="1"/>
        <v>11</v>
      </c>
      <c r="B22" s="405" t="str">
        <f>'Calc|Labour Rates'!B20</f>
        <v/>
      </c>
      <c r="C22" s="405" t="str">
        <f>'Calc|Labour Rates'!C20</f>
        <v/>
      </c>
      <c r="D22" s="406" cm="1">
        <f t="array" ref="D22">IF('Calc|Labour Rates'!$D20="No","NA",IFERROR(LOOKUP(2, 1/('Calc|Labour Rates'!$B$10:$B$29='Output|Quoted'!$B22)/('Calc|Labour Rates'!$C$10:$C$29='Output|Quoted'!$C22),'Calc|Labour Rates'!$F$10:$F$29),0))</f>
        <v>0</v>
      </c>
      <c r="E22" s="66"/>
      <c r="F22" s="4"/>
      <c r="G22" s="101">
        <f>IF(OR($D22="NA",AND(B22='Calc|Labour Rates'!B20,'Output|Quoted'!C22='Calc|Labour Rates'!C20,'Output|Quoted'!D22='Calc|Labour Rates'!F20)),0,1)</f>
        <v>0</v>
      </c>
      <c r="H22" s="4"/>
      <c r="I22" s="68"/>
      <c r="J22" s="56">
        <f t="shared" si="0"/>
        <v>0</v>
      </c>
    </row>
    <row r="23" spans="1:10" ht="13">
      <c r="A23" s="15">
        <f t="shared" si="1"/>
        <v>12</v>
      </c>
      <c r="B23" s="405" t="str">
        <f>'Calc|Labour Rates'!B21</f>
        <v/>
      </c>
      <c r="C23" s="405" t="str">
        <f>'Calc|Labour Rates'!C21</f>
        <v/>
      </c>
      <c r="D23" s="406" cm="1">
        <f t="array" ref="D23">IF('Calc|Labour Rates'!$D21="No","NA",IFERROR(LOOKUP(2, 1/('Calc|Labour Rates'!$B$10:$B$29='Output|Quoted'!$B23)/('Calc|Labour Rates'!$C$10:$C$29='Output|Quoted'!$C23),'Calc|Labour Rates'!$F$10:$F$29),0))</f>
        <v>0</v>
      </c>
      <c r="E23" s="66"/>
      <c r="F23" s="4"/>
      <c r="G23" s="101">
        <f>IF(OR($D23="NA",AND(B23='Calc|Labour Rates'!B21,'Output|Quoted'!C23='Calc|Labour Rates'!C21,'Output|Quoted'!D23='Calc|Labour Rates'!F21)),0,1)</f>
        <v>0</v>
      </c>
      <c r="H23" s="4"/>
      <c r="I23" s="68"/>
      <c r="J23" s="56">
        <f t="shared" si="0"/>
        <v>0</v>
      </c>
    </row>
    <row r="24" spans="1:10" ht="13">
      <c r="A24" s="15">
        <f t="shared" si="1"/>
        <v>13</v>
      </c>
      <c r="B24" s="405" t="str">
        <f>'Calc|Labour Rates'!B22</f>
        <v/>
      </c>
      <c r="C24" s="405" t="str">
        <f>'Calc|Labour Rates'!C22</f>
        <v/>
      </c>
      <c r="D24" s="406" cm="1">
        <f t="array" ref="D24">IF('Calc|Labour Rates'!$D22="No","NA",IFERROR(LOOKUP(2, 1/('Calc|Labour Rates'!$B$10:$B$29='Output|Quoted'!$B24)/('Calc|Labour Rates'!$C$10:$C$29='Output|Quoted'!$C24),'Calc|Labour Rates'!$F$10:$F$29),0))</f>
        <v>0</v>
      </c>
      <c r="E24" s="66"/>
      <c r="F24" s="4"/>
      <c r="G24" s="101">
        <f>IF(OR($D24="NA",AND(B24='Calc|Labour Rates'!B22,'Output|Quoted'!C24='Calc|Labour Rates'!C22,'Output|Quoted'!D24='Calc|Labour Rates'!F22)),0,1)</f>
        <v>0</v>
      </c>
      <c r="H24" s="4"/>
      <c r="I24" s="68"/>
      <c r="J24" s="56">
        <f t="shared" si="0"/>
        <v>0</v>
      </c>
    </row>
    <row r="25" spans="1:10" ht="13">
      <c r="A25" s="15">
        <f t="shared" si="1"/>
        <v>14</v>
      </c>
      <c r="B25" s="405" t="str">
        <f>'Calc|Labour Rates'!B23</f>
        <v/>
      </c>
      <c r="C25" s="407">
        <f>'Calc|Labour Rates'!C23</f>
        <v>0</v>
      </c>
      <c r="D25" s="406" cm="1">
        <f t="array" ref="D25">IF('Calc|Labour Rates'!$D23="No","NA",IFERROR(LOOKUP(2, 1/('Calc|Labour Rates'!$B$10:$B$29='Output|Quoted'!$B25)/('Calc|Labour Rates'!$C$10:$C$29='Output|Quoted'!$C25),'Calc|Labour Rates'!$F$10:$F$29),0))</f>
        <v>0</v>
      </c>
      <c r="E25" s="66"/>
      <c r="F25" s="4"/>
      <c r="G25" s="101">
        <f>IF(OR($D25="NA",AND(B25='Calc|Labour Rates'!B23,'Output|Quoted'!C25='Calc|Labour Rates'!C23,'Output|Quoted'!D25='Calc|Labour Rates'!F23)),0,1)</f>
        <v>0</v>
      </c>
      <c r="H25" s="4"/>
      <c r="I25" s="68"/>
      <c r="J25" s="56">
        <f t="shared" si="0"/>
        <v>0</v>
      </c>
    </row>
    <row r="26" spans="1:10" ht="13">
      <c r="A26" s="15">
        <f t="shared" si="1"/>
        <v>15</v>
      </c>
      <c r="B26" s="405" t="str">
        <f>'Calc|Labour Rates'!B24</f>
        <v/>
      </c>
      <c r="C26" s="407">
        <f>'Calc|Labour Rates'!C24</f>
        <v>0</v>
      </c>
      <c r="D26" s="406" cm="1">
        <f t="array" ref="D26">IF('Calc|Labour Rates'!$D24="No","NA",IFERROR(LOOKUP(2, 1/('Calc|Labour Rates'!$B$10:$B$29='Output|Quoted'!$B26)/('Calc|Labour Rates'!$C$10:$C$29='Output|Quoted'!$C26),'Calc|Labour Rates'!$F$10:$F$29),0))</f>
        <v>0</v>
      </c>
      <c r="E26" s="66"/>
      <c r="F26" s="4"/>
      <c r="G26" s="101">
        <f>IF(OR($D26="NA",AND(B26='Calc|Labour Rates'!B24,'Output|Quoted'!C26='Calc|Labour Rates'!C24,'Output|Quoted'!D26='Calc|Labour Rates'!F24)),0,1)</f>
        <v>0</v>
      </c>
      <c r="H26" s="4"/>
      <c r="I26" s="68"/>
      <c r="J26" s="56">
        <f t="shared" si="0"/>
        <v>0</v>
      </c>
    </row>
    <row r="27" spans="1:10" ht="13">
      <c r="A27" s="15">
        <f t="shared" si="1"/>
        <v>16</v>
      </c>
      <c r="B27" s="405" t="str">
        <f>'Calc|Labour Rates'!B25</f>
        <v/>
      </c>
      <c r="C27" s="405" t="str">
        <f>'Calc|Labour Rates'!C25</f>
        <v/>
      </c>
      <c r="D27" s="406" cm="1">
        <f t="array" ref="D27">IF('Calc|Labour Rates'!$D25="No","NA",IFERROR(LOOKUP(2, 1/('Calc|Labour Rates'!$B$10:$B$29='Output|Quoted'!$B27)/('Calc|Labour Rates'!$C$10:$C$29='Output|Quoted'!$C27),'Calc|Labour Rates'!$F$10:$F$29),0))</f>
        <v>0</v>
      </c>
      <c r="E27" s="66"/>
      <c r="F27" s="4"/>
      <c r="G27" s="101">
        <f>IF(OR($D27="NA",AND(B27='Calc|Labour Rates'!B25,'Output|Quoted'!C27='Calc|Labour Rates'!C25,'Output|Quoted'!D27='Calc|Labour Rates'!F25)),0,1)</f>
        <v>0</v>
      </c>
      <c r="H27" s="4"/>
      <c r="I27" s="68"/>
      <c r="J27" s="56">
        <f t="shared" si="0"/>
        <v>0</v>
      </c>
    </row>
    <row r="28" spans="1:10" ht="13">
      <c r="A28" s="15">
        <f t="shared" si="1"/>
        <v>17</v>
      </c>
      <c r="B28" s="405" t="str">
        <f>'Calc|Labour Rates'!B26</f>
        <v/>
      </c>
      <c r="C28" s="405" t="str">
        <f>'Calc|Labour Rates'!C26</f>
        <v/>
      </c>
      <c r="D28" s="406" cm="1">
        <f t="array" ref="D28">IF('Calc|Labour Rates'!$D26="No","NA",IFERROR(LOOKUP(2, 1/('Calc|Labour Rates'!$B$10:$B$29='Output|Quoted'!$B28)/('Calc|Labour Rates'!$C$10:$C$29='Output|Quoted'!$C28),'Calc|Labour Rates'!$F$10:$F$29),0))</f>
        <v>0</v>
      </c>
      <c r="E28" s="66"/>
      <c r="F28" s="4"/>
      <c r="G28" s="101">
        <f>IF(OR($D28="NA",AND(B28='Calc|Labour Rates'!B26,'Output|Quoted'!C28='Calc|Labour Rates'!C26,'Output|Quoted'!D28='Calc|Labour Rates'!F26)),0,1)</f>
        <v>0</v>
      </c>
      <c r="H28" s="4"/>
      <c r="I28" s="68"/>
      <c r="J28" s="56">
        <f t="shared" si="0"/>
        <v>0</v>
      </c>
    </row>
    <row r="29" spans="1:10" ht="13">
      <c r="A29" s="15">
        <f t="shared" si="1"/>
        <v>18</v>
      </c>
      <c r="B29" s="405" t="str">
        <f>'Calc|Labour Rates'!B27</f>
        <v/>
      </c>
      <c r="C29" s="405" t="str">
        <f>'Calc|Labour Rates'!C27</f>
        <v/>
      </c>
      <c r="D29" s="406" cm="1">
        <f t="array" ref="D29">IF('Calc|Labour Rates'!$D27="No","NA",IFERROR(LOOKUP(2, 1/('Calc|Labour Rates'!$B$10:$B$29='Output|Quoted'!$B29)/('Calc|Labour Rates'!$C$10:$C$29='Output|Quoted'!$C29),'Calc|Labour Rates'!$F$10:$F$29),0))</f>
        <v>0</v>
      </c>
      <c r="E29" s="66"/>
      <c r="F29" s="4"/>
      <c r="G29" s="101">
        <f>IF(OR($D29="NA",AND(B29='Calc|Labour Rates'!B27,'Output|Quoted'!C29='Calc|Labour Rates'!C27,'Output|Quoted'!D29='Calc|Labour Rates'!F27)),0,1)</f>
        <v>0</v>
      </c>
      <c r="H29" s="4"/>
      <c r="I29" s="68"/>
      <c r="J29" s="56">
        <f t="shared" si="0"/>
        <v>0</v>
      </c>
    </row>
    <row r="30" spans="1:10" ht="13">
      <c r="A30" s="15">
        <f t="shared" si="1"/>
        <v>19</v>
      </c>
      <c r="B30" s="405" t="str">
        <f>'Calc|Labour Rates'!B28</f>
        <v/>
      </c>
      <c r="C30" s="405" t="str">
        <f>'Calc|Labour Rates'!C28</f>
        <v/>
      </c>
      <c r="D30" s="406" cm="1">
        <f t="array" ref="D30">IF('Calc|Labour Rates'!$D28="No","NA",IFERROR(LOOKUP(2, 1/('Calc|Labour Rates'!$B$10:$B$29='Output|Quoted'!$B30)/('Calc|Labour Rates'!$C$10:$C$29='Output|Quoted'!$C30),'Calc|Labour Rates'!$F$10:$F$29),0))</f>
        <v>0</v>
      </c>
      <c r="E30" s="66"/>
      <c r="F30" s="4"/>
      <c r="G30" s="101">
        <f>IF(OR($D30="NA",AND(B30='Calc|Labour Rates'!B28,'Output|Quoted'!C30='Calc|Labour Rates'!C28,'Output|Quoted'!D30='Calc|Labour Rates'!F28)),0,1)</f>
        <v>0</v>
      </c>
      <c r="H30" s="4"/>
      <c r="I30" s="68"/>
      <c r="J30" s="56">
        <f t="shared" si="0"/>
        <v>0</v>
      </c>
    </row>
    <row r="31" spans="1:10" ht="13">
      <c r="A31" s="15">
        <f t="shared" si="1"/>
        <v>20</v>
      </c>
      <c r="B31" s="405" t="str">
        <f>'Calc|Labour Rates'!B29</f>
        <v/>
      </c>
      <c r="C31" s="405" t="str">
        <f>'Calc|Labour Rates'!C29</f>
        <v/>
      </c>
      <c r="D31" s="406" cm="1">
        <f t="array" ref="D31">IF('Calc|Labour Rates'!$D29="No","NA",IFERROR(LOOKUP(2, 1/('Calc|Labour Rates'!$B$10:$B$29='Output|Quoted'!$B31)/('Calc|Labour Rates'!$C$10:$C$29='Output|Quoted'!$C31),'Calc|Labour Rates'!$F$10:$F$29),0))</f>
        <v>0</v>
      </c>
      <c r="E31" s="66"/>
      <c r="F31" s="4"/>
      <c r="G31" s="101">
        <f>IF(OR($D31="NA",AND(B31='Calc|Labour Rates'!B29,'Output|Quoted'!C31='Calc|Labour Rates'!C29,'Output|Quoted'!D31='Calc|Labour Rates'!F29)),0,1)</f>
        <v>0</v>
      </c>
      <c r="H31" s="4"/>
      <c r="I31" s="68"/>
      <c r="J31" s="56">
        <f t="shared" si="0"/>
        <v>0</v>
      </c>
    </row>
    <row r="32" spans="1:10" ht="13">
      <c r="A32" s="15"/>
      <c r="B32" s="63"/>
      <c r="C32" s="63"/>
      <c r="D32" s="64"/>
      <c r="E32" s="64"/>
      <c r="F32" s="4"/>
      <c r="G32" s="4"/>
      <c r="H32" s="4"/>
      <c r="I32" s="4"/>
      <c r="J32" s="4"/>
    </row>
    <row r="33" spans="1:10" ht="12.5">
      <c r="A33" s="5"/>
      <c r="B33" s="5"/>
      <c r="C33" s="5"/>
      <c r="D33" s="4"/>
      <c r="E33" s="4"/>
      <c r="F33" s="4"/>
      <c r="G33" s="4"/>
      <c r="H33" s="4"/>
      <c r="I33" s="4"/>
      <c r="J33" s="4"/>
    </row>
    <row r="34" spans="1:10" ht="14">
      <c r="A34" s="5"/>
      <c r="B34" s="47" t="str">
        <f>IFERROR("2.3 List of quoted services for "&amp;'Input|Setup'!$E$11&amp;" to "&amp;'Input|Setup'!$E$15&amp;" regulatory period","")</f>
        <v>2.3 List of quoted services for 2026-27 to 2030-31 regulatory period</v>
      </c>
      <c r="C34" s="47"/>
      <c r="D34" s="47"/>
      <c r="E34" s="65"/>
      <c r="F34" s="65"/>
      <c r="G34" s="65"/>
      <c r="H34" s="65"/>
    </row>
    <row r="35" spans="1:10" ht="12.5">
      <c r="A35" s="5"/>
      <c r="B35" s="33"/>
      <c r="C35" s="33"/>
      <c r="D35" s="33"/>
      <c r="E35" s="108"/>
      <c r="F35" s="108"/>
      <c r="G35" s="108"/>
      <c r="H35" s="108"/>
    </row>
    <row r="36" spans="1:10" ht="13">
      <c r="A36" s="15">
        <v>1</v>
      </c>
      <c r="B36" s="409" t="str">
        <f>'Input|Labour Rates'!B34</f>
        <v xml:space="preserve">Supply abolishment (non-basic) </v>
      </c>
      <c r="C36" s="410"/>
      <c r="D36" s="410"/>
      <c r="E36" s="109"/>
      <c r="F36" s="109"/>
      <c r="G36" s="101">
        <f>IF(B36='Input|Labour Rates'!B34,0,1)</f>
        <v>0</v>
      </c>
      <c r="H36" s="109"/>
    </row>
    <row r="37" spans="1:10" ht="13">
      <c r="A37" s="15">
        <f>IFERROR(A36+1,"")</f>
        <v>2</v>
      </c>
      <c r="B37" s="409" t="str">
        <f>'Input|Labour Rates'!B35</f>
        <v xml:space="preserve">Temporary covering of low voltage mains and service lines (fitting of tiger tails) </v>
      </c>
      <c r="C37" s="410"/>
      <c r="D37" s="410"/>
      <c r="E37" s="109"/>
      <c r="F37" s="109"/>
      <c r="G37" s="101">
        <f>IF(B37='Input|Labour Rates'!B35,0,1)</f>
        <v>0</v>
      </c>
      <c r="H37" s="109"/>
    </row>
    <row r="38" spans="1:10" ht="13">
      <c r="A38" s="15">
        <f t="shared" ref="A38:A66" si="2">IFERROR(A37+1,"")</f>
        <v>3</v>
      </c>
      <c r="B38" s="409" t="str">
        <f>'Input|Labour Rates'!B36</f>
        <v xml:space="preserve">Rearrangement of network assets at customer request, excluding alteration and relocation of public lighting assets </v>
      </c>
      <c r="C38" s="410"/>
      <c r="D38" s="410"/>
      <c r="E38" s="109"/>
      <c r="F38" s="109"/>
      <c r="G38" s="101">
        <f>IF(B38='Input|Labour Rates'!B36,0,1)</f>
        <v>0</v>
      </c>
      <c r="H38" s="109"/>
    </row>
    <row r="39" spans="1:10" ht="13">
      <c r="A39" s="15">
        <f t="shared" si="2"/>
        <v>4</v>
      </c>
      <c r="B39" s="409" t="str">
        <f>'Input|Labour Rates'!B37</f>
        <v xml:space="preserve">Elective undergrounding </v>
      </c>
      <c r="C39" s="410"/>
      <c r="D39" s="410"/>
      <c r="E39" s="109"/>
      <c r="F39" s="109"/>
      <c r="G39" s="101">
        <f>IF(B39='Input|Labour Rates'!B37,0,1)</f>
        <v>0</v>
      </c>
      <c r="H39" s="109"/>
    </row>
    <row r="40" spans="1:10" ht="13">
      <c r="A40" s="15">
        <f t="shared" si="2"/>
        <v>5</v>
      </c>
      <c r="B40" s="409" t="str">
        <f>'Input|Labour Rates'!B38</f>
        <v xml:space="preserve">Reserve feeder construction </v>
      </c>
      <c r="C40" s="410"/>
      <c r="D40" s="410"/>
      <c r="E40" s="109"/>
      <c r="F40" s="109"/>
      <c r="G40" s="101">
        <f>IF(B40='Input|Labour Rates'!B38,0,1)</f>
        <v>0</v>
      </c>
      <c r="H40" s="109"/>
    </row>
    <row r="41" spans="1:10" ht="13">
      <c r="A41" s="15">
        <f t="shared" si="2"/>
        <v>6</v>
      </c>
      <c r="B41" s="409" t="str">
        <f>'Input|Labour Rates'!B39</f>
        <v xml:space="preserve">Access permits, oversight and facilitation </v>
      </c>
      <c r="C41" s="410"/>
      <c r="D41" s="410"/>
      <c r="E41" s="109"/>
      <c r="F41" s="109"/>
      <c r="G41" s="101">
        <f>IF(B41='Input|Labour Rates'!B39,0,1)</f>
        <v>0</v>
      </c>
      <c r="H41" s="109"/>
    </row>
    <row r="42" spans="1:10" ht="13">
      <c r="A42" s="15">
        <f t="shared" si="2"/>
        <v>7</v>
      </c>
      <c r="B42" s="409" t="str">
        <f>'Input|Labour Rates'!B40</f>
        <v xml:space="preserve">Sale of approved materials or equipment </v>
      </c>
      <c r="C42" s="410"/>
      <c r="D42" s="410"/>
      <c r="E42" s="109"/>
      <c r="F42" s="109"/>
      <c r="G42" s="101">
        <f>IF(B42='Input|Labour Rates'!B40,0,1)</f>
        <v>0</v>
      </c>
      <c r="H42" s="109"/>
    </row>
    <row r="43" spans="1:10" ht="13">
      <c r="A43" s="15">
        <f t="shared" si="2"/>
        <v>8</v>
      </c>
      <c r="B43" s="409" t="str">
        <f>'Input|Labour Rates'!B41</f>
        <v xml:space="preserve">Notices of arrangement and completion notices </v>
      </c>
      <c r="C43" s="410"/>
      <c r="D43" s="410"/>
      <c r="E43" s="109"/>
      <c r="F43" s="109"/>
      <c r="G43" s="101">
        <f>IF(B43='Input|Labour Rates'!B41,0,1)</f>
        <v>0</v>
      </c>
      <c r="H43" s="109"/>
    </row>
    <row r="44" spans="1:10" ht="13">
      <c r="A44" s="15">
        <f t="shared" si="2"/>
        <v>9</v>
      </c>
      <c r="B44" s="409" t="str">
        <f>'Input|Labour Rates'!B42</f>
        <v xml:space="preserve">Network related property services </v>
      </c>
      <c r="C44" s="410"/>
      <c r="D44" s="410"/>
      <c r="E44" s="109"/>
      <c r="F44" s="109"/>
      <c r="G44" s="101">
        <f>IF(B44='Input|Labour Rates'!B42,0,1)</f>
        <v>0</v>
      </c>
      <c r="H44" s="109"/>
    </row>
    <row r="45" spans="1:10" ht="13">
      <c r="A45" s="15">
        <f t="shared" si="2"/>
        <v>10</v>
      </c>
      <c r="B45" s="409" t="str">
        <f>'Input|Labour Rates'!B43</f>
        <v xml:space="preserve">Network safety services </v>
      </c>
      <c r="C45" s="410"/>
      <c r="D45" s="410"/>
      <c r="E45" s="109"/>
      <c r="F45" s="109"/>
      <c r="G45" s="101">
        <f>IF(B45='Input|Labour Rates'!B43,0,1)</f>
        <v>0</v>
      </c>
      <c r="H45" s="109"/>
    </row>
    <row r="46" spans="1:10" ht="13">
      <c r="A46" s="15">
        <f t="shared" si="2"/>
        <v>11</v>
      </c>
      <c r="B46" s="409" t="str">
        <f>'Input|Labour Rates'!B44</f>
        <v xml:space="preserve">High load escorts </v>
      </c>
      <c r="C46" s="410"/>
      <c r="D46" s="410"/>
      <c r="E46" s="109"/>
      <c r="F46" s="109"/>
      <c r="G46" s="101">
        <f>IF(B46='Input|Labour Rates'!B44,0,1)</f>
        <v>0</v>
      </c>
      <c r="H46" s="109"/>
    </row>
    <row r="47" spans="1:10" ht="13">
      <c r="A47" s="15">
        <f t="shared" si="2"/>
        <v>12</v>
      </c>
      <c r="B47" s="409" t="str">
        <f>'Input|Labour Rates'!B45</f>
        <v xml:space="preserve">Fitting of possum guards and aerial markers </v>
      </c>
      <c r="C47" s="410"/>
      <c r="D47" s="410"/>
      <c r="E47" s="109"/>
      <c r="F47" s="109"/>
      <c r="G47" s="101">
        <f>IF(B47='Input|Labour Rates'!B45,0,1)</f>
        <v>0</v>
      </c>
      <c r="H47" s="109"/>
    </row>
    <row r="48" spans="1:10" ht="12.75" customHeight="1">
      <c r="A48" s="15">
        <f t="shared" si="2"/>
        <v>13</v>
      </c>
      <c r="B48" s="409" t="str">
        <f>'Input|Labour Rates'!B46</f>
        <v xml:space="preserve">Site visit relating to location of underground cables/assets </v>
      </c>
      <c r="C48" s="410"/>
      <c r="D48" s="410"/>
      <c r="E48" s="109"/>
      <c r="F48" s="109"/>
      <c r="G48" s="101">
        <f>IF(B48='Input|Labour Rates'!B46,0,1)</f>
        <v>0</v>
      </c>
      <c r="H48" s="109"/>
    </row>
    <row r="49" spans="1:8" ht="12.75" customHeight="1">
      <c r="A49" s="15">
        <f t="shared" si="2"/>
        <v>14</v>
      </c>
      <c r="B49" s="409" t="str">
        <f>'Input|Labour Rates'!B47</f>
        <v xml:space="preserve">Third party request for de-energising wires for safe approach </v>
      </c>
      <c r="C49" s="410"/>
      <c r="D49" s="410"/>
      <c r="E49" s="109"/>
      <c r="F49" s="109"/>
      <c r="G49" s="101">
        <f>IF(B49='Input|Labour Rates'!B47,0,1)</f>
        <v>0</v>
      </c>
      <c r="H49" s="109"/>
    </row>
    <row r="50" spans="1:8" ht="12.75" customHeight="1">
      <c r="A50" s="15">
        <f t="shared" si="2"/>
        <v>15</v>
      </c>
      <c r="B50" s="409" t="str">
        <f>'Input|Labour Rates'!B48</f>
        <v xml:space="preserve">Provision of traffic control and safety observer services by the distributor where required </v>
      </c>
      <c r="C50" s="410"/>
      <c r="D50" s="410"/>
      <c r="E50" s="109"/>
      <c r="F50" s="109"/>
      <c r="G50" s="101">
        <f>IF(B50='Input|Labour Rates'!B48,0,1)</f>
        <v>0</v>
      </c>
      <c r="H50" s="109"/>
    </row>
    <row r="51" spans="1:8" ht="12.75" customHeight="1">
      <c r="A51" s="15">
        <f t="shared" si="2"/>
        <v>16</v>
      </c>
      <c r="B51" s="409" t="str">
        <f>'Input|Labour Rates'!B49</f>
        <v xml:space="preserve">Planned interruption – customer requested </v>
      </c>
      <c r="C51" s="410"/>
      <c r="D51" s="410"/>
      <c r="E51" s="109"/>
      <c r="F51" s="109"/>
      <c r="G51" s="101">
        <f>IF(B51='Input|Labour Rates'!B49,0,1)</f>
        <v>0</v>
      </c>
      <c r="H51" s="109"/>
    </row>
    <row r="52" spans="1:8" ht="12.75" customHeight="1">
      <c r="A52" s="15">
        <f t="shared" si="2"/>
        <v>17</v>
      </c>
      <c r="B52" s="409" t="str">
        <f>'Input|Labour Rates'!B50</f>
        <v xml:space="preserve">Customer requested supply interruption </v>
      </c>
      <c r="C52" s="410"/>
      <c r="D52" s="410"/>
      <c r="E52" s="109"/>
      <c r="F52" s="109"/>
      <c r="G52" s="101">
        <f>IF(B52='Input|Labour Rates'!B50,0,1)</f>
        <v>0</v>
      </c>
      <c r="H52" s="109"/>
    </row>
    <row r="53" spans="1:8" ht="12.75" customHeight="1">
      <c r="A53" s="15">
        <f t="shared" si="2"/>
        <v>18</v>
      </c>
      <c r="B53" s="409" t="str">
        <f>'Input|Labour Rates'!B51</f>
        <v xml:space="preserve">Inspection and auditing services </v>
      </c>
      <c r="C53" s="410"/>
      <c r="D53" s="410"/>
      <c r="E53" s="109"/>
      <c r="F53" s="109"/>
      <c r="G53" s="101">
        <f>IF(B53='Input|Labour Rates'!B51,0,1)</f>
        <v>0</v>
      </c>
      <c r="H53" s="109"/>
    </row>
    <row r="54" spans="1:8" ht="12.75" customHeight="1">
      <c r="A54" s="15">
        <f t="shared" si="2"/>
        <v>19</v>
      </c>
      <c r="B54" s="409" t="str">
        <f>'Input|Labour Rates'!B52</f>
        <v xml:space="preserve">Provision of training to third parties for network related access </v>
      </c>
      <c r="C54" s="410"/>
      <c r="D54" s="410"/>
      <c r="E54" s="109"/>
      <c r="F54" s="109"/>
      <c r="G54" s="101">
        <f>IF(B54='Input|Labour Rates'!B52,0,1)</f>
        <v>0</v>
      </c>
      <c r="H54" s="109"/>
    </row>
    <row r="55" spans="1:8" ht="13">
      <c r="A55" s="15">
        <f t="shared" si="2"/>
        <v>20</v>
      </c>
      <c r="B55" s="409" t="str">
        <f>'Input|Labour Rates'!B53</f>
        <v xml:space="preserve">Authorisation and approval of third party service providers </v>
      </c>
      <c r="C55" s="410"/>
      <c r="D55" s="410"/>
      <c r="E55" s="109"/>
      <c r="F55" s="109"/>
      <c r="G55" s="101">
        <f>IF(B55='Input|Labour Rates'!B53,0,1)</f>
        <v>0</v>
      </c>
      <c r="H55" s="109"/>
    </row>
    <row r="56" spans="1:8" ht="13">
      <c r="A56" s="15">
        <f t="shared" si="2"/>
        <v>21</v>
      </c>
      <c r="B56" s="409" t="str">
        <f>'Input|Labour Rates'!B54</f>
        <v xml:space="preserve">Replacement of security lights that are beyond repair </v>
      </c>
      <c r="C56" s="410"/>
      <c r="D56" s="410"/>
      <c r="E56" s="109"/>
      <c r="F56" s="109"/>
      <c r="G56" s="101">
        <f>IF(B56='Input|Labour Rates'!B54,0,1)</f>
        <v>0</v>
      </c>
      <c r="H56" s="109"/>
    </row>
    <row r="57" spans="1:8" ht="13">
      <c r="A57" s="15">
        <f t="shared" si="2"/>
        <v>22</v>
      </c>
      <c r="B57" s="409" t="str">
        <f>'Input|Labour Rates'!B55</f>
        <v>Provision of electricity network data to customers or third parties outside of legislative obligations</v>
      </c>
      <c r="C57" s="410"/>
      <c r="D57" s="410"/>
      <c r="E57" s="109"/>
      <c r="F57" s="109"/>
      <c r="G57" s="101">
        <f>IF(B57='Input|Labour Rates'!B55,0,1)</f>
        <v>0</v>
      </c>
      <c r="H57" s="109"/>
    </row>
    <row r="58" spans="1:8" ht="13">
      <c r="A58" s="15">
        <f t="shared" si="2"/>
        <v>23</v>
      </c>
      <c r="B58" s="409" t="str">
        <f>'Input|Labour Rates'!B56</f>
        <v xml:space="preserve">Third party requested network alterations or other improvements </v>
      </c>
      <c r="C58" s="410"/>
      <c r="D58" s="410"/>
      <c r="E58" s="109"/>
      <c r="F58" s="109"/>
      <c r="G58" s="101">
        <f>IF(B58='Input|Labour Rates'!B56,0,1)</f>
        <v>0</v>
      </c>
      <c r="H58" s="109"/>
    </row>
    <row r="59" spans="1:8" ht="13">
      <c r="A59" s="15">
        <f t="shared" si="2"/>
        <v>24</v>
      </c>
      <c r="B59" s="409" t="str">
        <f>'Input|Labour Rates'!B57</f>
        <v xml:space="preserve">Community network upgrades </v>
      </c>
      <c r="C59" s="410"/>
      <c r="D59" s="410"/>
      <c r="E59" s="109"/>
      <c r="F59" s="109"/>
      <c r="G59" s="101">
        <f>IF(B59='Input|Labour Rates'!B57,0,1)</f>
        <v>0</v>
      </c>
      <c r="H59" s="109"/>
    </row>
    <row r="60" spans="1:8" ht="13">
      <c r="A60" s="15">
        <f t="shared" si="2"/>
        <v>25</v>
      </c>
      <c r="B60" s="409" t="str">
        <f>'Input|Labour Rates'!B58</f>
        <v xml:space="preserve">Non-standard metering services (eg. initial setup of load and inventory table of non-contestable unmetered devices) </v>
      </c>
      <c r="C60" s="410"/>
      <c r="D60" s="410"/>
      <c r="E60" s="109"/>
      <c r="F60" s="109"/>
      <c r="G60" s="101">
        <f>IF(B60='Input|Labour Rates'!B58,0,1)</f>
        <v>0</v>
      </c>
      <c r="H60" s="109"/>
    </row>
    <row r="61" spans="1:8" ht="12.75" customHeight="1">
      <c r="A61" s="15">
        <f t="shared" si="2"/>
        <v>26</v>
      </c>
      <c r="B61" s="409" t="str">
        <f>'Input|Labour Rates'!B59</f>
        <v xml:space="preserve">Connection management services </v>
      </c>
      <c r="C61" s="410"/>
      <c r="D61" s="410"/>
      <c r="E61" s="109"/>
      <c r="F61" s="109"/>
      <c r="G61" s="101">
        <f>IF(B61='Input|Labour Rates'!B59,0,1)</f>
        <v>0</v>
      </c>
      <c r="H61" s="109"/>
    </row>
    <row r="62" spans="1:8" ht="13">
      <c r="A62" s="15">
        <f t="shared" si="2"/>
        <v>27</v>
      </c>
      <c r="B62" s="409" t="str">
        <f>'Input|Labour Rates'!B60</f>
        <v xml:space="preserve">Temporary non-basic connections </v>
      </c>
      <c r="C62" s="410"/>
      <c r="D62" s="410"/>
      <c r="E62" s="109"/>
      <c r="F62" s="109"/>
      <c r="G62" s="101">
        <f>IF(B62='Input|Labour Rates'!B60,0,1)</f>
        <v>0</v>
      </c>
      <c r="H62" s="109"/>
    </row>
    <row r="63" spans="1:8" ht="13">
      <c r="A63" s="15">
        <f t="shared" si="2"/>
        <v>28</v>
      </c>
      <c r="B63" s="409" t="str">
        <f>'Input|Labour Rates'!B61</f>
        <v xml:space="preserve">Temporary disconnection of non-basic connections </v>
      </c>
      <c r="C63" s="410"/>
      <c r="D63" s="410"/>
      <c r="E63" s="109"/>
      <c r="F63" s="109"/>
      <c r="G63" s="101">
        <f>IF(B63='Input|Labour Rates'!B61,0,1)</f>
        <v>0</v>
      </c>
      <c r="H63" s="109"/>
    </row>
    <row r="64" spans="1:8" ht="13">
      <c r="A64" s="15">
        <f t="shared" si="2"/>
        <v>29</v>
      </c>
      <c r="B64" s="409" t="str">
        <f>'Input|Labour Rates'!B62</f>
        <v xml:space="preserve">Reconnection of non-basic connection after temporary disconnection </v>
      </c>
      <c r="C64" s="410"/>
      <c r="D64" s="410"/>
      <c r="E64" s="109"/>
      <c r="F64" s="109"/>
      <c r="G64" s="101">
        <f>IF(B64='Input|Labour Rates'!B62,0,1)</f>
        <v>0</v>
      </c>
      <c r="H64" s="109"/>
    </row>
    <row r="65" spans="1:10" ht="13">
      <c r="A65" s="15">
        <f t="shared" si="2"/>
        <v>30</v>
      </c>
      <c r="B65" s="409" t="str">
        <f>'Input|Labour Rates'!B63</f>
        <v xml:space="preserve">Protection and power quality assessment </v>
      </c>
      <c r="C65" s="410"/>
      <c r="D65" s="410"/>
      <c r="E65" s="109"/>
      <c r="F65" s="109"/>
      <c r="G65" s="101">
        <f>IF(B65='Input|Labour Rates'!B63,0,1)</f>
        <v>0</v>
      </c>
      <c r="H65" s="109"/>
    </row>
    <row r="66" spans="1:10" ht="13">
      <c r="A66" s="15">
        <f t="shared" si="2"/>
        <v>31</v>
      </c>
      <c r="B66" s="409" t="str">
        <f>'Input|Labour Rates'!B64</f>
        <v xml:space="preserve">Customer requested change requiring secondary and primary plant studies </v>
      </c>
      <c r="C66" s="410"/>
      <c r="D66" s="410"/>
      <c r="E66" s="4"/>
      <c r="F66" s="4"/>
      <c r="G66" s="101">
        <f>IF(B66='Input|Labour Rates'!B64,0,1)</f>
        <v>0</v>
      </c>
      <c r="H66" s="4" t="s">
        <v>75</v>
      </c>
      <c r="I66" s="4"/>
      <c r="J66" s="4"/>
    </row>
    <row r="67" spans="1:10" ht="12.75" customHeight="1">
      <c r="A67" s="15">
        <v>32</v>
      </c>
      <c r="B67" s="409" t="str">
        <f>'Input|Labour Rates'!B65</f>
        <v xml:space="preserve">Calculation of a site-specific distribution loss factor on request </v>
      </c>
      <c r="C67" s="410"/>
      <c r="D67" s="410"/>
      <c r="E67" s="4"/>
      <c r="F67" s="4"/>
      <c r="G67" s="101">
        <f>IF(B67='Input|Labour Rates'!B65,0,1)</f>
        <v>0</v>
      </c>
      <c r="H67" s="4"/>
      <c r="I67" s="4"/>
      <c r="J67" s="4"/>
    </row>
    <row r="68" spans="1:10" ht="13">
      <c r="A68" s="15">
        <v>33</v>
      </c>
      <c r="B68" s="409" t="str">
        <f>'Input|Labour Rates'!B66</f>
        <v xml:space="preserve">Embedded network management </v>
      </c>
      <c r="C68" s="410"/>
      <c r="D68" s="410"/>
      <c r="E68" s="4"/>
      <c r="F68" s="4"/>
      <c r="G68" s="101">
        <f>IF(B68='Input|Labour Rates'!B66,0,1)</f>
        <v>0</v>
      </c>
      <c r="H68" s="4"/>
      <c r="I68" s="4"/>
      <c r="J68" s="4"/>
    </row>
    <row r="69" spans="1:10" ht="13">
      <c r="A69" s="15">
        <v>34</v>
      </c>
      <c r="B69" s="409" t="str">
        <f>'Input|Labour Rates'!B67</f>
        <v xml:space="preserve">Connection application related services </v>
      </c>
      <c r="C69" s="410"/>
      <c r="D69" s="410"/>
      <c r="E69" s="4"/>
      <c r="F69" s="4"/>
      <c r="G69" s="101">
        <f>IF(B69='Input|Labour Rates'!B67,0,1)</f>
        <v>0</v>
      </c>
      <c r="H69" s="4"/>
      <c r="I69" s="4"/>
      <c r="J69" s="4"/>
    </row>
    <row r="70" spans="1:10" ht="13">
      <c r="A70" s="15">
        <v>35</v>
      </c>
      <c r="B70" s="409" t="str">
        <f>'Input|Labour Rates'!B68</f>
        <v xml:space="preserve">Alteration and relocation of public lighting assets </v>
      </c>
      <c r="C70" s="410"/>
      <c r="D70" s="410"/>
      <c r="E70" s="4"/>
      <c r="F70" s="4"/>
      <c r="G70" s="101">
        <f>IF(B70='Input|Labour Rates'!B68,0,1)</f>
        <v>0</v>
      </c>
      <c r="H70" s="4"/>
      <c r="I70" s="4"/>
      <c r="J70" s="4"/>
    </row>
    <row r="71" spans="1:10" ht="13">
      <c r="A71" s="15">
        <v>36</v>
      </c>
      <c r="B71" s="409" t="str">
        <f>'Input|Labour Rates'!B69</f>
        <v>New public lighting services including greenfield sites and new light types (distributor provided)</v>
      </c>
      <c r="C71" s="410"/>
      <c r="D71" s="410"/>
      <c r="E71" s="4"/>
      <c r="F71" s="4"/>
      <c r="G71" s="101">
        <f>IF(B71='Input|Labour Rates'!B69,0,1)</f>
        <v>0</v>
      </c>
      <c r="H71" s="4"/>
      <c r="I71" s="4"/>
      <c r="J71" s="4"/>
    </row>
    <row r="72" spans="1:10" ht="13">
      <c r="A72" s="15">
        <v>37</v>
      </c>
      <c r="B72" s="409" t="str">
        <f>'Input|Labour Rates'!B70</f>
        <v>Provision, construction and maintenance of emerging public lighting technology</v>
      </c>
      <c r="C72" s="410"/>
      <c r="D72" s="410"/>
      <c r="E72" s="4"/>
      <c r="F72" s="4"/>
      <c r="G72" s="101">
        <f>IF(B72='Input|Labour Rates'!B70,0,1)</f>
        <v>0</v>
      </c>
      <c r="H72" s="4"/>
      <c r="I72" s="4"/>
      <c r="J72" s="4"/>
    </row>
    <row r="73" spans="1:10" ht="12.75" customHeight="1">
      <c r="A73" s="15">
        <v>38</v>
      </c>
      <c r="B73" s="409">
        <f>'Input|Labour Rates'!B71</f>
        <v>0</v>
      </c>
      <c r="C73" s="410"/>
      <c r="D73" s="410"/>
      <c r="E73" s="4"/>
      <c r="F73" s="4"/>
      <c r="G73" s="101">
        <f>IF(B73='Input|Labour Rates'!B71,0,1)</f>
        <v>0</v>
      </c>
      <c r="H73" s="4"/>
      <c r="I73" s="4"/>
      <c r="J73" s="4"/>
    </row>
    <row r="74" spans="1:10" ht="13">
      <c r="A74" s="15">
        <v>39</v>
      </c>
      <c r="B74" s="409">
        <f>'Input|Labour Rates'!B72</f>
        <v>0</v>
      </c>
      <c r="C74" s="410"/>
      <c r="D74" s="410"/>
      <c r="E74" s="4"/>
      <c r="F74" s="4"/>
      <c r="G74" s="101">
        <f>IF(B74='Input|Labour Rates'!B72,0,1)</f>
        <v>0</v>
      </c>
      <c r="H74" s="4"/>
      <c r="I74" s="4"/>
      <c r="J74" s="4"/>
    </row>
    <row r="75" spans="1:10" ht="12.75" customHeight="1">
      <c r="A75" s="15">
        <v>40</v>
      </c>
      <c r="B75" s="409">
        <f>'Input|Labour Rates'!B73</f>
        <v>0</v>
      </c>
      <c r="C75" s="410"/>
      <c r="D75" s="410"/>
      <c r="E75" s="4"/>
      <c r="F75" s="4"/>
      <c r="G75" s="101">
        <f>IF(B75='Input|Labour Rates'!B73,0,1)</f>
        <v>0</v>
      </c>
      <c r="H75" s="4"/>
      <c r="I75" s="4"/>
      <c r="J75" s="4"/>
    </row>
    <row r="76" spans="1:10" ht="13">
      <c r="A76" s="15">
        <v>41</v>
      </c>
      <c r="B76" s="409">
        <f>'Input|Labour Rates'!B74</f>
        <v>0</v>
      </c>
      <c r="C76" s="410"/>
      <c r="D76" s="410"/>
      <c r="E76" s="4"/>
      <c r="F76" s="4"/>
      <c r="G76" s="101">
        <f>IF(B76='Input|Labour Rates'!B74,0,1)</f>
        <v>0</v>
      </c>
      <c r="H76" s="4"/>
      <c r="I76" s="4"/>
      <c r="J76" s="4"/>
    </row>
    <row r="77" spans="1:10" ht="13">
      <c r="A77" s="15">
        <v>42</v>
      </c>
      <c r="B77" s="409">
        <f>'Input|Labour Rates'!B75</f>
        <v>0</v>
      </c>
      <c r="C77" s="410"/>
      <c r="D77" s="410"/>
      <c r="E77" s="4"/>
      <c r="F77" s="4"/>
      <c r="G77" s="101">
        <f>IF(B77='Input|Labour Rates'!B75,0,1)</f>
        <v>0</v>
      </c>
      <c r="H77" s="4"/>
      <c r="I77" s="4"/>
      <c r="J77" s="4"/>
    </row>
    <row r="78" spans="1:10" ht="13">
      <c r="A78" s="15">
        <v>43</v>
      </c>
      <c r="B78" s="409">
        <f>'Input|Labour Rates'!B76</f>
        <v>0</v>
      </c>
      <c r="C78" s="410"/>
      <c r="D78" s="410"/>
      <c r="E78" s="4"/>
      <c r="F78" s="4"/>
      <c r="G78" s="101">
        <f>IF(B78='Input|Labour Rates'!B76,0,1)</f>
        <v>0</v>
      </c>
      <c r="H78" s="4"/>
      <c r="I78" s="4"/>
      <c r="J78" s="4"/>
    </row>
    <row r="79" spans="1:10" ht="13">
      <c r="A79" s="15">
        <v>44</v>
      </c>
      <c r="B79" s="409">
        <f>'Input|Labour Rates'!B77</f>
        <v>0</v>
      </c>
      <c r="C79" s="410"/>
      <c r="D79" s="410"/>
      <c r="E79" s="4"/>
      <c r="F79" s="4"/>
      <c r="G79" s="101">
        <f>IF(B79='Input|Labour Rates'!B77,0,1)</f>
        <v>0</v>
      </c>
      <c r="H79" s="4"/>
      <c r="I79" s="4"/>
      <c r="J79" s="4"/>
    </row>
    <row r="80" spans="1:10" ht="13">
      <c r="A80" s="15">
        <v>45</v>
      </c>
      <c r="B80" s="409">
        <f>'Input|Labour Rates'!B78</f>
        <v>0</v>
      </c>
      <c r="C80" s="410"/>
      <c r="D80" s="410"/>
      <c r="E80" s="4"/>
      <c r="F80" s="4"/>
      <c r="G80" s="101">
        <f>IF(B80='Input|Labour Rates'!B78,0,1)</f>
        <v>0</v>
      </c>
      <c r="H80" s="4"/>
      <c r="I80" s="4"/>
      <c r="J80" s="4"/>
    </row>
    <row r="81" spans="1:10" ht="13">
      <c r="A81" s="15">
        <v>46</v>
      </c>
      <c r="B81" s="409">
        <f>'Input|Labour Rates'!B79</f>
        <v>0</v>
      </c>
      <c r="C81" s="410"/>
      <c r="D81" s="410"/>
      <c r="E81" s="4"/>
      <c r="F81" s="4"/>
      <c r="G81" s="101">
        <f>IF(B81='Input|Labour Rates'!B79,0,1)</f>
        <v>0</v>
      </c>
      <c r="H81" s="4"/>
      <c r="I81" s="4"/>
      <c r="J81" s="4"/>
    </row>
    <row r="82" spans="1:10" ht="13">
      <c r="A82" s="15">
        <v>47</v>
      </c>
      <c r="B82" s="409">
        <f>'Input|Labour Rates'!B80</f>
        <v>0</v>
      </c>
      <c r="C82" s="410"/>
      <c r="D82" s="410"/>
      <c r="E82" s="4"/>
      <c r="F82" s="4"/>
      <c r="G82" s="101">
        <f>IF(B82='Input|Labour Rates'!B80,0,1)</f>
        <v>0</v>
      </c>
      <c r="H82" s="4"/>
      <c r="I82" s="4"/>
      <c r="J82" s="4"/>
    </row>
    <row r="83" spans="1:10" ht="13">
      <c r="A83" s="15">
        <v>48</v>
      </c>
      <c r="B83" s="409">
        <f>'Input|Labour Rates'!B81</f>
        <v>0</v>
      </c>
      <c r="C83" s="410"/>
      <c r="D83" s="410"/>
      <c r="E83" s="4"/>
      <c r="F83" s="4"/>
      <c r="G83" s="101">
        <f>IF(B83='Input|Labour Rates'!B81,0,1)</f>
        <v>0</v>
      </c>
      <c r="H83" s="4"/>
      <c r="I83" s="4"/>
      <c r="J83" s="4"/>
    </row>
    <row r="84" spans="1:10" ht="13">
      <c r="A84" s="15">
        <v>49</v>
      </c>
      <c r="B84" s="409">
        <f>'Input|Labour Rates'!B82</f>
        <v>0</v>
      </c>
      <c r="C84" s="410"/>
      <c r="D84" s="410"/>
      <c r="E84" s="4"/>
      <c r="F84" s="4"/>
      <c r="G84" s="101">
        <f>IF(B84='Input|Labour Rates'!B82,0,1)</f>
        <v>0</v>
      </c>
      <c r="H84" s="4"/>
      <c r="I84" s="4"/>
      <c r="J84" s="4"/>
    </row>
    <row r="85" spans="1:10" ht="13">
      <c r="A85" s="15">
        <v>50</v>
      </c>
      <c r="B85" s="409">
        <f>'Input|Labour Rates'!B83</f>
        <v>0</v>
      </c>
      <c r="C85" s="410"/>
      <c r="D85" s="410"/>
      <c r="E85" s="4"/>
      <c r="F85" s="4"/>
      <c r="G85" s="101">
        <f>IF(B85='Input|Labour Rates'!B83,0,1)</f>
        <v>0</v>
      </c>
      <c r="H85" s="4"/>
      <c r="I85" s="4"/>
      <c r="J85" s="4"/>
    </row>
  </sheetData>
  <sheetProtection formatColumns="0"/>
  <mergeCells count="1">
    <mergeCell ref="I9:J9"/>
  </mergeCells>
  <conditionalFormatting sqref="G1">
    <cfRule type="cellIs" dxfId="73" priority="2" operator="equal">
      <formula>"Check"</formula>
    </cfRule>
    <cfRule type="cellIs" dxfId="72" priority="3" operator="equal">
      <formula>"Ok"</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5" id="{AF08A182-2ABC-4163-A965-74F2FD45F567}">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D4:G4</xm:sqref>
        </x14:conditionalFormatting>
        <x14:conditionalFormatting xmlns:xm="http://schemas.microsoft.com/office/excel/2006/main">
          <x14:cfRule type="iconSet" priority="203" id="{F39DC8E4-2782-46F9-B61A-5FEB918906B9}">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G12:G31</xm:sqref>
        </x14:conditionalFormatting>
        <x14:conditionalFormatting xmlns:xm="http://schemas.microsoft.com/office/excel/2006/main">
          <x14:cfRule type="iconSet" priority="204" id="{79987329-142D-4792-BCAA-CD6934C4AA7C}">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G36:G85</xm:sqref>
        </x14:conditionalFormatting>
        <x14:conditionalFormatting xmlns:xm="http://schemas.microsoft.com/office/excel/2006/main">
          <x14:cfRule type="iconSet" priority="1" id="{705DD371-0EFD-4FEA-89E1-20E59DCA6DCA}">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H5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F52EE-0C0F-4C3E-A907-D63419352C2B}">
  <sheetPr codeName="Sheet25">
    <tabColor rgb="FFFFCC99"/>
  </sheetPr>
  <dimension ref="B1:I27"/>
  <sheetViews>
    <sheetView workbookViewId="0">
      <selection activeCell="D24" sqref="D24"/>
    </sheetView>
  </sheetViews>
  <sheetFormatPr defaultRowHeight="12.5"/>
  <cols>
    <col min="2" max="2" width="37.26953125" customWidth="1"/>
    <col min="3" max="9" width="23" customWidth="1"/>
  </cols>
  <sheetData>
    <row r="1" spans="2:9" ht="13" thickBot="1"/>
    <row r="2" spans="2:9" ht="16" thickBot="1">
      <c r="B2" s="279" t="s">
        <v>76</v>
      </c>
      <c r="C2" s="279"/>
      <c r="D2" s="279"/>
      <c r="E2" s="279"/>
      <c r="F2" s="279"/>
      <c r="G2" s="279"/>
      <c r="H2" s="279"/>
      <c r="I2" s="279"/>
    </row>
    <row r="3" spans="2:9" ht="15" customHeight="1">
      <c r="B3" s="496"/>
      <c r="C3" s="499" t="s">
        <v>77</v>
      </c>
      <c r="D3" s="500"/>
      <c r="E3" s="500"/>
      <c r="F3" s="500"/>
      <c r="G3" s="500"/>
      <c r="H3" s="500"/>
      <c r="I3" s="501"/>
    </row>
    <row r="4" spans="2:9" ht="15" thickBot="1">
      <c r="B4" s="497"/>
      <c r="C4" s="502" t="s">
        <v>78</v>
      </c>
      <c r="D4" s="503"/>
      <c r="E4" s="503"/>
      <c r="F4" s="503"/>
      <c r="G4" s="503"/>
      <c r="H4" s="503"/>
      <c r="I4" s="504"/>
    </row>
    <row r="5" spans="2:9" ht="13.5" thickBot="1">
      <c r="B5" s="498"/>
      <c r="C5" s="280" t="s">
        <v>79</v>
      </c>
      <c r="D5" s="280" t="s">
        <v>80</v>
      </c>
      <c r="E5" s="281" t="s">
        <v>81</v>
      </c>
      <c r="F5" s="281" t="s">
        <v>82</v>
      </c>
      <c r="G5" s="281" t="s">
        <v>83</v>
      </c>
      <c r="H5" s="281" t="s">
        <v>84</v>
      </c>
      <c r="I5" s="282" t="s">
        <v>85</v>
      </c>
    </row>
    <row r="6" spans="2:9" ht="15" thickBot="1">
      <c r="B6" s="283" t="s">
        <v>86</v>
      </c>
      <c r="C6" s="299"/>
      <c r="D6" s="300"/>
      <c r="E6" s="299"/>
      <c r="F6" s="299"/>
      <c r="G6" s="299"/>
      <c r="H6" s="299"/>
      <c r="I6" s="300"/>
    </row>
    <row r="7" spans="2:9" ht="15" thickBot="1">
      <c r="B7" s="283" t="s">
        <v>87</v>
      </c>
      <c r="C7" s="284"/>
      <c r="D7" s="285"/>
      <c r="E7" s="284"/>
      <c r="F7" s="284"/>
      <c r="G7" s="284"/>
      <c r="H7" s="284"/>
      <c r="I7" s="285"/>
    </row>
    <row r="8" spans="2:9" ht="15" thickBot="1">
      <c r="B8" s="283" t="s">
        <v>88</v>
      </c>
      <c r="C8" s="286" t="s">
        <v>89</v>
      </c>
      <c r="D8" s="287" t="s">
        <v>90</v>
      </c>
      <c r="E8" s="286" t="s">
        <v>90</v>
      </c>
      <c r="F8" s="286" t="s">
        <v>90</v>
      </c>
      <c r="G8" s="286" t="s">
        <v>90</v>
      </c>
      <c r="H8" s="286" t="s">
        <v>90</v>
      </c>
      <c r="I8" s="287" t="s">
        <v>90</v>
      </c>
    </row>
    <row r="9" spans="2:9" ht="15" thickBot="1">
      <c r="B9" s="288" t="s">
        <v>91</v>
      </c>
      <c r="C9" s="299">
        <f>SUM('Input|Volume, Revenue, Cost'!BC74)</f>
        <v>937601.60655104718</v>
      </c>
      <c r="D9" s="300">
        <f>SUM('Input|Volume, Revenue, Cost'!BD74)</f>
        <v>961935.57612298394</v>
      </c>
      <c r="E9" s="299">
        <f>SUM('Input|Volume, Revenue, Cost'!BE74)</f>
        <v>1116506.4576092376</v>
      </c>
      <c r="F9" s="299">
        <f>SUM('Input|Volume, Revenue, Cost'!BF74)</f>
        <v>1147391.9729371995</v>
      </c>
      <c r="G9" s="299">
        <f>SUM('Input|Volume, Revenue, Cost'!BG74)</f>
        <v>1181282.3194486361</v>
      </c>
      <c r="H9" s="299">
        <f>SUM('Input|Volume, Revenue, Cost'!BH74)</f>
        <v>1216263.1756481279</v>
      </c>
      <c r="I9" s="300">
        <f>SUM('Input|Volume, Revenue, Cost'!BI74)</f>
        <v>1250707.7584334409</v>
      </c>
    </row>
    <row r="10" spans="2:9" ht="15" thickBot="1">
      <c r="B10" s="289" t="s">
        <v>92</v>
      </c>
      <c r="C10" s="374">
        <f>D10/(D9/C9)</f>
        <v>116561.95862672346</v>
      </c>
      <c r="D10" s="375">
        <f>E10/(E9/D9)</f>
        <v>119587.14025466643</v>
      </c>
      <c r="E10" s="370">
        <f>'Input|Volume, Revenue, Cost'!BU74</f>
        <v>138803.28127534199</v>
      </c>
      <c r="F10" s="370">
        <f>'Input|Volume, Revenue, Cost'!BV74</f>
        <v>142642.94636835059</v>
      </c>
      <c r="G10" s="370">
        <f>'Input|Volume, Revenue, Cost'!BW74</f>
        <v>146856.16991693497</v>
      </c>
      <c r="H10" s="370">
        <f>'Input|Volume, Revenue, Cost'!BX74</f>
        <v>151204.9648470667</v>
      </c>
      <c r="I10" s="371">
        <f>'Input|Volume, Revenue, Cost'!BY74</f>
        <v>155487.09065133572</v>
      </c>
    </row>
    <row r="11" spans="2:9" ht="15" thickBot="1">
      <c r="B11" s="290" t="s">
        <v>93</v>
      </c>
      <c r="C11" s="291">
        <v>0</v>
      </c>
      <c r="D11" s="292">
        <v>0</v>
      </c>
      <c r="E11" s="291">
        <v>0</v>
      </c>
      <c r="F11" s="291">
        <v>0</v>
      </c>
      <c r="G11" s="291">
        <v>0</v>
      </c>
      <c r="H11" s="291">
        <v>0</v>
      </c>
      <c r="I11" s="292">
        <v>0</v>
      </c>
    </row>
    <row r="12" spans="2:9" ht="15" thickBot="1">
      <c r="B12" s="293" t="s">
        <v>94</v>
      </c>
      <c r="C12" s="299"/>
      <c r="D12" s="300"/>
      <c r="E12" s="299"/>
      <c r="F12" s="299"/>
      <c r="G12" s="299"/>
      <c r="H12" s="299"/>
      <c r="I12" s="300"/>
    </row>
    <row r="13" spans="2:9" ht="13.5" thickBot="1">
      <c r="B13" s="294" t="s">
        <v>95</v>
      </c>
      <c r="C13" s="295" t="s">
        <v>96</v>
      </c>
      <c r="D13" s="295" t="s">
        <v>96</v>
      </c>
      <c r="E13" s="295" t="s">
        <v>96</v>
      </c>
      <c r="F13" s="295" t="s">
        <v>96</v>
      </c>
      <c r="G13" s="295" t="s">
        <v>96</v>
      </c>
      <c r="H13" s="295" t="s">
        <v>96</v>
      </c>
      <c r="I13" s="296" t="s">
        <v>96</v>
      </c>
    </row>
    <row r="15" spans="2:9" ht="13" thickBot="1"/>
    <row r="16" spans="2:9" ht="16" thickBot="1">
      <c r="B16" s="279" t="s">
        <v>97</v>
      </c>
      <c r="C16" s="279"/>
      <c r="D16" s="279"/>
      <c r="E16" s="279"/>
      <c r="F16" s="279"/>
      <c r="G16" s="279"/>
      <c r="H16" s="279"/>
      <c r="I16" s="279"/>
    </row>
    <row r="17" spans="2:9" ht="15" customHeight="1">
      <c r="B17" s="496"/>
      <c r="C17" s="499" t="s">
        <v>77</v>
      </c>
      <c r="D17" s="500"/>
      <c r="E17" s="500"/>
      <c r="F17" s="500"/>
      <c r="G17" s="500"/>
      <c r="H17" s="500"/>
      <c r="I17" s="501"/>
    </row>
    <row r="18" spans="2:9" ht="15" thickBot="1">
      <c r="B18" s="497"/>
      <c r="C18" s="502" t="s">
        <v>98</v>
      </c>
      <c r="D18" s="503"/>
      <c r="E18" s="503"/>
      <c r="F18" s="503"/>
      <c r="G18" s="503"/>
      <c r="H18" s="503"/>
      <c r="I18" s="504"/>
    </row>
    <row r="19" spans="2:9" ht="13.5" thickBot="1">
      <c r="B19" s="498"/>
      <c r="C19" s="280" t="s">
        <v>79</v>
      </c>
      <c r="D19" s="280" t="s">
        <v>80</v>
      </c>
      <c r="E19" s="281" t="s">
        <v>81</v>
      </c>
      <c r="F19" s="281" t="s">
        <v>82</v>
      </c>
      <c r="G19" s="281" t="s">
        <v>83</v>
      </c>
      <c r="H19" s="281" t="s">
        <v>84</v>
      </c>
      <c r="I19" s="282" t="s">
        <v>85</v>
      </c>
    </row>
    <row r="20" spans="2:9" ht="15" thickBot="1">
      <c r="B20" s="283" t="s">
        <v>86</v>
      </c>
      <c r="C20" s="297"/>
      <c r="D20" s="300"/>
      <c r="E20" s="299"/>
      <c r="F20" s="297"/>
      <c r="G20" s="297"/>
      <c r="H20" s="297"/>
      <c r="I20" s="300"/>
    </row>
    <row r="21" spans="2:9" ht="15" thickBot="1">
      <c r="B21" s="283" t="s">
        <v>87</v>
      </c>
      <c r="C21" s="286"/>
      <c r="D21" s="287"/>
      <c r="E21" s="286"/>
      <c r="F21" s="286"/>
      <c r="G21" s="286"/>
      <c r="H21" s="286"/>
      <c r="I21" s="287"/>
    </row>
    <row r="22" spans="2:9" ht="15" thickBot="1">
      <c r="B22" s="283" t="s">
        <v>88</v>
      </c>
      <c r="C22" s="286"/>
      <c r="D22" s="287"/>
      <c r="E22" s="286"/>
      <c r="F22" s="286"/>
      <c r="G22" s="286"/>
      <c r="H22" s="286"/>
      <c r="I22" s="287"/>
    </row>
    <row r="23" spans="2:9" ht="15" thickBot="1">
      <c r="B23" s="288" t="s">
        <v>91</v>
      </c>
      <c r="C23" s="299">
        <f>'Input|Volume, Revenue, Cost'!AU74</f>
        <v>9590337.7096877787</v>
      </c>
      <c r="D23" s="300">
        <f>'Input|Volume, Revenue, Cost'!AV74</f>
        <v>9839239.7853471804</v>
      </c>
      <c r="E23" s="299">
        <f>'Input|Volume, Revenue, Cost'!AW74</f>
        <v>10832109.41538197</v>
      </c>
      <c r="F23" s="299">
        <f>'Input|Volume, Revenue, Cost'!AX74</f>
        <v>11131754.150173128</v>
      </c>
      <c r="G23" s="299">
        <f>'Input|Volume, Revenue, Cost'!AY74</f>
        <v>11460551.121328285</v>
      </c>
      <c r="H23" s="299">
        <f>'Input|Volume, Revenue, Cost'!AZ74</f>
        <v>11799927.986741144</v>
      </c>
      <c r="I23" s="300">
        <f>'Input|Volume, Revenue, Cost'!BA74</f>
        <v>12134102.040957205</v>
      </c>
    </row>
    <row r="24" spans="2:9" ht="15" thickBot="1">
      <c r="B24" s="289" t="s">
        <v>92</v>
      </c>
      <c r="C24" s="370">
        <f>D24/(D23/C23)</f>
        <v>1173433.3792967401</v>
      </c>
      <c r="D24" s="371">
        <f>E24/(E23/D23)</f>
        <v>1203887.9902391627</v>
      </c>
      <c r="E24" s="370">
        <f>'Input|Volume, Revenue, Cost'!CC74</f>
        <v>1325371.3415497139</v>
      </c>
      <c r="F24" s="370">
        <f>'Input|Volume, Revenue, Cost'!CD74</f>
        <v>1362034.6108086554</v>
      </c>
      <c r="G24" s="370">
        <f>'Input|Volume, Revenue, Cost'!CE74</f>
        <v>1402264.8250768539</v>
      </c>
      <c r="H24" s="370">
        <f>'Input|Volume, Revenue, Cost'!CF74</f>
        <v>1443789.550700882</v>
      </c>
      <c r="I24" s="371">
        <f>'Input|Volume, Revenue, Cost'!CG74</f>
        <v>1484677.6822330935</v>
      </c>
    </row>
    <row r="25" spans="2:9" ht="15" thickBot="1">
      <c r="B25" s="290" t="s">
        <v>93</v>
      </c>
      <c r="C25" s="372">
        <f>D25/(D23/C23)</f>
        <v>2483120.5330269467</v>
      </c>
      <c r="D25" s="373">
        <f>E25/(E23/D23)</f>
        <v>2547566.0065329066</v>
      </c>
      <c r="E25" s="372">
        <f>'Input|Volume, Revenue, Cost'!CS74</f>
        <v>2804638.8062183433</v>
      </c>
      <c r="F25" s="372">
        <f>'Input|Volume, Revenue, Cost'!CT74</f>
        <v>2882222.5176680167</v>
      </c>
      <c r="G25" s="372">
        <f>'Input|Volume, Revenue, Cost'!CU74</f>
        <v>2967354.2966509094</v>
      </c>
      <c r="H25" s="372">
        <f>'Input|Volume, Revenue, Cost'!CV74</f>
        <v>3055225.411146672</v>
      </c>
      <c r="I25" s="373">
        <f>'Input|Volume, Revenue, Cost'!CW74</f>
        <v>3141749.4190333318</v>
      </c>
    </row>
    <row r="26" spans="2:9" ht="13.5" thickBot="1">
      <c r="B26" s="294" t="s">
        <v>95</v>
      </c>
      <c r="C26" s="295" t="s">
        <v>99</v>
      </c>
      <c r="D26" s="295" t="s">
        <v>96</v>
      </c>
      <c r="E26" s="295" t="s">
        <v>96</v>
      </c>
      <c r="F26" s="295" t="s">
        <v>96</v>
      </c>
      <c r="G26" s="295" t="s">
        <v>96</v>
      </c>
      <c r="H26" s="295" t="s">
        <v>96</v>
      </c>
      <c r="I26" s="296" t="s">
        <v>96</v>
      </c>
    </row>
    <row r="27" spans="2:9">
      <c r="B27" s="298"/>
    </row>
  </sheetData>
  <mergeCells count="6">
    <mergeCell ref="B3:B5"/>
    <mergeCell ref="C3:I3"/>
    <mergeCell ref="C4:I4"/>
    <mergeCell ref="B17:B19"/>
    <mergeCell ref="C17:I17"/>
    <mergeCell ref="C18:I18"/>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764D7-8BBC-4105-8724-6DC6CC428D57}">
  <sheetPr codeName="Sheet38">
    <tabColor rgb="FFFFCC99"/>
  </sheetPr>
  <dimension ref="A1:S58"/>
  <sheetViews>
    <sheetView workbookViewId="0"/>
  </sheetViews>
  <sheetFormatPr defaultColWidth="0" defaultRowHeight="14.5" zeroHeight="1" outlineLevelRow="1"/>
  <cols>
    <col min="1" max="1" width="20.7265625" style="367" customWidth="1"/>
    <col min="2" max="2" width="75.81640625" style="308" customWidth="1"/>
    <col min="3" max="9" width="12.7265625" style="308" customWidth="1"/>
    <col min="10" max="10" width="3.81640625" style="308" customWidth="1"/>
    <col min="11" max="17" width="12.7265625" style="308" customWidth="1"/>
    <col min="18" max="19" width="9.1796875" style="308" customWidth="1"/>
    <col min="20" max="16384" width="9.1796875" style="308" hidden="1"/>
  </cols>
  <sheetData>
    <row r="1" spans="1:17" ht="30" customHeight="1">
      <c r="A1" s="306"/>
      <c r="B1" s="306" t="s">
        <v>100</v>
      </c>
      <c r="C1" s="307"/>
      <c r="D1" s="307"/>
      <c r="E1" s="307"/>
      <c r="F1" s="307"/>
      <c r="G1" s="307"/>
      <c r="H1" s="307"/>
      <c r="I1" s="307"/>
      <c r="J1" s="307"/>
      <c r="K1" s="307"/>
      <c r="L1" s="307"/>
      <c r="M1" s="307"/>
      <c r="N1" s="307"/>
      <c r="O1" s="307"/>
      <c r="P1" s="307"/>
      <c r="Q1" s="307"/>
    </row>
    <row r="2" spans="1:17" ht="30" customHeight="1">
      <c r="A2" s="309"/>
      <c r="B2" s="309" t="s">
        <v>101</v>
      </c>
      <c r="C2" s="307"/>
      <c r="D2" s="307"/>
      <c r="E2" s="307"/>
      <c r="F2" s="307"/>
      <c r="G2" s="307"/>
      <c r="H2" s="307"/>
      <c r="I2" s="307"/>
      <c r="J2" s="307"/>
      <c r="K2" s="307"/>
      <c r="L2" s="307"/>
      <c r="M2" s="307"/>
      <c r="N2" s="307"/>
      <c r="O2" s="307"/>
      <c r="P2" s="307"/>
      <c r="Q2" s="307"/>
    </row>
    <row r="3" spans="1:17" ht="30" customHeight="1">
      <c r="A3" s="310"/>
      <c r="B3" s="310" t="s">
        <v>102</v>
      </c>
      <c r="C3" s="311"/>
      <c r="D3" s="311"/>
      <c r="E3" s="311"/>
      <c r="F3" s="311"/>
      <c r="G3" s="311"/>
      <c r="H3" s="311"/>
      <c r="I3" s="311"/>
      <c r="J3" s="311"/>
      <c r="K3" s="311"/>
      <c r="L3" s="311"/>
      <c r="M3" s="311"/>
      <c r="N3" s="311"/>
      <c r="O3" s="311"/>
      <c r="P3" s="311"/>
      <c r="Q3" s="311"/>
    </row>
    <row r="4" spans="1:17" ht="30" customHeight="1">
      <c r="A4" s="312"/>
      <c r="B4" s="312" t="s">
        <v>103</v>
      </c>
      <c r="C4" s="312"/>
      <c r="D4" s="312"/>
      <c r="E4" s="312"/>
      <c r="F4" s="312"/>
      <c r="G4" s="312"/>
      <c r="H4" s="312"/>
      <c r="I4" s="312"/>
      <c r="J4" s="312"/>
      <c r="K4" s="312"/>
      <c r="L4" s="312"/>
      <c r="M4" s="312"/>
      <c r="N4" s="312"/>
      <c r="O4" s="312"/>
      <c r="P4" s="312"/>
      <c r="Q4" s="312"/>
    </row>
    <row r="5" spans="1:17" ht="21" customHeight="1">
      <c r="A5" s="308"/>
      <c r="B5" s="313" t="s">
        <v>104</v>
      </c>
      <c r="C5" s="313"/>
      <c r="D5" s="313"/>
      <c r="E5" s="313"/>
      <c r="F5" s="313"/>
      <c r="G5" s="313"/>
      <c r="H5" s="313"/>
      <c r="I5" s="313"/>
      <c r="J5" s="313"/>
      <c r="K5" s="313"/>
      <c r="L5" s="313"/>
      <c r="M5" s="313"/>
      <c r="N5" s="313"/>
      <c r="O5" s="313"/>
      <c r="P5" s="313"/>
      <c r="Q5" s="313"/>
    </row>
    <row r="6" spans="1:17">
      <c r="A6" s="308"/>
    </row>
    <row r="7" spans="1:17" ht="49.5" customHeight="1">
      <c r="A7" s="308"/>
      <c r="B7" s="314" t="s">
        <v>105</v>
      </c>
    </row>
    <row r="8" spans="1:17" ht="15" thickBot="1">
      <c r="A8" s="308"/>
    </row>
    <row r="9" spans="1:17" s="317" customFormat="1" ht="30" customHeight="1" thickBot="1">
      <c r="A9" s="315"/>
      <c r="B9" s="316" t="s">
        <v>106</v>
      </c>
      <c r="C9" s="316"/>
      <c r="D9" s="316"/>
      <c r="E9" s="316"/>
      <c r="F9" s="316"/>
      <c r="G9" s="316"/>
      <c r="H9" s="316"/>
      <c r="I9" s="316"/>
      <c r="J9" s="316"/>
      <c r="K9" s="316"/>
      <c r="L9" s="316"/>
      <c r="M9" s="316"/>
      <c r="N9" s="316"/>
      <c r="O9" s="316"/>
      <c r="P9" s="316"/>
      <c r="Q9" s="316"/>
    </row>
    <row r="10" spans="1:17" ht="15" hidden="1" outlineLevel="1" thickBot="1">
      <c r="A10" s="318"/>
      <c r="B10" s="319"/>
      <c r="C10" s="505" t="s">
        <v>107</v>
      </c>
      <c r="D10" s="505"/>
      <c r="E10" s="505"/>
      <c r="F10" s="505"/>
      <c r="G10" s="505"/>
      <c r="H10" s="505"/>
      <c r="I10" s="505"/>
      <c r="J10" s="320"/>
      <c r="K10" s="506" t="s">
        <v>108</v>
      </c>
      <c r="L10" s="506"/>
      <c r="M10" s="506"/>
      <c r="N10" s="506"/>
      <c r="O10" s="506"/>
      <c r="P10" s="506"/>
      <c r="Q10" s="506"/>
    </row>
    <row r="11" spans="1:17" ht="30.75" hidden="1" customHeight="1" outlineLevel="1">
      <c r="A11" s="318"/>
      <c r="B11" s="321"/>
      <c r="C11" s="322" t="s">
        <v>109</v>
      </c>
      <c r="D11" s="322"/>
      <c r="E11" s="322"/>
      <c r="F11" s="322"/>
      <c r="G11" s="322"/>
      <c r="H11" s="322"/>
      <c r="I11" s="322"/>
      <c r="J11" s="320"/>
      <c r="K11" s="322" t="s">
        <v>109</v>
      </c>
      <c r="L11" s="322"/>
      <c r="M11" s="322"/>
      <c r="N11" s="322"/>
      <c r="O11" s="322"/>
      <c r="P11" s="322"/>
      <c r="Q11" s="322"/>
    </row>
    <row r="12" spans="1:17" ht="15" hidden="1" outlineLevel="1" thickBot="1">
      <c r="A12" s="318"/>
      <c r="B12" s="323"/>
      <c r="C12" s="324" t="s">
        <v>79</v>
      </c>
      <c r="D12" s="324" t="s">
        <v>80</v>
      </c>
      <c r="E12" s="325" t="s">
        <v>81</v>
      </c>
      <c r="F12" s="325" t="s">
        <v>82</v>
      </c>
      <c r="G12" s="325" t="s">
        <v>83</v>
      </c>
      <c r="H12" s="325" t="s">
        <v>84</v>
      </c>
      <c r="I12" s="325" t="s">
        <v>85</v>
      </c>
      <c r="J12" s="320"/>
      <c r="K12" s="326" t="s">
        <v>79</v>
      </c>
      <c r="L12" s="324" t="s">
        <v>80</v>
      </c>
      <c r="M12" s="325" t="s">
        <v>81</v>
      </c>
      <c r="N12" s="325" t="s">
        <v>82</v>
      </c>
      <c r="O12" s="325" t="s">
        <v>83</v>
      </c>
      <c r="P12" s="325" t="s">
        <v>84</v>
      </c>
      <c r="Q12" s="327" t="s">
        <v>85</v>
      </c>
    </row>
    <row r="13" spans="1:17" hidden="1" outlineLevel="1">
      <c r="A13" s="318" t="s">
        <v>110</v>
      </c>
      <c r="B13" s="328" t="s">
        <v>111</v>
      </c>
      <c r="C13" s="329"/>
      <c r="D13" s="330"/>
      <c r="E13" s="329"/>
      <c r="F13" s="331"/>
      <c r="G13" s="331"/>
      <c r="H13" s="331"/>
      <c r="I13" s="330"/>
      <c r="J13" s="332"/>
      <c r="K13" s="333"/>
      <c r="L13" s="330"/>
      <c r="M13" s="329"/>
      <c r="N13" s="331"/>
      <c r="O13" s="331"/>
      <c r="P13" s="331"/>
      <c r="Q13" s="330"/>
    </row>
    <row r="14" spans="1:17" hidden="1" outlineLevel="1">
      <c r="A14" s="318" t="s">
        <v>112</v>
      </c>
      <c r="B14" s="334" t="s">
        <v>113</v>
      </c>
      <c r="C14" s="335"/>
      <c r="D14" s="336"/>
      <c r="E14" s="335"/>
      <c r="F14" s="337"/>
      <c r="G14" s="337"/>
      <c r="H14" s="337"/>
      <c r="I14" s="336"/>
      <c r="J14" s="332"/>
      <c r="K14" s="338"/>
      <c r="L14" s="336"/>
      <c r="M14" s="335"/>
      <c r="N14" s="337"/>
      <c r="O14" s="337"/>
      <c r="P14" s="337"/>
      <c r="Q14" s="336"/>
    </row>
    <row r="15" spans="1:17" hidden="1" outlineLevel="1">
      <c r="A15" s="318" t="s">
        <v>114</v>
      </c>
      <c r="B15" s="334" t="s">
        <v>115</v>
      </c>
      <c r="C15" s="335"/>
      <c r="D15" s="336"/>
      <c r="E15" s="335"/>
      <c r="F15" s="337"/>
      <c r="G15" s="337"/>
      <c r="H15" s="337"/>
      <c r="I15" s="336"/>
      <c r="J15" s="332"/>
      <c r="K15" s="338"/>
      <c r="L15" s="336"/>
      <c r="M15" s="335"/>
      <c r="N15" s="337"/>
      <c r="O15" s="337"/>
      <c r="P15" s="337"/>
      <c r="Q15" s="336"/>
    </row>
    <row r="16" spans="1:17" hidden="1" outlineLevel="1">
      <c r="A16" s="318" t="s">
        <v>116</v>
      </c>
      <c r="B16" s="334" t="s">
        <v>117</v>
      </c>
      <c r="C16" s="335"/>
      <c r="D16" s="336"/>
      <c r="E16" s="335"/>
      <c r="F16" s="337"/>
      <c r="G16" s="337"/>
      <c r="H16" s="337"/>
      <c r="I16" s="336"/>
      <c r="J16" s="332"/>
      <c r="K16" s="338"/>
      <c r="L16" s="336"/>
      <c r="M16" s="335"/>
      <c r="N16" s="337"/>
      <c r="O16" s="337"/>
      <c r="P16" s="337"/>
      <c r="Q16" s="336"/>
    </row>
    <row r="17" spans="1:17" hidden="1" outlineLevel="1">
      <c r="A17" s="318" t="s">
        <v>118</v>
      </c>
      <c r="B17" s="334" t="s">
        <v>119</v>
      </c>
      <c r="C17" s="335"/>
      <c r="D17" s="336"/>
      <c r="E17" s="335"/>
      <c r="F17" s="337"/>
      <c r="G17" s="337"/>
      <c r="H17" s="337"/>
      <c r="I17" s="336"/>
      <c r="J17" s="332"/>
      <c r="K17" s="338"/>
      <c r="L17" s="336"/>
      <c r="M17" s="335"/>
      <c r="N17" s="337"/>
      <c r="O17" s="337"/>
      <c r="P17" s="337"/>
      <c r="Q17" s="336"/>
    </row>
    <row r="18" spans="1:17" hidden="1" outlineLevel="1">
      <c r="A18" s="318" t="s">
        <v>120</v>
      </c>
      <c r="B18" s="334" t="s">
        <v>121</v>
      </c>
      <c r="C18" s="335"/>
      <c r="D18" s="336"/>
      <c r="E18" s="335"/>
      <c r="F18" s="337"/>
      <c r="G18" s="337"/>
      <c r="H18" s="337"/>
      <c r="I18" s="336"/>
      <c r="J18" s="332"/>
      <c r="K18" s="338"/>
      <c r="L18" s="336"/>
      <c r="M18" s="335"/>
      <c r="N18" s="337"/>
      <c r="O18" s="337"/>
      <c r="P18" s="337"/>
      <c r="Q18" s="336"/>
    </row>
    <row r="19" spans="1:17" hidden="1" outlineLevel="1">
      <c r="A19" s="318" t="s">
        <v>122</v>
      </c>
      <c r="B19" s="334" t="s">
        <v>123</v>
      </c>
      <c r="C19" s="335"/>
      <c r="D19" s="336"/>
      <c r="E19" s="335"/>
      <c r="F19" s="337"/>
      <c r="G19" s="337"/>
      <c r="H19" s="337"/>
      <c r="I19" s="336"/>
      <c r="J19" s="332"/>
      <c r="K19" s="338"/>
      <c r="L19" s="336"/>
      <c r="M19" s="335"/>
      <c r="N19" s="337"/>
      <c r="O19" s="337"/>
      <c r="P19" s="337"/>
      <c r="Q19" s="336"/>
    </row>
    <row r="20" spans="1:17" hidden="1" outlineLevel="1">
      <c r="A20" s="318" t="s">
        <v>124</v>
      </c>
      <c r="B20" s="334" t="s">
        <v>125</v>
      </c>
      <c r="C20" s="335"/>
      <c r="D20" s="336"/>
      <c r="E20" s="335"/>
      <c r="F20" s="337"/>
      <c r="G20" s="337"/>
      <c r="H20" s="337"/>
      <c r="I20" s="336"/>
      <c r="J20" s="332"/>
      <c r="K20" s="338"/>
      <c r="L20" s="336"/>
      <c r="M20" s="335"/>
      <c r="N20" s="337"/>
      <c r="O20" s="337"/>
      <c r="P20" s="337"/>
      <c r="Q20" s="336"/>
    </row>
    <row r="21" spans="1:17" hidden="1" outlineLevel="1">
      <c r="A21" s="318" t="s">
        <v>126</v>
      </c>
      <c r="B21" s="334" t="s">
        <v>127</v>
      </c>
      <c r="C21" s="335"/>
      <c r="D21" s="336"/>
      <c r="E21" s="335"/>
      <c r="F21" s="337"/>
      <c r="G21" s="337"/>
      <c r="H21" s="337"/>
      <c r="I21" s="336"/>
      <c r="J21" s="332"/>
      <c r="K21" s="338"/>
      <c r="L21" s="336"/>
      <c r="M21" s="335"/>
      <c r="N21" s="337"/>
      <c r="O21" s="337"/>
      <c r="P21" s="337"/>
      <c r="Q21" s="336"/>
    </row>
    <row r="22" spans="1:17" hidden="1" outlineLevel="1">
      <c r="A22" s="318" t="s">
        <v>128</v>
      </c>
      <c r="B22" s="334" t="s">
        <v>129</v>
      </c>
      <c r="C22" s="335"/>
      <c r="D22" s="336"/>
      <c r="E22" s="335"/>
      <c r="F22" s="337"/>
      <c r="G22" s="337"/>
      <c r="H22" s="337"/>
      <c r="I22" s="336"/>
      <c r="J22" s="332"/>
      <c r="K22" s="339">
        <f>SUM('Input|Volume, Revenue, Cost'!AG36:AG37,'Input|Volume, Revenue, Cost'!AG38:AG39,'Input|Volume, Revenue, Cost'!AG40:AG43)</f>
        <v>1004316.7809586322</v>
      </c>
      <c r="L22" s="340">
        <f>SUM('Input|Volume, Revenue, Cost'!AH36:AH37,'Input|Volume, Revenue, Cost'!AH38:AH39,'Input|Volume, Revenue, Cost'!AH40:AH43)</f>
        <v>1030382.237563737</v>
      </c>
      <c r="M22" s="341">
        <f>SUM('Input|Volume, Revenue, Cost'!AI36:AI37,'Input|Volume, Revenue, Cost'!AI38:AI39,'Input|Volume, Revenue, Cost'!AI40:AI43)</f>
        <v>1088730.6428708937</v>
      </c>
      <c r="N22" s="342">
        <f>SUM('Input|Volume, Revenue, Cost'!AJ36:AJ37,'Input|Volume, Revenue, Cost'!AJ38:AJ39,'Input|Volume, Revenue, Cost'!AJ40:AJ43)</f>
        <v>1118847.8058565995</v>
      </c>
      <c r="O22" s="342">
        <f>SUM('Input|Volume, Revenue, Cost'!AK36:AK37,'Input|Volume, Revenue, Cost'!AK38:AK39,'Input|Volume, Revenue, Cost'!AK40:AK43)</f>
        <v>1151895.0475389461</v>
      </c>
      <c r="P22" s="342">
        <f>SUM('Input|Volume, Revenue, Cost'!AL36:AL37,'Input|Volume, Revenue, Cost'!AL38:AL39,'Input|Volume, Revenue, Cost'!AL40:AL43)</f>
        <v>1186005.6698275064</v>
      </c>
      <c r="Q22" s="340">
        <f>SUM('Input|Volume, Revenue, Cost'!AM36:AM37,'Input|Volume, Revenue, Cost'!AM38:AM39,'Input|Volume, Revenue, Cost'!AM40:AM43)</f>
        <v>1219593.3598078883</v>
      </c>
    </row>
    <row r="23" spans="1:17" hidden="1" outlineLevel="1">
      <c r="A23" s="318" t="s">
        <v>130</v>
      </c>
      <c r="B23" s="334" t="s">
        <v>131</v>
      </c>
      <c r="C23" s="335"/>
      <c r="D23" s="336"/>
      <c r="E23" s="335"/>
      <c r="F23" s="337"/>
      <c r="G23" s="337"/>
      <c r="H23" s="337"/>
      <c r="I23" s="336"/>
      <c r="J23" s="332"/>
      <c r="K23" s="339">
        <f>SUM('Input|Volume, Revenue, Cost'!AG13:AG20)</f>
        <v>5694416.6739581348</v>
      </c>
      <c r="L23" s="340">
        <f>SUM('Input|Volume, Revenue, Cost'!AH13:AH20)</f>
        <v>5842206.269353291</v>
      </c>
      <c r="M23" s="341">
        <f>SUM('Input|Volume, Revenue, Cost'!AI13:AI20)</f>
        <v>6673810.9221157329</v>
      </c>
      <c r="N23" s="342">
        <f>SUM('Input|Volume, Revenue, Cost'!AJ13:AJ20)</f>
        <v>6858426.14590252</v>
      </c>
      <c r="O23" s="342">
        <f>SUM('Input|Volume, Revenue, Cost'!AK13:AK20)</f>
        <v>7061002.4616603563</v>
      </c>
      <c r="P23" s="342">
        <f>SUM('Input|Volume, Revenue, Cost'!AL13:AL20)</f>
        <v>7270097.1951283775</v>
      </c>
      <c r="Q23" s="340">
        <f>SUM('Input|Volume, Revenue, Cost'!AM13:AM20)</f>
        <v>7475986.405382094</v>
      </c>
    </row>
    <row r="24" spans="1:17" hidden="1" outlineLevel="1">
      <c r="A24" s="318" t="s">
        <v>132</v>
      </c>
      <c r="B24" s="334" t="s">
        <v>133</v>
      </c>
      <c r="C24" s="335"/>
      <c r="D24" s="336"/>
      <c r="E24" s="335"/>
      <c r="F24" s="337"/>
      <c r="G24" s="337"/>
      <c r="H24" s="337"/>
      <c r="I24" s="336"/>
      <c r="J24" s="332"/>
      <c r="K24" s="339"/>
      <c r="L24" s="340"/>
      <c r="M24" s="341"/>
      <c r="N24" s="342"/>
      <c r="O24" s="342"/>
      <c r="P24" s="342"/>
      <c r="Q24" s="340"/>
    </row>
    <row r="25" spans="1:17" ht="15" hidden="1" outlineLevel="1" thickBot="1">
      <c r="A25" s="318" t="s">
        <v>134</v>
      </c>
      <c r="B25" s="343" t="s">
        <v>135</v>
      </c>
      <c r="C25" s="344"/>
      <c r="D25" s="345"/>
      <c r="E25" s="344"/>
      <c r="F25" s="346"/>
      <c r="G25" s="346"/>
      <c r="H25" s="346"/>
      <c r="I25" s="345"/>
      <c r="J25" s="332"/>
      <c r="K25" s="347">
        <f>'Input|Volume, Revenue, Cost'!AG74-SUM('Output|RIN Revenue'!K22:K23)</f>
        <v>3829205.8613220612</v>
      </c>
      <c r="L25" s="348">
        <f>'Input|Volume, Revenue, Cost'!AH74-SUM('Output|RIN Revenue'!L22:L23)</f>
        <v>3928586.8545531351</v>
      </c>
      <c r="M25" s="349">
        <f>'Input|Volume, Revenue, Cost'!AI74-SUM('Output|RIN Revenue'!M22:M23)</f>
        <v>4186074.3080045814</v>
      </c>
      <c r="N25" s="350">
        <f>'Input|Volume, Revenue, Cost'!AJ74-SUM('Output|RIN Revenue'!N22:N23)</f>
        <v>4301872.1713512084</v>
      </c>
      <c r="O25" s="350">
        <f>'Input|Volume, Revenue, Cost'!AK74-SUM('Output|RIN Revenue'!O22:O23)</f>
        <v>4428935.9315776136</v>
      </c>
      <c r="P25" s="350">
        <f>'Input|Volume, Revenue, Cost'!AL74-SUM('Output|RIN Revenue'!P22:P23)</f>
        <v>4560088.2974333838</v>
      </c>
      <c r="Q25" s="348">
        <f>'Input|Volume, Revenue, Cost'!AM74-SUM('Output|RIN Revenue'!Q22:Q23)</f>
        <v>4689230.0342006627</v>
      </c>
    </row>
    <row r="26" spans="1:17" ht="24.75" hidden="1" customHeight="1" outlineLevel="1" thickBot="1">
      <c r="A26" s="318" t="s">
        <v>136</v>
      </c>
      <c r="B26" s="351" t="s">
        <v>137</v>
      </c>
      <c r="C26" s="352">
        <v>0</v>
      </c>
      <c r="D26" s="353">
        <v>0</v>
      </c>
      <c r="E26" s="353">
        <v>0</v>
      </c>
      <c r="F26" s="353">
        <v>0</v>
      </c>
      <c r="G26" s="353">
        <v>0</v>
      </c>
      <c r="H26" s="353">
        <v>0</v>
      </c>
      <c r="I26" s="354">
        <v>0</v>
      </c>
      <c r="J26" s="332"/>
      <c r="K26" s="352">
        <f>SUM(K22:K25)</f>
        <v>10527939.316238828</v>
      </c>
      <c r="L26" s="353">
        <f t="shared" ref="L26:Q26" si="0">SUM(L22:L25)</f>
        <v>10801175.361470163</v>
      </c>
      <c r="M26" s="353">
        <f t="shared" si="0"/>
        <v>11948615.872991208</v>
      </c>
      <c r="N26" s="353">
        <f t="shared" si="0"/>
        <v>12279146.123110328</v>
      </c>
      <c r="O26" s="353">
        <f t="shared" si="0"/>
        <v>12641833.440776916</v>
      </c>
      <c r="P26" s="353">
        <f t="shared" si="0"/>
        <v>13016191.162389267</v>
      </c>
      <c r="Q26" s="354">
        <f t="shared" si="0"/>
        <v>13384809.799390646</v>
      </c>
    </row>
    <row r="27" spans="1:17" collapsed="1">
      <c r="A27" s="355"/>
      <c r="B27" s="356"/>
      <c r="C27" s="357"/>
      <c r="D27" s="358"/>
      <c r="E27" s="358"/>
      <c r="F27" s="358"/>
      <c r="G27" s="358"/>
      <c r="H27" s="358"/>
      <c r="I27" s="358"/>
      <c r="J27" s="332"/>
      <c r="K27" s="368" t="str">
        <f>IF(ROUND(K26-'Input|Volume, Revenue, Cost'!AG74,10)=0,"Ok","Error")</f>
        <v>Ok</v>
      </c>
      <c r="L27" s="368" t="str">
        <f>IF(ROUND(L26-'Input|Volume, Revenue, Cost'!AH74,10)=0,"Ok","Error")</f>
        <v>Ok</v>
      </c>
      <c r="M27" s="368" t="str">
        <f>IF(ROUND(M26-'Input|Volume, Revenue, Cost'!AI74,10)=0,"Ok","Error")</f>
        <v>Ok</v>
      </c>
      <c r="N27" s="368" t="str">
        <f>IF(ROUND(N26-'Input|Volume, Revenue, Cost'!AJ74,10)=0,"Ok","Error")</f>
        <v>Ok</v>
      </c>
      <c r="O27" s="368" t="str">
        <f>IF(ROUND(O26-'Input|Volume, Revenue, Cost'!AK74,10)=0,"Ok","Error")</f>
        <v>Ok</v>
      </c>
      <c r="P27" s="368" t="str">
        <f>IF(ROUND(P26-'Input|Volume, Revenue, Cost'!AL74,10)=0,"Ok","Error")</f>
        <v>Ok</v>
      </c>
      <c r="Q27" s="368" t="str">
        <f>IF(ROUND(Q26-'Input|Volume, Revenue, Cost'!AM74,10)=0,"Ok","Error")</f>
        <v>Ok</v>
      </c>
    </row>
    <row r="28" spans="1:17" ht="15" thickBot="1">
      <c r="A28" s="355"/>
      <c r="B28" s="356"/>
      <c r="C28" s="357"/>
      <c r="D28" s="358"/>
      <c r="E28" s="358"/>
      <c r="F28" s="358"/>
      <c r="G28" s="358"/>
      <c r="H28" s="358"/>
      <c r="I28" s="358"/>
      <c r="J28" s="332"/>
      <c r="K28" s="332"/>
      <c r="L28" s="358"/>
      <c r="M28" s="358"/>
      <c r="N28" s="358"/>
      <c r="O28" s="358"/>
      <c r="P28" s="358"/>
      <c r="Q28" s="358"/>
    </row>
    <row r="29" spans="1:17" s="317" customFormat="1" ht="30" customHeight="1" thickBot="1">
      <c r="A29" s="315"/>
      <c r="B29" s="316" t="s">
        <v>138</v>
      </c>
      <c r="C29" s="316"/>
      <c r="D29" s="316"/>
      <c r="E29" s="316"/>
      <c r="F29" s="316"/>
      <c r="G29" s="316"/>
      <c r="H29" s="316"/>
      <c r="I29" s="316"/>
      <c r="J29" s="316"/>
      <c r="K29" s="316"/>
      <c r="L29" s="316"/>
      <c r="M29" s="316"/>
      <c r="N29" s="316"/>
      <c r="O29" s="316"/>
      <c r="P29" s="316"/>
      <c r="Q29" s="316"/>
    </row>
    <row r="30" spans="1:17" ht="15" hidden="1" outlineLevel="1" thickBot="1">
      <c r="A30" s="318"/>
      <c r="B30" s="319"/>
      <c r="C30" s="506" t="s">
        <v>107</v>
      </c>
      <c r="D30" s="506"/>
      <c r="E30" s="506"/>
      <c r="F30" s="506"/>
      <c r="G30" s="506"/>
      <c r="H30" s="506"/>
      <c r="I30" s="506"/>
      <c r="J30" s="320"/>
      <c r="K30" s="506" t="s">
        <v>108</v>
      </c>
      <c r="L30" s="506"/>
      <c r="M30" s="506"/>
      <c r="N30" s="506"/>
      <c r="O30" s="506"/>
      <c r="P30" s="506"/>
      <c r="Q30" s="506"/>
    </row>
    <row r="31" spans="1:17" ht="29" hidden="1" outlineLevel="1">
      <c r="A31" s="318"/>
      <c r="B31" s="359"/>
      <c r="C31" s="322" t="s">
        <v>109</v>
      </c>
      <c r="D31" s="322"/>
      <c r="E31" s="322"/>
      <c r="F31" s="322"/>
      <c r="G31" s="322"/>
      <c r="H31" s="322"/>
      <c r="I31" s="322"/>
      <c r="J31" s="320"/>
      <c r="K31" s="322" t="s">
        <v>109</v>
      </c>
      <c r="L31" s="322"/>
      <c r="M31" s="322"/>
      <c r="N31" s="322"/>
      <c r="O31" s="322"/>
      <c r="P31" s="322"/>
      <c r="Q31" s="322"/>
    </row>
    <row r="32" spans="1:17" ht="15" hidden="1" outlineLevel="1" thickBot="1">
      <c r="A32" s="318"/>
      <c r="B32" s="323"/>
      <c r="C32" s="324" t="s">
        <v>79</v>
      </c>
      <c r="D32" s="324" t="s">
        <v>80</v>
      </c>
      <c r="E32" s="325" t="s">
        <v>81</v>
      </c>
      <c r="F32" s="325" t="s">
        <v>82</v>
      </c>
      <c r="G32" s="325" t="s">
        <v>83</v>
      </c>
      <c r="H32" s="325" t="s">
        <v>84</v>
      </c>
      <c r="I32" s="325" t="s">
        <v>85</v>
      </c>
      <c r="J32" s="320"/>
      <c r="K32" s="326" t="s">
        <v>79</v>
      </c>
      <c r="L32" s="324" t="s">
        <v>80</v>
      </c>
      <c r="M32" s="325" t="s">
        <v>81</v>
      </c>
      <c r="N32" s="325" t="s">
        <v>82</v>
      </c>
      <c r="O32" s="325" t="s">
        <v>83</v>
      </c>
      <c r="P32" s="325" t="s">
        <v>84</v>
      </c>
      <c r="Q32" s="327" t="s">
        <v>85</v>
      </c>
    </row>
    <row r="33" spans="1:17" hidden="1" outlineLevel="1">
      <c r="A33" s="318" t="s">
        <v>139</v>
      </c>
      <c r="B33" s="328" t="s">
        <v>140</v>
      </c>
      <c r="C33" s="329"/>
      <c r="D33" s="330"/>
      <c r="E33" s="329"/>
      <c r="F33" s="331"/>
      <c r="G33" s="331"/>
      <c r="H33" s="331"/>
      <c r="I33" s="330"/>
      <c r="J33" s="332"/>
      <c r="K33" s="333"/>
      <c r="L33" s="330"/>
      <c r="M33" s="329"/>
      <c r="N33" s="331"/>
      <c r="O33" s="331"/>
      <c r="P33" s="331"/>
      <c r="Q33" s="330"/>
    </row>
    <row r="34" spans="1:17" hidden="1" outlineLevel="1">
      <c r="A34" s="318" t="s">
        <v>141</v>
      </c>
      <c r="B34" s="334" t="s">
        <v>142</v>
      </c>
      <c r="C34" s="335"/>
      <c r="D34" s="336"/>
      <c r="E34" s="335"/>
      <c r="F34" s="337"/>
      <c r="G34" s="337"/>
      <c r="H34" s="337"/>
      <c r="I34" s="336"/>
      <c r="J34" s="332"/>
      <c r="K34" s="338"/>
      <c r="L34" s="336"/>
      <c r="M34" s="335"/>
      <c r="N34" s="337"/>
      <c r="O34" s="337"/>
      <c r="P34" s="337"/>
      <c r="Q34" s="336"/>
    </row>
    <row r="35" spans="1:17" hidden="1" outlineLevel="1">
      <c r="A35" s="318" t="s">
        <v>143</v>
      </c>
      <c r="B35" s="334" t="s">
        <v>144</v>
      </c>
      <c r="C35" s="335"/>
      <c r="D35" s="336"/>
      <c r="E35" s="335"/>
      <c r="F35" s="337"/>
      <c r="G35" s="337"/>
      <c r="H35" s="337"/>
      <c r="I35" s="336"/>
      <c r="J35" s="332"/>
      <c r="K35" s="338"/>
      <c r="L35" s="336"/>
      <c r="M35" s="335"/>
      <c r="N35" s="337"/>
      <c r="O35" s="337"/>
      <c r="P35" s="337"/>
      <c r="Q35" s="336"/>
    </row>
    <row r="36" spans="1:17" hidden="1" outlineLevel="1">
      <c r="A36" s="318" t="s">
        <v>145</v>
      </c>
      <c r="B36" s="334" t="s">
        <v>146</v>
      </c>
      <c r="C36" s="335"/>
      <c r="D36" s="336"/>
      <c r="E36" s="335"/>
      <c r="F36" s="337"/>
      <c r="G36" s="337"/>
      <c r="H36" s="337"/>
      <c r="I36" s="336"/>
      <c r="J36" s="332"/>
      <c r="K36" s="338"/>
      <c r="L36" s="336"/>
      <c r="M36" s="335"/>
      <c r="N36" s="337"/>
      <c r="O36" s="337"/>
      <c r="P36" s="337"/>
      <c r="Q36" s="336"/>
    </row>
    <row r="37" spans="1:17" hidden="1" outlineLevel="1">
      <c r="A37" s="318" t="s">
        <v>147</v>
      </c>
      <c r="B37" s="334" t="s">
        <v>123</v>
      </c>
      <c r="C37" s="335"/>
      <c r="D37" s="336"/>
      <c r="E37" s="335"/>
      <c r="F37" s="337"/>
      <c r="G37" s="337"/>
      <c r="H37" s="337"/>
      <c r="I37" s="336"/>
      <c r="J37" s="332"/>
      <c r="K37" s="338"/>
      <c r="L37" s="336"/>
      <c r="M37" s="335"/>
      <c r="N37" s="337"/>
      <c r="O37" s="337"/>
      <c r="P37" s="337"/>
      <c r="Q37" s="336"/>
    </row>
    <row r="38" spans="1:17" ht="15" hidden="1" outlineLevel="1" thickBot="1">
      <c r="A38" s="318" t="s">
        <v>148</v>
      </c>
      <c r="B38" s="343" t="s">
        <v>149</v>
      </c>
      <c r="C38" s="344"/>
      <c r="D38" s="345"/>
      <c r="E38" s="344"/>
      <c r="F38" s="346"/>
      <c r="G38" s="346"/>
      <c r="H38" s="346"/>
      <c r="I38" s="345"/>
      <c r="J38" s="332"/>
      <c r="K38" s="360"/>
      <c r="L38" s="345"/>
      <c r="M38" s="344"/>
      <c r="N38" s="346"/>
      <c r="O38" s="346"/>
      <c r="P38" s="346"/>
      <c r="Q38" s="345"/>
    </row>
    <row r="39" spans="1:17" ht="24.75" hidden="1" customHeight="1" outlineLevel="1" thickBot="1">
      <c r="A39" s="318" t="s">
        <v>150</v>
      </c>
      <c r="B39" s="351" t="s">
        <v>151</v>
      </c>
      <c r="C39" s="352">
        <v>0</v>
      </c>
      <c r="D39" s="353">
        <v>0</v>
      </c>
      <c r="E39" s="353">
        <v>0</v>
      </c>
      <c r="F39" s="353">
        <v>0</v>
      </c>
      <c r="G39" s="353">
        <v>0</v>
      </c>
      <c r="H39" s="353">
        <v>0</v>
      </c>
      <c r="I39" s="354">
        <v>0</v>
      </c>
      <c r="J39" s="332"/>
      <c r="K39" s="352">
        <v>0</v>
      </c>
      <c r="L39" s="353">
        <v>0</v>
      </c>
      <c r="M39" s="353">
        <v>0</v>
      </c>
      <c r="N39" s="353">
        <v>0</v>
      </c>
      <c r="O39" s="353">
        <v>0</v>
      </c>
      <c r="P39" s="353">
        <v>0</v>
      </c>
      <c r="Q39" s="354">
        <v>0</v>
      </c>
    </row>
    <row r="40" spans="1:17" collapsed="1">
      <c r="A40" s="355"/>
      <c r="B40" s="356"/>
      <c r="C40" s="357"/>
      <c r="D40" s="361"/>
      <c r="E40" s="361"/>
      <c r="F40" s="361"/>
      <c r="G40" s="361"/>
      <c r="H40" s="361"/>
      <c r="I40" s="361"/>
      <c r="J40" s="361"/>
      <c r="K40" s="361"/>
      <c r="L40" s="361"/>
      <c r="M40" s="361"/>
      <c r="N40" s="361"/>
      <c r="O40" s="361"/>
      <c r="P40" s="361"/>
      <c r="Q40" s="361"/>
    </row>
    <row r="41" spans="1:17" ht="15" thickBot="1">
      <c r="A41" s="355"/>
      <c r="B41" s="356"/>
      <c r="C41" s="357"/>
      <c r="D41" s="361"/>
      <c r="E41" s="361"/>
      <c r="F41" s="361"/>
      <c r="G41" s="361"/>
      <c r="H41" s="361"/>
      <c r="I41" s="361"/>
      <c r="J41" s="361"/>
      <c r="K41" s="361"/>
      <c r="L41" s="361"/>
      <c r="M41" s="361"/>
      <c r="N41" s="361"/>
      <c r="O41" s="361"/>
      <c r="P41" s="361"/>
      <c r="Q41" s="361"/>
    </row>
    <row r="42" spans="1:17" s="317" customFormat="1" ht="30" customHeight="1" thickBot="1">
      <c r="A42" s="315"/>
      <c r="B42" s="316" t="s">
        <v>152</v>
      </c>
      <c r="C42" s="316"/>
      <c r="D42" s="316"/>
      <c r="E42" s="316"/>
      <c r="F42" s="316"/>
      <c r="G42" s="316"/>
      <c r="H42" s="316"/>
      <c r="I42" s="316"/>
      <c r="J42" s="316"/>
      <c r="K42" s="316"/>
      <c r="L42" s="316"/>
      <c r="M42" s="316"/>
      <c r="N42" s="316"/>
      <c r="O42" s="316"/>
      <c r="P42" s="316"/>
      <c r="Q42" s="316"/>
    </row>
    <row r="43" spans="1:17" ht="15" hidden="1" outlineLevel="1" thickBot="1">
      <c r="A43" s="318"/>
      <c r="B43" s="319"/>
      <c r="C43" s="506" t="s">
        <v>107</v>
      </c>
      <c r="D43" s="506"/>
      <c r="E43" s="506"/>
      <c r="F43" s="506"/>
      <c r="G43" s="506"/>
      <c r="H43" s="506"/>
      <c r="I43" s="506"/>
      <c r="J43" s="320"/>
      <c r="K43" s="506" t="s">
        <v>108</v>
      </c>
      <c r="L43" s="506"/>
      <c r="M43" s="506"/>
      <c r="N43" s="506"/>
      <c r="O43" s="506"/>
      <c r="P43" s="506"/>
      <c r="Q43" s="506"/>
    </row>
    <row r="44" spans="1:17" ht="29" hidden="1" outlineLevel="1">
      <c r="A44" s="318"/>
      <c r="B44" s="359"/>
      <c r="C44" s="322" t="s">
        <v>109</v>
      </c>
      <c r="D44" s="322"/>
      <c r="E44" s="322"/>
      <c r="F44" s="322"/>
      <c r="G44" s="322"/>
      <c r="H44" s="322"/>
      <c r="I44" s="322"/>
      <c r="J44" s="320"/>
      <c r="K44" s="322" t="s">
        <v>109</v>
      </c>
      <c r="L44" s="322"/>
      <c r="M44" s="322"/>
      <c r="N44" s="322"/>
      <c r="O44" s="322"/>
      <c r="P44" s="322"/>
      <c r="Q44" s="322"/>
    </row>
    <row r="45" spans="1:17" ht="15" hidden="1" outlineLevel="1" thickBot="1">
      <c r="A45" s="318"/>
      <c r="B45" s="323"/>
      <c r="C45" s="324" t="s">
        <v>79</v>
      </c>
      <c r="D45" s="324" t="s">
        <v>80</v>
      </c>
      <c r="E45" s="325" t="s">
        <v>81</v>
      </c>
      <c r="F45" s="325" t="s">
        <v>82</v>
      </c>
      <c r="G45" s="325" t="s">
        <v>83</v>
      </c>
      <c r="H45" s="325" t="s">
        <v>84</v>
      </c>
      <c r="I45" s="325" t="s">
        <v>85</v>
      </c>
      <c r="J45" s="320"/>
      <c r="K45" s="326" t="s">
        <v>79</v>
      </c>
      <c r="L45" s="324" t="s">
        <v>80</v>
      </c>
      <c r="M45" s="325" t="s">
        <v>81</v>
      </c>
      <c r="N45" s="325" t="s">
        <v>82</v>
      </c>
      <c r="O45" s="325" t="s">
        <v>83</v>
      </c>
      <c r="P45" s="325" t="s">
        <v>84</v>
      </c>
      <c r="Q45" s="327" t="s">
        <v>85</v>
      </c>
    </row>
    <row r="46" spans="1:17" hidden="1" outlineLevel="1">
      <c r="A46" s="318" t="s">
        <v>153</v>
      </c>
      <c r="B46" s="328" t="s">
        <v>154</v>
      </c>
      <c r="C46" s="329"/>
      <c r="D46" s="330"/>
      <c r="E46" s="329"/>
      <c r="F46" s="331"/>
      <c r="G46" s="331"/>
      <c r="H46" s="331"/>
      <c r="I46" s="330"/>
      <c r="J46" s="358"/>
      <c r="K46" s="333"/>
      <c r="L46" s="330"/>
      <c r="M46" s="329"/>
      <c r="N46" s="331"/>
      <c r="O46" s="331"/>
      <c r="P46" s="331"/>
      <c r="Q46" s="330"/>
    </row>
    <row r="47" spans="1:17" hidden="1" outlineLevel="1">
      <c r="A47" s="318" t="s">
        <v>155</v>
      </c>
      <c r="B47" s="334" t="s">
        <v>156</v>
      </c>
      <c r="C47" s="335"/>
      <c r="D47" s="336"/>
      <c r="E47" s="335"/>
      <c r="F47" s="337"/>
      <c r="G47" s="337"/>
      <c r="H47" s="337"/>
      <c r="I47" s="336"/>
      <c r="J47" s="358"/>
      <c r="K47" s="338"/>
      <c r="L47" s="336"/>
      <c r="M47" s="335"/>
      <c r="N47" s="337"/>
      <c r="O47" s="337"/>
      <c r="P47" s="337"/>
      <c r="Q47" s="336"/>
    </row>
    <row r="48" spans="1:17" hidden="1" outlineLevel="1">
      <c r="A48" s="318" t="s">
        <v>157</v>
      </c>
      <c r="B48" s="334" t="s">
        <v>158</v>
      </c>
      <c r="C48" s="335"/>
      <c r="D48" s="336"/>
      <c r="E48" s="335"/>
      <c r="F48" s="337"/>
      <c r="G48" s="337"/>
      <c r="H48" s="337"/>
      <c r="I48" s="336"/>
      <c r="J48" s="358"/>
      <c r="K48" s="338"/>
      <c r="L48" s="336"/>
      <c r="M48" s="335"/>
      <c r="N48" s="337"/>
      <c r="O48" s="337"/>
      <c r="P48" s="337"/>
      <c r="Q48" s="336"/>
    </row>
    <row r="49" spans="1:17" hidden="1" outlineLevel="1">
      <c r="A49" s="318" t="s">
        <v>159</v>
      </c>
      <c r="B49" s="334" t="s">
        <v>160</v>
      </c>
      <c r="C49" s="335"/>
      <c r="D49" s="336"/>
      <c r="E49" s="335"/>
      <c r="F49" s="337"/>
      <c r="G49" s="337"/>
      <c r="H49" s="337"/>
      <c r="I49" s="336"/>
      <c r="J49" s="358"/>
      <c r="K49" s="338"/>
      <c r="L49" s="336"/>
      <c r="M49" s="335"/>
      <c r="N49" s="337"/>
      <c r="O49" s="337"/>
      <c r="P49" s="337"/>
      <c r="Q49" s="336"/>
    </row>
    <row r="50" spans="1:17" hidden="1" outlineLevel="1">
      <c r="A50" s="318" t="s">
        <v>161</v>
      </c>
      <c r="B50" s="362" t="s">
        <v>162</v>
      </c>
      <c r="C50" s="363"/>
      <c r="D50" s="364"/>
      <c r="E50" s="363"/>
      <c r="F50" s="365"/>
      <c r="G50" s="365"/>
      <c r="H50" s="365"/>
      <c r="I50" s="364"/>
      <c r="J50" s="358"/>
      <c r="K50" s="366"/>
      <c r="L50" s="364"/>
      <c r="M50" s="363"/>
      <c r="N50" s="365"/>
      <c r="O50" s="365"/>
      <c r="P50" s="365"/>
      <c r="Q50" s="364"/>
    </row>
    <row r="51" spans="1:17" hidden="1" outlineLevel="1">
      <c r="A51" s="318" t="s">
        <v>163</v>
      </c>
      <c r="B51" s="362" t="s">
        <v>164</v>
      </c>
      <c r="C51" s="363"/>
      <c r="D51" s="364"/>
      <c r="E51" s="363"/>
      <c r="F51" s="365"/>
      <c r="G51" s="365"/>
      <c r="H51" s="365"/>
      <c r="I51" s="364"/>
      <c r="J51" s="358"/>
      <c r="K51" s="366"/>
      <c r="L51" s="364"/>
      <c r="M51" s="363"/>
      <c r="N51" s="365"/>
      <c r="O51" s="365"/>
      <c r="P51" s="365"/>
      <c r="Q51" s="364"/>
    </row>
    <row r="52" spans="1:17" hidden="1" outlineLevel="1">
      <c r="A52" s="318" t="s">
        <v>165</v>
      </c>
      <c r="B52" s="362" t="s">
        <v>166</v>
      </c>
      <c r="C52" s="363"/>
      <c r="D52" s="364"/>
      <c r="E52" s="363"/>
      <c r="F52" s="365"/>
      <c r="G52" s="365"/>
      <c r="H52" s="365"/>
      <c r="I52" s="364"/>
      <c r="J52" s="358"/>
      <c r="K52" s="366"/>
      <c r="L52" s="364"/>
      <c r="M52" s="363"/>
      <c r="N52" s="365"/>
      <c r="O52" s="365"/>
      <c r="P52" s="365"/>
      <c r="Q52" s="364"/>
    </row>
    <row r="53" spans="1:17" ht="15" hidden="1" outlineLevel="1" thickBot="1">
      <c r="A53" s="318" t="s">
        <v>167</v>
      </c>
      <c r="B53" s="343" t="s">
        <v>168</v>
      </c>
      <c r="C53" s="344"/>
      <c r="D53" s="345"/>
      <c r="E53" s="344"/>
      <c r="F53" s="346"/>
      <c r="G53" s="346"/>
      <c r="H53" s="346"/>
      <c r="I53" s="345"/>
      <c r="J53" s="358"/>
      <c r="K53" s="360"/>
      <c r="L53" s="345"/>
      <c r="M53" s="344"/>
      <c r="N53" s="346"/>
      <c r="O53" s="346"/>
      <c r="P53" s="346"/>
      <c r="Q53" s="345"/>
    </row>
    <row r="54" spans="1:17" ht="24.75" hidden="1" customHeight="1" outlineLevel="1" thickBot="1">
      <c r="A54" s="318" t="s">
        <v>169</v>
      </c>
      <c r="B54" s="351" t="s">
        <v>170</v>
      </c>
      <c r="C54" s="352">
        <v>0</v>
      </c>
      <c r="D54" s="353">
        <v>0</v>
      </c>
      <c r="E54" s="353">
        <v>0</v>
      </c>
      <c r="F54" s="353">
        <v>0</v>
      </c>
      <c r="G54" s="353">
        <v>0</v>
      </c>
      <c r="H54" s="353">
        <v>0</v>
      </c>
      <c r="I54" s="354">
        <v>0</v>
      </c>
      <c r="J54" s="332"/>
      <c r="K54" s="352">
        <v>0</v>
      </c>
      <c r="L54" s="353">
        <v>0</v>
      </c>
      <c r="M54" s="353">
        <v>0</v>
      </c>
      <c r="N54" s="353">
        <v>0</v>
      </c>
      <c r="O54" s="353">
        <v>0</v>
      </c>
      <c r="P54" s="353">
        <v>0</v>
      </c>
      <c r="Q54" s="354">
        <v>0</v>
      </c>
    </row>
    <row r="55" spans="1:17" collapsed="1">
      <c r="A55" s="318"/>
      <c r="B55" s="320"/>
      <c r="C55" s="320"/>
      <c r="D55" s="320"/>
      <c r="E55" s="320"/>
      <c r="F55" s="320"/>
      <c r="G55" s="320"/>
      <c r="H55" s="320"/>
      <c r="I55" s="320"/>
      <c r="J55" s="320"/>
      <c r="K55" s="320"/>
      <c r="L55" s="320"/>
      <c r="M55" s="320"/>
      <c r="N55" s="320"/>
      <c r="O55" s="320"/>
      <c r="P55" s="320"/>
      <c r="Q55" s="320"/>
    </row>
    <row r="56" spans="1:17">
      <c r="A56" s="318"/>
      <c r="B56" s="320"/>
      <c r="C56" s="320"/>
      <c r="D56" s="320"/>
      <c r="E56" s="320"/>
      <c r="F56" s="320"/>
      <c r="G56" s="320"/>
      <c r="H56" s="320"/>
      <c r="I56" s="320"/>
      <c r="J56" s="320"/>
      <c r="K56" s="320"/>
      <c r="L56" s="320"/>
      <c r="M56" s="320"/>
      <c r="N56" s="320"/>
      <c r="O56" s="320"/>
      <c r="P56" s="320"/>
      <c r="Q56" s="320"/>
    </row>
    <row r="57" spans="1:17">
      <c r="A57" s="318"/>
      <c r="B57" s="320"/>
      <c r="C57" s="320"/>
      <c r="D57" s="320"/>
      <c r="E57" s="320"/>
      <c r="F57" s="320"/>
      <c r="G57" s="320"/>
      <c r="H57" s="320"/>
      <c r="I57" s="320"/>
      <c r="J57" s="320"/>
      <c r="K57" s="320"/>
      <c r="L57" s="320"/>
      <c r="M57" s="320"/>
      <c r="N57" s="320"/>
      <c r="O57" s="320"/>
      <c r="P57" s="320"/>
      <c r="Q57" s="320"/>
    </row>
    <row r="58" spans="1:17" hidden="1">
      <c r="A58" s="318"/>
      <c r="B58" s="320"/>
      <c r="C58" s="320"/>
      <c r="D58" s="320"/>
      <c r="E58" s="320"/>
      <c r="F58" s="320"/>
      <c r="G58" s="320"/>
      <c r="H58" s="320"/>
      <c r="I58" s="320"/>
      <c r="J58" s="320"/>
      <c r="K58" s="320"/>
      <c r="L58" s="320"/>
      <c r="M58" s="320"/>
      <c r="N58" s="320"/>
      <c r="O58" s="320"/>
      <c r="P58" s="320"/>
      <c r="Q58" s="320"/>
    </row>
  </sheetData>
  <mergeCells count="6">
    <mergeCell ref="C10:I10"/>
    <mergeCell ref="K10:Q10"/>
    <mergeCell ref="C30:I30"/>
    <mergeCell ref="K30:Q30"/>
    <mergeCell ref="C43:I43"/>
    <mergeCell ref="K43:Q43"/>
  </mergeCells>
  <conditionalFormatting sqref="G13:G25 O13:O25 G33:G38 O33:O38 G46:G53 O46:O53">
    <cfRule type="expression" dxfId="71" priority="3">
      <formula>(dms_FRCPlength_Num)&lt;3</formula>
    </cfRule>
  </conditionalFormatting>
  <conditionalFormatting sqref="H13:H25 P13:P25 H33:H38 P33:P38 H46:H53 P46:P53">
    <cfRule type="expression" dxfId="70" priority="2">
      <formula>(dms_FRCPlength_Num)&lt;4</formula>
    </cfRule>
  </conditionalFormatting>
  <conditionalFormatting sqref="I13:I25 Q13:Q25 I33:I38 Q33:Q38 I46:I53 Q46:Q53">
    <cfRule type="expression" dxfId="69" priority="1">
      <formula>(dms_FRCPlength_Num)&lt;5</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4C5B7-AA1C-4603-9EAE-C0F9E979A518}">
  <sheetPr codeName="Sheet4">
    <tabColor theme="8" tint="0.79998168889431442"/>
  </sheetPr>
  <dimension ref="A1:R55"/>
  <sheetViews>
    <sheetView showGridLines="0" zoomScaleNormal="100" workbookViewId="0">
      <pane ySplit="4" topLeftCell="A5" activePane="bottomLeft" state="frozen"/>
      <selection activeCell="A2" sqref="A2"/>
      <selection pane="bottomLeft" activeCell="J25" sqref="J25"/>
    </sheetView>
  </sheetViews>
  <sheetFormatPr defaultRowHeight="12.5" outlineLevelCol="1"/>
  <cols>
    <col min="1" max="1" width="5.54296875" customWidth="1"/>
    <col min="2" max="2" width="38.26953125" bestFit="1" customWidth="1"/>
    <col min="3" max="3" width="7.453125" customWidth="1"/>
    <col min="4" max="4" width="5.54296875" customWidth="1"/>
    <col min="5" max="5" width="29.1796875" bestFit="1" customWidth="1"/>
    <col min="6" max="6" width="7.453125" bestFit="1" customWidth="1"/>
    <col min="7" max="7" width="5.54296875" customWidth="1"/>
    <col min="8" max="8" width="21.81640625" bestFit="1" customWidth="1"/>
    <col min="9" max="9" width="7.453125" customWidth="1"/>
    <col min="10" max="10" width="7" bestFit="1" customWidth="1"/>
    <col min="11" max="11" width="21.81640625" bestFit="1" customWidth="1"/>
    <col min="12" max="12" width="7.453125" customWidth="1"/>
    <col min="17" max="17" width="15.54296875" customWidth="1" outlineLevel="1"/>
  </cols>
  <sheetData>
    <row r="1" spans="1:18" s="27" customFormat="1" ht="25" customHeight="1">
      <c r="B1" s="35" t="str">
        <f>IFERROR(Index!B1,"")</f>
        <v>Jemena Electricity Networks – Alternative Control Services Forecast model</v>
      </c>
      <c r="C1" s="36"/>
      <c r="E1" s="219" t="s">
        <v>65</v>
      </c>
      <c r="F1" s="37" t="s">
        <v>66</v>
      </c>
      <c r="H1" s="219" t="s">
        <v>67</v>
      </c>
      <c r="I1" s="122">
        <f>'Model Validation'!C10</f>
        <v>0</v>
      </c>
    </row>
    <row r="2" spans="1:18" s="27" customFormat="1" ht="25" customHeight="1">
      <c r="B2" s="35" t="str">
        <f ca="1">IFERROR(MID(CELL("filename",A1),FIND("]",CELL("filename",A1))+1,255),"")</f>
        <v>Input|Setup</v>
      </c>
      <c r="C2" s="28"/>
      <c r="E2" s="28"/>
      <c r="F2" s="69" t="s">
        <v>68</v>
      </c>
    </row>
    <row r="3" spans="1:18" s="4" customFormat="1" ht="25" customHeight="1">
      <c r="A3" s="3"/>
      <c r="B3" s="3"/>
      <c r="D3" s="3"/>
    </row>
    <row r="4" spans="1:18" ht="25" customHeight="1">
      <c r="A4" s="3"/>
      <c r="B4" s="3"/>
      <c r="C4" s="3"/>
      <c r="D4" s="3"/>
      <c r="E4" s="3"/>
      <c r="F4" s="3"/>
      <c r="G4" s="1"/>
      <c r="H4" s="1"/>
      <c r="I4" s="1"/>
      <c r="Q4" s="154" t="s">
        <v>69</v>
      </c>
      <c r="R4" s="139"/>
    </row>
    <row r="5" spans="1:18" ht="14">
      <c r="A5" s="135">
        <v>3.1</v>
      </c>
      <c r="B5" s="54" t="s">
        <v>171</v>
      </c>
      <c r="C5" s="54"/>
      <c r="D5" s="54"/>
      <c r="E5" s="54" t="s">
        <v>172</v>
      </c>
      <c r="F5" s="101">
        <f>IF(COUNTA(E6:E7)=0,1,0)</f>
        <v>0</v>
      </c>
      <c r="G5" s="1"/>
      <c r="H5" s="1"/>
      <c r="I5" s="1"/>
      <c r="Q5" s="1" t="s">
        <v>173</v>
      </c>
    </row>
    <row r="6" spans="1:18" ht="13" customHeight="1">
      <c r="A6" s="3"/>
      <c r="B6" s="211" t="s">
        <v>174</v>
      </c>
      <c r="C6" s="3"/>
      <c r="D6" s="3"/>
      <c r="E6" s="411" t="s">
        <v>81</v>
      </c>
      <c r="F6" s="101"/>
      <c r="G6" s="1"/>
      <c r="H6" s="1"/>
      <c r="I6" s="1"/>
      <c r="Q6" s="29" t="s">
        <v>175</v>
      </c>
    </row>
    <row r="7" spans="1:18" ht="13" customHeight="1">
      <c r="A7" s="3"/>
      <c r="B7" s="211" t="s">
        <v>176</v>
      </c>
      <c r="C7" s="3"/>
      <c r="D7" s="3"/>
      <c r="E7" s="411" t="s">
        <v>79</v>
      </c>
      <c r="F7" s="101"/>
      <c r="G7" s="20"/>
      <c r="H7" s="1"/>
      <c r="I7" s="1"/>
      <c r="Q7" s="29" t="str">
        <f t="shared" ref="Q7:Q23" si="0">LEFT(Q6,4)+1&amp;"-"&amp;RIGHT(Q6,2)+1</f>
        <v>2017-18</v>
      </c>
    </row>
    <row r="8" spans="1:18" ht="13" customHeight="1">
      <c r="A8" s="3"/>
      <c r="B8" s="211" t="s">
        <v>177</v>
      </c>
      <c r="C8" s="3"/>
      <c r="D8" s="3"/>
      <c r="E8" s="231" t="str">
        <f>E6</f>
        <v>2026-27</v>
      </c>
      <c r="F8" s="3"/>
      <c r="G8" s="20"/>
      <c r="H8" s="1"/>
      <c r="I8" s="1"/>
      <c r="Q8" s="29" t="str">
        <f t="shared" si="0"/>
        <v>2018-19</v>
      </c>
    </row>
    <row r="9" spans="1:18" ht="13" customHeight="1">
      <c r="A9" s="3"/>
      <c r="B9" s="3"/>
      <c r="C9" s="3"/>
      <c r="D9" s="3"/>
      <c r="E9" s="3"/>
      <c r="F9" s="3"/>
      <c r="G9" s="20"/>
      <c r="H9" s="1"/>
      <c r="I9" s="1"/>
      <c r="Q9" s="29" t="str">
        <f t="shared" si="0"/>
        <v>2019-20</v>
      </c>
    </row>
    <row r="10" spans="1:18" ht="14">
      <c r="A10" s="136">
        <v>3.2</v>
      </c>
      <c r="B10" s="54" t="s">
        <v>178</v>
      </c>
      <c r="C10" s="3"/>
      <c r="D10" s="135">
        <v>3.3</v>
      </c>
      <c r="E10" s="54" t="s">
        <v>179</v>
      </c>
      <c r="F10" s="20"/>
      <c r="G10" s="3"/>
      <c r="H10" s="20"/>
      <c r="I10" s="20"/>
      <c r="Q10" s="29" t="str">
        <f t="shared" si="0"/>
        <v>2020-21</v>
      </c>
    </row>
    <row r="11" spans="1:18" ht="13" customHeight="1">
      <c r="A11" s="82">
        <v>1</v>
      </c>
      <c r="B11" s="29" t="str">
        <f>LEFT(B12,4)-1&amp;"-"&amp;RIGHT(B12,2)-1</f>
        <v>2021-22</v>
      </c>
      <c r="C11" s="3"/>
      <c r="D11" s="4">
        <v>1</v>
      </c>
      <c r="E11" s="29" t="str">
        <f>E6</f>
        <v>2026-27</v>
      </c>
      <c r="F11" s="4"/>
      <c r="G11" s="3"/>
      <c r="H11" s="20"/>
      <c r="I11" s="20"/>
      <c r="Q11" s="29" t="str">
        <f t="shared" si="0"/>
        <v>2021-22</v>
      </c>
    </row>
    <row r="12" spans="1:18" ht="13" customHeight="1">
      <c r="A12" s="82">
        <f>A11+1</f>
        <v>2</v>
      </c>
      <c r="B12" s="29" t="str">
        <f>LEFT(B13,4)-1&amp;"-"&amp;RIGHT(B13,2)-1</f>
        <v>2022-23</v>
      </c>
      <c r="C12" s="3"/>
      <c r="D12" s="4">
        <f>D11+1</f>
        <v>2</v>
      </c>
      <c r="E12" s="29" t="str">
        <f>LEFT(E11,4)+1&amp;"-"&amp;RIGHT(E11,2)+1</f>
        <v>2027-28</v>
      </c>
      <c r="F12" s="4"/>
      <c r="G12" s="3"/>
      <c r="H12" s="20"/>
      <c r="I12" s="20"/>
      <c r="Q12" s="29" t="str">
        <f t="shared" si="0"/>
        <v>2022-23</v>
      </c>
    </row>
    <row r="13" spans="1:18" ht="13" customHeight="1">
      <c r="A13" s="82">
        <f>A12+1</f>
        <v>3</v>
      </c>
      <c r="B13" s="29" t="str">
        <f>LEFT(B14,4)-1&amp;"-"&amp;RIGHT(B14,2)-1</f>
        <v>2023-24</v>
      </c>
      <c r="C13" s="3"/>
      <c r="D13" s="4">
        <f>D12+1</f>
        <v>3</v>
      </c>
      <c r="E13" s="29" t="str">
        <f>LEFT(E12,4)+1&amp;"-"&amp;RIGHT(E12,2)+1</f>
        <v>2028-29</v>
      </c>
      <c r="F13" s="4"/>
      <c r="G13" s="3"/>
      <c r="H13" s="20"/>
      <c r="I13" s="20"/>
      <c r="Q13" s="29" t="str">
        <f t="shared" si="0"/>
        <v>2023-24</v>
      </c>
    </row>
    <row r="14" spans="1:18" ht="13" customHeight="1">
      <c r="A14" s="82">
        <f>A13+1</f>
        <v>4</v>
      </c>
      <c r="B14" s="29" t="str">
        <f>LEFT(B15,4)-1&amp;"-"&amp;RIGHT(B15,2)-1</f>
        <v>2024-25</v>
      </c>
      <c r="C14" s="3"/>
      <c r="D14" s="4">
        <f>D13+1</f>
        <v>4</v>
      </c>
      <c r="E14" s="29" t="str">
        <f>LEFT(E13,4)+1&amp;"-"&amp;RIGHT(E13,2)+1</f>
        <v>2029-30</v>
      </c>
      <c r="F14" s="4"/>
      <c r="G14" s="3"/>
      <c r="H14" s="20"/>
      <c r="I14" s="20"/>
      <c r="Q14" s="29" t="str">
        <f t="shared" si="0"/>
        <v>2024-25</v>
      </c>
    </row>
    <row r="15" spans="1:18" ht="13" customHeight="1">
      <c r="A15" s="82">
        <f>A14+1</f>
        <v>5</v>
      </c>
      <c r="B15" s="29" t="str">
        <f>LEFT(E11,4)-1&amp;"-"&amp;RIGHT(E11,2)-1</f>
        <v>2025-26</v>
      </c>
      <c r="C15" s="3"/>
      <c r="D15" s="4">
        <f>D14+1</f>
        <v>5</v>
      </c>
      <c r="E15" s="29" t="str">
        <f>LEFT(E14,4)+1&amp;"-"&amp;RIGHT(E14,2)+1</f>
        <v>2030-31</v>
      </c>
      <c r="F15" s="4"/>
      <c r="G15" s="3"/>
      <c r="H15" s="20"/>
      <c r="I15" s="20"/>
      <c r="Q15" s="29" t="str">
        <f t="shared" si="0"/>
        <v>2025-26</v>
      </c>
    </row>
    <row r="16" spans="1:18" ht="13" customHeight="1">
      <c r="A16" s="1"/>
      <c r="B16" s="3"/>
      <c r="C16" s="3"/>
      <c r="D16" s="20"/>
      <c r="E16" s="2"/>
      <c r="F16" s="4"/>
      <c r="G16" s="3"/>
      <c r="H16" s="20"/>
      <c r="I16" s="20"/>
      <c r="Q16" s="29" t="str">
        <f t="shared" si="0"/>
        <v>2026-27</v>
      </c>
    </row>
    <row r="17" spans="1:17" ht="13" customHeight="1">
      <c r="A17" s="20"/>
      <c r="B17" s="20"/>
      <c r="C17" s="3"/>
      <c r="D17" s="20"/>
      <c r="E17" s="2"/>
      <c r="F17" s="4"/>
      <c r="G17" s="3"/>
      <c r="H17" s="20"/>
      <c r="I17" s="20"/>
      <c r="Q17" s="29" t="str">
        <f t="shared" si="0"/>
        <v>2027-28</v>
      </c>
    </row>
    <row r="18" spans="1:17" ht="14">
      <c r="A18" s="136">
        <v>3.4</v>
      </c>
      <c r="B18" s="43" t="s">
        <v>180</v>
      </c>
      <c r="D18" s="136">
        <v>3.5</v>
      </c>
      <c r="E18" s="43" t="s">
        <v>181</v>
      </c>
      <c r="F18" s="4"/>
      <c r="G18" s="3"/>
      <c r="H18" s="20"/>
      <c r="I18" s="20"/>
      <c r="Q18" s="29" t="str">
        <f t="shared" si="0"/>
        <v>2028-29</v>
      </c>
    </row>
    <row r="19" spans="1:17" ht="13" customHeight="1">
      <c r="A19" s="82">
        <v>1</v>
      </c>
      <c r="B19" s="137" t="s">
        <v>182</v>
      </c>
      <c r="C19" s="101"/>
      <c r="D19" s="1"/>
      <c r="E19" s="29">
        <v>60</v>
      </c>
      <c r="F19" s="4" t="s">
        <v>183</v>
      </c>
      <c r="G19" s="3"/>
      <c r="H19" s="20"/>
      <c r="I19" s="20"/>
      <c r="Q19" s="29" t="str">
        <f t="shared" si="0"/>
        <v>2029-30</v>
      </c>
    </row>
    <row r="20" spans="1:17" ht="13" customHeight="1">
      <c r="A20" s="82">
        <f>A19+1</f>
        <v>2</v>
      </c>
      <c r="B20" s="137" t="s">
        <v>184</v>
      </c>
      <c r="C20" s="101"/>
      <c r="D20" s="1"/>
      <c r="E20" s="79"/>
      <c r="F20" s="4"/>
      <c r="G20" s="3"/>
      <c r="H20" s="20"/>
      <c r="I20" s="20"/>
      <c r="Q20" s="29" t="str">
        <f t="shared" si="0"/>
        <v>2030-31</v>
      </c>
    </row>
    <row r="21" spans="1:17" ht="13" customHeight="1">
      <c r="A21" s="82"/>
      <c r="B21" s="142"/>
      <c r="C21" s="4"/>
      <c r="D21" s="1"/>
      <c r="E21" s="79"/>
      <c r="F21" s="4"/>
      <c r="G21" s="3"/>
      <c r="H21" s="20"/>
      <c r="I21" s="20"/>
      <c r="Q21" s="29" t="str">
        <f t="shared" si="0"/>
        <v>2031-32</v>
      </c>
    </row>
    <row r="22" spans="1:17" ht="13" customHeight="1">
      <c r="A22" s="20"/>
      <c r="B22" s="20"/>
      <c r="C22" s="2"/>
      <c r="D22" s="20"/>
      <c r="E22" s="2"/>
      <c r="F22" s="3"/>
      <c r="G22" s="3"/>
      <c r="H22" s="20"/>
      <c r="I22" s="20"/>
      <c r="Q22" s="29" t="str">
        <f t="shared" si="0"/>
        <v>2032-33</v>
      </c>
    </row>
    <row r="23" spans="1:17" ht="13" customHeight="1">
      <c r="A23" s="20"/>
      <c r="B23" s="20"/>
      <c r="C23" s="2"/>
      <c r="D23" s="20"/>
      <c r="E23" s="2"/>
      <c r="F23" s="3"/>
      <c r="G23" s="3"/>
      <c r="H23" s="20"/>
      <c r="I23" s="20"/>
      <c r="Q23" s="29" t="str">
        <f t="shared" si="0"/>
        <v>2033-34</v>
      </c>
    </row>
    <row r="24" spans="1:17" ht="14">
      <c r="A24" s="136">
        <v>3.6</v>
      </c>
      <c r="B24" s="43" t="s">
        <v>73</v>
      </c>
      <c r="C24" s="101">
        <f>IF(COUNTA(B25:B27)=0,1,0)</f>
        <v>0</v>
      </c>
      <c r="D24" s="143"/>
      <c r="E24" s="144"/>
      <c r="F24" s="126"/>
      <c r="G24" s="3"/>
      <c r="H24" s="101"/>
      <c r="I24" s="20"/>
      <c r="Q24" s="81" t="s">
        <v>185</v>
      </c>
    </row>
    <row r="25" spans="1:17" ht="13" customHeight="1">
      <c r="A25" s="1"/>
      <c r="B25" s="79" t="s">
        <v>186</v>
      </c>
      <c r="C25" s="4"/>
      <c r="D25" s="1"/>
      <c r="E25" s="142"/>
      <c r="F25" s="82"/>
      <c r="G25" s="3"/>
      <c r="H25" s="20"/>
      <c r="I25" s="20"/>
    </row>
    <row r="26" spans="1:17" ht="13" customHeight="1">
      <c r="A26" s="1"/>
      <c r="B26" s="79" t="s">
        <v>187</v>
      </c>
      <c r="C26" s="4"/>
      <c r="D26" s="1"/>
      <c r="E26" s="142"/>
      <c r="F26" s="82"/>
      <c r="G26" s="3"/>
      <c r="H26" s="20"/>
      <c r="I26" s="20"/>
    </row>
    <row r="27" spans="1:17" ht="13" customHeight="1">
      <c r="A27" s="1"/>
      <c r="B27" s="79" t="s">
        <v>188</v>
      </c>
      <c r="C27" s="4"/>
      <c r="D27" s="1"/>
      <c r="E27" s="145"/>
      <c r="F27" s="82"/>
      <c r="G27" s="3"/>
      <c r="H27" s="20"/>
      <c r="I27" s="20"/>
    </row>
    <row r="28" spans="1:17" ht="13" customHeight="1">
      <c r="A28" s="1"/>
      <c r="B28" s="3"/>
      <c r="C28" s="4"/>
      <c r="D28" s="20"/>
      <c r="E28" s="2"/>
      <c r="F28" s="4"/>
      <c r="G28" s="3"/>
      <c r="H28" s="20"/>
      <c r="I28" s="20"/>
    </row>
    <row r="29" spans="1:17" ht="13" customHeight="1">
      <c r="A29" s="20"/>
      <c r="B29" s="20"/>
      <c r="C29" s="2"/>
      <c r="D29" s="20"/>
      <c r="E29" s="2"/>
      <c r="F29" s="20"/>
      <c r="G29" s="20"/>
      <c r="H29" s="20"/>
      <c r="I29" s="20"/>
    </row>
    <row r="30" spans="1:17" ht="14">
      <c r="A30" s="135">
        <v>3.7</v>
      </c>
      <c r="B30" s="54" t="s">
        <v>189</v>
      </c>
      <c r="C30" s="101">
        <f>IF(COUNTA(B31:B49)=0,1,0)</f>
        <v>0</v>
      </c>
      <c r="D30" s="136">
        <v>3.8</v>
      </c>
      <c r="E30" s="54" t="s">
        <v>190</v>
      </c>
      <c r="F30" s="101">
        <f>IF(COUNTA(E31:E49)=0,1,0)</f>
        <v>0</v>
      </c>
      <c r="G30" s="136" t="str">
        <f>"3.9"</f>
        <v>3.9</v>
      </c>
      <c r="H30" s="54" t="s">
        <v>191</v>
      </c>
      <c r="I30" s="101">
        <f>IF(COUNTA(H31:H38)=0,1,0)</f>
        <v>0</v>
      </c>
    </row>
    <row r="31" spans="1:17" ht="13" customHeight="1">
      <c r="A31" s="4">
        <v>1</v>
      </c>
      <c r="B31" s="26" t="s">
        <v>192</v>
      </c>
      <c r="C31" s="2"/>
      <c r="D31" s="20"/>
      <c r="E31" s="26" t="s">
        <v>193</v>
      </c>
      <c r="F31" s="3"/>
      <c r="G31" s="1"/>
      <c r="H31" s="26" t="s">
        <v>194</v>
      </c>
      <c r="I31" s="3"/>
    </row>
    <row r="32" spans="1:17" ht="13" customHeight="1">
      <c r="A32" s="4">
        <f>A31+1</f>
        <v>2</v>
      </c>
      <c r="B32" s="26" t="s">
        <v>195</v>
      </c>
      <c r="C32" s="2"/>
      <c r="D32" s="20"/>
      <c r="E32" s="26" t="s">
        <v>196</v>
      </c>
      <c r="F32" s="3"/>
      <c r="G32" s="1"/>
      <c r="H32" s="26" t="s">
        <v>197</v>
      </c>
      <c r="I32" s="3"/>
    </row>
    <row r="33" spans="1:9" ht="13" customHeight="1">
      <c r="A33" s="4">
        <f>A32+1</f>
        <v>3</v>
      </c>
      <c r="B33" s="26" t="s">
        <v>198</v>
      </c>
      <c r="C33" s="2"/>
      <c r="D33" s="20"/>
      <c r="E33" s="26" t="s">
        <v>199</v>
      </c>
      <c r="F33" s="3"/>
      <c r="G33" s="1"/>
      <c r="H33" s="26"/>
      <c r="I33" s="3"/>
    </row>
    <row r="34" spans="1:9" ht="13" customHeight="1">
      <c r="A34" s="4">
        <f t="shared" ref="A34:A49" si="1">A33+1</f>
        <v>4</v>
      </c>
      <c r="B34" s="26" t="s">
        <v>200</v>
      </c>
      <c r="C34" s="2"/>
      <c r="D34" s="20"/>
      <c r="E34" s="26" t="s">
        <v>201</v>
      </c>
      <c r="F34" s="3"/>
      <c r="G34" s="1"/>
      <c r="H34" s="26"/>
      <c r="I34" s="3"/>
    </row>
    <row r="35" spans="1:9" ht="13" customHeight="1">
      <c r="A35" s="4">
        <f t="shared" si="1"/>
        <v>5</v>
      </c>
      <c r="B35" s="26" t="s">
        <v>202</v>
      </c>
      <c r="C35" s="2"/>
      <c r="D35" s="20"/>
      <c r="E35" s="26" t="s">
        <v>203</v>
      </c>
      <c r="F35" s="3"/>
      <c r="G35" s="1"/>
      <c r="H35" s="26"/>
      <c r="I35" s="3"/>
    </row>
    <row r="36" spans="1:9" ht="13" customHeight="1">
      <c r="A36" s="4">
        <f t="shared" si="1"/>
        <v>6</v>
      </c>
      <c r="B36" s="26"/>
      <c r="C36" s="2"/>
      <c r="D36" s="20"/>
      <c r="E36" s="26" t="s">
        <v>204</v>
      </c>
      <c r="F36" s="3"/>
      <c r="G36" s="1"/>
      <c r="H36" s="26"/>
      <c r="I36" s="3"/>
    </row>
    <row r="37" spans="1:9" ht="13" customHeight="1">
      <c r="A37" s="4">
        <f t="shared" si="1"/>
        <v>7</v>
      </c>
      <c r="B37" s="26"/>
      <c r="C37" s="2"/>
      <c r="D37" s="20"/>
      <c r="E37" s="26" t="s">
        <v>205</v>
      </c>
      <c r="F37" s="3"/>
      <c r="G37" s="1"/>
      <c r="H37" s="26"/>
      <c r="I37" s="3"/>
    </row>
    <row r="38" spans="1:9" ht="13" customHeight="1">
      <c r="A38" s="4">
        <f t="shared" si="1"/>
        <v>8</v>
      </c>
      <c r="B38" s="26"/>
      <c r="C38" s="2"/>
      <c r="D38" s="20"/>
      <c r="E38" s="26" t="s">
        <v>206</v>
      </c>
      <c r="F38" s="3"/>
      <c r="G38" s="1"/>
      <c r="H38" s="26"/>
      <c r="I38" s="3"/>
    </row>
    <row r="39" spans="1:9" ht="13" customHeight="1">
      <c r="A39" s="4">
        <f t="shared" si="1"/>
        <v>9</v>
      </c>
      <c r="B39" s="26"/>
      <c r="C39" s="2"/>
      <c r="D39" s="20"/>
      <c r="E39" s="26" t="s">
        <v>207</v>
      </c>
      <c r="F39" s="3"/>
      <c r="G39" s="1"/>
      <c r="H39" s="78"/>
      <c r="I39" s="3"/>
    </row>
    <row r="40" spans="1:9" ht="13" customHeight="1">
      <c r="A40" s="4">
        <f t="shared" si="1"/>
        <v>10</v>
      </c>
      <c r="B40" s="26"/>
      <c r="C40" s="2"/>
      <c r="D40" s="20"/>
      <c r="E40" s="26" t="s">
        <v>208</v>
      </c>
      <c r="G40" s="136" t="str">
        <f>"3.10"</f>
        <v>3.10</v>
      </c>
      <c r="H40" s="54" t="s">
        <v>209</v>
      </c>
      <c r="I40" s="101">
        <f>IF(COUNTA(H41:H48)=0,1,0)</f>
        <v>0</v>
      </c>
    </row>
    <row r="41" spans="1:9" ht="13" customHeight="1">
      <c r="A41" s="4">
        <f t="shared" si="1"/>
        <v>11</v>
      </c>
      <c r="B41" s="26"/>
      <c r="C41" s="2"/>
      <c r="D41" s="20"/>
      <c r="E41" s="26" t="s">
        <v>210</v>
      </c>
      <c r="G41" s="1"/>
      <c r="H41" s="26" t="s">
        <v>211</v>
      </c>
    </row>
    <row r="42" spans="1:9" ht="13" customHeight="1">
      <c r="A42" s="4">
        <f t="shared" si="1"/>
        <v>12</v>
      </c>
      <c r="B42" s="26"/>
      <c r="C42" s="2"/>
      <c r="D42" s="20"/>
      <c r="E42" s="26" t="s">
        <v>212</v>
      </c>
      <c r="G42" s="1"/>
      <c r="H42" s="26"/>
    </row>
    <row r="43" spans="1:9" ht="13" customHeight="1">
      <c r="A43" s="4">
        <f t="shared" si="1"/>
        <v>13</v>
      </c>
      <c r="B43" s="26"/>
      <c r="C43" s="2"/>
      <c r="D43" s="20"/>
      <c r="E43" s="26"/>
      <c r="G43" s="1"/>
      <c r="H43" s="26"/>
    </row>
    <row r="44" spans="1:9" ht="13" customHeight="1">
      <c r="A44" s="4">
        <f t="shared" si="1"/>
        <v>14</v>
      </c>
      <c r="B44" s="26"/>
      <c r="C44" s="4"/>
      <c r="D44" s="3"/>
      <c r="E44" s="26"/>
      <c r="G44" s="1"/>
      <c r="H44" s="26"/>
    </row>
    <row r="45" spans="1:9" ht="13" customHeight="1">
      <c r="A45" s="4">
        <f t="shared" si="1"/>
        <v>15</v>
      </c>
      <c r="B45" s="26"/>
      <c r="C45" s="4"/>
      <c r="D45" s="3"/>
      <c r="E45" s="26"/>
      <c r="G45" s="1"/>
      <c r="H45" s="26"/>
    </row>
    <row r="46" spans="1:9" ht="13" customHeight="1">
      <c r="A46" s="4">
        <f t="shared" si="1"/>
        <v>16</v>
      </c>
      <c r="B46" s="26"/>
      <c r="C46" s="2"/>
      <c r="D46" s="20"/>
      <c r="E46" s="26"/>
      <c r="G46" s="1"/>
      <c r="H46" s="26"/>
    </row>
    <row r="47" spans="1:9" ht="13" customHeight="1">
      <c r="A47" s="4">
        <f t="shared" si="1"/>
        <v>17</v>
      </c>
      <c r="B47" s="26"/>
      <c r="C47" s="2"/>
      <c r="D47" s="20"/>
      <c r="E47" s="26"/>
      <c r="G47" s="1"/>
      <c r="H47" s="26"/>
    </row>
    <row r="48" spans="1:9" ht="13" customHeight="1">
      <c r="A48" s="4">
        <f t="shared" si="1"/>
        <v>18</v>
      </c>
      <c r="B48" s="26"/>
      <c r="C48" s="2"/>
      <c r="D48" s="20"/>
      <c r="E48" s="26"/>
      <c r="G48" s="1"/>
      <c r="H48" s="26"/>
    </row>
    <row r="49" spans="1:9" ht="13" customHeight="1">
      <c r="A49" s="4">
        <f t="shared" si="1"/>
        <v>19</v>
      </c>
      <c r="B49" s="26"/>
      <c r="C49" s="2"/>
      <c r="D49" s="20"/>
      <c r="E49" s="26"/>
      <c r="G49" s="1"/>
      <c r="H49" s="1"/>
    </row>
    <row r="50" spans="1:9">
      <c r="A50" s="20"/>
      <c r="B50" s="20"/>
      <c r="C50" s="2"/>
      <c r="D50" s="20"/>
      <c r="E50" s="2"/>
      <c r="F50" s="20"/>
      <c r="G50" s="20"/>
      <c r="H50" s="20"/>
      <c r="I50" s="20"/>
    </row>
    <row r="51" spans="1:9">
      <c r="A51" s="20"/>
      <c r="B51" s="20"/>
      <c r="C51" s="2"/>
      <c r="D51" s="20"/>
      <c r="E51" s="2"/>
      <c r="F51" s="20"/>
      <c r="G51" s="20"/>
      <c r="H51" s="20"/>
      <c r="I51" s="20"/>
    </row>
    <row r="52" spans="1:9">
      <c r="A52" s="20"/>
      <c r="B52" s="20"/>
      <c r="C52" s="2"/>
      <c r="D52" s="20"/>
      <c r="E52" s="2"/>
      <c r="F52" s="20"/>
      <c r="G52" s="20"/>
      <c r="H52" s="20"/>
      <c r="I52" s="20"/>
    </row>
    <row r="53" spans="1:9">
      <c r="A53" s="20"/>
      <c r="B53" s="20"/>
      <c r="C53" s="2"/>
      <c r="D53" s="20"/>
      <c r="E53" s="2"/>
      <c r="F53" s="20"/>
      <c r="G53" s="20"/>
      <c r="H53" s="20"/>
      <c r="I53" s="1"/>
    </row>
    <row r="54" spans="1:9">
      <c r="A54" s="20"/>
      <c r="B54" s="20"/>
      <c r="C54" s="2"/>
      <c r="D54" s="20"/>
      <c r="E54" s="2"/>
      <c r="F54" s="20"/>
      <c r="G54" s="20"/>
      <c r="H54" s="20"/>
      <c r="I54" s="1"/>
    </row>
    <row r="55" spans="1:9">
      <c r="A55" s="20"/>
      <c r="B55" s="20"/>
      <c r="C55" s="2"/>
      <c r="D55" s="20"/>
      <c r="E55" s="2"/>
      <c r="F55" s="20"/>
      <c r="G55" s="20"/>
      <c r="H55" s="20"/>
      <c r="I55" s="20"/>
    </row>
  </sheetData>
  <conditionalFormatting sqref="I1">
    <cfRule type="cellIs" dxfId="68" priority="9" operator="equal">
      <formula>"Check"</formula>
    </cfRule>
    <cfRule type="cellIs" dxfId="67" priority="10" operator="equal">
      <formula>"Ok"</formula>
    </cfRule>
  </conditionalFormatting>
  <dataValidations disablePrompts="1" count="1">
    <dataValidation type="list" allowBlank="1" showInputMessage="1" showErrorMessage="1" sqref="E6:E7" xr:uid="{B32F7E8E-F934-425B-B38E-AC119659E212}">
      <formula1>$Q$6:$Q$24</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4" id="{7690C18A-124E-4515-B22C-A9F20C6E763B}">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C19:C20 H24</xm:sqref>
        </x14:conditionalFormatting>
        <x14:conditionalFormatting xmlns:xm="http://schemas.microsoft.com/office/excel/2006/main">
          <x14:cfRule type="iconSet" priority="13" id="{6DDA1B39-72DB-43DB-A430-DA32959B5CCE}">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C24</xm:sqref>
        </x14:conditionalFormatting>
        <x14:conditionalFormatting xmlns:xm="http://schemas.microsoft.com/office/excel/2006/main">
          <x14:cfRule type="iconSet" priority="12" id="{7484BFD7-4EFD-4452-B2C1-DB3F8C102BF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C30</xm:sqref>
        </x14:conditionalFormatting>
        <x14:conditionalFormatting xmlns:xm="http://schemas.microsoft.com/office/excel/2006/main">
          <x14:cfRule type="iconSet" priority="5" id="{518C586B-09A1-4D46-9F26-8EFE023839C1}">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F5</xm:sqref>
        </x14:conditionalFormatting>
        <x14:conditionalFormatting xmlns:xm="http://schemas.microsoft.com/office/excel/2006/main">
          <x14:cfRule type="iconSet" priority="15" id="{4725141C-64C8-44B7-8B35-3ED340F4AE4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F6:F7</xm:sqref>
        </x14:conditionalFormatting>
        <x14:conditionalFormatting xmlns:xm="http://schemas.microsoft.com/office/excel/2006/main">
          <x14:cfRule type="iconSet" priority="6" id="{105B170A-13FA-4C99-94EF-A3829B3FD46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F24</xm:sqref>
        </x14:conditionalFormatting>
        <x14:conditionalFormatting xmlns:xm="http://schemas.microsoft.com/office/excel/2006/main">
          <x14:cfRule type="iconSet" priority="11" id="{3571D4FF-26BF-4389-8320-05AB6E228528}">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F30</xm:sqref>
        </x14:conditionalFormatting>
        <x14:conditionalFormatting xmlns:xm="http://schemas.microsoft.com/office/excel/2006/main">
          <x14:cfRule type="iconSet" priority="2" id="{BBAF6DC7-AA3E-4CAA-BBD1-380F8241E3B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I30</xm:sqref>
        </x14:conditionalFormatting>
        <x14:conditionalFormatting xmlns:xm="http://schemas.microsoft.com/office/excel/2006/main">
          <x14:cfRule type="iconSet" priority="1" id="{7BD2499E-3752-4F0E-800A-F3DBF8ADC51D}">
            <x14:iconSet showValue="0" custom="1">
              <x14:cfvo type="percent">
                <xm:f>0</xm:f>
              </x14:cfvo>
              <x14:cfvo type="num">
                <xm:f>0</xm:f>
              </x14:cfvo>
              <x14:cfvo type="num" gte="0">
                <xm:f>0</xm:f>
              </x14:cfvo>
              <x14:cfIcon iconSet="3TrafficLights1" iconId="0"/>
              <x14:cfIcon iconSet="3TrafficLights1" iconId="2"/>
              <x14:cfIcon iconSet="3TrafficLights1" iconId="0"/>
            </x14:iconSet>
          </x14:cfRule>
          <xm:sqref>I40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44</vt:i4>
      </vt:variant>
      <vt:variant>
        <vt:lpstr>Named Ranges</vt:lpstr>
      </vt:variant>
      <vt:variant>
        <vt:i4>11</vt:i4>
      </vt:variant>
    </vt:vector>
  </HeadingPairs>
  <TitlesOfParts>
    <vt:vector size="55" baseType="lpstr">
      <vt:lpstr>AER Draft Decision - Labour</vt:lpstr>
      <vt:lpstr>AER Draft Decision - Services</vt:lpstr>
      <vt:lpstr>Draft Decision changes</vt:lpstr>
      <vt:lpstr>Index</vt:lpstr>
      <vt:lpstr>Output|Fee Based</vt:lpstr>
      <vt:lpstr>Output|Quoted</vt:lpstr>
      <vt:lpstr>Output|RIN Expense</vt:lpstr>
      <vt:lpstr>Output|RIN Revenue</vt:lpstr>
      <vt:lpstr>Input|Setup</vt:lpstr>
      <vt:lpstr>Input|Escalations</vt:lpstr>
      <vt:lpstr>Input|Indirect Cost Rates</vt:lpstr>
      <vt:lpstr>Input|Labour Rates</vt:lpstr>
      <vt:lpstr>Input|Fee Based</vt:lpstr>
      <vt:lpstr>Input|Fee Based Mapping</vt:lpstr>
      <vt:lpstr>Input|Volume, Revenue, Cost</vt:lpstr>
      <vt:lpstr>Input|Tax Recovery</vt:lpstr>
      <vt:lpstr>Input|Materials</vt:lpstr>
      <vt:lpstr>Calc|Labour Rates</vt:lpstr>
      <vt:lpstr>Calc|Fee Based</vt:lpstr>
      <vt:lpstr>Model Validation</vt:lpstr>
      <vt:lpstr>ND1P</vt:lpstr>
      <vt:lpstr>ND3P</vt:lpstr>
      <vt:lpstr>BTSO</vt:lpstr>
      <vt:lpstr>BTSP</vt:lpstr>
      <vt:lpstr>SUTK</vt:lpstr>
      <vt:lpstr>RTK1</vt:lpstr>
      <vt:lpstr>REEN</vt:lpstr>
      <vt:lpstr>DEEN</vt:lpstr>
      <vt:lpstr>DCTK</vt:lpstr>
      <vt:lpstr>SPRD</vt:lpstr>
      <vt:lpstr>RCTK</vt:lpstr>
      <vt:lpstr>SLOM</vt:lpstr>
      <vt:lpstr>RFOM</vt:lpstr>
      <vt:lpstr>REENRM</vt:lpstr>
      <vt:lpstr>DEENRM</vt:lpstr>
      <vt:lpstr>MCTK</vt:lpstr>
      <vt:lpstr>SPRDRM</vt:lpstr>
      <vt:lpstr>MECFRM</vt:lpstr>
      <vt:lpstr>MTAL</vt:lpstr>
      <vt:lpstr>MDCH</vt:lpstr>
      <vt:lpstr>NCUM</vt:lpstr>
      <vt:lpstr>WSVR</vt:lpstr>
      <vt:lpstr>RTK3</vt:lpstr>
      <vt:lpstr>Template</vt:lpstr>
      <vt:lpstr>CPI_Escalator_to_Y1</vt:lpstr>
      <vt:lpstr>'Input|Materials'!currentyear</vt:lpstr>
      <vt:lpstr>'Input|Volume, Revenue, Cost'!currentyear</vt:lpstr>
      <vt:lpstr>currentyear</vt:lpstr>
      <vt:lpstr>'Input|Volume, Revenue, Cost'!DNSP</vt:lpstr>
      <vt:lpstr>DNSP</vt:lpstr>
      <vt:lpstr>RealContracts_Escalator_to_Y1</vt:lpstr>
      <vt:lpstr>RealLabour_Escalator_to_Y1</vt:lpstr>
      <vt:lpstr>RealMaterials_Escalator_to_Y1</vt:lpstr>
      <vt:lpstr>RealOther_Escalator_to_Y1</vt:lpstr>
      <vt:lpstr>RealVehicles_Escalator_to_Y1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2025-09-24T09:10:29Z</dcterms:created>
  <dcterms:modified xsi:type="dcterms:W3CDTF">2025-09-24T09:10:38Z</dcterms:modified>
  <cp:category/>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