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2.xml" ContentType="application/vnd.openxmlformats-officedocument.drawingml.chart+xml"/>
  <Override PartName="/xl/drawings/drawing10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cccgovau-my.sharepoint.com/personal/ben_fu_aer_gov_au/Documents/Downloads/"/>
    </mc:Choice>
  </mc:AlternateContent>
  <xr:revisionPtr revIDLastSave="0" documentId="13_ncr:1_{601EF9E1-0D87-41C7-A14E-2981A2F16E45}" xr6:coauthVersionLast="47" xr6:coauthVersionMax="47" xr10:uidLastSave="{00000000-0000-0000-0000-000000000000}"/>
  <bookViews>
    <workbookView xWindow="-108" yWindow="-108" windowWidth="23256" windowHeight="14016" firstSheet="7" activeTab="10" xr2:uid="{00000000-000D-0000-FFFF-FFFF00000000}"/>
  </bookViews>
  <sheets>
    <sheet name="Change Log" sheetId="22" r:id="rId1"/>
    <sheet name="1.1 Input" sheetId="8" r:id="rId2"/>
    <sheet name="1.0 Data" sheetId="1" r:id="rId3"/>
    <sheet name="1.1 Indexation" sheetId="21" r:id="rId4"/>
    <sheet name="2.0 Capex Real Dollars" sheetId="4" r:id="rId5"/>
    <sheet name="2.1 Capex Nominal Dollars" sheetId="5" r:id="rId6"/>
    <sheet name="3.0 Outputs" sheetId="7" r:id="rId7"/>
    <sheet name="3.1 AER Worksheets" sheetId="9" r:id="rId8"/>
    <sheet name="Graphs" sheetId="20" r:id="rId9"/>
    <sheet name="AER Draft Decision Tables" sheetId="24" r:id="rId10"/>
    <sheet name="AER DD Chart" sheetId="2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123Graph_A" hidden="1">[1]SECTORS!$BP$16:$BP$33</definedName>
    <definedName name="__123Graph_AARREARSB" hidden="1">'[2]00DATES'!$D$276:$D$287</definedName>
    <definedName name="__123Graph_AARREARSG" hidden="1">'[2]00DATES'!$D$192:$D$203</definedName>
    <definedName name="__123Graph_AARREARSS" hidden="1">'[2]00DATES'!$D$220:$D$231</definedName>
    <definedName name="__123Graph_AARREARST" hidden="1">'[2]00DATES'!$D$304:$D$315</definedName>
    <definedName name="__123Graph_ARECOVERIESG" hidden="1">'[2]00DATES'!$D$89:$D$100</definedName>
    <definedName name="__123Graph_ARECOVERIESS" hidden="1">'[2]00DATES'!$B$114:$B$125</definedName>
    <definedName name="__123Graph_AREFFO" hidden="1">'[2]00DATES'!$D$90:$D$101</definedName>
    <definedName name="__123Graph_AVISITSFO" hidden="1">'[2]00DATES'!$D$163:$D$174</definedName>
    <definedName name="__123Graph_BARREARSB" hidden="1">'[2]00DATES'!$F$276:$F$287</definedName>
    <definedName name="__123Graph_BARREARSG" hidden="1">'[2]00DATES'!$F$192:$F$203</definedName>
    <definedName name="__123Graph_BARREARSS" hidden="1">'[2]00DATES'!$F$220:$F$231</definedName>
    <definedName name="__123Graph_BARREARST" hidden="1">'[2]00DATES'!$F$304:$F$315</definedName>
    <definedName name="__123Graph_BRECOVERIESG" hidden="1">'[2]00DATES'!$F$89:$F$100</definedName>
    <definedName name="__123Graph_BRECOVERIESS" hidden="1">'[2]00DATES'!$D$114:$D$125</definedName>
    <definedName name="__123Graph_BREFFO" hidden="1">'[2]00DATES'!$F$90:$F$101</definedName>
    <definedName name="__123Graph_BVISITSFO" hidden="1">'[2]00DATES'!$F$163:$F$174</definedName>
    <definedName name="__123Graph_CRECOVERIESG" hidden="1">'[2]00DATES'!$G$89:$G$100</definedName>
    <definedName name="__123Graph_CRECOVERIESS" hidden="1">'[2]00DATES'!$E$114:$E$125</definedName>
    <definedName name="__123Graph_CVISITSFO" hidden="1">'[2]00DATES'!$G$163:$G$174</definedName>
    <definedName name="__123Graph_CWH2" hidden="1">[1]SECTORS!$CD$33:$CD$71</definedName>
    <definedName name="__123Graph_CWH3" hidden="1">[1]SECTORS!$CH$33:$CH$71</definedName>
    <definedName name="__123Graph_DARREARSB" hidden="1">'[2]00DATES'!$E$276:$E$287</definedName>
    <definedName name="__123Graph_DARREARSG" hidden="1">'[2]00DATES'!$E$192:$E$203</definedName>
    <definedName name="__123Graph_DARREARSS" hidden="1">'[2]00DATES'!$E$220:$E$231</definedName>
    <definedName name="__123Graph_DARREARST" hidden="1">'[2]00DATES'!$E$304:$E$315</definedName>
    <definedName name="__123Graph_DRECOVERIESG" hidden="1">'[2]00DATES'!$E$89:$E$100</definedName>
    <definedName name="__123Graph_DRECOVERIESS" hidden="1">'[2]00DATES'!$C$114:$C$125</definedName>
    <definedName name="__123Graph_DREFFO" hidden="1">'[2]00DATES'!$E$90:$E$101</definedName>
    <definedName name="__123Graph_DVISITSFO" hidden="1">'[2]00DATES'!$E$163:$E$174</definedName>
    <definedName name="__123Graph_X" hidden="1">[1]SECTORS!$A$16:$A$37</definedName>
    <definedName name="__123Graph_XARREARSB" hidden="1">'[2]00DATES'!$A$276:$A$287</definedName>
    <definedName name="__123Graph_XARREARSG" hidden="1">'[2]00DATES'!$A$192:$A$203</definedName>
    <definedName name="__123Graph_XARREARSS" hidden="1">'[2]00DATES'!$A$220:$A$231</definedName>
    <definedName name="__123Graph_XARREARST" hidden="1">'[2]00DATES'!$A$304:$A$315</definedName>
    <definedName name="__123Graph_XRECOVERIESG" hidden="1">'[2]00DATES'!$A$89:$A$100</definedName>
    <definedName name="__123Graph_XRECOVERIESS" hidden="1">'[2]00DATES'!$A$114:$A$125</definedName>
    <definedName name="__123Graph_XVISITSFO" hidden="1">'[2]00DATES'!$A$163:$A$174</definedName>
    <definedName name="__IT1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1__123Graph_A__LTR" hidden="1">'[2]00DATES'!$D$8:$D$19</definedName>
    <definedName name="_10__123Graph_D__LTR" hidden="1">'[2]00DATES'!$E$8:$E$19</definedName>
    <definedName name="_101__123Graph_ACHART_2" hidden="1">[3]VIC!$AU$9:$AU$26</definedName>
    <definedName name="_109__123Graph_ACHART_3" hidden="1">[3]VIC!$AB$9:$AB$26</definedName>
    <definedName name="_11__123Graph_DO_S_GAS" hidden="1">'[2]00DATES'!$E$39:$E$50</definedName>
    <definedName name="_110__123Graph_ACHART_30" hidden="1">[3]SA!$BJ$9:$BJ$26</definedName>
    <definedName name="_111__123Graph_ACHART_31" hidden="1">[3]WA!$BJ$9:$BJ$26</definedName>
    <definedName name="_112__123Graph_ACHART_35" hidden="1">[3]WA!$BJ$9:$BJ$26</definedName>
    <definedName name="_116__123Graph_ACHART_3" hidden="1">[3]VIC!$AB$9:$AB$26</definedName>
    <definedName name="_117__123Graph_ACHART_30" hidden="1">[3]SA!$BJ$9:$BJ$26</definedName>
    <definedName name="_118__123Graph_ACHART_31" hidden="1">[3]WA!$BJ$9:$BJ$26</definedName>
    <definedName name="_119__123Graph_ACHART_35" hidden="1">[3]WA!$BJ$9:$BJ$26</definedName>
    <definedName name="_12__123Graph_DT_OVER" hidden="1">'[2]00DATES'!$E$65:$E$76</definedName>
    <definedName name="_126__123Graph_ACHART_4" hidden="1">[3]VIC!$AV$9:$AV$26</definedName>
    <definedName name="_134__123Graph_ACHART_4" hidden="1">[3]VIC!$AV$9:$AV$26</definedName>
    <definedName name="_14__123Graph_ACHART_1" hidden="1">[3]VIC!$AA$9:$AA$26</definedName>
    <definedName name="_140__123Graph_ACHART_5" hidden="1">[3]VIC!$R$5:$R$26</definedName>
    <definedName name="_149__123Graph_ACHART_5" hidden="1">[3]VIC!$R$5:$R$26</definedName>
    <definedName name="_15__123Graph_ACHART_1" hidden="1">[3]VIC!$AA$9:$AA$26</definedName>
    <definedName name="_154__123Graph_ACHART_6" hidden="1">[3]VIC!$S$5:$S$26</definedName>
    <definedName name="_155__123Graph_ACHART_62" hidden="1">[3]ACT!$BA$7:$BA$26</definedName>
    <definedName name="_156__123Graph_ACHART_66" hidden="1">[4]NSW!$AZ$5:$AZ$26</definedName>
    <definedName name="_157__123Graph_ACHART_68" hidden="1">[3]TAS!$AG$5:$AG$26</definedName>
    <definedName name="_158__123Graph_ACHART_69" hidden="1">[4]NSW!$AG$5:$AG$26</definedName>
    <definedName name="_164__123Graph_ACHART_6" hidden="1">[3]VIC!$S$5:$S$26</definedName>
    <definedName name="_165__123Graph_ACHART_62" hidden="1">[3]ACT!$BA$7:$BA$26</definedName>
    <definedName name="_166__123Graph_ACHART_66" hidden="1">[4]NSW!$AZ$5:$AZ$26</definedName>
    <definedName name="_167__123Graph_ACHART_68" hidden="1">[3]TAS!$AG$5:$AG$26</definedName>
    <definedName name="_168__123Graph_ACHART_69" hidden="1">[4]NSW!$AG$5:$AG$26</definedName>
    <definedName name="_172__123Graph_ACHART_7" hidden="1">[3]VIC!$F$5:$F$26</definedName>
    <definedName name="_173__123Graph_ACHART_70" hidden="1">[3]ACT!$J$5:$J$26</definedName>
    <definedName name="_174__123Graph_ACHART_71" hidden="1">[3]ACT!$N$12:$N$27</definedName>
    <definedName name="_183__123Graph_ACHART_7" hidden="1">[3]VIC!$F$5:$F$26</definedName>
    <definedName name="_184__123Graph_ACHART_70" hidden="1">[3]ACT!$J$5:$J$26</definedName>
    <definedName name="_185__123Graph_ACHART_71" hidden="1">[3]ACT!$N$12:$N$27</definedName>
    <definedName name="_188__123Graph_ACHART_8" hidden="1">[3]VIC!$G$5:$G$26</definedName>
    <definedName name="_2__123Graph_AO_S_GAS" hidden="1">'[2]00DATES'!$D$39:$D$50</definedName>
    <definedName name="_200__123Graph_ACHART_8" hidden="1">[3]VIC!$G$5:$G$26</definedName>
    <definedName name="_202__123Graph_ACHART_9" hidden="1">[3]VIC!$BC$5:$BC$26</definedName>
    <definedName name="_210__123Graph_BCHART_1" hidden="1">[5]charts!#REF!</definedName>
    <definedName name="_215__123Graph_ACHART_9" hidden="1">[3]VIC!$BC$5:$BC$26</definedName>
    <definedName name="_223__123Graph_BCHART_1" hidden="1">[5]charts!#REF!</definedName>
    <definedName name="_224__123Graph_BCHART_10" hidden="1">[3]VIC!$BA$5:$BA$26</definedName>
    <definedName name="_238__123Graph_BCHART_10" hidden="1">[3]VIC!$BA$5:$BA$26</definedName>
    <definedName name="_238__123Graph_BCHART_11" hidden="1">[3]VIC!$BE$5:$BE$26</definedName>
    <definedName name="_239__123Graph_BCHART_12" hidden="1">[3]VIC!$N$6:$N$26</definedName>
    <definedName name="_253__123Graph_BCHART_11" hidden="1">[3]VIC!$BE$5:$BE$26</definedName>
    <definedName name="_254__123Graph_BCHART_12" hidden="1">[3]VIC!$N$6:$N$26</definedName>
    <definedName name="_257__123Graph_BCHART_13" hidden="1">[3]VIC!#REF!</definedName>
    <definedName name="_258__123Graph_BCHART_15" hidden="1">[3]VIC!$AG$6:$AG$26</definedName>
    <definedName name="_259__123Graph_BCHART_16" hidden="1">[3]VIC!$BE$5:$BE$26</definedName>
    <definedName name="_273__123Graph_BCHART_13" hidden="1">[3]VIC!#REF!</definedName>
    <definedName name="_273__123Graph_BCHART_2" hidden="1">[3]VIC!$AX$9:$AX$26</definedName>
    <definedName name="_274__123Graph_BCHART_15" hidden="1">[3]VIC!$AG$6:$AG$26</definedName>
    <definedName name="_275__123Graph_BCHART_16" hidden="1">[3]VIC!$BE$5:$BE$26</definedName>
    <definedName name="_28__123Graph_ACHART_10" hidden="1">[3]VIC!$BD$5:$BD$26</definedName>
    <definedName name="_287__123Graph_BCHART_3" hidden="1">[3]VIC!$AF$9:$AF$26</definedName>
    <definedName name="_288__123Graph_BCHART_30" hidden="1">[3]SA!$BI$9:$BI$26</definedName>
    <definedName name="_289__123Graph_BCHART_31" hidden="1">[3]WA!$BI$9:$BI$26</definedName>
    <definedName name="_290__123Graph_BCHART_2" hidden="1">[3]VIC!$AX$9:$AX$26</definedName>
    <definedName name="_290__123Graph_BCHART_35" hidden="1">[3]WA!$BI$9:$BI$26</definedName>
    <definedName name="_3__123Graph_AT_OVER" hidden="1">'[2]00DATES'!$D$65:$D$76</definedName>
    <definedName name="_30__123Graph_ACHART_10" hidden="1">[3]VIC!$BD$5:$BD$26</definedName>
    <definedName name="_304__123Graph_BCHART_4" hidden="1">[3]VIC!$AY$9:$AY$26</definedName>
    <definedName name="_305__123Graph_BCHART_3" hidden="1">[3]VIC!$AF$9:$AF$26</definedName>
    <definedName name="_306__123Graph_BCHART_30" hidden="1">[3]SA!$BI$9:$BI$26</definedName>
    <definedName name="_307__123Graph_BCHART_31" hidden="1">[3]WA!$BI$9:$BI$26</definedName>
    <definedName name="_308__123Graph_BCHART_35" hidden="1">[3]WA!$BI$9:$BI$26</definedName>
    <definedName name="_318__123Graph_BCHART_5" hidden="1">[3]VIC!$U$5:$U$26</definedName>
    <definedName name="_323__123Graph_BCHART_4" hidden="1">[3]VIC!$AY$9:$AY$26</definedName>
    <definedName name="_332__123Graph_BCHART_6" hidden="1">[3]VIC!$V$5:$V$26</definedName>
    <definedName name="_333__123Graph_BCHART_62" hidden="1">[3]ACT!$BB$7:$BB$26</definedName>
    <definedName name="_334__123Graph_BCHART_66" hidden="1">[4]NSW!$BE$5:$BE$26</definedName>
    <definedName name="_335__123Graph_BCHART_68" hidden="1">[3]TAS!$AN$5:$AN$26</definedName>
    <definedName name="_336__123Graph_BCHART_69" hidden="1">[4]NSW!$AN$5:$AN$26</definedName>
    <definedName name="_338__123Graph_BCHART_5" hidden="1">[3]VIC!$U$5:$U$26</definedName>
    <definedName name="_353__123Graph_BCHART_6" hidden="1">[3]VIC!$V$5:$V$26</definedName>
    <definedName name="_354__123Graph_BCHART_62" hidden="1">[3]ACT!$BB$7:$BB$26</definedName>
    <definedName name="_354__123Graph_BCHART_7" hidden="1">[3]VIC!#REF!</definedName>
    <definedName name="_355__123Graph_BCHART_66" hidden="1">[4]NSW!$BE$5:$BE$26</definedName>
    <definedName name="_355__123Graph_BCHART_70" hidden="1">[3]ACT!$L$5:$L$26</definedName>
    <definedName name="_356__123Graph_BCHART_68" hidden="1">[3]TAS!$AN$5:$AN$26</definedName>
    <definedName name="_356__123Graph_BCHART_71" hidden="1">[3]ACT!$L$12:$L$27</definedName>
    <definedName name="_357__123Graph_BCHART_69" hidden="1">[4]NSW!$AN$5:$AN$26</definedName>
    <definedName name="_374__123Graph_BCHART_8" hidden="1">[3]VIC!#REF!</definedName>
    <definedName name="_376__123Graph_BCHART_7" hidden="1">[3]VIC!#REF!</definedName>
    <definedName name="_377__123Graph_BCHART_70" hidden="1">[3]ACT!$L$5:$L$26</definedName>
    <definedName name="_378__123Graph_BCHART_71" hidden="1">[3]ACT!$L$12:$L$27</definedName>
    <definedName name="_388__123Graph_BCHART_9" hidden="1">[3]VIC!$AZ$5:$AZ$26</definedName>
    <definedName name="_396__123Graph_CCHART_1" hidden="1">[5]charts!#REF!</definedName>
    <definedName name="_397__123Graph_BCHART_8" hidden="1">[3]VIC!#REF!</definedName>
    <definedName name="_4__123Graph_B__LTR" hidden="1">'[2]00DATES'!$F$8:$F$19</definedName>
    <definedName name="_404__123Graph_CCHART_10" hidden="1">[5]charts!#REF!</definedName>
    <definedName name="_412__123Graph_BCHART_9" hidden="1">[3]VIC!$AZ$5:$AZ$26</definedName>
    <definedName name="_418__123Graph_CCHART_11" hidden="1">[3]VIC!$BG$5:$BG$26</definedName>
    <definedName name="_419__123Graph_CCHART_12" hidden="1">[3]VIC!$P$6:$P$26</definedName>
    <definedName name="_42__123Graph_ACHART_11" hidden="1">[3]VIC!$AZ$5:$AZ$26</definedName>
    <definedName name="_420__123Graph_CCHART_1" hidden="1">[5]charts!#REF!</definedName>
    <definedName name="_420__123Graph_CCHART_13" hidden="1">[3]VIC!$D$9:$D$26</definedName>
    <definedName name="_421__123Graph_CCHART_14" hidden="1">[3]VIC!$C$6:$C$26</definedName>
    <definedName name="_422__123Graph_CCHART_15" hidden="1">[3]VIC!$BE$6:$BE$26</definedName>
    <definedName name="_423__123Graph_CCHART_16" hidden="1">[3]VIC!$BG$5:$BG$26</definedName>
    <definedName name="_428__123Graph_CCHART_10" hidden="1">[5]charts!#REF!</definedName>
    <definedName name="_437__123Graph_CCHART_2" hidden="1">[3]VIC!$AW$9:$AW$26</definedName>
    <definedName name="_443__123Graph_CCHART_11" hidden="1">[3]VIC!$BG$5:$BG$26</definedName>
    <definedName name="_444__123Graph_CCHART_12" hidden="1">[3]VIC!$P$6:$P$26</definedName>
    <definedName name="_445__123Graph_CCHART_13" hidden="1">[3]VIC!$D$9:$D$26</definedName>
    <definedName name="_445__123Graph_CCHART_3" hidden="1">[5]charts!#REF!</definedName>
    <definedName name="_446__123Graph_CCHART_14" hidden="1">[3]VIC!$C$6:$C$26</definedName>
    <definedName name="_447__123Graph_CCHART_15" hidden="1">[3]VIC!$BE$6:$BE$26</definedName>
    <definedName name="_448__123Graph_CCHART_16" hidden="1">[3]VIC!$BG$5:$BG$26</definedName>
    <definedName name="_45__123Graph_ACHART_11" hidden="1">[3]VIC!$AZ$5:$AZ$26</definedName>
    <definedName name="_453__123Graph_CCHART_4" hidden="1">[5]charts!#REF!</definedName>
    <definedName name="_461__123Graph_CCHART_5" hidden="1">[5]charts!#REF!</definedName>
    <definedName name="_463__123Graph_CCHART_2" hidden="1">[3]VIC!$AW$9:$AW$26</definedName>
    <definedName name="_469__123Graph_CCHART_6" hidden="1">[5]charts!#REF!</definedName>
    <definedName name="_470__123Graph_CCHART_62" hidden="1">[3]ACT!$BD$7:$BD$26</definedName>
    <definedName name="_471__123Graph_CCHART_3" hidden="1">[5]charts!#REF!</definedName>
    <definedName name="_471__123Graph_CCHART_66" hidden="1">[4]NSW!$BG$5:$BG$26</definedName>
    <definedName name="_472__123Graph_CCHART_68" hidden="1">[3]TAS!$AU$5:$AU$26</definedName>
    <definedName name="_473__123Graph_CCHART_69" hidden="1">[4]NSW!$AX$5:$AX$26</definedName>
    <definedName name="_479__123Graph_CCHART_4" hidden="1">[5]charts!#REF!</definedName>
    <definedName name="_481__123Graph_CCHART_7" hidden="1">[5]charts!#REF!</definedName>
    <definedName name="_482__123Graph_CCHART_70" hidden="1">[3]ACT!$P$5:$P$26</definedName>
    <definedName name="_487__123Graph_CCHART_5" hidden="1">[5]charts!#REF!</definedName>
    <definedName name="_490__123Graph_CCHART_8" hidden="1">[5]charts!#REF!</definedName>
    <definedName name="_495__123Graph_CCHART_6" hidden="1">[5]charts!#REF!</definedName>
    <definedName name="_496__123Graph_CCHART_62" hidden="1">[3]ACT!$BD$7:$BD$26</definedName>
    <definedName name="_497__123Graph_CCHART_66" hidden="1">[4]NSW!$BG$5:$BG$26</definedName>
    <definedName name="_498__123Graph_CCHART_68" hidden="1">[3]TAS!$AU$5:$AU$26</definedName>
    <definedName name="_498__123Graph_CCHART_9" hidden="1">[5]charts!#REF!</definedName>
    <definedName name="_499__123Graph_CCHART_69" hidden="1">[4]NSW!$AX$5:$AX$26</definedName>
    <definedName name="_499__123Graph_DCHART_1" hidden="1">[3]VIC!$W$9:$W$26</definedName>
    <definedName name="_5__123Graph_BO_S_GAS" hidden="1">'[2]00DATES'!$F$39:$F$50</definedName>
    <definedName name="_507__123Graph_CCHART_7" hidden="1">[5]charts!#REF!</definedName>
    <definedName name="_507__123Graph_DCHART_10" hidden="1">[5]charts!#REF!</definedName>
    <definedName name="_508__123Graph_CCHART_70" hidden="1">[3]ACT!$P$5:$P$26</definedName>
    <definedName name="_508__123Graph_DCHART_11" hidden="1">[3]VIC!$BI$5:$BI$26</definedName>
    <definedName name="_509__123Graph_DCHART_13" hidden="1">[3]VIC!$B$9:$B$26</definedName>
    <definedName name="_510__123Graph_DCHART_16" hidden="1">[3]VIC!$BI$5:$BI$26</definedName>
    <definedName name="_511__123Graph_DCHART_2" hidden="1">[3]VIC!$AG$9:$AG$26</definedName>
    <definedName name="_512__123Graph_DCHART_66" hidden="1">[4]NSW!$BI$5:$BI$26</definedName>
    <definedName name="_513__123Graph_DCHART_68" hidden="1">[3]TAS!$AW$5:$AW$26</definedName>
    <definedName name="_514__123Graph_DCHART_70" hidden="1">[3]ACT!$R$5:$R$26</definedName>
    <definedName name="_516__123Graph_CCHART_8" hidden="1">[5]charts!#REF!</definedName>
    <definedName name="_522__123Graph_ECHART_10" hidden="1">[5]charts!#REF!</definedName>
    <definedName name="_523__123Graph_ECHART_11" hidden="1">[3]VIC!$BO$5:$BO$26</definedName>
    <definedName name="_524__123Graph_CCHART_9" hidden="1">[5]charts!#REF!</definedName>
    <definedName name="_524__123Graph_ECHART_2" hidden="1">[3]VIC!$AN$9:$AN$26</definedName>
    <definedName name="_525__123Graph_DCHART_1" hidden="1">[3]VIC!$W$9:$W$26</definedName>
    <definedName name="_525__123Graph_ECHART_66" hidden="1">[4]NSW!$BO$5:$BO$26</definedName>
    <definedName name="_526__123Graph_ECHART_68" hidden="1">[3]TAS!$AX$5:$AX$26</definedName>
    <definedName name="_533__123Graph_DCHART_10" hidden="1">[5]charts!#REF!</definedName>
    <definedName name="_534__123Graph_DCHART_11" hidden="1">[3]VIC!$BI$5:$BI$26</definedName>
    <definedName name="_534__123Graph_FCHART_10" hidden="1">[5]charts!#REF!</definedName>
    <definedName name="_535__123Graph_DCHART_13" hidden="1">[3]VIC!$B$9:$B$26</definedName>
    <definedName name="_536__123Graph_DCHART_16" hidden="1">[3]VIC!$BI$5:$BI$26</definedName>
    <definedName name="_537__123Graph_DCHART_2" hidden="1">[3]VIC!$AG$9:$AG$26</definedName>
    <definedName name="_538__123Graph_DCHART_66" hidden="1">[4]NSW!$BI$5:$BI$26</definedName>
    <definedName name="_539__123Graph_DCHART_68" hidden="1">[3]TAS!$AW$5:$AW$26</definedName>
    <definedName name="_540__123Graph_DCHART_70" hidden="1">[3]ACT!$R$5:$R$26</definedName>
    <definedName name="_548__123Graph_ECHART_10" hidden="1">[5]charts!#REF!</definedName>
    <definedName name="_548__123Graph_XCHART_10" hidden="1">[3]VIC!$A$5:$A$26</definedName>
    <definedName name="_549__123Graph_ECHART_11" hidden="1">[3]VIC!$BO$5:$BO$26</definedName>
    <definedName name="_550__123Graph_ECHART_2" hidden="1">[3]VIC!$AN$9:$AN$26</definedName>
    <definedName name="_551__123Graph_ECHART_66" hidden="1">[4]NSW!$BO$5:$BO$26</definedName>
    <definedName name="_552__123Graph_ECHART_68" hidden="1">[3]TAS!$AX$5:$AX$26</definedName>
    <definedName name="_560__123Graph_FCHART_10" hidden="1">[5]charts!#REF!</definedName>
    <definedName name="_562__123Graph_XCHART_11" hidden="1">[3]VIC!$A$5:$A$26</definedName>
    <definedName name="_563__123Graph_XCHART_12" hidden="1">[3]VIC!$A$6:$A$26</definedName>
    <definedName name="_564__123Graph_XCHART_13" hidden="1">[3]VIC!$A$9:$A$26</definedName>
    <definedName name="_565__123Graph_XCHART_14" hidden="1">[3]VIC!$A$9:$A$26</definedName>
    <definedName name="_566__123Graph_XCHART_15" hidden="1">[3]VIC!$A$6:$A$26</definedName>
    <definedName name="_567__123Graph_XCHART_16" hidden="1">[3]VIC!$A$5:$A$26</definedName>
    <definedName name="_575__123Graph_XCHART_10" hidden="1">[3]VIC!$A$5:$A$26</definedName>
    <definedName name="_581__123Graph_XCHART_2" hidden="1">[3]VIC!$A$9:$A$26</definedName>
    <definedName name="_590__123Graph_XCHART_11" hidden="1">[3]VIC!$A$5:$A$26</definedName>
    <definedName name="_591__123Graph_XCHART_12" hidden="1">[3]VIC!$A$6:$A$26</definedName>
    <definedName name="_592__123Graph_XCHART_13" hidden="1">[3]VIC!$A$9:$A$26</definedName>
    <definedName name="_593__123Graph_XCHART_14" hidden="1">[3]VIC!$A$9:$A$26</definedName>
    <definedName name="_594__123Graph_XCHART_15" hidden="1">[3]VIC!$A$6:$A$26</definedName>
    <definedName name="_595__123Graph_XCHART_16" hidden="1">[3]VIC!$A$5:$A$26</definedName>
    <definedName name="_595__123Graph_XCHART_3" hidden="1">[3]VIC!$A$9:$A$26</definedName>
    <definedName name="_596__123Graph_XCHART_35" hidden="1">[3]WA!$A$9:$A$26</definedName>
    <definedName name="_6__123Graph_BT_OVER" hidden="1">'[2]00DATES'!$F$65:$F$76</definedName>
    <definedName name="_60__123Graph_ACHART_12" hidden="1">[3]VIC!#REF!</definedName>
    <definedName name="_610__123Graph_XCHART_2" hidden="1">[3]VIC!$A$9:$A$26</definedName>
    <definedName name="_610__123Graph_XCHART_4" hidden="1">[3]VIC!$A$9:$A$26</definedName>
    <definedName name="_624__123Graph_XCHART_5" hidden="1">[3]VIC!$A$5:$A$26</definedName>
    <definedName name="_625__123Graph_XCHART_3" hidden="1">[3]VIC!$A$9:$A$26</definedName>
    <definedName name="_626__123Graph_XCHART_35" hidden="1">[3]WA!$A$9:$A$26</definedName>
    <definedName name="_638__123Graph_XCHART_6" hidden="1">[3]VIC!$A$5:$A$26</definedName>
    <definedName name="_64__123Graph_ACHART_12" hidden="1">[3]VIC!#REF!</definedName>
    <definedName name="_641__123Graph_XCHART_4" hidden="1">[3]VIC!$A$9:$A$26</definedName>
    <definedName name="_652__123Graph_XCHART_7" hidden="1">[3]VIC!$A$5:$A$26</definedName>
    <definedName name="_653__123Graph_XCHART_71" hidden="1">[3]ACT!$A$12:$A$27</definedName>
    <definedName name="_656__123Graph_XCHART_5" hidden="1">[3]VIC!$A$5:$A$26</definedName>
    <definedName name="_667__123Graph_XCHART_8" hidden="1">[3]VIC!$A$5:$A$26</definedName>
    <definedName name="_671__123Graph_XCHART_6" hidden="1">[3]VIC!$A$5:$A$26</definedName>
    <definedName name="_681__123Graph_XCHART_9" hidden="1">[3]VIC!$A$5:$A$26</definedName>
    <definedName name="_686__123Graph_XCHART_7" hidden="1">[3]VIC!$A$5:$A$26</definedName>
    <definedName name="_687__123Graph_XCHART_71" hidden="1">[3]ACT!$A$12:$A$27</definedName>
    <definedName name="_7__123Graph_C__LTR" hidden="1">'[2]00DATES'!$G$8:$G$19</definedName>
    <definedName name="_702__123Graph_XCHART_8" hidden="1">[3]VIC!$A$5:$A$26</definedName>
    <definedName name="_717__123Graph_XCHART_9" hidden="1">[3]VIC!$A$5:$A$26</definedName>
    <definedName name="_78__123Graph_ACHART_13" hidden="1">[3]VIC!#REF!</definedName>
    <definedName name="_79__123Graph_ACHART_14" hidden="1">[3]VIC!$X$6:$X$26</definedName>
    <definedName name="_8__123Graph_CO_S_GAS" hidden="1">'[2]00DATES'!$G$39:$G$50</definedName>
    <definedName name="_80__123Graph_ACHART_15" hidden="1">[3]VIC!$N$6:$N$26</definedName>
    <definedName name="_81__123Graph_ACHART_16" hidden="1">[3]VIC!$AZ$5:$AZ$26</definedName>
    <definedName name="_83__123Graph_ACHART_13" hidden="1">[3]VIC!#REF!</definedName>
    <definedName name="_84__123Graph_ACHART_14" hidden="1">[3]VIC!$X$6:$X$26</definedName>
    <definedName name="_85__123Graph_ACHART_15" hidden="1">[3]VIC!$N$6:$N$26</definedName>
    <definedName name="_86__123Graph_ACHART_16" hidden="1">[3]VIC!$AZ$5:$AZ$26</definedName>
    <definedName name="_9__123Graph_CT_OVER" hidden="1">'[2]00DATES'!$G$65:$G$76</definedName>
    <definedName name="_95__123Graph_ACHART_2" hidden="1">[3]VIC!$AU$9:$AU$26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localSheetId="10" hidden="1">FALSE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localSheetId="10" hidden="1">32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Q4.1" hidden="1">[6]PCOR00!#REF!</definedName>
    <definedName name="_BQ4.19" hidden="1">#REF!</definedName>
    <definedName name="_BQ4.5" hidden="1">#REF!</definedName>
    <definedName name="_BQ4.6" hidden="1">#REF!</definedName>
    <definedName name="_Fill" hidden="1">#REF!</definedName>
    <definedName name="_xlnm._FilterDatabase" localSheetId="2" hidden="1">'1.0 Data'!$A$8:$L$36</definedName>
    <definedName name="_xlnm._FilterDatabase" hidden="1">[7]DataAct!#REF!</definedName>
    <definedName name="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Key1" hidden="1">#REF!</definedName>
    <definedName name="_Key2" hidden="1">#REF!</definedName>
    <definedName name="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Order1" hidden="1">255</definedName>
    <definedName name="_Order2" hidden="1">255</definedName>
    <definedName name="_Ref158069698" localSheetId="9">'AER Draft Decision Tables'!$A$1</definedName>
    <definedName name="_Ref158142613" localSheetId="9">'AER Draft Decision Tables'!$M$3</definedName>
    <definedName name="_Sort" hidden="1">#REF!</definedName>
    <definedName name="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10offset">10</definedName>
    <definedName name="A10remlife">'[8]PTRM input'!$L$16</definedName>
    <definedName name="A10stdlife">'[8]PTRM input'!$M$16</definedName>
    <definedName name="A10taxremlife">'[8]PTRM input'!$O$16</definedName>
    <definedName name="A10taxstdlife">'[8]PTRM input'!$P$16</definedName>
    <definedName name="A10taxvalue">'[8]PTRM input'!$N$16</definedName>
    <definedName name="A10value">'[8]PTRM input'!$J$16</definedName>
    <definedName name="A11offset">11</definedName>
    <definedName name="A11remlife">'[8]PTRM input'!$L$17</definedName>
    <definedName name="A11stdlife">'[8]PTRM input'!$M$17</definedName>
    <definedName name="A11taxremlife">'[8]PTRM input'!$O$17</definedName>
    <definedName name="A11taxstdlife">'[8]PTRM input'!$P$17</definedName>
    <definedName name="A11taxvalue">'[8]PTRM input'!$N$17</definedName>
    <definedName name="A11value">'[8]PTRM input'!$J$17</definedName>
    <definedName name="A12offset">12</definedName>
    <definedName name="A12remlife">'[8]PTRM input'!$L$18</definedName>
    <definedName name="A12stdlife">'[8]PTRM input'!$M$18</definedName>
    <definedName name="A12taxremlife">'[8]PTRM input'!$O$18</definedName>
    <definedName name="A12taxstdlife">'[8]PTRM input'!$P$18</definedName>
    <definedName name="A12taxvalue">'[8]PTRM input'!$N$18</definedName>
    <definedName name="A12value">'[8]PTRM input'!$J$18</definedName>
    <definedName name="A13offset">13</definedName>
    <definedName name="A13remlife">'[8]PTRM input'!$L$19</definedName>
    <definedName name="A13stdlife">'[8]PTRM input'!$M$19</definedName>
    <definedName name="A13taxremlife">'[8]PTRM input'!$O$19</definedName>
    <definedName name="A13taxstdlife">'[8]PTRM input'!$P$19</definedName>
    <definedName name="A13taxvalue">'[8]PTRM input'!$N$19</definedName>
    <definedName name="A13value">'[8]PTRM input'!$J$19</definedName>
    <definedName name="A14offset">14</definedName>
    <definedName name="A14remlife">'[8]PTRM input'!$L$20</definedName>
    <definedName name="A14stdlife">'[8]PTRM input'!$M$20</definedName>
    <definedName name="A14taxremlife">'[8]PTRM input'!$O$20</definedName>
    <definedName name="A14taxstdlife">'[8]PTRM input'!$P$20</definedName>
    <definedName name="A14taxvalue">'[8]PTRM input'!$N$20</definedName>
    <definedName name="A14value">'[8]PTRM input'!$J$20</definedName>
    <definedName name="A15offset">15</definedName>
    <definedName name="A15remlife">'[8]PTRM input'!$L$21</definedName>
    <definedName name="A15stdlife">'[8]PTRM input'!$M$21</definedName>
    <definedName name="A15taxremlife">'[8]PTRM input'!$O$21</definedName>
    <definedName name="A15taxstdlife">'[8]PTRM input'!$P$21</definedName>
    <definedName name="A15taxvalue">'[8]PTRM input'!$N$21</definedName>
    <definedName name="A15value">'[8]PTRM input'!$J$21</definedName>
    <definedName name="A16offset">16</definedName>
    <definedName name="A16remlife">'[8]PTRM input'!$L$22</definedName>
    <definedName name="A16stdlife">'[8]PTRM input'!$M$22</definedName>
    <definedName name="A16taxremlife">'[8]PTRM input'!$O$22</definedName>
    <definedName name="A16taxstdlife">'[8]PTRM input'!$P$22</definedName>
    <definedName name="A16taxvalue">'[8]PTRM input'!$N$22</definedName>
    <definedName name="A16value">'[8]PTRM input'!$J$22</definedName>
    <definedName name="A17offset">17</definedName>
    <definedName name="A17remlife">'[8]PTRM input'!$L$23</definedName>
    <definedName name="A17stdlife">'[8]PTRM input'!$M$23</definedName>
    <definedName name="A17taxremlife">'[8]PTRM input'!$O$23</definedName>
    <definedName name="A17taxstdlife">'[8]PTRM input'!$P$23</definedName>
    <definedName name="A17taxvalue">'[8]PTRM input'!$N$23</definedName>
    <definedName name="A17value">'[8]PTRM input'!$J$23</definedName>
    <definedName name="A18offset">18</definedName>
    <definedName name="A18remlife">'[8]PTRM input'!$L$24</definedName>
    <definedName name="A18stdlife">'[8]PTRM input'!$M$24</definedName>
    <definedName name="A18taxremlife">'[8]PTRM input'!$O$24</definedName>
    <definedName name="A18taxstdlife">'[8]PTRM input'!$P$24</definedName>
    <definedName name="A18taxvalue">'[8]PTRM input'!$N$24</definedName>
    <definedName name="A18value">'[8]PTRM input'!$J$24</definedName>
    <definedName name="A19offset">19</definedName>
    <definedName name="A19remlife">'[8]PTRM input'!$L$25</definedName>
    <definedName name="A19stdlife">'[8]PTRM input'!$M$25</definedName>
    <definedName name="A19taxremlife">'[8]PTRM input'!$O$25</definedName>
    <definedName name="A19taxstdlife">'[8]PTRM input'!$P$25</definedName>
    <definedName name="A19taxvalue">'[8]PTRM input'!$N$25</definedName>
    <definedName name="A19value">'[8]PTRM input'!$J$25</definedName>
    <definedName name="A1offset">1</definedName>
    <definedName name="A1remlife">'[8]PTRM input'!$L$7</definedName>
    <definedName name="A1stdlife">'[8]PTRM input'!$M$7</definedName>
    <definedName name="A1taxremlife">'[8]PTRM input'!$O$7</definedName>
    <definedName name="A1taxstdlife">'[8]PTRM input'!$P$7</definedName>
    <definedName name="A1taxvalue">'[8]PTRM input'!$N$7</definedName>
    <definedName name="A1value">'[8]PTRM input'!$J$7</definedName>
    <definedName name="A20offset">20</definedName>
    <definedName name="A20remlife">'[8]PTRM input'!$L$26</definedName>
    <definedName name="A20stdlife">'[8]PTRM input'!$M$26</definedName>
    <definedName name="A20taxremlife">'[8]PTRM input'!$O$26</definedName>
    <definedName name="A20taxstdlife">'[8]PTRM input'!$P$26</definedName>
    <definedName name="A20taxvalue">'[8]PTRM input'!$N$26</definedName>
    <definedName name="A20value">'[8]PTRM input'!$J$26</definedName>
    <definedName name="A21offset">21</definedName>
    <definedName name="A21remlife">'[8]PTRM input'!$L$27</definedName>
    <definedName name="A21stdlife">'[8]PTRM input'!$M$27</definedName>
    <definedName name="A21taxremlife">'[8]PTRM input'!$O$27</definedName>
    <definedName name="A21taxstdlife">'[8]PTRM input'!$P$27</definedName>
    <definedName name="A21taxvalue">'[8]PTRM input'!$N$27</definedName>
    <definedName name="A21value">'[8]PTRM input'!$J$27</definedName>
    <definedName name="A22offset">22</definedName>
    <definedName name="A22remlife">'[8]PTRM input'!$L$28</definedName>
    <definedName name="A22stdlife">'[8]PTRM input'!$M$28</definedName>
    <definedName name="A22taxremlife">'[8]PTRM input'!$O$28</definedName>
    <definedName name="A22taxstdlife">'[8]PTRM input'!$P$28</definedName>
    <definedName name="A22taxvalue">'[8]PTRM input'!$N$28</definedName>
    <definedName name="A22value">'[8]PTRM input'!$J$28</definedName>
    <definedName name="A23offset">23</definedName>
    <definedName name="A23remlife">'[8]PTRM input'!$L$29</definedName>
    <definedName name="A23stdlife">'[8]PTRM input'!$M$29</definedName>
    <definedName name="A23taxremlife">'[8]PTRM input'!$O$29</definedName>
    <definedName name="A23taxstdlife">'[8]PTRM input'!$P$29</definedName>
    <definedName name="A23taxvalue">'[8]PTRM input'!$N$29</definedName>
    <definedName name="A23value">'[8]PTRM input'!$J$29</definedName>
    <definedName name="A24offset">24</definedName>
    <definedName name="A24remlife">'[8]PTRM input'!$L$30</definedName>
    <definedName name="A24stdlife">'[8]PTRM input'!$M$30</definedName>
    <definedName name="A24taxremlife">'[8]PTRM input'!$O$30</definedName>
    <definedName name="A24taxstdlife">'[8]PTRM input'!$P$30</definedName>
    <definedName name="A24taxvalue">'[8]PTRM input'!$N$30</definedName>
    <definedName name="A24value">'[8]PTRM input'!$J$30</definedName>
    <definedName name="A25offset">25</definedName>
    <definedName name="A25remlife">'[8]PTRM input'!$L$31</definedName>
    <definedName name="A25stdlife">'[8]PTRM input'!$M$31</definedName>
    <definedName name="A25taxremlife">'[8]PTRM input'!$O$31</definedName>
    <definedName name="A25taxstdlife">'[8]PTRM input'!$P$31</definedName>
    <definedName name="A25taxvalue">'[8]PTRM input'!$N$31</definedName>
    <definedName name="A25value">'[8]PTRM input'!$J$31</definedName>
    <definedName name="A26offset">26</definedName>
    <definedName name="A26remlife">'[8]PTRM input'!$L$32</definedName>
    <definedName name="A26stdlife">'[8]PTRM input'!$M$32</definedName>
    <definedName name="A26taxremlife">'[8]PTRM input'!$O$32</definedName>
    <definedName name="A26taxstdlife">'[8]PTRM input'!$P$32</definedName>
    <definedName name="A26taxvalue">'[8]PTRM input'!$N$32</definedName>
    <definedName name="A26value">'[8]PTRM input'!$J$32</definedName>
    <definedName name="A27offset">27</definedName>
    <definedName name="A27remlife">'[8]PTRM input'!$L$33</definedName>
    <definedName name="A27stdlife">'[8]PTRM input'!$M$33</definedName>
    <definedName name="A27taxremlife">'[8]PTRM input'!$O$33</definedName>
    <definedName name="A27taxstdlife">'[8]PTRM input'!$P$33</definedName>
    <definedName name="A27taxvalue">'[8]PTRM input'!$N$33</definedName>
    <definedName name="A27value">'[8]PTRM input'!$J$33</definedName>
    <definedName name="A28offset">28</definedName>
    <definedName name="A28remlife">'[8]PTRM input'!$L$34</definedName>
    <definedName name="A28stdlife">'[8]PTRM input'!$M$34</definedName>
    <definedName name="A28taxremlife">'[8]PTRM input'!$O$34</definedName>
    <definedName name="A28taxstdlife">'[8]PTRM input'!$P$34</definedName>
    <definedName name="A28taxvalue">'[8]PTRM input'!$N$34</definedName>
    <definedName name="A28value">'[8]PTRM input'!$J$34</definedName>
    <definedName name="A29offset">29</definedName>
    <definedName name="A29remlife">'[8]PTRM input'!$L$35</definedName>
    <definedName name="A29stdlife">'[8]PTRM input'!$M$35</definedName>
    <definedName name="A29taxremlife">'[8]PTRM input'!$O$35</definedName>
    <definedName name="A29taxstdlife">'[8]PTRM input'!$P$35</definedName>
    <definedName name="A29taxvalue">'[8]PTRM input'!$N$35</definedName>
    <definedName name="A29value">'[8]PTRM input'!$J$35</definedName>
    <definedName name="A2offset">2</definedName>
    <definedName name="A2remlife">'[8]PTRM input'!$L$8</definedName>
    <definedName name="A2stdlife">'[8]PTRM input'!$M$8</definedName>
    <definedName name="A2taxremlife">'[8]PTRM input'!$O$8</definedName>
    <definedName name="A2taxstdlife">'[8]PTRM input'!$P$8</definedName>
    <definedName name="A2taxvalue">'[8]PTRM input'!$N$8</definedName>
    <definedName name="A2value">'[8]PTRM input'!$J$8</definedName>
    <definedName name="A30offset">30</definedName>
    <definedName name="A30remlife">'[8]PTRM input'!$L$36</definedName>
    <definedName name="A30stdlife">'[8]PTRM input'!$M$36</definedName>
    <definedName name="A30taxremlife">'[8]PTRM input'!$O$36</definedName>
    <definedName name="A30taxstdlife">'[8]PTRM input'!$P$36</definedName>
    <definedName name="A30taxvalue">'[8]PTRM input'!$N$36</definedName>
    <definedName name="A30value">'[8]PTRM input'!$J$36</definedName>
    <definedName name="A31offset">31</definedName>
    <definedName name="A31remlife">'[8]PTRM input'!$L$37</definedName>
    <definedName name="A31stdlife">'[8]PTRM input'!$M$37</definedName>
    <definedName name="A31taxremlife">'[8]PTRM input'!$O$37</definedName>
    <definedName name="A31taxstdlife">'[8]PTRM input'!$P$37</definedName>
    <definedName name="A31taxvalue">'[8]PTRM input'!$N$37</definedName>
    <definedName name="A31value">'[8]PTRM input'!$J$37</definedName>
    <definedName name="A32offset">32</definedName>
    <definedName name="A32remlife">'[8]PTRM input'!$L$38</definedName>
    <definedName name="A32stdlife">'[8]PTRM input'!$M$38</definedName>
    <definedName name="A32taxremlife">'[8]PTRM input'!$O$38</definedName>
    <definedName name="A32taxstdlife">'[8]PTRM input'!$P$38</definedName>
    <definedName name="A32taxvalue">'[8]PTRM input'!$N$38</definedName>
    <definedName name="A32value">'[8]PTRM input'!$J$38</definedName>
    <definedName name="A33offset">33</definedName>
    <definedName name="A33remlife">'[8]PTRM input'!$L$39</definedName>
    <definedName name="A33stdlife">'[8]PTRM input'!$M$39</definedName>
    <definedName name="A33taxremlife">'[8]PTRM input'!$O$39</definedName>
    <definedName name="A33taxstdlife">'[8]PTRM input'!$P$39</definedName>
    <definedName name="A33taxvalue">'[8]PTRM input'!$N$39</definedName>
    <definedName name="A33value">'[8]PTRM input'!$J$39</definedName>
    <definedName name="A34offset">34</definedName>
    <definedName name="A34remlife">'[8]PTRM input'!$L$40</definedName>
    <definedName name="A34stdlife">'[8]PTRM input'!$M$40</definedName>
    <definedName name="A34taxremlife">'[8]PTRM input'!$O$40</definedName>
    <definedName name="A34taxstdlife">'[8]PTRM input'!$P$40</definedName>
    <definedName name="A34taxvalue">'[8]PTRM input'!$N$40</definedName>
    <definedName name="A34value">'[8]PTRM input'!$J$40</definedName>
    <definedName name="A35offset">35</definedName>
    <definedName name="A35remlife">'[8]PTRM input'!$L$41</definedName>
    <definedName name="A35stdlife">'[8]PTRM input'!$M$41</definedName>
    <definedName name="A35taxremlife">'[8]PTRM input'!$O$41</definedName>
    <definedName name="A35taxstdlife">'[8]PTRM input'!$P$41</definedName>
    <definedName name="A35taxvalue">'[8]PTRM input'!$N$41</definedName>
    <definedName name="A35value">'[8]PTRM input'!$J$41</definedName>
    <definedName name="A36offset">36</definedName>
    <definedName name="A36remlife">'[8]PTRM input'!$L$42</definedName>
    <definedName name="A36stdlife">'[8]PTRM input'!$M$42</definedName>
    <definedName name="A36taxremlife">'[8]PTRM input'!$O$42</definedName>
    <definedName name="A36taxstdlife">'[8]PTRM input'!$P$42</definedName>
    <definedName name="A36taxvalue">'[8]PTRM input'!$N$42</definedName>
    <definedName name="A36value">'[8]PTRM input'!$J$42</definedName>
    <definedName name="A37offset">37</definedName>
    <definedName name="A37remlife">'[8]PTRM input'!$L$43</definedName>
    <definedName name="A37stdlife">'[8]PTRM input'!$M$43</definedName>
    <definedName name="A37taxremlife">'[8]PTRM input'!$O$43</definedName>
    <definedName name="A37taxstdlife">'[8]PTRM input'!$P$43</definedName>
    <definedName name="A37taxvalue">'[8]PTRM input'!$N$43</definedName>
    <definedName name="A37value">'[8]PTRM input'!$J$43</definedName>
    <definedName name="A38offset">38</definedName>
    <definedName name="A38remlife">'[8]PTRM input'!$L$44</definedName>
    <definedName name="A38stdlife">'[8]PTRM input'!$M$44</definedName>
    <definedName name="A38taxremlife">'[8]PTRM input'!$O$44</definedName>
    <definedName name="A38taxstdlife">'[8]PTRM input'!$P$44</definedName>
    <definedName name="A38taxvalue">'[8]PTRM input'!$N$44</definedName>
    <definedName name="A38value">'[8]PTRM input'!$J$44</definedName>
    <definedName name="A39offset">39</definedName>
    <definedName name="A39remlife">'[8]PTRM input'!$L$45</definedName>
    <definedName name="A39stdlife">'[8]PTRM input'!$M$45</definedName>
    <definedName name="A39taxremlife">'[8]PTRM input'!$O$45</definedName>
    <definedName name="A39taxstdlife">'[8]PTRM input'!$P$45</definedName>
    <definedName name="A39taxvalue">'[8]PTRM input'!$N$45</definedName>
    <definedName name="A39value">'[8]PTRM input'!$J$45</definedName>
    <definedName name="A3offset">3</definedName>
    <definedName name="A3remlife">'[8]PTRM input'!$L$9</definedName>
    <definedName name="A3stdlife">'[8]PTRM input'!$M$9</definedName>
    <definedName name="A3taxremlife">'[8]PTRM input'!$O$9</definedName>
    <definedName name="A3taxstdlife">'[8]PTRM input'!$P$9</definedName>
    <definedName name="A3taxvalue">'[8]PTRM input'!$N$9</definedName>
    <definedName name="A3value">'[8]PTRM input'!$J$9</definedName>
    <definedName name="A40offset">40</definedName>
    <definedName name="A40remlife">'[8]PTRM input'!$L$46</definedName>
    <definedName name="A40stdlife">'[8]PTRM input'!$M$46</definedName>
    <definedName name="A40taxremlife">'[8]PTRM input'!$O$46</definedName>
    <definedName name="A40taxstdlife">'[8]PTRM input'!$P$46</definedName>
    <definedName name="A40taxvalue">'[8]PTRM input'!$N$46</definedName>
    <definedName name="A40value">'[8]PTRM input'!$J$46</definedName>
    <definedName name="A41offset">41</definedName>
    <definedName name="A41remlife">'[8]PTRM input'!$L$47</definedName>
    <definedName name="A41stdlife">'[8]PTRM input'!$M$47</definedName>
    <definedName name="A41taxremlife">'[8]PTRM input'!$O$47</definedName>
    <definedName name="A41taxstdlife">'[8]PTRM input'!$P$47</definedName>
    <definedName name="A41taxvalue">'[8]PTRM input'!$N$47</definedName>
    <definedName name="A41value">'[8]PTRM input'!$J$47</definedName>
    <definedName name="A42offset">42</definedName>
    <definedName name="A42remlife">'[8]PTRM input'!$L$48</definedName>
    <definedName name="A42stdlife">'[8]PTRM input'!$M$48</definedName>
    <definedName name="A42taxremlife">'[8]PTRM input'!$O$48</definedName>
    <definedName name="A42taxstdlife">'[8]PTRM input'!$P$48</definedName>
    <definedName name="A42taxvalue">'[8]PTRM input'!$N$48</definedName>
    <definedName name="A42value">'[8]PTRM input'!$J$48</definedName>
    <definedName name="A43offset">43</definedName>
    <definedName name="A43remlife">'[8]PTRM input'!$L$49</definedName>
    <definedName name="A43stdlife">'[8]PTRM input'!$M$49</definedName>
    <definedName name="A43taxremlife">'[8]PTRM input'!$O$49</definedName>
    <definedName name="A43taxstdlife">'[8]PTRM input'!$P$49</definedName>
    <definedName name="A43taxvalue">'[8]PTRM input'!$N$49</definedName>
    <definedName name="A43value">'[8]PTRM input'!$J$49</definedName>
    <definedName name="A44offset">44</definedName>
    <definedName name="A44remlife">'[8]PTRM input'!$L$50</definedName>
    <definedName name="A44stdlife">'[8]PTRM input'!$M$50</definedName>
    <definedName name="A44taxremlife">'[8]PTRM input'!$O$50</definedName>
    <definedName name="A44taxstdlife">'[8]PTRM input'!$P$50</definedName>
    <definedName name="A44taxvalue">'[8]PTRM input'!$N$50</definedName>
    <definedName name="A44value">'[8]PTRM input'!$J$50</definedName>
    <definedName name="A45offset">45</definedName>
    <definedName name="A45remlife">'[8]PTRM input'!$L$51</definedName>
    <definedName name="A45stdlife">'[8]PTRM input'!$M$51</definedName>
    <definedName name="A45taxremlife">'[8]PTRM input'!$O$51</definedName>
    <definedName name="A45taxstdlife">'[8]PTRM input'!$P$51</definedName>
    <definedName name="A45taxvalue">'[8]PTRM input'!$N$51</definedName>
    <definedName name="A45value">'[8]PTRM input'!$J$51</definedName>
    <definedName name="A46offset">46</definedName>
    <definedName name="A46remlife">'[8]PTRM input'!$L$52</definedName>
    <definedName name="A46stdlife">'[8]PTRM input'!$M$52</definedName>
    <definedName name="A46taxremlife">'[8]PTRM input'!$O$52</definedName>
    <definedName name="A46taxstdlife">'[8]PTRM input'!$P$52</definedName>
    <definedName name="A46taxvalue">'[8]PTRM input'!$N$52</definedName>
    <definedName name="A46value">'[8]PTRM input'!$J$52</definedName>
    <definedName name="A47offset">47</definedName>
    <definedName name="A47remlife">'[8]PTRM input'!$L$53</definedName>
    <definedName name="A47stdlife">'[8]PTRM input'!$M$53</definedName>
    <definedName name="A47taxremlife">'[8]PTRM input'!$O$53</definedName>
    <definedName name="A47taxstdlife">'[8]PTRM input'!$P$53</definedName>
    <definedName name="A47taxvalue">'[8]PTRM input'!$N$53</definedName>
    <definedName name="A47value">'[8]PTRM input'!$J$53</definedName>
    <definedName name="A48offset">48</definedName>
    <definedName name="A48remlife">'[8]PTRM input'!$L$54</definedName>
    <definedName name="A48stdlife">'[8]PTRM input'!$M$54</definedName>
    <definedName name="A48taxremlife">'[8]PTRM input'!$O$54</definedName>
    <definedName name="A48taxstdlife">'[8]PTRM input'!$P$54</definedName>
    <definedName name="A48taxvalue">'[8]PTRM input'!$N$54</definedName>
    <definedName name="A48value">'[8]PTRM input'!$J$54</definedName>
    <definedName name="A49offset">49</definedName>
    <definedName name="A49remlife">'[8]PTRM input'!$L$55</definedName>
    <definedName name="A49stdlife">'[8]PTRM input'!$M$55</definedName>
    <definedName name="A49taxremlife">'[8]PTRM input'!$O$55</definedName>
    <definedName name="A49taxstdlife">'[8]PTRM input'!$P$55</definedName>
    <definedName name="A49taxvalue">'[8]PTRM input'!$N$55</definedName>
    <definedName name="A49value">'[8]PTRM input'!$J$55</definedName>
    <definedName name="A4offset">4</definedName>
    <definedName name="A4remlife">'[8]PTRM input'!$L$10</definedName>
    <definedName name="A4stdlife">'[8]PTRM input'!$M$10</definedName>
    <definedName name="A4taxremlife">'[8]PTRM input'!$O$10</definedName>
    <definedName name="A4taxstdlife">'[8]PTRM input'!$P$10</definedName>
    <definedName name="A4taxvalue">'[8]PTRM input'!$N$10</definedName>
    <definedName name="A4value">'[8]PTRM input'!$J$10</definedName>
    <definedName name="A50offset">50</definedName>
    <definedName name="A50remlife">'[8]PTRM input'!$L$56</definedName>
    <definedName name="A50stdlife">'[8]PTRM input'!$M$56</definedName>
    <definedName name="A50taxremlife">'[8]PTRM input'!$O$56</definedName>
    <definedName name="A50taxstdlife">'[8]PTRM input'!$P$56</definedName>
    <definedName name="A50taxvalue">'[8]PTRM input'!$N$56</definedName>
    <definedName name="A50value">'[8]PTRM input'!$J$56</definedName>
    <definedName name="A5offset">5</definedName>
    <definedName name="A5remlife">'[8]PTRM input'!$L$11</definedName>
    <definedName name="A5stdlife">'[8]PTRM input'!$M$11</definedName>
    <definedName name="A5taxremlife">'[8]PTRM input'!$O$11</definedName>
    <definedName name="A5taxstdlife">'[8]PTRM input'!$P$11</definedName>
    <definedName name="A5taxvalue">'[8]PTRM input'!$N$11</definedName>
    <definedName name="A5value">'[8]PTRM input'!$J$11</definedName>
    <definedName name="A6offset">6</definedName>
    <definedName name="A6remlife">'[8]PTRM input'!$L$12</definedName>
    <definedName name="A6stdlife">'[8]PTRM input'!$M$12</definedName>
    <definedName name="A6taxremlife">'[8]PTRM input'!$O$12</definedName>
    <definedName name="A6taxstdlife">'[8]PTRM input'!$P$12</definedName>
    <definedName name="A6taxvalue">'[8]PTRM input'!$N$12</definedName>
    <definedName name="A6value">'[8]PTRM input'!$J$12</definedName>
    <definedName name="A7offset">7</definedName>
    <definedName name="A7remlife">'[8]PTRM input'!$L$13</definedName>
    <definedName name="A7stdlife">'[8]PTRM input'!$M$13</definedName>
    <definedName name="A7taxremlife">'[8]PTRM input'!$O$13</definedName>
    <definedName name="A7taxstdlife">'[8]PTRM input'!$P$13</definedName>
    <definedName name="A7taxvalue">'[8]PTRM input'!$N$13</definedName>
    <definedName name="A7value">'[8]PTRM input'!$J$13</definedName>
    <definedName name="A8offset">8</definedName>
    <definedName name="A8remlife">'[8]PTRM input'!$L$14</definedName>
    <definedName name="A8stdlife">'[8]PTRM input'!$M$14</definedName>
    <definedName name="A8taxremlife">'[8]PTRM input'!$O$14</definedName>
    <definedName name="A8taxstdlife">'[8]PTRM input'!$P$14</definedName>
    <definedName name="A8taxvalue">'[8]PTRM input'!$N$14</definedName>
    <definedName name="A8value">'[8]PTRM input'!$J$14</definedName>
    <definedName name="A9offset">9</definedName>
    <definedName name="A9remlife">'[8]PTRM input'!$L$15</definedName>
    <definedName name="A9stdlife">'[8]PTRM input'!$M$15</definedName>
    <definedName name="A9taxremlife">'[8]PTRM input'!$O$15</definedName>
    <definedName name="A9taxstdlife">'[8]PTRM input'!$P$15</definedName>
    <definedName name="A9taxvalue">'[8]PTRM input'!$N$15</definedName>
    <definedName name="A9value">'[8]PTRM input'!$J$15</definedName>
    <definedName name="A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bba" hidden="1">{"Ownership",#N/A,FALSE,"Ownership";"Contents",#N/A,FALSE,"Contents"}</definedName>
    <definedName name="ACS_Reclass">'[9]Input|SCS Adjustments'!$M$135</definedName>
    <definedName name="Act_Type_Augex">[10]Lab_Mat!$C$33:$C$49</definedName>
    <definedName name="Act_Type_Augex_Splits">[10]Lab_Mat!$D$33:$H$49</definedName>
    <definedName name="Act_Type_Repex">[10]Lab_Mat!$C$62:$C$98</definedName>
    <definedName name="Act_Type_Repex_Splits">[10]Lab_Mat!$D$62:$H$98</definedName>
    <definedName name="adasdfa345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gaergfa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ER_Service">'[11]Lookup|Tables'!$J$86:$J$89</definedName>
    <definedName name="AMI_re_class">'[9]Input|SCS Adjustments'!$M$126</definedName>
    <definedName name="AMI_Re_Class_List">'[9]Input|SCS Adjustments'!$M$100:$M$124</definedName>
    <definedName name="AMI_Re_Class_Mapping_V1">'[9]Input|SCS Adjustments'!$X$100:$X$124</definedName>
    <definedName name="AMI_Re_Class_Mapping_V2">'[9]Input|SCS Adjustments'!$Z$100:$Z$124</definedName>
    <definedName name="AMI_Re_Class_Mapping_V3">'[9]Input|SCS Adjustments'!$AC$100:$AC$124</definedName>
    <definedName name="animal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nscount" hidden="1">1</definedName>
    <definedName name="ari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00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7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8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76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psdhfr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" hidden="1">{#N/A,#N/A,FALSE,"SUM QTR 3";#N/A,#N/A,FALSE,"Detail QTR 3 (w_o ly)"}</definedName>
    <definedName name="AS2DocOpenMode" hidden="1">"AS2DocumentBrowse"</definedName>
    <definedName name="AS2NamedRange" hidden="1">2</definedName>
    <definedName name="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3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656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gb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g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sd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set1">'[8]PTRM input'!$G$7</definedName>
    <definedName name="Asset10">'[8]PTRM input'!$G$16</definedName>
    <definedName name="Asset11">'[8]PTRM input'!$G$17</definedName>
    <definedName name="Asset12">'[8]PTRM input'!$G$18</definedName>
    <definedName name="Asset13">'[8]PTRM input'!$G$19</definedName>
    <definedName name="Asset14">'[8]PTRM input'!$G$20</definedName>
    <definedName name="Asset15">'[8]PTRM input'!$G$21</definedName>
    <definedName name="Asset16">'[8]PTRM input'!$G$22</definedName>
    <definedName name="Asset17">'[8]PTRM input'!$G$23</definedName>
    <definedName name="Asset18">'[8]PTRM input'!$G$24</definedName>
    <definedName name="Asset19">'[8]PTRM input'!$G$25</definedName>
    <definedName name="Asset2">'[8]PTRM input'!$G$8</definedName>
    <definedName name="Asset20">'[8]PTRM input'!$G$26</definedName>
    <definedName name="Asset21">'[8]PTRM input'!$G$27</definedName>
    <definedName name="Asset22">'[8]PTRM input'!$G$28</definedName>
    <definedName name="Asset23">'[8]PTRM input'!$G$29</definedName>
    <definedName name="Asset24">'[8]PTRM input'!$G$30</definedName>
    <definedName name="Asset25">'[8]PTRM input'!$G$31</definedName>
    <definedName name="Asset26">'[8]PTRM input'!$G$32</definedName>
    <definedName name="Asset27">'[8]PTRM input'!$G$33</definedName>
    <definedName name="Asset28">'[8]PTRM input'!$G$34</definedName>
    <definedName name="Asset29">'[8]PTRM input'!$G$35</definedName>
    <definedName name="Asset3">'[8]PTRM input'!$G$9</definedName>
    <definedName name="Asset30">'[8]PTRM input'!$G$36</definedName>
    <definedName name="Asset31">'[8]PTRM input'!$G$37</definedName>
    <definedName name="Asset32">'[8]PTRM input'!$G$38</definedName>
    <definedName name="Asset33">'[8]PTRM input'!$G$39</definedName>
    <definedName name="Asset34">'[8]PTRM input'!$G$40</definedName>
    <definedName name="Asset35">'[8]PTRM input'!$G$41</definedName>
    <definedName name="Asset36">'[8]PTRM input'!$G$42</definedName>
    <definedName name="Asset37">'[8]PTRM input'!$G$43</definedName>
    <definedName name="Asset38">'[8]PTRM input'!$G$44</definedName>
    <definedName name="Asset39">'[8]PTRM input'!$G$45</definedName>
    <definedName name="Asset4">'[8]PTRM input'!$G$10</definedName>
    <definedName name="Asset40">'[8]PTRM input'!$G$46</definedName>
    <definedName name="Asset41">'[8]PTRM input'!$G$47</definedName>
    <definedName name="Asset42">'[8]PTRM input'!$G$48</definedName>
    <definedName name="Asset43">'[8]PTRM input'!$G$49</definedName>
    <definedName name="Asset44">'[8]PTRM input'!$G$50</definedName>
    <definedName name="Asset45">'[8]PTRM input'!$G$51</definedName>
    <definedName name="Asset46">'[8]PTRM input'!$G$52</definedName>
    <definedName name="Asset47">'[8]PTRM input'!$G$53</definedName>
    <definedName name="Asset48">'[8]PTRM input'!$G$54</definedName>
    <definedName name="Asset49">'[8]PTRM input'!$G$55</definedName>
    <definedName name="Asset5">'[8]PTRM input'!$G$11</definedName>
    <definedName name="Asset50">'[8]PTRM input'!$G$56</definedName>
    <definedName name="Asset6">'[8]PTRM input'!$G$12</definedName>
    <definedName name="Asset7">'[8]PTRM input'!$G$13</definedName>
    <definedName name="Asset8">'[8]PTRM input'!$G$14</definedName>
    <definedName name="Asset9">'[8]PTRM input'!$G$15</definedName>
    <definedName name="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ase_Year">'[9]Input|Base year'!$M$69</definedName>
    <definedName name="Base_year_opex">'[9]Calc|SCS Opex Forecast'!$M$18</definedName>
    <definedName name="BaseYear">'[12]Input|General'!$G$11</definedName>
    <definedName name="BBB">#REF!</definedName>
    <definedName name="BEx0017DGUEDPCFJUPUZOOLJCS2B" hidden="1">'[13]Reco Sheet for Fcast'!$I$9:$J$9</definedName>
    <definedName name="BEx001CNWHJ5RULCSFM36ZCGJ1UH" hidden="1">'[13]Reco Sheet for Fcast'!$F$11:$G$11</definedName>
    <definedName name="BEx004791UAJIJSN57OT7YBLNP82" hidden="1">'[13]Reco Sheet for Fcast'!$H$2:$I$2</definedName>
    <definedName name="BEx008P2NVFDLBHL7IZ5WTMVOQ1F" hidden="1">'[14]AMI P &amp; L'!#REF!</definedName>
    <definedName name="BEx009G00IN0JUIAQ4WE9NHTMQE2" hidden="1">'[13]Reco Sheet for Fcast'!$I$8:$J$8</definedName>
    <definedName name="BEx00DXTY2JDVGWQKV8H7FG4SV30" hidden="1">'[13]Reco Sheet for Fcast'!$F$11:$G$11</definedName>
    <definedName name="BEx00GHLTYRH5N2S6P78YW1CD30N" hidden="1">'[13]Reco Sheet for Fcast'!$F$11:$G$11</definedName>
    <definedName name="BEx00GMYF28R2S8B9QVCX2Q0MFKY" hidden="1">#REF!</definedName>
    <definedName name="BEx00JC31DY11L45SEU4B10BIN6W" hidden="1">'[13]Reco Sheet for Fcast'!$K$2</definedName>
    <definedName name="BEx00KZHZBHP3TDV1YMX4B19B95O" hidden="1">'[14]AMI P &amp; L'!#REF!</definedName>
    <definedName name="BEx00SH8T8K9VNC04KJ9YSNO5IDF" hidden="1">#REF!</definedName>
    <definedName name="BEx00T2T2FQT46NJL0L8MDKW11ZY" hidden="1">#REF!</definedName>
    <definedName name="BEx00WOACHDXJ6I70WQ2OGP79902" hidden="1">#REF!</definedName>
    <definedName name="BEx01DAZE5WX4UTU2TLKODE60MKZ" hidden="1">'[13]Reco Sheet for Fcast'!$F$6:$G$6</definedName>
    <definedName name="BEx01HY6E3GJ66ABU5ABN26V6Q13" hidden="1">'[13]Reco Sheet for Fcast'!$G$2</definedName>
    <definedName name="BEx01PW5YQKEGAR8JDDI5OARYXDF" hidden="1">'[13]Reco Sheet for Fcast'!$F$9:$G$9</definedName>
    <definedName name="BEx01XJ94SHJ1YQ7ORPW0RQGKI2H" hidden="1">'[13]Reco Sheet for Fcast'!$F$11:$G$11</definedName>
    <definedName name="BEx02Q08R9G839Q4RFGG9026C7PX" hidden="1">'[14]AMI P &amp; L'!#REF!</definedName>
    <definedName name="BEx02SEL3Z1QWGAHXDPUA9WLTTPS" hidden="1">'[13]Reco Sheet for Fcast'!$F$11:$G$11</definedName>
    <definedName name="BEx02Y3KJZH5BGDM9QEZ1PVVI114" hidden="1">'[13]Reco Sheet for Fcast'!$F$8:$G$8</definedName>
    <definedName name="BEx0313GRLLASDTVPW5DHTXHE74M" hidden="1">'[13]Reco Sheet for Fcast'!$I$6:$J$6</definedName>
    <definedName name="BEx03PDFJKQW2OHQI7W7CW4LSF2M" hidden="1">#REF!</definedName>
    <definedName name="BEx1F0SOZ3H5XUHXD7O01TCR8T6J" hidden="1">'[13]Reco Sheet for Fcast'!$F$10:$G$10</definedName>
    <definedName name="BEx1F9HL824UCNCVZ2U62J4KZCX8" hidden="1">'[13]Reco Sheet for Fcast'!$F$7:$G$7</definedName>
    <definedName name="BEx1FEVSJKTI1Q1Z874QZVFSJSVA" hidden="1">'[13]Reco Sheet for Fcast'!$I$6:$J$6</definedName>
    <definedName name="BEx1FGDRUHHLI1GBHELT4PK0LY4V" hidden="1">'[13]Reco Sheet for Fcast'!$I$9:$J$9</definedName>
    <definedName name="BEx1FGZC85YXCQD4K2C3BXTAVCSE" hidden="1">#REF!</definedName>
    <definedName name="BEx1FJZ7GKO99IYTP6GGGF7EUL3Z" hidden="1">'[13]Reco Sheet for Fcast'!$I$7:$J$7</definedName>
    <definedName name="BEx1FSDBU7WQN41S8RKJEK69AVRU" hidden="1">'[13]Reco Sheet for Fcast'!$F$6:$G$6</definedName>
    <definedName name="BEx1FZV2CM77TBH1R6YYV9P06KA2" hidden="1">'[13]Reco Sheet for Fcast'!$F$9:$G$9</definedName>
    <definedName name="BEx1G59AY8195JTUM6P18VXUFJ3E" hidden="1">'[13]Reco Sheet for Fcast'!$F$9:$G$9</definedName>
    <definedName name="BEx1GDCLOR3BD5H46U1PH5ECMD66" hidden="1">#REF!</definedName>
    <definedName name="BEx1GVBYVO13O10BPURJQKD3L4DD" hidden="1">'[15]Bud Mth'!$I$8:$J$8</definedName>
    <definedName name="BEx1GVMRHFXUP6XYYY9NR12PV5TF" hidden="1">'[13]Reco Sheet for Fcast'!$F$8:$G$8</definedName>
    <definedName name="BEx1H6KIT7BHUH6MDDWC935V9N47" hidden="1">'[13]Reco Sheet for Fcast'!$I$8:$J$8</definedName>
    <definedName name="BEx1H8YTIDTTO90YLC2ZSSNJ7TNN" hidden="1">'[16]Capital orders'!#REF!</definedName>
    <definedName name="BEx1HDGOOJ3SKHYMWUZJ1P0RQZ9N" hidden="1">'[13]Reco Sheet for Fcast'!$H$2:$I$2</definedName>
    <definedName name="BEx1HDM5ZXSJG6JQEMSFV52PZ10V" hidden="1">'[13]Reco Sheet for Fcast'!$I$9:$J$9</definedName>
    <definedName name="BEx1HETBBZVN5F43LKOFMC4QB0CR" hidden="1">'[13]Reco Sheet for Fcast'!$F$9:$G$9</definedName>
    <definedName name="BEx1HGWNWPLNXICOTP90TKQVVE4E" hidden="1">'[13]Reco Sheet for Fcast'!$H$2:$I$2</definedName>
    <definedName name="BEx1HH266WCSRYYOY23LANSAM8Z1" hidden="1">#REF!</definedName>
    <definedName name="BEx1HIPLJZABY0EMUOTZN0EQMDPU" hidden="1">'[13]Reco Sheet for Fcast'!$F$7:$G$7</definedName>
    <definedName name="BEx1HO94JIRX219MPWMB5E5XZ04X" hidden="1">'[13]Reco Sheet for Fcast'!$F$10:$G$10</definedName>
    <definedName name="BEx1HQNF6KHM21E3XLW0NMSSEI9S" hidden="1">'[13]Reco Sheet for Fcast'!$F$9:$G$9</definedName>
    <definedName name="BEx1HSLNWIW4S97ZBYY7I7M5YVH4" hidden="1">'[13]Reco Sheet for Fcast'!$I$8:$J$8</definedName>
    <definedName name="BEx1I4L21EMOYZ97EOEQ30N9KV83" hidden="1">#REF!</definedName>
    <definedName name="BEx1I4QKTILCKZUSOJCVZN7SNHL5" hidden="1">'[13]Reco Sheet for Fcast'!$F$6:$G$6</definedName>
    <definedName name="BEx1IE0ZP7RIFM9FI24S9I6AAJ14" hidden="1">'[13]Reco Sheet for Fcast'!$F$15</definedName>
    <definedName name="BEx1IGQ5B697MNDOE06MVSR0H58E" hidden="1">'[13]Reco Sheet for Fcast'!$F$11:$G$11</definedName>
    <definedName name="BEx1IKRPW8MLB9Y485M1TL2IT9SH" hidden="1">'[13]Reco Sheet for Fcast'!$F$15</definedName>
    <definedName name="BEx1J0CSSHDJGBJUHVOEMCF2P4DL" hidden="1">'[13]Reco Sheet for Fcast'!$I$9:$J$9</definedName>
    <definedName name="BEx1J6NC9DE7CANGLXQGIAHI2C92" hidden="1">'[13]Reco Sheet for Fcast'!$I$8:$J$8</definedName>
    <definedName name="BEx1J7E8VCGLPYU82QXVUG5N3ZAI" hidden="1">'[14]AMI P &amp; L'!#REF!</definedName>
    <definedName name="BEx1JGE2YQWH8S25USOY08XVGO0D" hidden="1">'[13]Reco Sheet for Fcast'!$I$10:$J$10</definedName>
    <definedName name="BEx1JJJC9T1W7HY4V7HP1S1W4JO1" hidden="1">'[13]Reco Sheet for Fcast'!$F$10:$G$10</definedName>
    <definedName name="BEx1JKKZSJ7DI4PTFVI9VVFMB1X2" hidden="1">'[13]Reco Sheet for Fcast'!$F$6:$G$6</definedName>
    <definedName name="BEx1JPJ2JSOQN114PESLM5AHS817" hidden="1">#REF!</definedName>
    <definedName name="BEx1JUBQFRVMASSFK4B3V0AD7YP9" hidden="1">'[13]Reco Sheet for Fcast'!$I$7:$J$7</definedName>
    <definedName name="BEx1JXBM5W4YRWNQ0P95QQS6JWD6" hidden="1">'[13]Reco Sheet for Fcast'!$I$6:$J$6</definedName>
    <definedName name="BEx1KGY9QEHZ9QSARMQUTQKRK4UX" hidden="1">'[13]Reco Sheet for Fcast'!$I$8:$J$8</definedName>
    <definedName name="BEx1KKP1ELIF2UII2FWVGL7M1X7J" hidden="1">'[13]Reco Sheet for Fcast'!$F$10:$G$10</definedName>
    <definedName name="BEx1KUVWMB0QCWA3RBE4CADFVRIS" hidden="1">'[13]Reco Sheet for Fcast'!$F$15</definedName>
    <definedName name="BEx1KZZC3KMOCVC65KUPQLQG4VI6" hidden="1">'[16]Capital orders'!#REF!</definedName>
    <definedName name="BEx1L2OG1SDFK2TPXELJ77YP4NI2" hidden="1">'[13]Reco Sheet for Fcast'!$I$7:$J$7</definedName>
    <definedName name="BEx1L6Q60MWRDJB4L20LK0XPA0Z2" hidden="1">'[13]Reco Sheet for Fcast'!$I$9:$J$9</definedName>
    <definedName name="BEx1LD63FP2Z4BR9TKSHOZW9KKZ5" hidden="1">'[13]Reco Sheet for Fcast'!$G$2</definedName>
    <definedName name="BEx1LDMB9RW982DUILM2WPT5VWQ3" hidden="1">'[13]Reco Sheet for Fcast'!$H$2:$I$2</definedName>
    <definedName name="BEx1LRPGDQCOEMW8YT80J1XCDCIV" hidden="1">'[13]Reco Sheet for Fcast'!$F$6:$G$6</definedName>
    <definedName name="BEx1LRUSJW4JG54X07QWD9R27WV9" hidden="1">'[14]AMI P &amp; L'!#REF!</definedName>
    <definedName name="BEx1M1WBK5T0LP1AK2JYV6W87ID6" hidden="1">'[13]Reco Sheet for Fcast'!$F$10:$G$10</definedName>
    <definedName name="BEx1M2CEKIG7U2M98E8QT7PXKFJI" hidden="1">#REF!</definedName>
    <definedName name="BEx1M51HHDYGIT8PON7U8ICL2S95" hidden="1">'[13]Reco Sheet for Fcast'!$F$10:$G$10</definedName>
    <definedName name="BEx1M9DVXW1QKW4BT3H733BJ74CE" hidden="1">#REF!</definedName>
    <definedName name="BEx1MJVIWNE5X8L7TRVWT9WWEUBJ" hidden="1">#REF!</definedName>
    <definedName name="BEx1MMFAHNWB5B2QUWBELI39PCEY" hidden="1">'[15]Bud Mth'!$C$15:$D$29</definedName>
    <definedName name="BEx1MTRKKVCHOZ0YGID6HZ49LJTO" hidden="1">'[14]AMI P &amp; L'!#REF!</definedName>
    <definedName name="BEx1N0CYK8OCCI654CPSXGPO2B4B" hidden="1">#REF!</definedName>
    <definedName name="BEx1N3CUJ3UX61X38ZAJVPEN4KMC" hidden="1">'[13]Reco Sheet for Fcast'!$K$2</definedName>
    <definedName name="BEx1NM34KQTO1LDNSAFD1L82UZFG" hidden="1">'[13]Reco Sheet for Fcast'!$F$15</definedName>
    <definedName name="BEx1NO6TXZVOGCUWCCRTXRXWW0XL" hidden="1">'[13]Reco Sheet for Fcast'!$I$10:$J$10</definedName>
    <definedName name="BEx1NS8EU5P9FQV3S0WRTXI5L361" hidden="1">'[13]Reco Sheet for Fcast'!$F$7:$G$7</definedName>
    <definedName name="BEx1NUBX5VUYZFKQH69FN6BTLWCR" hidden="1">'[13]Reco Sheet for Fcast'!$I$7:$J$7</definedName>
    <definedName name="BEx1NZ4K1L8UON80Y2A4RASKWGNP" hidden="1">'[13]Reco Sheet for Fcast'!$F$15:$G$16</definedName>
    <definedName name="BEx1OLAZ915OGYWP0QP1QQWDLCRX" hidden="1">'[13]Reco Sheet for Fcast'!$I$6:$J$6</definedName>
    <definedName name="BEx1OO5ER042IS6IC4TLDI75JNVH" hidden="1">'[13]Reco Sheet for Fcast'!$G$2</definedName>
    <definedName name="BEx1ORG2YMOKTWZPWUQYQFKT95AR" hidden="1">#REF!</definedName>
    <definedName name="BEx1ORG3LGKCPSRMVQ2O9REG2US8" hidden="1">#REF!</definedName>
    <definedName name="BEx1OTE54CBSUT8FWKRALEDCUWN4" hidden="1">'[13]Reco Sheet for Fcast'!$F$11:$G$11</definedName>
    <definedName name="BEx1OVSMPADTX95QUOX34KZQ8EDY" hidden="1">'[13]Reco Sheet for Fcast'!$I$11:$J$11</definedName>
    <definedName name="BEx1OX544IO9FQJI7YYQGZCEHB3O" hidden="1">'[13]Reco Sheet for Fcast'!$I$8:$J$8</definedName>
    <definedName name="BEx1OY6SVEUT2EQ26P7EKEND342G" hidden="1">'[13]Reco Sheet for Fcast'!$I$9:$J$9</definedName>
    <definedName name="BEx1OYN1LPIPI12O9G6F7QAOS9T4" hidden="1">'[13]Reco Sheet for Fcast'!$I$7:$J$7</definedName>
    <definedName name="BEx1P1HHKJA799O3YZXQAX6KFH58" hidden="1">'[13]Reco Sheet for Fcast'!$F$6:$G$6</definedName>
    <definedName name="BEx1P34W467WGPOXPK292QFJIPHJ" hidden="1">'[13]Reco Sheet for Fcast'!$H$2:$I$2</definedName>
    <definedName name="BEx1P34WRUTVZPX177UUQ9BT3Q9X" hidden="1">'[16]Capital orders'!#REF!</definedName>
    <definedName name="BEx1P7S1J4TKGVJ43C2Q2R3M9WRB" hidden="1">'[13]Reco Sheet for Fcast'!$I$6:$J$6</definedName>
    <definedName name="BEx1PA11BLPVZM8RC5BL46WX8YB5" hidden="1">'[13]Reco Sheet for Fcast'!$F$8:$G$8</definedName>
    <definedName name="BEx1PARXRTD8C90CTHDGZ2MZ48RR" hidden="1">#REF!</definedName>
    <definedName name="BEx1PBZ4BEFIPGMQXT9T8S4PZ2IM" hidden="1">'[13]Reco Sheet for Fcast'!$F$10:$G$10</definedName>
    <definedName name="BEx1PLF2CFSXBZPVI6CJ534EIJDN" hidden="1">'[13]Reco Sheet for Fcast'!$I$8:$J$8</definedName>
    <definedName name="BEx1PMWZB2DO6EM9BKLUICZJ65HD" hidden="1">'[13]Reco Sheet for Fcast'!$I$10:$J$10</definedName>
    <definedName name="BEx1QA54J2A4I7IBQR19BTY28ZMR" hidden="1">'[13]Reco Sheet for Fcast'!$I$10:$J$10</definedName>
    <definedName name="BEx1QL2UM89QA546C0N5UAES7FWW" hidden="1">#REF!</definedName>
    <definedName name="BEx1QM4PKKBHXHR5BZ2NON028UYL" hidden="1">#REF!</definedName>
    <definedName name="BEx1QMQAHG3KQUK59DVM68SWKZIZ" hidden="1">'[13]Reco Sheet for Fcast'!$I$10:$J$10</definedName>
    <definedName name="BEx1R9YFKJCMSEST8OVCAO5E47FO" hidden="1">'[13]Reco Sheet for Fcast'!$F$9:$G$9</definedName>
    <definedName name="BEx1RBGC06B3T52OIC0EQ1KGVP1I" hidden="1">'[13]Reco Sheet for Fcast'!$F$10:$G$10</definedName>
    <definedName name="BEx1RHLLW599ZLQG0S5YT7QI63BA" hidden="1">'[16]Capital orders'!#REF!</definedName>
    <definedName name="BEx1RRC7X4NI1CU4EO5XYE2GVARJ" hidden="1">'[13]Reco Sheet for Fcast'!$I$11:$J$11</definedName>
    <definedName name="BEx1RZA1NCGT832L7EMR7GMF588W" hidden="1">'[13]Reco Sheet for Fcast'!$I$10:$J$10</definedName>
    <definedName name="BEx1S0XGIPUSZQUCSGWSK10GKW7Y" hidden="1">'[13]Reco Sheet for Fcast'!$F$8:$G$8</definedName>
    <definedName name="BEx1S3BSDAKCI9LVFYLTM3MJY3BE" hidden="1">'[16]Capital orders'!#REF!</definedName>
    <definedName name="BEx1S5VFNKIXHTTCWSV60UC50EZ8" hidden="1">'[13]Reco Sheet for Fcast'!$I$7:$J$7</definedName>
    <definedName name="BEx1SEKAWOQJB87D3XQKKK1S7Q7X" hidden="1">#REF!</definedName>
    <definedName name="BEx1SK3U02H0RGKEYXW7ZMCEOF3V" hidden="1">'[13]Reco Sheet for Fcast'!$E$2:$F$2</definedName>
    <definedName name="BEx1SL0D3RL9MNMJMKKSCKHRMB2U" hidden="1">#REF!</definedName>
    <definedName name="BEx1SSNEZINBJT29QVS62VS1THT4" hidden="1">'[13]Reco Sheet for Fcast'!$F$9:$G$9</definedName>
    <definedName name="BEx1STULPAG4G6PQYHP3DRYTPCHJ" hidden="1">'[16]Capital orders'!#REF!</definedName>
    <definedName name="BEx1SVNCHNANBJIDIQVB8AFK4HAN" hidden="1">'[14]AMI P &amp; L'!#REF!</definedName>
    <definedName name="BEx1TJ0WLS9O7KNSGIPWTYHDYI1D" hidden="1">'[14]AMI P &amp; L'!#REF!</definedName>
    <definedName name="BEx1TYR9YIVMD6E36LEX70E5H1UT" hidden="1">#REF!</definedName>
    <definedName name="BEx1U7AVJITLJSXQVVFD7SW3PG16" hidden="1">#REF!</definedName>
    <definedName name="BEx1U7WFO8OZKB1EBF4H386JW91L" hidden="1">'[13]Reco Sheet for Fcast'!$I$9:$J$9</definedName>
    <definedName name="BEx1U87938YR9N6HYI24KVBKLOS3" hidden="1">'[13]Reco Sheet for Fcast'!$G$2</definedName>
    <definedName name="BEx1UA5BKWQW06WM6TB4PO39DL1F" hidden="1">#REF!</definedName>
    <definedName name="BEx1UESH4KDWHYESQU2IE55RS3LI" hidden="1">'[13]Reco Sheet for Fcast'!$F$11:$G$11</definedName>
    <definedName name="BEx1UI8N9KTCPSOJ7RDW0T8UEBNP" hidden="1">'[13]Reco Sheet for Fcast'!$F$10:$G$10</definedName>
    <definedName name="BEx1UML0HHJFHA5TBOYQ24I3RV1W" hidden="1">'[13]Reco Sheet for Fcast'!$F$6:$G$6</definedName>
    <definedName name="BEx1UOOOMCXM376QJ65W95MJ4RT3" hidden="1">'[16]Capital orders'!#REF!</definedName>
    <definedName name="BEx1UUDIQPZ23XQ79GUL0RAWRSCK" hidden="1">'[13]Reco Sheet for Fcast'!$I$7:$J$7</definedName>
    <definedName name="BEx1V50N55N07Q5LD91VS9QF1WB6" hidden="1">#REF!</definedName>
    <definedName name="BEx1V67SEV778NVW68J8W5SND1J7" hidden="1">'[13]Reco Sheet for Fcast'!$I$9:$J$9</definedName>
    <definedName name="BEx1VIY9SQLRESD11CC4PHYT0XSG" hidden="1">'[13]Reco Sheet for Fcast'!$H$2:$I$2</definedName>
    <definedName name="BEx1VUCAPY3N4FHIWFAG0EY2IDQU" hidden="1">#REF!</definedName>
    <definedName name="BEx1WC67EH10SC38QWX3WEA5KH3A" hidden="1">'[13]Reco Sheet for Fcast'!$F$10:$G$10</definedName>
    <definedName name="BEx1WGYTKZZIPM1577W5FEYKFH3V" hidden="1">'[13]Reco Sheet for Fcast'!$F$15:$J$123</definedName>
    <definedName name="BEx1WHPURIV3D3PTJJ359H1OP7ZV" hidden="1">'[14]AMI P &amp; L'!#REF!</definedName>
    <definedName name="BEx1WLWY2CR1WRD694JJSWSDFAIR" hidden="1">'[13]Reco Sheet for Fcast'!$I$7:$J$7</definedName>
    <definedName name="BEx1WMD1LWPWRIK6GGAJRJAHJM8I" hidden="1">'[13]Reco Sheet for Fcast'!$I$10:$J$10</definedName>
    <definedName name="BEx1WR0D41MR174LBF3P9E3K0J51" hidden="1">'[13]Reco Sheet for Fcast'!$F$7:$G$7</definedName>
    <definedName name="BEx1WUB1FAS5PHU33TJ60SUHR618" hidden="1">'[13]Reco Sheet for Fcast'!$I$8:$J$8</definedName>
    <definedName name="BEx1WX04G0INSPPG9NTNR3DYR6PZ" hidden="1">'[13]Reco Sheet for Fcast'!$I$11:$J$11</definedName>
    <definedName name="BEx1X3LHU9DPG01VWX2IF65TRATF" hidden="1">'[13]Reco Sheet for Fcast'!$F$8:$G$8</definedName>
    <definedName name="BEx1XK8AAMO0AH0Z1OUKW30CA7EQ" hidden="1">'[13]Reco Sheet for Fcast'!$H$2:$I$2</definedName>
    <definedName name="BEx1XL4MZ7C80495GHQRWOBS16PQ" hidden="1">'[13]Reco Sheet for Fcast'!$F$6:$G$6</definedName>
    <definedName name="BEx1XWINNG82OQQSSVCENCJM7PWF" hidden="1">#REF!</definedName>
    <definedName name="BEx1XYBEF60AUNIQ381B562NLYEL" hidden="1">#REF!</definedName>
    <definedName name="BEx1Y2IGS2K95E1M51PEF9KJZ0KB" hidden="1">'[13]Reco Sheet for Fcast'!$F$15</definedName>
    <definedName name="BEx1Y3PKK83X2FN9SAALFHOWKMRQ" hidden="1">'[13]Reco Sheet for Fcast'!$F$9:$G$9</definedName>
    <definedName name="BEx1YL3DJ7Y4AZ01ERCOGW0FJ26T" hidden="1">'[14]AMI P &amp; L'!#REF!</definedName>
    <definedName name="BEx1Z2RYHSVD1H37817SN93VMURZ" hidden="1">'[13]Reco Sheet for Fcast'!$F$7:$G$7</definedName>
    <definedName name="BEx3AMAKWI6458B67VKZO56MCNJW" hidden="1">'[13]Reco Sheet for Fcast'!$H$2:$I$2</definedName>
    <definedName name="BEx3AOOVM42G82TNF53W0EKXLUSI" hidden="1">'[14]AMI P &amp; L'!#REF!</definedName>
    <definedName name="BEx3APL8D18BCFDD4AZK12WFXA67" hidden="1">'[13]Reco Sheet for Fcast'!$G$2:$H$2</definedName>
    <definedName name="BEx3AZH9W4SUFCAHNDOQ728R9V4L" hidden="1">'[13]Reco Sheet for Fcast'!$F$6:$G$6</definedName>
    <definedName name="BEx3BNR9ES4KY7Q1DK83KC5NDGL8" hidden="1">'[13]Reco Sheet for Fcast'!$E$2:$F$2</definedName>
    <definedName name="BEx3BQR5VZXNQ4H949ORM8ESU3B3" hidden="1">'[14]AMI P &amp; L'!#REF!</definedName>
    <definedName name="BEx3BTLL3ASJN134DLEQTQM70VZM" hidden="1">'[13]Reco Sheet for Fcast'!$F$6:$G$6</definedName>
    <definedName name="BEx3BW5CTV0DJU5AQS3ZQFK2VLF3" hidden="1">'[13]Reco Sheet for Fcast'!$I$8:$J$8</definedName>
    <definedName name="BEx3BYP0FG369M7G3JEFLMMXAKTS" hidden="1">'[13]Reco Sheet for Fcast'!$F$9:$G$9</definedName>
    <definedName name="BEx3C2QR0WUD19QSVO8EMIPNQJKH" hidden="1">'[13]Reco Sheet for Fcast'!$F$7:$G$7</definedName>
    <definedName name="BEx3CKFCCPZZ6ROLAT5C1DZNIC1U" hidden="1">'[13]Reco Sheet for Fcast'!$H$2:$I$2</definedName>
    <definedName name="BEx3CO0SVO4WLH0DO43DCHYDTH1P" hidden="1">'[13]Reco Sheet for Fcast'!$F$15</definedName>
    <definedName name="BEx3CP7ZOFGLSCYTIG9VMZOBZ5BQ" hidden="1">#REF!</definedName>
    <definedName name="BEx3D9G6QTSPF9UYI4X0XY0VE896" hidden="1">'[13]Reco Sheet for Fcast'!$F$6:$G$6</definedName>
    <definedName name="BEx3DCQU9PBRXIMLO62KS5RLH447" hidden="1">'[13]Reco Sheet for Fcast'!$I$11:$J$11</definedName>
    <definedName name="BEx3DZDFGLYD8RLUYGMKDC4PRP04" hidden="1">'[13]Reco Sheet for Fcast'!$G$2:$H$2</definedName>
    <definedName name="BEx3EF99FD6QNNCNOKDEE67JHTUJ" hidden="1">'[13]Reco Sheet for Fcast'!$I$9:$J$9</definedName>
    <definedName name="BEx3EHCSERZ2O2OAG8Y95UPG2IY9" hidden="1">'[14]AMI P &amp; L'!#REF!</definedName>
    <definedName name="BEx3EJR3TCJDYS7ZXNDS5N9KTGIK" hidden="1">'[13]Reco Sheet for Fcast'!$F$8:$G$8</definedName>
    <definedName name="BEx3ELJTTBS6P05CNISMGOJOA60V" hidden="1">'[13]Reco Sheet for Fcast'!$I$9:$J$9</definedName>
    <definedName name="BEx3EQSLJBDDJRHNX19PBFCKNY2I" hidden="1">'[13]Reco Sheet for Fcast'!$F$11:$G$11</definedName>
    <definedName name="BEx3EUUAX947Q5N6MY6W0KSNY78Y" hidden="1">'[13]Reco Sheet for Fcast'!$I$7:$J$7</definedName>
    <definedName name="BEx3FERRE7HC84YCYRFTW3IGBJS0" hidden="1">#REF!</definedName>
    <definedName name="BEx3FHMD1P5XBCH23ZKIFO6ZTCNB" hidden="1">'[13]Reco Sheet for Fcast'!$I$6:$J$6</definedName>
    <definedName name="BEx3FI2G3YYIACQHXNXEA15M8ZK5" hidden="1">'[13]Reco Sheet for Fcast'!$F$11:$G$11</definedName>
    <definedName name="BEx3FJ9MHSLDK8W91GO85FX1GX57" hidden="1">'[13]Reco Sheet for Fcast'!$F$8:$G$8</definedName>
    <definedName name="BEx3FR251HFU7A33PU01SJUENL2B" hidden="1">'[13]Reco Sheet for Fcast'!$K$2</definedName>
    <definedName name="BEx3FX7EJL47JSLSWP3EOC265WAE" hidden="1">'[14]AMI P &amp; L'!#REF!</definedName>
    <definedName name="BEx3FZG91H1CY5ASLHP4YHKREYG9" hidden="1">#REF!</definedName>
    <definedName name="BEx3G201R8NLJ6FIHO2QS0SW9QVV" hidden="1">'[13]Reco Sheet for Fcast'!$H$2:$I$2</definedName>
    <definedName name="BEx3G2LL2II66XY5YCDPG4JE13A3" hidden="1">'[13]Reco Sheet for Fcast'!$F$9:$G$9</definedName>
    <definedName name="BEx3G2WA0DTYY9D8AGHHOBTPE2B2" hidden="1">'[13]Reco Sheet for Fcast'!$F$7:$G$7</definedName>
    <definedName name="BEx3GCXR6IAS0B6WJ03GJVH7CO52" hidden="1">'[13]Reco Sheet for Fcast'!$F$15</definedName>
    <definedName name="BEx3GEVV18SEQDI1JGY7EN6D1GT1" hidden="1">'[14]AMI P &amp; L'!#REF!</definedName>
    <definedName name="BEx3GKFH64MKQX61S7DYTZ15JCPY" hidden="1">'[13]Reco Sheet for Fcast'!$G$2</definedName>
    <definedName name="BEx3GMJ1Y6UU02DLRL0QXCEKDA6C" hidden="1">'[14]AMI P &amp; L'!#REF!</definedName>
    <definedName name="BEx3GN4LY0135CBDIN1TU2UEODGF" hidden="1">'[13]Reco Sheet for Fcast'!$I$10:$J$10</definedName>
    <definedName name="BEx3GPDH2AH4QKT4OOSN563XUHBD" hidden="1">'[13]Reco Sheet for Fcast'!$I$9:$J$9</definedName>
    <definedName name="BEx3H0RFPKED2NN6LBYFK5P5HLK6" hidden="1">'[13]Reco Sheet for Fcast'!$I$6:$J$6</definedName>
    <definedName name="BEx3H5UX2GZFZZT657YR76RHW5I6" hidden="1">'[14]AMI P &amp; L'!#REF!</definedName>
    <definedName name="BEx3HA1YAMCT0GK89031ZWXQ3VK3" hidden="1">#REF!</definedName>
    <definedName name="BEx3HJ1MIYFNI7Y25LLE6AGZ52U2" hidden="1">'[16]Capital orders'!#REF!</definedName>
    <definedName name="BEx3HMN4HBR0MZ546XIBTOE5PHAT" hidden="1">'[16]Capital orders'!#REF!</definedName>
    <definedName name="BEx3HMSEFOP6DBM4R97XA6B7NFG6" hidden="1">'[13]Reco Sheet for Fcast'!$F$8:$G$8</definedName>
    <definedName name="BEx3HOQN57QKFWCTSFFBV19FE17U" hidden="1">'[16]Capital orders'!#REF!</definedName>
    <definedName name="BEx3HWJ5SQSD2CVCQNR183X44FR8" hidden="1">'[13]Reco Sheet for Fcast'!$H$2:$I$2</definedName>
    <definedName name="BEx3I09YVXO0G4X7KGSA4WGORM35" hidden="1">'[13]Reco Sheet for Fcast'!$F$6:$G$6</definedName>
    <definedName name="BEx3ICF1GY8HQEBIU9S43PDJ90BX" hidden="1">'[13]Reco Sheet for Fcast'!$F$6:$G$6</definedName>
    <definedName name="BEx3IMR61GX9W41FLO58UWSRANKO" hidden="1">#REF!</definedName>
    <definedName name="BEx3IQCO1C0W3USXAADRS1Q10X5F" hidden="1">#REF!</definedName>
    <definedName name="BEx3IYAH2DEBFWO8F94H4MXE3RLY" hidden="1">'[14]AMI P &amp; L'!#REF!</definedName>
    <definedName name="BEx3IZXXSYEW50379N2EAFWO8DZV" hidden="1">'[14]AMI P &amp; L'!#REF!</definedName>
    <definedName name="BEx3J1VZVGTKT4ATPO9O5JCSFTTR" hidden="1">'[13]Reco Sheet for Fcast'!$I$9:$J$9</definedName>
    <definedName name="BEx3JC2TY7JNAAC3L7QHVPQXLGQ8" hidden="1">'[13]Reco Sheet for Fcast'!$I$11:$J$11</definedName>
    <definedName name="BEx3JIYZIVBGXQG29MDJG53D99D8" hidden="1">'[13]Reco Sheet for Fcast'!$L$6:$M$10</definedName>
    <definedName name="BEx3JX23SYDIGOGM4Y0CQFBW8ZBV" hidden="1">'[13]Reco Sheet for Fcast'!$F$8:$G$8</definedName>
    <definedName name="BEx3JXCXCVBZJGV5VEG9MJEI01AL" hidden="1">'[13]Reco Sheet for Fcast'!$I$7:$J$7</definedName>
    <definedName name="BEx3JYK2N7X59TPJSKYZ77ENY8SS" hidden="1">'[13]Reco Sheet for Fcast'!$I$6:$J$6</definedName>
    <definedName name="BEx3K4EII7GU1CG0BN7UL15M6J8Z" hidden="1">'[14]AMI P &amp; L'!#REF!</definedName>
    <definedName name="BEx3K4ZXQUQ2KYZF74B84SO48XMW" hidden="1">'[13]Reco Sheet for Fcast'!$I$9:$J$9</definedName>
    <definedName name="BEx3KEFXUCVNVPH7KSEGAZYX13B5" hidden="1">'[13]Reco Sheet for Fcast'!$F$6:$G$6</definedName>
    <definedName name="BEx3KFXUAF6YXAA47B7Q6X9B3VGB" hidden="1">'[13]Reco Sheet for Fcast'!$I$10:$J$10</definedName>
    <definedName name="BEx3KHFTUPUPZJH4ER0RQ5CMQ7ZC" hidden="1">#REF!</definedName>
    <definedName name="BEx3KIXQYOGMPK4WJJAVBRX4NR28" hidden="1">'[14]AMI P &amp; L'!#REF!</definedName>
    <definedName name="BEx3KJOMVOSFZVJUL3GKCNP6DQDS" hidden="1">'[13]Reco Sheet for Fcast'!$F$6:$G$6</definedName>
    <definedName name="BEx3KP2VRBMORK0QEAZUYCXL3DHJ" hidden="1">'[13]Reco Sheet for Fcast'!$I$6:$J$6</definedName>
    <definedName name="BEx3L4IN3LI4C26SITKTGAH27CDU" hidden="1">'[13]Reco Sheet for Fcast'!$F$15</definedName>
    <definedName name="BEx3L4TEN6GRE0LY9ZXOGB3AS8JU" hidden="1">#REF!</definedName>
    <definedName name="BEx3L4YQ0J7ZU0M5QM6YIPCEYC9K" hidden="1">'[14]AMI P &amp; L'!#REF!</definedName>
    <definedName name="BEx3L60DJOR7NQN42G7YSAODP1EX" hidden="1">'[13]Reco Sheet for Fcast'!$I$7:$J$7</definedName>
    <definedName name="BEx3L7D0PI38HWZ7VADU16C9E33D" hidden="1">'[13]Reco Sheet for Fcast'!$I$7:$J$7</definedName>
    <definedName name="BEx3LLANOTINBHAJ3AOID9T7Y05X" hidden="1">#REF!</definedName>
    <definedName name="BEx3LM1PR4Y7KINKMTMKR984GX8Q" hidden="1">'[13]Reco Sheet for Fcast'!$I$8:$J$8</definedName>
    <definedName name="BEx3LPCEZ1C0XEKNCM3YT09JWCUO" hidden="1">'[13]Reco Sheet for Fcast'!$I$10:$J$10</definedName>
    <definedName name="BEx3M1BZ3GQC6D7YTGDIT0JUJ9EC" hidden="1">#REF!</definedName>
    <definedName name="BEx3M1MR1K1NQD03H74BFWOK4MWQ" hidden="1">'[13]Reco Sheet for Fcast'!$F$15</definedName>
    <definedName name="BEx3M4H77MYUKOOD31H9F80NMVK8" hidden="1">'[13]Reco Sheet for Fcast'!$H$2:$I$2</definedName>
    <definedName name="BEx3M6VO0UGM4OO58SB94R6U0UKE" hidden="1">#REF!</definedName>
    <definedName name="BEx3M9VFX329PZWYC4DMZ6P3W9R2" hidden="1">'[13]Reco Sheet for Fcast'!$F$8:$G$8</definedName>
    <definedName name="BEx3MCQ0VEBV0CZXDS505L38EQ8N" hidden="1">'[13]Reco Sheet for Fcast'!$I$11:$J$11</definedName>
    <definedName name="BEx3MEYV5LQY0BAL7V3CFAFVOM3T" hidden="1">'[13]Reco Sheet for Fcast'!$I$9:$J$9</definedName>
    <definedName name="BEx3MREOFWJQEYMCMBL7ZE06NBN6" hidden="1">'[13]Reco Sheet for Fcast'!$G$2</definedName>
    <definedName name="BEx3MSAX474ABZKYQ7WBYQI19FN1" hidden="1">#REF!</definedName>
    <definedName name="BEx3N9JDP50MA4MMRXI6DO38SIEQ" hidden="1">#REF!</definedName>
    <definedName name="BEx3NBS83TP04EO9LQWM9XWO1JEV" hidden="1">'[16]Capital orders'!#REF!</definedName>
    <definedName name="BEx3NDL42HVLOSCW6X9BEOB0XN9F" hidden="1">#REF!</definedName>
    <definedName name="BEx3NLIZ7PHF2XE59ECZ3MD04ZG1" hidden="1">'[13]Reco Sheet for Fcast'!$F$6:$G$6</definedName>
    <definedName name="BEx3NMQ4BVC94728AUM7CCX7UHTU" hidden="1">'[13]Reco Sheet for Fcast'!$F$15</definedName>
    <definedName name="BEx3NR2I4OUFP3Z2QZEDU2PIFIDI" hidden="1">'[13]Reco Sheet for Fcast'!$F$10:$G$10</definedName>
    <definedName name="BEx3O19B8FTTAPVT5DZXQGQXWFR8" hidden="1">'[13]Reco Sheet for Fcast'!$F$15</definedName>
    <definedName name="BEx3O37KIVMTEXDNBMSQLK0KFCF6" hidden="1">#REF!</definedName>
    <definedName name="BEx3O85IKWARA6NCJOLRBRJFMEWW" hidden="1">'[14]AMI P &amp; L'!#REF!</definedName>
    <definedName name="BEx3OJZSCGFRW7SVGBFI0X9DNVMM" hidden="1">'[13]Reco Sheet for Fcast'!$H$2:$I$2</definedName>
    <definedName name="BEx3ORSBUXAF21MKEY90YJV9AY9A" hidden="1">'[13]Reco Sheet for Fcast'!$G$2:$H$2</definedName>
    <definedName name="BEx3OV8BH6PYNZT7C246LOAU9SVX" hidden="1">'[13]Reco Sheet for Fcast'!$F$9:$G$9</definedName>
    <definedName name="BEx3OVDR9BY1SBRX3I92LJ228GPZ" hidden="1">#REF!</definedName>
    <definedName name="BEx3OXRYJZUEY6E72UJU0PHLMYAR" hidden="1">'[13]Reco Sheet for Fcast'!$F$7:$G$7</definedName>
    <definedName name="BEx3P59TTRSGQY888P5C1O7M2PQT" hidden="1">'[13]Reco Sheet for Fcast'!$F$7:$G$7</definedName>
    <definedName name="BEx3PDNRRNKD5GOUBUQFXAHIXLD9" hidden="1">'[13]Reco Sheet for Fcast'!$I$6:$J$6</definedName>
    <definedName name="BEx3PDT8GNPWLLN02IH1XPV90XYK" hidden="1">'[13]Reco Sheet for Fcast'!$F$7:$G$7</definedName>
    <definedName name="BEx3PKEMDW8KZEP11IL927C5O7I2" hidden="1">'[13]Reco Sheet for Fcast'!$F$15</definedName>
    <definedName name="BEx3PKJZ1Z7L9S6KV8KXVS6B2FX4" hidden="1">'[13]Reco Sheet for Fcast'!$I$10:$J$10</definedName>
    <definedName name="BEx3PMNG53Z5HY138H99QOMTX8W3" hidden="1">'[13]Reco Sheet for Fcast'!$I$6:$J$6</definedName>
    <definedName name="BEx3PP1RRSFZ8UC0JC9R91W6LNKW" hidden="1">'[13]Reco Sheet for Fcast'!$I$7:$J$7</definedName>
    <definedName name="BEx3PVXYZC8WB9ZJE7OCKUXZ46EA" hidden="1">'[13]Reco Sheet for Fcast'!$H$2:$I$2</definedName>
    <definedName name="BEx3Q0VWPU5EQECK7MQ47TYJ3SWW" hidden="1">'[13]Reco Sheet for Fcast'!$F$15</definedName>
    <definedName name="BEx3Q5U1E8DSCYITLNZG4FG813OR" hidden="1">'[16]Capital orders'!#REF!</definedName>
    <definedName name="BEx3Q7BZ9PUXK2RLIOFSIS9AHU1B" hidden="1">'[13]Reco Sheet for Fcast'!$F$9:$G$9</definedName>
    <definedName name="BEx3Q8J42S9VU6EAN2Y28MR6DF88" hidden="1">'[13]Reco Sheet for Fcast'!$I$9:$J$9</definedName>
    <definedName name="BEx3Q8TWT96JPOACM5LZ9LDNHRK2" hidden="1">#REF!</definedName>
    <definedName name="BEx3QEDFOYFY5NBTININ5W4RLD4Q" hidden="1">'[13]Reco Sheet for Fcast'!$F$11:$G$11</definedName>
    <definedName name="BEx3QIKJ3U962US1Q564NZDLU8LD" hidden="1">'[13]Reco Sheet for Fcast'!$F$6:$G$6</definedName>
    <definedName name="BEx3QOEY7IL4PZNO1XW0Q5KZ3BPA" hidden="1">'[13]Reco Sheet for Fcast'!$O$6:$P$10</definedName>
    <definedName name="BEx3QPGNBFAPHNWN14HP5HGBZUHY" hidden="1">#REF!</definedName>
    <definedName name="BEx3QR9D45DHW50VQ7Y3Q1AXPOB9" hidden="1">'[13]Reco Sheet for Fcast'!$F$10:$G$10</definedName>
    <definedName name="BEx3QS5SHLD7I8Y6BUT2B3IFFLDR" hidden="1">#REF!</definedName>
    <definedName name="BEx3QSWT2S5KWG6U2V9711IYDQBM" hidden="1">'[13]Reco Sheet for Fcast'!$K$2</definedName>
    <definedName name="BEx3QVGG7Q2X4HZHJAM35A8T3VR7" hidden="1">'[13]Reco Sheet for Fcast'!$I$9:$J$9</definedName>
    <definedName name="BEx3R0JUB9YN8PHPPQTAMIT1IHWK" hidden="1">'[13]Reco Sheet for Fcast'!$F$10:$G$10</definedName>
    <definedName name="BEx3R6JNDZ5SKLXPE4E8AGJCT6XV" hidden="1">'[15]Bud Mth'!$I$10:$J$10</definedName>
    <definedName name="BEx3R81NFRO7M81VHVKOBFT0QBIL" hidden="1">'[13]Reco Sheet for Fcast'!$I$11:$J$11</definedName>
    <definedName name="BEx3RHC2ZD5UFS6QD4OPFCNNMWH1" hidden="1">'[14]AMI P &amp; L'!#REF!</definedName>
    <definedName name="BEx3RQ10QIWBAPHALAA91BUUCM2X" hidden="1">'[13]Reco Sheet for Fcast'!$H$2:$I$2</definedName>
    <definedName name="BEx3RV4E1WT43SZBUN09RTB8EK1O" hidden="1">'[13]Reco Sheet for Fcast'!$F$6:$G$6</definedName>
    <definedName name="BEx3RXYU0QLFXSFTM5EB20GD03W5" hidden="1">'[13]Reco Sheet for Fcast'!$I$6:$J$6</definedName>
    <definedName name="BEx3RYKLC3QQO3XTUN7BEW2AQL98" hidden="1">'[13]Reco Sheet for Fcast'!$F$6:$G$6</definedName>
    <definedName name="BEx3S6YJ4FSE6L232EC7JMBHL9LG" hidden="1">'[16]Capital orders'!#REF!</definedName>
    <definedName name="BEx3SICJ45BYT6FHBER86PJT25FC" hidden="1">'[13]Reco Sheet for Fcast'!$I$11:$J$11</definedName>
    <definedName name="BEx3SMUCMJVGQ2H4EHQI5ZFHEF0P" hidden="1">'[13]Reco Sheet for Fcast'!$F$7:$G$7</definedName>
    <definedName name="BEx3SN56F03CPDRDA7LZ763V0N4I" hidden="1">'[13]Reco Sheet for Fcast'!$F$10:$G$10</definedName>
    <definedName name="BEx3SPE6N1ORXPRCDL3JPZD73Z9F" hidden="1">'[13]Reco Sheet for Fcast'!$F$10:$G$10</definedName>
    <definedName name="BEx3T29ZTULQE0OMSMWUMZDU9ZZ0" hidden="1">'[13]Reco Sheet for Fcast'!$F$9:$G$9</definedName>
    <definedName name="BEx3T2FG1ZY4WZBQSPCTC91YU2YJ" hidden="1">#REF!</definedName>
    <definedName name="BEx3T4IZGK43ZE6V9H3KCE7P9PTV" hidden="1">#REF!</definedName>
    <definedName name="BEx3T6H1GANMM2I05ZEVPCP6MRU2" hidden="1">'[16]Capital orders'!#REF!</definedName>
    <definedName name="BEx3T6MJ1QDJ929WMUDVZ0O3UW0Y" hidden="1">'[13]Reco Sheet for Fcast'!$K$2</definedName>
    <definedName name="BEx3TL0EBCEEUJ1A7EWNJRIN2795" hidden="1">'[16]Capital orders'!#REF!</definedName>
    <definedName name="BEx3TPCSI16OAB2L9M9IULQMQ9J9" hidden="1">'[13]Reco Sheet for Fcast'!$F$7:$G$7</definedName>
    <definedName name="BEx3U64YUOZ419BAJS2W78UMATAW" hidden="1">'[13]Reco Sheet for Fcast'!$I$7:$J$7</definedName>
    <definedName name="BEx3U94WCEA5DKMWBEX1GU0LKYG2" hidden="1">'[13]Reco Sheet for Fcast'!$I$9:$J$9</definedName>
    <definedName name="BEx3U9VZ8SQVYS6ZA038J7AP7ZGW" hidden="1">'[13]Reco Sheet for Fcast'!$F$9:$G$9</definedName>
    <definedName name="BEx3UIQ5WRJBGNTFCCLOR4N7B1OQ" hidden="1">'[13]Reco Sheet for Fcast'!$H$2:$I$2</definedName>
    <definedName name="BEx3UJMIX2NUSSWGMSI25A5DM4CH" hidden="1">'[13]Reco Sheet for Fcast'!$I$7:$J$7</definedName>
    <definedName name="BEx3UKIWG5S3MUHEHHUE1B2LKH0R" hidden="1">#REF!</definedName>
    <definedName name="BEx3UKOCOQG7S1YQ436S997K1KWV" hidden="1">'[13]Reco Sheet for Fcast'!$I$6:$J$6</definedName>
    <definedName name="BEx3UM0THK7XHBY53ADQX650TQR3" hidden="1">'[16]Capital orders'!#REF!</definedName>
    <definedName name="BEx3UO4CSA2W3UIZSAB83N5MOYUI" hidden="1">#REF!</definedName>
    <definedName name="BEx3UYM19VIXLA0EU7LB9NHA77PB" hidden="1">'[13]Reco Sheet for Fcast'!$F$6:$G$6</definedName>
    <definedName name="BEx3VML7CG70HPISMVYIUEN3711Q" hidden="1">'[13]Reco Sheet for Fcast'!$H$2:$I$2</definedName>
    <definedName name="BEx56ZID5H04P9AIYLP1OASFGV56" hidden="1">'[13]Reco Sheet for Fcast'!$F$11:$G$11</definedName>
    <definedName name="BEx57VA3047K0O5EFD2ACSAEWD6C" hidden="1">#REF!</definedName>
    <definedName name="BEx587EYSS57E3PI8DT973HLJM9E" hidden="1">'[13]Reco Sheet for Fcast'!$I$11:$J$11</definedName>
    <definedName name="BEx587KFQ3VKCOCY1SA5F24PQGUI" hidden="1">'[13]Reco Sheet for Fcast'!$F$11:$G$11</definedName>
    <definedName name="BEx589O00VWB2CRMRCLO3I5IX5HO" hidden="1">#REF!</definedName>
    <definedName name="BEx58O780PQ05NF0Z1SKKRB3N099" hidden="1">'[13]Reco Sheet for Fcast'!$F$7:$G$7</definedName>
    <definedName name="BEx58XHO7ZULLF2EUD7YIS0MGQJ5" hidden="1">'[14]AMI P &amp; L'!#REF!</definedName>
    <definedName name="BEx58ZW0HAIGIPEX9CVA1PQQTR6X" hidden="1">'[13]Reco Sheet for Fcast'!$I$7:$J$7</definedName>
    <definedName name="BEx59AZ7IMWYQU6DW5MVTLDMFU8X" hidden="1">#REF!</definedName>
    <definedName name="BEx59BA1KH3RG6K1LHL7YS2VB79N" hidden="1">'[13]Reco Sheet for Fcast'!$F$11:$G$11</definedName>
    <definedName name="BEx59E9WABJP2TN71QAIKK79HPK9" hidden="1">'[13]Reco Sheet for Fcast'!$I$8:$J$8</definedName>
    <definedName name="BEx59K9PRQRQS5W70KVXXEIH3Q9E" hidden="1">#REF!</definedName>
    <definedName name="BEx59P7MAPNU129ZTC5H3EH892G1" hidden="1">'[13]Reco Sheet for Fcast'!$F$15</definedName>
    <definedName name="BEx5A11WZRQSIE089QE119AOX9ZG" hidden="1">'[13]Reco Sheet for Fcast'!$I$7:$J$7</definedName>
    <definedName name="BEx5A7CIGCOTHJKHGUBDZG91JGPZ" hidden="1">'[13]Reco Sheet for Fcast'!$F$11:$G$11</definedName>
    <definedName name="BEx5A8UFLT2SWVSG5COFA9B8P376" hidden="1">'[13]Reco Sheet for Fcast'!$F$10:$G$10</definedName>
    <definedName name="BEx5AFFTN3IXIBHDKM0FYC4OFL1S" hidden="1">'[13]Reco Sheet for Fcast'!$G$2</definedName>
    <definedName name="BEx5AOFIO8KVRHIZ1RII337AA8ML" hidden="1">'[13]Reco Sheet for Fcast'!$I$7:$J$7</definedName>
    <definedName name="BEx5APRZ66L5BWHFE8E4YYNEDTI4" hidden="1">'[13]Reco Sheet for Fcast'!$G$2</definedName>
    <definedName name="BEx5B4RHHX0J1BF2FZKEA0SPP29O" hidden="1">'[13]Reco Sheet for Fcast'!$I$8:$J$8</definedName>
    <definedName name="BEx5B5YMSWP0OVI5CIQRP5V18D0C" hidden="1">'[13]Reco Sheet for Fcast'!$I$8:$J$8</definedName>
    <definedName name="BEx5B825RW35M5H0UB2IZGGRS4ER" hidden="1">'[13]Reco Sheet for Fcast'!$F$15</definedName>
    <definedName name="BEx5BAWPMY0TL684WDXX6KKJLRCN" hidden="1">'[13]Reco Sheet for Fcast'!$F$10:$G$10</definedName>
    <definedName name="BEx5BBI61U4Y65GD0ARMTALPP7SJ" hidden="1">'[13]Reco Sheet for Fcast'!$F$9:$G$9</definedName>
    <definedName name="BEx5BDR56MEV4IHY6CIH2SVNG1UB" hidden="1">'[13]Reco Sheet for Fcast'!$F$8:$G$8</definedName>
    <definedName name="BEx5BESZC5H329SKHGJOHZFILYJJ" hidden="1">'[13]Reco Sheet for Fcast'!$I$6:$J$6</definedName>
    <definedName name="BEx5BHSQ42B50IU1TEQFUXFX9XQD" hidden="1">'[14]AMI P &amp; L'!#REF!</definedName>
    <definedName name="BEx5BKSM4UN4C1DM3EYKM79MRC5K" hidden="1">'[13]Reco Sheet for Fcast'!$F$6:$G$6</definedName>
    <definedName name="BEx5BNN8NPH9KVOBARB9CDD9WLB6" hidden="1">'[13]Reco Sheet for Fcast'!$F$9:$G$9</definedName>
    <definedName name="BEx5BRE14A35NO42BCK912IP8Y6G" hidden="1">#REF!</definedName>
    <definedName name="BEx5BYFMZ80TDDN2EZO8CF39AIAC" hidden="1">'[13]Reco Sheet for Fcast'!$F$15</definedName>
    <definedName name="BEx5C2BWFW6SHZBFDEISKGXHZCQW" hidden="1">'[13]Reco Sheet for Fcast'!$I$8:$J$8</definedName>
    <definedName name="BEx5C49ZFH8TO9ZU55729C3F7XG7" hidden="1">'[13]Reco Sheet for Fcast'!$F$9:$G$9</definedName>
    <definedName name="BEx5C8GZQK13G60ZM70P63I5OS0L" hidden="1">'[13]Reco Sheet for Fcast'!$F$10:$G$10</definedName>
    <definedName name="BEx5CAPTVN2NBT3UOMA1UFAL1C2R" hidden="1">'[13]Reco Sheet for Fcast'!$I$6:$J$6</definedName>
    <definedName name="BEx5CEM3SYF9XP0ZZVE0GEPCLV3F" hidden="1">'[13]Reco Sheet for Fcast'!$I$10:$J$10</definedName>
    <definedName name="BEx5CFYQ0F1Z6P8SCVJ0I3UPVFE4" hidden="1">'[14]AMI P &amp; L'!#REF!</definedName>
    <definedName name="BEx5CKWQHHP966IXELUOVK2L3J48" hidden="1">'[16]Capital orders'!#REF!</definedName>
    <definedName name="BEx5CPEKNSJORIPFQC2E1LTRYY8L" hidden="1">'[13]Reco Sheet for Fcast'!$I$7:$J$7</definedName>
    <definedName name="BEx5CSUOL05D8PAM2TRDA9VRJT1O" hidden="1">'[13]Reco Sheet for Fcast'!$I$10:$J$10</definedName>
    <definedName name="BEx5CUNFOO4YDFJ22HCMI2QKIGKM" hidden="1">'[13]Reco Sheet for Fcast'!$F$10:$G$10</definedName>
    <definedName name="BEx5CWLOBFBDZZLDMZV6E0Z1VJA6" hidden="1">'[13]Reco Sheet for Fcast'!$F$10:$G$10</definedName>
    <definedName name="BEx5D7U7MZFE0E9SNH9NX01XLKLP" hidden="1">#REF!</definedName>
    <definedName name="BEx5D8L47OF0WHBPFWXGZINZWUBZ" hidden="1">'[13]Reco Sheet for Fcast'!$I$10:$J$10</definedName>
    <definedName name="BEx5DAJAHQ2SKUPCKSCR3PYML67L" hidden="1">'[13]Reco Sheet for Fcast'!$I$8:$J$8</definedName>
    <definedName name="BEx5DAZEGUTH4C1FCHVO3EWOQDU3" hidden="1">#REF!</definedName>
    <definedName name="BEx5DC18JM1KJCV44PF18E0LNRKA" hidden="1">'[13]Reco Sheet for Fcast'!$F$8:$G$8</definedName>
    <definedName name="BEx5DJIZBTNS011R9IIG2OQ2L6ZX" hidden="1">'[13]Reco Sheet for Fcast'!$H$2:$I$2</definedName>
    <definedName name="BEx5E123OLO9WQUOIRIDJ967KAGK" hidden="1">'[13]Reco Sheet for Fcast'!$F$15</definedName>
    <definedName name="BEx5E2UU5NES6W779W2OZTZOB4O7" hidden="1">'[13]Reco Sheet for Fcast'!$I$10:$J$10</definedName>
    <definedName name="BEx5EEJLW729ROTXH1VWX5876WHE" hidden="1">#REF!</definedName>
    <definedName name="BEx5EGXYIQ0YTJG0LCF9S954QAQH" hidden="1">#REF!</definedName>
    <definedName name="BEx5EIVZH4CP2BDE0BSMQHBY5MQ3" hidden="1">#REF!</definedName>
    <definedName name="BEx5ELQL9B0VR6UT18KP11DHOTFX" hidden="1">'[13]Reco Sheet for Fcast'!$I$10:$J$10</definedName>
    <definedName name="BEx5ER4TJTFPN7IB1MNEB1ZFR5M6" hidden="1">'[13]Reco Sheet for Fcast'!$H$2:$I$2</definedName>
    <definedName name="BEx5ERQE4JE8890QDCQFB0IMTC4I" hidden="1">'[16]Capital orders'!#REF!</definedName>
    <definedName name="BEx5F6V72QTCK7O39Y59R0EVM6CW" hidden="1">'[13]Reco Sheet for Fcast'!$I$8:$J$8</definedName>
    <definedName name="BEx5FGLQVACD5F5YZG4DGSCHCGO2" hidden="1">'[13]Reco Sheet for Fcast'!$H$2:$I$2</definedName>
    <definedName name="BEx5FLJWHLW3BTZILDPN5NMA449V" hidden="1">'[13]Reco Sheet for Fcast'!$I$6:$J$6</definedName>
    <definedName name="BEx5FNI2O10YN2SI1NO4X5GP3GTF" hidden="1">'[13]Reco Sheet for Fcast'!$F$10:$G$10</definedName>
    <definedName name="BEx5FO8YRFSZCG3L608EHIHIHFY4" hidden="1">'[14]AMI P &amp; L'!#REF!</definedName>
    <definedName name="BEx5FQNA6V4CNYSH013K45RI4BCV" hidden="1">'[13]Reco Sheet for Fcast'!$F$8:$G$8</definedName>
    <definedName name="BEx5FVQPPEU32CPNV9RRQ9MNLLVE" hidden="1">'[13]Reco Sheet for Fcast'!$H$2:$I$2</definedName>
    <definedName name="BEx5G08KGMG5X2AQKDGPFYG5GH94" hidden="1">'[13]Reco Sheet for Fcast'!$I$6:$J$6</definedName>
    <definedName name="BEx5G1A8TFN4C4QII35U9DKYNIS8" hidden="1">'[14]AMI P &amp; L'!#REF!</definedName>
    <definedName name="BEx5G1L0QO91KEPDMV1D8OT4BT73" hidden="1">'[13]Reco Sheet for Fcast'!$I$6:$J$6</definedName>
    <definedName name="BEx5G86DZL1VYUX6KWODAP3WFAWP" hidden="1">'[13]Reco Sheet for Fcast'!$E$2:$F$2</definedName>
    <definedName name="BEx5G8BV2GIOCM3C7IUFK8L04A6M" hidden="1">'[13]Reco Sheet for Fcast'!$I$11:$J$11</definedName>
    <definedName name="BEx5GAVIL220VIPAKH02UYIUB7EU" hidden="1">'[16]Capital orders'!#REF!</definedName>
    <definedName name="BEx5GID9MVBUPFFT9M8K8B5MO9NV" hidden="1">'[13]Reco Sheet for Fcast'!$F$15:$G$16</definedName>
    <definedName name="BEx5GLD6CMDEYT8QI3HVPGEES2A5" hidden="1">#REF!</definedName>
    <definedName name="BEx5GN0EWA9SCQDPQ7NTUQH82QVK" hidden="1">'[13]Reco Sheet for Fcast'!$F$6:$G$6</definedName>
    <definedName name="BEx5GNBCU4WZ74I0UXFL9ZG2XSGJ" hidden="1">'[13]Reco Sheet for Fcast'!$F$6:$G$6</definedName>
    <definedName name="BEx5GUCTYC7QCWGWU5BTO7Y7HDZX" hidden="1">'[13]Reco Sheet for Fcast'!$I$6:$J$6</definedName>
    <definedName name="BEx5GYUPJULJQ624TEESYFG1NFOH" hidden="1">'[13]Reco Sheet for Fcast'!$I$9:$J$9</definedName>
    <definedName name="BEx5H0NEE0AIN5E2UHJ9J9ISU9N1" hidden="1">'[13]Reco Sheet for Fcast'!$F$8:$G$8</definedName>
    <definedName name="BEx5H1UJSEUQM2K8QHQXO5THVHSO" hidden="1">'[13]Reco Sheet for Fcast'!$F$9:$G$9</definedName>
    <definedName name="BEx5HAOT9XWUF7XIFRZZS8B9F5TZ" hidden="1">'[13]Reco Sheet for Fcast'!$K$2</definedName>
    <definedName name="BEx5HE4XRF9BUY04MENWY9CHHN5H" hidden="1">'[13]Reco Sheet for Fcast'!$I$11:$J$11</definedName>
    <definedName name="BEx5HFHMABAT0H9KKS754X4T304E" hidden="1">'[13]Reco Sheet for Fcast'!$I$11:$J$11</definedName>
    <definedName name="BEx5HGDZ7MX1S3KNXLRL9WU565V4" hidden="1">'[13]Reco Sheet for Fcast'!$F$11:$G$11</definedName>
    <definedName name="BEx5HJZ9FAVNZSSBTAYRPZDYM9NU" hidden="1">'[13]Reco Sheet for Fcast'!$F$8:$G$8</definedName>
    <definedName name="BEx5HZ9JMKHNLFWLVUB1WP5B39BL" hidden="1">'[13]Reco Sheet for Fcast'!$F$10:$G$10</definedName>
    <definedName name="BEx5HZV4KY20K2E2E581QT80KGFL" hidden="1">'[16]Capital orders'!#REF!</definedName>
    <definedName name="BEx5I244LQHZTF3XI66J8705R9XX" hidden="1">'[14]AMI P &amp; L'!#REF!</definedName>
    <definedName name="BEx5I8PBP4LIXDGID5BP0THLO0AQ" hidden="1">'[14]AMI P &amp; L'!#REF!</definedName>
    <definedName name="BEx5I8USVUB3JP4S9OXGMZVMOQXR" hidden="1">'[13]Reco Sheet for Fcast'!$G$2</definedName>
    <definedName name="BEx5I9GDQSYIAL65UQNDMNFQCS9Y" hidden="1">'[13]Reco Sheet for Fcast'!$I$11:$J$11</definedName>
    <definedName name="BEx5IBUPG9AWNW5PK7JGRGEJ4OLM" hidden="1">'[13]Reco Sheet for Fcast'!$H$2:$I$2</definedName>
    <definedName name="BEx5IC06RVN8BSAEPREVKHKLCJ2L" hidden="1">'[13]Reco Sheet for Fcast'!$I$8:$J$8</definedName>
    <definedName name="BEx5IFLNF3FADLCRC1334L3LVOSY" hidden="1">'[16]Capital orders'!#REF!</definedName>
    <definedName name="BEx5J0FFP1KS4NGY20AEJI8VREEA" hidden="1">'[13]Reco Sheet for Fcast'!$I$9:$J$9</definedName>
    <definedName name="BEx5JF3ZXLDIS8VNKDCY7ZI7H1CI" hidden="1">'[13]Reco Sheet for Fcast'!$F$11:$G$11</definedName>
    <definedName name="BEx5JHCZJ8G6OOOW6EF3GABXKH6F" hidden="1">'[14]AMI P &amp; L'!#REF!</definedName>
    <definedName name="BEx5JJB6W446THXQCRUKD3I7RKLP" hidden="1">'[13]Reco Sheet for Fcast'!$F$8:$G$8</definedName>
    <definedName name="BEx5JNCT8Z7XSSPD5EMNAJELCU2V" hidden="1">'[14]AMI P &amp; L'!#REF!</definedName>
    <definedName name="BEx5JQCNT9Y4RM306CHC8IPY3HBZ" hidden="1">'[13]Reco Sheet for Fcast'!$F$15</definedName>
    <definedName name="BEx5K08PYKE6JOKBYIB006TX619P" hidden="1">'[13]Reco Sheet for Fcast'!$F$9:$G$9</definedName>
    <definedName name="BEx5K51DSERT1TR7B4A29R41W4NX" hidden="1">'[13]Reco Sheet for Fcast'!$I$7:$J$7</definedName>
    <definedName name="BEx5K7A7V5B87CW37IBINCOQ134P" hidden="1">#REF!</definedName>
    <definedName name="BEx5KPPUWH07Z2O11MRLNQCDXDNV" hidden="1">#REF!</definedName>
    <definedName name="BEx5KYER580I4T7WTLMUN7NLNP5K" hidden="1">'[13]Reco Sheet for Fcast'!$F$10:$G$10</definedName>
    <definedName name="BEx5L4UOHIBIXCOOD5809ABRZ9A8" hidden="1">'[13]Reco Sheet for Fcast'!$I$11:$J$11</definedName>
    <definedName name="BEx5LHLB3M6K4ZKY2F42QBZT30ZH" hidden="1">'[13]Reco Sheet for Fcast'!$I$9:$J$9</definedName>
    <definedName name="BEx5LRMNU3HXIE1BUMDHRU31F7JJ" hidden="1">'[13]Reco Sheet for Fcast'!$F$6:$G$6</definedName>
    <definedName name="BEx5LSJ1LPUAX3ENSPECWPG4J7D1" hidden="1">'[14]AMI P &amp; L'!#REF!</definedName>
    <definedName name="BEx5LTKQ8RQWJE4BC88OP928893U" hidden="1">'[14]AMI P &amp; L'!#REF!</definedName>
    <definedName name="BEx5M546YZ7NO71MCE85UEOMLNNA" hidden="1">#REF!</definedName>
    <definedName name="BEx5M8K77051VPFG26GB653QP5Z8" hidden="1">#REF!</definedName>
    <definedName name="BEx5MB9BR71LZDG7XXQ2EO58JC5F" hidden="1">'[13]Reco Sheet for Fcast'!$H$2:$I$2</definedName>
    <definedName name="BEx5MLQZM68YQSKARVWTTPINFQ2C" hidden="1">'[14]AMI P &amp; L'!#REF!</definedName>
    <definedName name="BEx5MRL96B0L82YH61D134C2XSGQ" hidden="1">#REF!</definedName>
    <definedName name="BEx5MVHOG4GCI4HKTOTP194VMNRA" hidden="1">#REF!</definedName>
    <definedName name="BEx5MVXTKNBXHNWTL43C670E4KXC" hidden="1">'[13]Reco Sheet for Fcast'!$F$15</definedName>
    <definedName name="BEx5N4XI4PWB1W9PMZ4O5R0HWTYD" hidden="1">'[13]Reco Sheet for Fcast'!$I$8:$J$8</definedName>
    <definedName name="BEx5N7XD7KVST36P3QB9SQKKS2L8" hidden="1">#REF!</definedName>
    <definedName name="BEx5NA68N6FJFX9UJXK4M14U487F" hidden="1">'[13]Reco Sheet for Fcast'!$F$6:$G$6</definedName>
    <definedName name="BEx5NIKBG2GDJOYGE3WCXKU7YY51" hidden="1">'[13]Reco Sheet for Fcast'!$I$6:$J$6</definedName>
    <definedName name="BEx5NV06L5J5IMKGOMGKGJ4PBZCD" hidden="1">'[14]AMI P &amp; L'!#REF!</definedName>
    <definedName name="BEx5NZSSQ6PY99ZX2D7Q9IGOR34W" hidden="1">'[13]Reco Sheet for Fcast'!$F$10:$G$10</definedName>
    <definedName name="BEx5O3ZUQ2OARA1CDOZ3NC4UE5AA" hidden="1">'[13]Reco Sheet for Fcast'!$F$11:$G$11</definedName>
    <definedName name="BEx5O8N0SPY10WRHN2NNGU5BUWPZ" hidden="1">#REF!</definedName>
    <definedName name="BEx5OAFS0NJ2CB86A02E1JYHMLQ1" hidden="1">'[13]Reco Sheet for Fcast'!$I$6:$J$6</definedName>
    <definedName name="BEx5OG4RPU8W1ETWDWM234NYYYEN" hidden="1">'[13]Reco Sheet for Fcast'!$F$8:$G$8</definedName>
    <definedName name="BEx5OI8A918ASPES3DKIOFPMA4SS" hidden="1">#REF!</definedName>
    <definedName name="BEx5OP9Y43F99O2IT69MKCCXGL61" hidden="1">'[13]Reco Sheet for Fcast'!$F$9:$G$9</definedName>
    <definedName name="BEx5P9Y9RDXNUAJ6CZ2LHMM8IM7T" hidden="1">'[13]Reco Sheet for Fcast'!$F$8:$G$8</definedName>
    <definedName name="BEx5PFHZ2UN3YUFWK441BHJLXFZ5" hidden="1">#REF!</definedName>
    <definedName name="BEx5PHWB2C0D5QLP3BZIP3UO7DIZ" hidden="1">'[13]Reco Sheet for Fcast'!$I$6:$J$6</definedName>
    <definedName name="BEx5PJP02W68K2E46L5C5YBSNU6T" hidden="1">'[13]Reco Sheet for Fcast'!$H$2:$I$2</definedName>
    <definedName name="BEx5PLCA8DOMAU315YCS5275L2HS" hidden="1">'[13]Reco Sheet for Fcast'!$I$11:$J$11</definedName>
    <definedName name="BEx5PRXMZ5M65Z732WNNGV564C2J" hidden="1">'[13]Reco Sheet for Fcast'!$I$9:$J$9</definedName>
    <definedName name="BEx5QPSW4IPLH50WSR87HRER05RF" hidden="1">'[13]Reco Sheet for Fcast'!$F$10:$G$10</definedName>
    <definedName name="BEx73V0EP8EMNRC3EZJJKKVKWQVB" hidden="1">'[13]Reco Sheet for Fcast'!$I$7:$J$7</definedName>
    <definedName name="BEx741WJHIJVXUX131SBXTVW8D71" hidden="1">'[13]Reco Sheet for Fcast'!$G$2</definedName>
    <definedName name="BEx74FOW04FOAHD3W8FOXUQCGEE0" hidden="1">'[15]Bud Mth'!$C$15:$D$29</definedName>
    <definedName name="BEx74Q6H3O7133AWQXWC21MI2UFT" hidden="1">'[13]Reco Sheet for Fcast'!$I$6:$J$6</definedName>
    <definedName name="BEx74SQ5R0VH9X24PI4DADFFLZ9N" hidden="1">#REF!</definedName>
    <definedName name="BEx74W6BJ8ENO3J25WNM5H5APKA3" hidden="1">'[14]AMI P &amp; L'!#REF!</definedName>
    <definedName name="BEx755GRRD9BL27YHLH5QWIYLWB7" hidden="1">'[13]Reco Sheet for Fcast'!$F$7:$G$7</definedName>
    <definedName name="BEx759D1D5SXS5ELLZVBI0SXYUNF" hidden="1">'[13]Reco Sheet for Fcast'!$I$10:$J$10</definedName>
    <definedName name="BEx75GJZSZHUDN6OOAGQYFUDA2LP" hidden="1">'[13]Reco Sheet for Fcast'!$F$11:$G$11</definedName>
    <definedName name="BEx75HGCCV5K4UCJWYV8EV9AG5YT" hidden="1">'[13]Reco Sheet for Fcast'!$F$8:$G$8</definedName>
    <definedName name="BEx75M8YU9VISUVICOSCP5YAMZPI" hidden="1">#REF!</definedName>
    <definedName name="BEx75PZT8TY5P13U978NVBUXKHT4" hidden="1">'[13]Reco Sheet for Fcast'!$F$8:$G$8</definedName>
    <definedName name="BEx75T55F7GML8V1DMWL26WRT006" hidden="1">'[13]Reco Sheet for Fcast'!$F$10:$G$10</definedName>
    <definedName name="BEx75VJGR07JY6UUWURQ4PJ29UKC" hidden="1">'[13]Reco Sheet for Fcast'!$F$6:$G$6</definedName>
    <definedName name="BEx76SNOC6R18OVRQYBQ0JGPW2Z7" hidden="1">#REF!</definedName>
    <definedName name="BEx771SMWJDAFC6Y4FKDDGEFBQ4W" hidden="1">'[16]Capital orders'!#REF!</definedName>
    <definedName name="BEx7741OUGLA0WJQLQRUJSL4DE00" hidden="1">'[13]Reco Sheet for Fcast'!$F$6:$G$6</definedName>
    <definedName name="BEx774N83DXLJZ54Q42PWIJZ2DN1" hidden="1">'[13]Reco Sheet for Fcast'!$F$15</definedName>
    <definedName name="BEx779QNIY3061ZV9BR462WKEGRW" hidden="1">'[13]Reco Sheet for Fcast'!$H$2:$I$2</definedName>
    <definedName name="BEx77G19QU9A95CNHE6QMVSQR2T3" hidden="1">'[13]Reco Sheet for Fcast'!$F$9:$G$9</definedName>
    <definedName name="BEx77KOE3LX3JOLFV1E0VZZVCULJ" hidden="1">#REF!</definedName>
    <definedName name="BEx77P0S3GVMS7BJUL9OWUGJ1B02" hidden="1">'[13]Reco Sheet for Fcast'!$I$6:$J$6</definedName>
    <definedName name="BEx77QDESURI6WW5582YXSK3A972" hidden="1">'[13]Reco Sheet for Fcast'!$I$11:$J$11</definedName>
    <definedName name="BEx77T2IH1H0FZ9UCV02Y6BAW0KF" hidden="1">#REF!</definedName>
    <definedName name="BEx77VBI9XOPFHKEWU5EHQ9J675Y" hidden="1">'[13]Reco Sheet for Fcast'!$I$11:$J$11</definedName>
    <definedName name="BEx7809GQOCLHSNH95VOYIX7P1TV" hidden="1">'[13]Reco Sheet for Fcast'!$I$11:$J$11</definedName>
    <definedName name="BEx780K8XAXUHGVZGZWQ74DK4CI3" hidden="1">'[13]Reco Sheet for Fcast'!$I$11:$J$11</definedName>
    <definedName name="BEx78226TN58UE0CTY98YEDU0LSL" hidden="1">'[13]Reco Sheet for Fcast'!$F$15</definedName>
    <definedName name="BEx7881ZZBWHRAX6W2GY19J8MGEQ" hidden="1">'[13]Reco Sheet for Fcast'!$I$9:$J$9</definedName>
    <definedName name="BEx78HHRIWDLHQX2LG0HWFRYEL1T" hidden="1">'[13]Reco Sheet for Fcast'!$H$2:$I$2</definedName>
    <definedName name="BEx78QMXZ2P1ZB3HJ9O50DWHCMXR" hidden="1">'[13]Reco Sheet for Fcast'!$F$7:$G$7</definedName>
    <definedName name="BEx78SFO5VR28677DWZEMDN7G86X" hidden="1">'[13]Reco Sheet for Fcast'!$K$2</definedName>
    <definedName name="BEx78SFOYH1Z0ZDTO47W2M60TW6K" hidden="1">'[13]Reco Sheet for Fcast'!$I$10:$J$10</definedName>
    <definedName name="BEx792RUJ1UJ4CWX66KHKUW2D5UU" hidden="1">#REF!</definedName>
    <definedName name="BEx7979PNPDS84LLOBF4WFUS8RGC" hidden="1">#REF!</definedName>
    <definedName name="BEx79JK3E6JO8MX4O35A5G8NZCC8" hidden="1">'[13]Reco Sheet for Fcast'!$I$8:$J$8</definedName>
    <definedName name="BEx79LCTDQFKD1KV7R8NW15KLAFT" hidden="1">#REF!</definedName>
    <definedName name="BEx79OCP4HQ6XP8EWNGEUDLOZBBS" hidden="1">'[13]Reco Sheet for Fcast'!$F$15</definedName>
    <definedName name="BEx79SEAYKUZB0H4LYBCD6WWJBG2" hidden="1">'[13]Reco Sheet for Fcast'!$I$11:$J$11</definedName>
    <definedName name="BEx79SJRHTLS9PYM69O9BWW1FMJK" hidden="1">'[13]Reco Sheet for Fcast'!$F$7:$G$7</definedName>
    <definedName name="BEx79YJJLBELICW9F9FRYSCQ101L" hidden="1">'[14]AMI P &amp; L'!#REF!</definedName>
    <definedName name="BEx79YUC7B0V77FSBGIRCY1BR4VK" hidden="1">'[13]Reco Sheet for Fcast'!$F$6:$G$6</definedName>
    <definedName name="BEx7A06T3RC2891FUX05G3QPRAUE" hidden="1">'[14]AMI P &amp; L'!#REF!</definedName>
    <definedName name="BEx7A4DUUH15ZB41VSQLFT4KSIE3" hidden="1">#REF!</definedName>
    <definedName name="BEx7A4ZGTC3XLZR6M7XK0UX2T49X" hidden="1">#REF!</definedName>
    <definedName name="BEx7A9S3JA1X7FH4CFSQLTZC4691" hidden="1">'[13]Reco Sheet for Fcast'!$H$2:$I$2</definedName>
    <definedName name="BEx7ABA2C9IWH5VSLVLLLCY62161" hidden="1">'[13]Reco Sheet for Fcast'!$F$15</definedName>
    <definedName name="BEx7ABKU462F6424CGX2QB38TAZN" hidden="1">'[15]Bud Mth'!$J$2:$K$2</definedName>
    <definedName name="BEx7AE4LPLX8N85BYB0WCO5S7ZPV" hidden="1">'[13]Reco Sheet for Fcast'!$F$7:$G$7</definedName>
    <definedName name="BEx7AL0QU1VVBK7KIHAY41UTU69C" hidden="1">#REF!</definedName>
    <definedName name="BEx7ASD1I654MEDCO6GGWA95PXSC" hidden="1">'[14]AMI P &amp; L'!#REF!</definedName>
    <definedName name="BEx7AVCX9S5RJP3NSZ4QM4E6ERDT" hidden="1">'[14]AMI P &amp; L'!#REF!</definedName>
    <definedName name="BEx7AVYIGP0930MV5JEBWRYCJN68" hidden="1">'[13]Reco Sheet for Fcast'!$I$7:$J$7</definedName>
    <definedName name="BEx7B6LH6917TXOSAAQ6U7HVF018" hidden="1">'[13]Reco Sheet for Fcast'!$F$15</definedName>
    <definedName name="BEx7BPXFZXJ79FQ0E8AQE21PGVHA" hidden="1">'[13]Reco Sheet for Fcast'!$I$11:$J$11</definedName>
    <definedName name="BEx7BQZ583WKIR8TU4KIQ96W6Z9J" hidden="1">#REF!</definedName>
    <definedName name="BEx7C04AM39DQMC1TIX7CFZ2ADHX" hidden="1">'[13]Reco Sheet for Fcast'!$F$9:$G$9</definedName>
    <definedName name="BEx7C40F0PQURHPI6YQ39NFIR86Z" hidden="1">'[13]Reco Sheet for Fcast'!$I$10:$J$10</definedName>
    <definedName name="BEx7C6V0SH1FMSURKPYJFMHOJIKF" hidden="1">#REF!</definedName>
    <definedName name="BEx7C93VR7SYRIJS1JO8YZKSFAW9" hidden="1">'[13]Reco Sheet for Fcast'!$I$9:$J$9</definedName>
    <definedName name="BEx7CCPC6R1KQQZ2JQU6EFI1G0RM" hidden="1">'[13]Reco Sheet for Fcast'!$I$7:$J$7</definedName>
    <definedName name="BEx7CIJST9GLS2QD383UK7VUDTGL" hidden="1">'[13]Reco Sheet for Fcast'!$G$2</definedName>
    <definedName name="BEx7CO8T2XKC7GHDSYNAWTZ9L7YR" hidden="1">'[14]AMI P &amp; L'!#REF!</definedName>
    <definedName name="BEx7CW1CF00DO8A36UNC2X7K65C2" hidden="1">'[13]Reco Sheet for Fcast'!$G$2</definedName>
    <definedName name="BEx7CW6NFRL2P4XWP0MWHIYA97KF" hidden="1">'[13]Reco Sheet for Fcast'!$I$11:$J$11</definedName>
    <definedName name="BEx7D1VNJ8XHVTKH78XARJASWDJQ" hidden="1">#REF!</definedName>
    <definedName name="BEx7D5RWKRS4W71J4NZ6ZSFHPKFT" hidden="1">'[13]Reco Sheet for Fcast'!$F$15</definedName>
    <definedName name="BEx7D8H1TPOX1UN17QZYEV7Q58GA" hidden="1">'[13]Reco Sheet for Fcast'!$I$6:$J$6</definedName>
    <definedName name="BEx7DGF13H2074LRWFZQ45PZ6JPX" hidden="1">'[13]Reco Sheet for Fcast'!$I$9:$J$9</definedName>
    <definedName name="BEx7DKWUXEDIISSX4GDD4YYT887F" hidden="1">'[13]Reco Sheet for Fcast'!$I$8:$J$8</definedName>
    <definedName name="BEx7DMUYR2HC26WW7AOB1TULERMB" hidden="1">'[13]Reco Sheet for Fcast'!$I$12:$J$13</definedName>
    <definedName name="BEx7DVJTRV44IMJIBFXELE67SZ7S" hidden="1">'[13]Reco Sheet for Fcast'!$F$15</definedName>
    <definedName name="BEx7DVUMFCI5INHMVFIJ44RTTSTT" hidden="1">'[13]Reco Sheet for Fcast'!$F$7:$G$7</definedName>
    <definedName name="BEx7E2QT2U8THYOKBPXONB1B47WH" hidden="1">'[14]AMI P &amp; L'!#REF!</definedName>
    <definedName name="BEx7E5QP7W6UKO74F5Y0VJ741HS5" hidden="1">'[13]Reco Sheet for Fcast'!$I$11:$J$11</definedName>
    <definedName name="BEx7E66XF797M3VAMVIZK8WXZGRE" hidden="1">#REF!</definedName>
    <definedName name="BEx7E6N29HGH3I47AFB2DCS6MVS6" hidden="1">'[13]Reco Sheet for Fcast'!$G$2</definedName>
    <definedName name="BEx7EBA8IYHQKT7IQAOAML660SYA" hidden="1">'[13]Reco Sheet for Fcast'!$I$9:$J$9</definedName>
    <definedName name="BEx7EI6C8MCRZFEQYUBE5FSUTIHK" hidden="1">'[13]Reco Sheet for Fcast'!$F$8:$G$8</definedName>
    <definedName name="BEx7EI6DL1Z6UWLFBXAKVGZTKHWJ" hidden="1">'[14]AMI P &amp; L'!#REF!</definedName>
    <definedName name="BEx7EJZ3R80ES0ROU6ECA8B9SIBT" hidden="1">#REF!</definedName>
    <definedName name="BEx7EQKHX7GZYOLXRDU534TT4H64" hidden="1">'[13]Reco Sheet for Fcast'!$F$9:$G$9</definedName>
    <definedName name="BEx7ERM6499BJKCAJ9DPN8MU140B" hidden="1">'[15]Bud Mth'!$F$10:$G$10</definedName>
    <definedName name="BEx7ETV6L1TM7JSXJIGK3FC6RVZW" hidden="1">'[13]Reco Sheet for Fcast'!$F$11:$G$11</definedName>
    <definedName name="BEx7EYYLHMBYQTH6I377FCQS7CSX" hidden="1">'[13]Reco Sheet for Fcast'!$I$6:$J$6</definedName>
    <definedName name="BEx7FCLG1RYI2SNOU1Y2GQZNZSWA" hidden="1">'[13]Reco Sheet for Fcast'!$I$8:$J$8</definedName>
    <definedName name="BEx7FD1P2YDISQM4TTRYZB37K00O" hidden="1">'[15]Bud Mth'!$I$7:$J$7</definedName>
    <definedName name="BEx7FN32ZGWOAA4TTH79KINTDWR9" hidden="1">'[13]Reco Sheet for Fcast'!$F$9:$G$9</definedName>
    <definedName name="BEx7FNZGQ0VCWWF19YFCJLIX3Q9Z" hidden="1">#REF!</definedName>
    <definedName name="BEx7FOFQ7MR21UZFTP7X4HI7UWRR" hidden="1">#REF!</definedName>
    <definedName name="BEx7G82CKM3NIY1PHNFK28M09PCH" hidden="1">'[13]Reco Sheet for Fcast'!$I$7:$J$7</definedName>
    <definedName name="BEx7GR3ENYWRXXS5IT0UMEGOLGUH" hidden="1">'[13]Reco Sheet for Fcast'!$F$15</definedName>
    <definedName name="BEx7GSAL6P7TASL8MB63RFST1LJL" hidden="1">'[13]Reco Sheet for Fcast'!$I$10:$J$10</definedName>
    <definedName name="BEx7GTN79OJWGSCA62UELE41F0A6" hidden="1">'[13]Reco Sheet for Fcast'!$E$1</definedName>
    <definedName name="BEx7GVL9Q9Y42HM9J5HS29C2THLZ" hidden="1">#REF!</definedName>
    <definedName name="BEx7H0JD6I5I8WQLLWOYWY5YWPQE" hidden="1">'[13]Reco Sheet for Fcast'!$I$11:$J$11</definedName>
    <definedName name="BEx7H14XCXH7WEXEY1HVO53A6AGH" hidden="1">'[13]Reco Sheet for Fcast'!$F$15</definedName>
    <definedName name="BEx7HGVBEF4LEIF6RC14N3PSU461" hidden="1">'[13]Reco Sheet for Fcast'!$I$10:$J$10</definedName>
    <definedName name="BEx7HL7W9TZ7FC8JOMGNE06BJAQG" hidden="1">#REF!</definedName>
    <definedName name="BEx7HQ5T9FZ42QWS09UO4DT42Y0R" hidden="1">'[13]Reco Sheet for Fcast'!$I$11:$J$11</definedName>
    <definedName name="BEx7HRCZE3CVGON1HV07MT5MNDZ3" hidden="1">'[13]Reco Sheet for Fcast'!$F$9:$G$9</definedName>
    <definedName name="BEx7HWGE2CANG5M17X4C8YNC3N8F" hidden="1">'[13]Reco Sheet for Fcast'!$I$6:$J$6</definedName>
    <definedName name="BEx7I6CGOHKENN6FQSZ71W7YMB9C" hidden="1">#REF!</definedName>
    <definedName name="BEx7IBVYN47SFZIA0K4MDKQZNN9V" hidden="1">'[13]Reco Sheet for Fcast'!$I$8:$J$8</definedName>
    <definedName name="BEx7IV2IJ5WT7UC0UG7WP0WF2JZI" hidden="1">'[13]Reco Sheet for Fcast'!$F$10:$G$10</definedName>
    <definedName name="BEx7IXGU74GE5E4S6W4Z13AR092Y" hidden="1">'[13]Reco Sheet for Fcast'!$G$2</definedName>
    <definedName name="BEx7J4YL8Q3BI1MLH16YYQ18IJRD" hidden="1">'[13]Reco Sheet for Fcast'!$H$2:$I$2</definedName>
    <definedName name="BEx7JH3HGBPI07OHZ5LFYK0UFZQR" hidden="1">'[13]Reco Sheet for Fcast'!$I$8:$J$8</definedName>
    <definedName name="BEx7JV194190CNM6WWGQ3UBJ3CHH" hidden="1">'[13]Reco Sheet for Fcast'!$I$9:$J$9</definedName>
    <definedName name="BEx7JW2YB57L6MPYI5CXCAC5VO24" hidden="1">#REF!</definedName>
    <definedName name="BEx7K7GZ607XQOGB81A1HINBTGOZ" hidden="1">'[13]Reco Sheet for Fcast'!$I$8:$J$8</definedName>
    <definedName name="BEx7KEYPBDXSNROH8M6CDCBN6B50" hidden="1">'[13]Reco Sheet for Fcast'!$I$2</definedName>
    <definedName name="BEx7KSAS8BZT6H8OQCZ5DNSTMO07" hidden="1">'[13]Reco Sheet for Fcast'!$K$2</definedName>
    <definedName name="BEx7KWHTBD21COXVI4HNEQH0Z3L8" hidden="1">'[13]Reco Sheet for Fcast'!$I$8:$J$8</definedName>
    <definedName name="BEx7KXUGRMRSUXCM97Z7VRZQ9JH2" hidden="1">'[13]Reco Sheet for Fcast'!$F$9:$G$9</definedName>
    <definedName name="BEx7L5C6U8MP6IZ67BD649WQYJEK" hidden="1">'[13]Reco Sheet for Fcast'!$F$6:$G$6</definedName>
    <definedName name="BEx7L8HEYEVTATR0OG5JJO647KNI" hidden="1">'[13]Reco Sheet for Fcast'!$F$10:$G$10</definedName>
    <definedName name="BEx7L8XOV64OMS15ZFURFEUXLMWF" hidden="1">'[13]Reco Sheet for Fcast'!$F$15</definedName>
    <definedName name="BEx7LRNWHYRP8KY04FDJ7BHTLOMC" hidden="1">#REF!</definedName>
    <definedName name="BEx7M31Y2N8JAG2EB1IU8NFLF3KM" hidden="1">#REF!</definedName>
    <definedName name="BEx7MAUI1JJFDIJGDW4RWY5384LY" hidden="1">'[13]Reco Sheet for Fcast'!$G$2</definedName>
    <definedName name="BEx7MJZO3UKAMJ53UWOJ5ZD4GGMQ" hidden="1">'[13]Reco Sheet for Fcast'!$I$11:$J$11</definedName>
    <definedName name="BEx7MT4MFNXIVQGAT6D971GZW7CA" hidden="1">'[13]Reco Sheet for Fcast'!$I$8:$J$8</definedName>
    <definedName name="BEx7NFB22WBK00BOG2H7GYRN05R1" hidden="1">'[15]Bud Mth'!$F$9:$G$9</definedName>
    <definedName name="BEx7NI062THZAM6I8AJWTFJL91CS" hidden="1">'[13]Reco Sheet for Fcast'!$F$8:$G$8</definedName>
    <definedName name="BEx8ZRLGUR6D7DSDJNOT3MGNPIHT" hidden="1">'[16]Capital orders'!#REF!</definedName>
    <definedName name="BEx900ACZ0V1VYSC0W43QEUHOVZS" hidden="1">'[13]Reco Sheet for Fcast'!$F$10:$G$10</definedName>
    <definedName name="BEx904S75BPRYMHF0083JF7ES4NG" hidden="1">'[13]Reco Sheet for Fcast'!$I$11:$J$11</definedName>
    <definedName name="BEx90HDD4RWF7JZGA8GCGG7D63MG" hidden="1">'[13]Reco Sheet for Fcast'!$I$7:$J$7</definedName>
    <definedName name="BEx90LPR7EPY9B2HQPUT8UY7S0EO" hidden="1">'[13]Reco Sheet for Fcast'!$F$11:$G$11</definedName>
    <definedName name="BEx90VGH5H09ON2QXYC9WIIEU98T" hidden="1">'[13]Reco Sheet for Fcast'!$H$2:$I$2</definedName>
    <definedName name="BEx9175B70QXYAU5A8DJPGZQ46L9" hidden="1">'[13]Reco Sheet for Fcast'!$F$10:$G$10</definedName>
    <definedName name="BEx91AQQRTV87AO27VWHSFZAD4ZR" hidden="1">'[13]Reco Sheet for Fcast'!$F$10:$G$10</definedName>
    <definedName name="BEx91L8FLL5CWLA2CDHKCOMGVDZN" hidden="1">'[13]Reco Sheet for Fcast'!$H$2:$I$2</definedName>
    <definedName name="BEx91OTVH9ZDBC3QTORU8RZX4EOC" hidden="1">'[13]Reco Sheet for Fcast'!$I$7:$J$7</definedName>
    <definedName name="BEx91QH5JRZKQP1GPN2SQMR3CKAG" hidden="1">'[14]AMI P &amp; L'!#REF!</definedName>
    <definedName name="BEx91ROALDNHO7FI4X8L61RH4UJE" hidden="1">'[14]AMI P &amp; L'!#REF!</definedName>
    <definedName name="BEx91TMID71GVYH0U16QM1RV3PX0" hidden="1">'[13]Reco Sheet for Fcast'!$I$9:$J$9</definedName>
    <definedName name="BEx91VF2D78PAF337E3L2L81K9W2" hidden="1">'[13]Reco Sheet for Fcast'!$H$2:$I$2</definedName>
    <definedName name="BEx921PNZ46VORG2VRMWREWIC0SE" hidden="1">'[13]Reco Sheet for Fcast'!$I$8:$J$8</definedName>
    <definedName name="BEx926YKM8TTG7PUO1UYIDCBXTWU" hidden="1">#REF!</definedName>
    <definedName name="BEx92DPEKL5WM5A3CN8674JI0PR3" hidden="1">'[13]Reco Sheet for Fcast'!$F$8:$G$8</definedName>
    <definedName name="BEx92ER2RMY93TZK0D9L9T3H0GI5" hidden="1">'[13]Reco Sheet for Fcast'!$K$2</definedName>
    <definedName name="BEx92FI04PJT4LI23KKIHRXWJDTT" hidden="1">'[13]Reco Sheet for Fcast'!$F$9:$G$9</definedName>
    <definedName name="BEx92HR14HQ9D5JXCSPA4SS4RT62" hidden="1">'[13]Reco Sheet for Fcast'!$F$11:$G$11</definedName>
    <definedName name="BEx92HWA2D6A5EX9MFG68G0NOMSN" hidden="1">'[13]Reco Sheet for Fcast'!$I$10:$J$10</definedName>
    <definedName name="BEx92JZTWI2NV5R3DXEP4NS1NVLT" hidden="1">'[13]Reco Sheet for Fcast'!$I$11:$J$11</definedName>
    <definedName name="BEx92PUBDIXAU1FW5ZAXECMAU0LN" hidden="1">'[13]Reco Sheet for Fcast'!$K$2</definedName>
    <definedName name="BEx92S8MHFFIVRQ2YSHZNQGOFUHD" hidden="1">'[13]Reco Sheet for Fcast'!$F$15</definedName>
    <definedName name="BEx92VOMR5U4BPW19GODTNNQPLQS" hidden="1">#REF!</definedName>
    <definedName name="BEx92YOIWN6IEUE1U85XCO40QLR1" hidden="1">'[16]Capital orders'!#REF!</definedName>
    <definedName name="BEx93B9OULL2YGC896XXYAAJSTRK" hidden="1">'[13]Reco Sheet for Fcast'!$H$2:$I$2</definedName>
    <definedName name="BEx93FRKF99NRT3LH99UTIH7AAYF" hidden="1">'[13]Reco Sheet for Fcast'!$F$6:$G$6</definedName>
    <definedName name="BEx93M7FSHP50OG34A4W8W8DF12U" hidden="1">'[13]Reco Sheet for Fcast'!$I$10:$J$10</definedName>
    <definedName name="BEx93OLWY2O3PRA74U41VG5RXT4Q" hidden="1">'[13]Reco Sheet for Fcast'!$I$7:$J$7</definedName>
    <definedName name="BEx93RWFAF6YJGYUTITVM445C02U" hidden="1">'[13]Reco Sheet for Fcast'!$H$2:$I$2</definedName>
    <definedName name="BEx93SY9RWG3HUV4YXQKXJH9FH14" hidden="1">'[13]Reco Sheet for Fcast'!$F$15</definedName>
    <definedName name="BEx93TJUX3U0FJDBG6DDSNQ91R5J" hidden="1">'[13]Reco Sheet for Fcast'!$I$9:$J$9</definedName>
    <definedName name="BEx93YY393Z5DLMHRK8KZL5903S3" hidden="1">#REF!</definedName>
    <definedName name="BEx942UCRHMI4B0US31HO95GSC2X" hidden="1">'[13]Reco Sheet for Fcast'!$I$7:$J$7</definedName>
    <definedName name="BEx948ZFFQWVIDNG4AZAUGGGEB5U" hidden="1">'[13]Reco Sheet for Fcast'!$F$6:$G$6</definedName>
    <definedName name="BEx94CKXG92OMURH41SNU6IOHK4J" hidden="1">'[14]AMI P &amp; L'!#REF!</definedName>
    <definedName name="BEx94GXG30CIVB6ZQN3X3IK6BZXQ" hidden="1">'[14]AMI P &amp; L'!#REF!</definedName>
    <definedName name="BEx94HZ5LURYM9ST744ALV6ZCKYP" hidden="1">'[14]AMI P &amp; L'!#REF!</definedName>
    <definedName name="BEx94IQ75E90YUMWJ9N591LR7DQQ" hidden="1">'[14]AMI P &amp; L'!#REF!</definedName>
    <definedName name="BEx94N7W5T3U7UOE97D6OVIBUCXS" hidden="1">'[13]Reco Sheet for Fcast'!$I$6:$J$6</definedName>
    <definedName name="BEx94XK7HTOCAI9XPVFSIIW2YKUT" hidden="1">#REF!</definedName>
    <definedName name="BEx955NIAWX5OLAHMTV6QFUZPR30" hidden="1">'[14]AMI P &amp; L'!#REF!</definedName>
    <definedName name="BEx9581TYVI2M5TT4ISDAJV4W7Z6" hidden="1">'[13]Reco Sheet for Fcast'!$I$10:$J$10</definedName>
    <definedName name="BEx95NHF4RVUE0YDOAFZEIVBYJXD" hidden="1">'[13]Reco Sheet for Fcast'!$I$6:$J$6</definedName>
    <definedName name="BEx95QBZMG0E2KQ9BERJ861QLYN3" hidden="1">'[13]Reco Sheet for Fcast'!$F$6:$G$6</definedName>
    <definedName name="BEx95QHBVDN795UNQJLRXG3RDU49" hidden="1">'[13]Reco Sheet for Fcast'!$I$6:$J$6</definedName>
    <definedName name="BEx95TBVUWV7L7OMFMZDQEXGVHU6" hidden="1">'[13]Reco Sheet for Fcast'!$F$9:$G$9</definedName>
    <definedName name="BEx95U89DZZSVO39TGS62CX8G9N4" hidden="1">'[13]Reco Sheet for Fcast'!$F$11:$G$11</definedName>
    <definedName name="BEx9602K2GHNBUEUVT9ONRQU1GMD" hidden="1">'[13]Reco Sheet for Fcast'!$F$9:$G$9</definedName>
    <definedName name="BEx962BL3Y4LA53EBYI64ZYMZE8U" hidden="1">'[13]Reco Sheet for Fcast'!$F$7:$G$7</definedName>
    <definedName name="BEx96DPEANYPFX7M8LZ2UWJN17P5" hidden="1">'[16]Capital orders'!#REF!</definedName>
    <definedName name="BEx96JP7X7K0JLFXG5H49RXRME5R" hidden="1">#REF!</definedName>
    <definedName name="BEx96KR21O7H9R29TN0S45Y3QPUK" hidden="1">'[13]Reco Sheet for Fcast'!$I$9:$J$9</definedName>
    <definedName name="BEx96SUFKHHFE8XQ6UUO6ILDOXHO" hidden="1">'[13]Reco Sheet for Fcast'!$I$11:$J$11</definedName>
    <definedName name="BEx96UN4YWXBDEZ1U1ZUIPP41Z7I" hidden="1">'[13]Reco Sheet for Fcast'!$H$2:$I$2</definedName>
    <definedName name="BEx978KSD61YJH3S9DGO050R2EHA" hidden="1">'[13]Reco Sheet for Fcast'!$F$7:$G$7</definedName>
    <definedName name="BEx97H9O1NAKAPK4MX4PKO34ICL5" hidden="1">'[13]Reco Sheet for Fcast'!$F$11:$G$11</definedName>
    <definedName name="BEx97MNUZQ1Z0AO2FL7XQYVNCPR7" hidden="1">'[13]Reco Sheet for Fcast'!$I$8:$J$8</definedName>
    <definedName name="BEx97NPQBACJVD9K1YXI08RTW9E2" hidden="1">'[14]AMI P &amp; L'!#REF!</definedName>
    <definedName name="BEx97NV2BWEB1AAJA10SQNXGI2BM" hidden="1">#REF!</definedName>
    <definedName name="BEx97O0DV0K9YPP91QBJAT6MS3RD" hidden="1">#REF!</definedName>
    <definedName name="BEx97RWQLXS0OORDCN69IGA58CWU" hidden="1">'[13]Reco Sheet for Fcast'!$F$6:$G$6</definedName>
    <definedName name="BEx97YNGGDFIXHTMGFL2IHAQX9MI" hidden="1">'[13]Reco Sheet for Fcast'!$F$8:$G$8</definedName>
    <definedName name="BEx980G6OO93SXIQ4H0NMENRJJHQ" hidden="1">'[13]Reco Sheet for Fcast'!$I$9:$J$9</definedName>
    <definedName name="BEx981HW73BUZWT14TBTZHC0ZTJ4" hidden="1">'[13]Reco Sheet for Fcast'!$F$7:$G$7</definedName>
    <definedName name="BEx9871KU0N99P0900EAK69VFYT2" hidden="1">'[13]Reco Sheet for Fcast'!$F$15</definedName>
    <definedName name="BEx98D1CLKBMYLWXX1CRLTPMZ8KS" hidden="1">#REF!</definedName>
    <definedName name="BEx98IFKNJFGZFLID1YTRFEG1SXY" hidden="1">'[13]Reco Sheet for Fcast'!$F$9:$G$9</definedName>
    <definedName name="BEx98KZ7LNKCVOT9D2LOYY4QBVY3" hidden="1">#REF!</definedName>
    <definedName name="BEx98VGU9QUYP1365CXZRT20O3L4" hidden="1">'[16]Capital orders'!#REF!</definedName>
    <definedName name="BEx9915UVD4G7RA3IMLFZ0LG3UA2" hidden="1">'[13]Reco Sheet for Fcast'!$F$7:$G$7</definedName>
    <definedName name="BEx992CZON8AO7U7V88VN1JBO0MG" hidden="1">'[13]Reco Sheet for Fcast'!$I$8:$J$8</definedName>
    <definedName name="BEx9952469XMFGSPXL7CMXHPJF90" hidden="1">'[13]Reco Sheet for Fcast'!$I$9:$J$9</definedName>
    <definedName name="BEx99B77I7TUSHRR4HIZ9FU2EIUT" hidden="1">'[13]Reco Sheet for Fcast'!$F$11:$G$11</definedName>
    <definedName name="BEx99CP6QCOAW061B6UVCKU0G78O" hidden="1">#REF!</definedName>
    <definedName name="BEx99Q6PH5F3OQKCCAAO75PYDEFN" hidden="1">'[13]Reco Sheet for Fcast'!$G$2</definedName>
    <definedName name="BEx99UDROAK28GWTG7FXE0N78XYN" hidden="1">'[13]Reco Sheet for Fcast'!$I$11:$J$11</definedName>
    <definedName name="BEx99WBYT2D6UUC1PT7A40ENYID4" hidden="1">'[13]Reco Sheet for Fcast'!$I$11:$J$11</definedName>
    <definedName name="BEx99ZRZ4I7FHDPGRAT5VW7NVBPU" hidden="1">'[13]Reco Sheet for Fcast'!$I$7:$J$7</definedName>
    <definedName name="BEx9AT5E3ZSHKSOL35O38L8HF9TH" hidden="1">'[13]Reco Sheet for Fcast'!$I$9:$J$9</definedName>
    <definedName name="BEx9AV8W1FAWF5BHATYEN47X12JN" hidden="1">'[13]Reco Sheet for Fcast'!$F$15</definedName>
    <definedName name="BEx9B8A5186FNTQQNLIO5LK02ABI" hidden="1">'[14]AMI P &amp; L'!#REF!</definedName>
    <definedName name="BEx9B8VR20E2CILU4CDQUQQ9ONXK" hidden="1">'[13]Reco Sheet for Fcast'!$G$2</definedName>
    <definedName name="BEx9B917EUP13X6FQ3NPQL76XM5V" hidden="1">'[13]Reco Sheet for Fcast'!$F$11:$G$11</definedName>
    <definedName name="BEx9BAJ5WYEQ623HUT9NNCMP3RUG" hidden="1">'[13]Reco Sheet for Fcast'!$I$11:$J$11</definedName>
    <definedName name="BEx9BAOHDIFZFPSM1WYA3RHQ0G9I" hidden="1">'[16]Capital orders'!#REF!</definedName>
    <definedName name="BEx9BYSYW7QCPXS2NAVLFAU5Y2Z2" hidden="1">'[13]Reco Sheet for Fcast'!$I$6:$J$6</definedName>
    <definedName name="BEx9C590HJ2O31IWJB73C1HR74AI" hidden="1">'[13]Reco Sheet for Fcast'!$I$11:$J$11</definedName>
    <definedName name="BEx9CCQRMYYOGIOYTOM73VKDIPS1" hidden="1">'[13]Reco Sheet for Fcast'!$I$6:$J$6</definedName>
    <definedName name="BEx9D1BC9FT19KY0INAABNDBAMR1" hidden="1">'[13]Reco Sheet for Fcast'!$I$10:$J$10</definedName>
    <definedName name="BEx9D8IBATAXNHS7EHMS4TLO3PO0" hidden="1">#REF!</definedName>
    <definedName name="BEx9DN6ZMF18Q39MPMXSDJTZQNJ3" hidden="1">'[13]Reco Sheet for Fcast'!$F$10:$G$10</definedName>
    <definedName name="BEx9E14TDNSEMI784W0OTIEQMWN6" hidden="1">'[13]Reco Sheet for Fcast'!$K$2</definedName>
    <definedName name="BEx9E2BZ2B1R41FMGJCJ7JLGLUAJ" hidden="1">'[13]Reco Sheet for Fcast'!$F$15:$G$16</definedName>
    <definedName name="BEx9EG9KBJ77M8LEOR9ITOKN5KXY" hidden="1">'[13]Reco Sheet for Fcast'!$I$7:$J$7</definedName>
    <definedName name="BEx9ELT9J5NDVVY4N2UDXPELXQC3" hidden="1">'[15]Bud Mth'!$F$9:$G$9</definedName>
    <definedName name="BEx9EMK6HAJJMVYZTN5AUIV7O1E6" hidden="1">'[13]Reco Sheet for Fcast'!$I$11:$J$11</definedName>
    <definedName name="BEx9EQLVZHYQ1TPX7WH3SOWXCZLE" hidden="1">'[13]Reco Sheet for Fcast'!$I$6:$J$6</definedName>
    <definedName name="BEx9ETLU0EK5LGEM1QCNYN2S8O5F" hidden="1">'[13]Reco Sheet for Fcast'!$F$7:$G$7</definedName>
    <definedName name="BEx9F0Y2ESUNE3U7TQDLMPE9BO67" hidden="1">'[13]Reco Sheet for Fcast'!$I$10:$J$10</definedName>
    <definedName name="BEx9F5W18ZGFOKGRE8PR6T1MO6GT" hidden="1">'[13]Reco Sheet for Fcast'!$I$11:$J$11</definedName>
    <definedName name="BEx9F78N4HY0XFGBQ4UJRD52L1EI" hidden="1">'[13]Reco Sheet for Fcast'!$K$2</definedName>
    <definedName name="BEx9FF16LOQP5QIR4UHW5EIFGQB8" hidden="1">'[13]Reco Sheet for Fcast'!$G$2</definedName>
    <definedName name="BEx9FJTSRCZ3ZXT3QVBJT5NF8T7V" hidden="1">'[13]Reco Sheet for Fcast'!$K$2</definedName>
    <definedName name="BEx9FRBEEYPS5HLS3XT34AKZN94G" hidden="1">'[13]Reco Sheet for Fcast'!$F$7:$G$7</definedName>
    <definedName name="BEx9GDY4D8ZPQJCYFIMYM0V0C51Y" hidden="1">'[13]Reco Sheet for Fcast'!$F$8:$G$8</definedName>
    <definedName name="BEx9GGY04V0ZWI6O9KZH4KSBB389" hidden="1">'[13]Reco Sheet for Fcast'!$I$11:$J$11</definedName>
    <definedName name="BEx9GNOPB6OZ2RH3FCDNJR38RJOS" hidden="1">'[13]Reco Sheet for Fcast'!$F$9:$G$9</definedName>
    <definedName name="BEx9GOA9AZX8DJGLEVWAJIIXRVFO" hidden="1">'[13]Reco Sheet for Fcast'!$F$9:$G$9</definedName>
    <definedName name="BEx9GTJ6YTNR09A1J3DJOTVV6SGI" hidden="1">'[13]Reco Sheet for Fcast'!$G$2:$H$2</definedName>
    <definedName name="BEx9GUQALUWCD30UKUQGSWW8KBQ7" hidden="1">'[13]Reco Sheet for Fcast'!$I$6:$J$6</definedName>
    <definedName name="BEx9GY6BVFQGCLMOWVT6PIC9WP5X" hidden="1">'[13]Reco Sheet for Fcast'!$F$15</definedName>
    <definedName name="BEx9GZ2P3FDHKXEBXX2VS0BG2NP2" hidden="1">'[13]Reco Sheet for Fcast'!$F$6:$G$6</definedName>
    <definedName name="BEx9H04IB14E1437FF2OIRRWBSD7" hidden="1">'[13]Reco Sheet for Fcast'!$F$15</definedName>
    <definedName name="BEx9H5O1KDZJCW91Q29VRPY5YS6P" hidden="1">'[13]Reco Sheet for Fcast'!$I$9:$J$9</definedName>
    <definedName name="BEx9H8YR0E906F1JXZMBX3LNT004" hidden="1">'[13]Reco Sheet for Fcast'!$F$9:$G$9</definedName>
    <definedName name="BEx9HLP8FC22WFQ6C2PNR5A9187F" hidden="1">'[16]Capital orders'!#REF!</definedName>
    <definedName name="BEx9HV57CT0XR7KTSE1SJU1W7VRS" hidden="1">#REF!</definedName>
    <definedName name="BEx9HZ1G1J0CB5PC45ZW4S9Q4EFY" hidden="1">#REF!</definedName>
    <definedName name="BEx9I8XIG7E5NB48QQHXP23FIN60" hidden="1">'[13]Reco Sheet for Fcast'!$I$10:$J$10</definedName>
    <definedName name="BEx9IMKCBEBXIA88V7M64JLL4FI4" hidden="1">#REF!</definedName>
    <definedName name="BEx9IQRF01ATLVK0YE60ARKQJ68L" hidden="1">'[13]Reco Sheet for Fcast'!$I$8:$J$8</definedName>
    <definedName name="BEx9IT5QNZWKM6YQ5WER0DC2PMMU" hidden="1">'[13]Reco Sheet for Fcast'!$I$9:$J$9</definedName>
    <definedName name="BEx9IUNP46GLAWX4BYA9AY38PVL0" hidden="1">#REF!</definedName>
    <definedName name="BEx9IW5MFLXTVCJHVUZTUH93AXOS" hidden="1">'[14]AMI P &amp; L'!#REF!</definedName>
    <definedName name="BEx9IXCSPSZC80YZUPRCYTG326KV" hidden="1">'[13]Reco Sheet for Fcast'!$I$10:$J$10</definedName>
    <definedName name="BEx9IZR39NHDGOM97H4E6F81RTQW" hidden="1">'[13]Reco Sheet for Fcast'!$F$6:$G$6</definedName>
    <definedName name="BEx9J6CH5E7YZPER7HXEIOIKGPCA" hidden="1">'[14]AMI P &amp; L'!#REF!</definedName>
    <definedName name="BEx9J7JMQEVLC9IQ0C5BDMVJ0SNE" hidden="1">#REF!</definedName>
    <definedName name="BEx9JJTZKVUJAVPTRE0RAVTEH41G" hidden="1">'[13]Reco Sheet for Fcast'!$I$11:$J$11</definedName>
    <definedName name="BEx9JLBYK239B3F841C7YG1GT7ST" hidden="1">'[14]AMI P &amp; L'!#REF!</definedName>
    <definedName name="BEx9KLW9GH3AS7L6X2QVYRX4MP47" hidden="1">#REF!</definedName>
    <definedName name="BExAW4IIW5D0MDY6TJ3G4FOLPYIR" hidden="1">'[13]Reco Sheet for Fcast'!$H$2:$I$2</definedName>
    <definedName name="BExAWEPCKLF5GHCVH6O4GKOE0SW1" hidden="1">'[13]Reco Sheet for Fcast'!$F$10:$G$10</definedName>
    <definedName name="BExAWMN8563X9T1UZOH7OWA0DH6W" hidden="1">#REF!</definedName>
    <definedName name="BExAX28937OH2SJJ980WOFXSWR07" hidden="1">'[13]Reco Sheet for Fcast'!$F$7:$G$7</definedName>
    <definedName name="BExAX410NB4F2XOB84OR2197H8M5" hidden="1">'[14]AMI P &amp; L'!#REF!</definedName>
    <definedName name="BExAX6FBAZV45KQY4H0U21PCNPDA" hidden="1">#REF!</definedName>
    <definedName name="BExAX8TNG8LQ5Q4904SAYQIPGBSV" hidden="1">'[13]Reco Sheet for Fcast'!$I$7:$J$7</definedName>
    <definedName name="BExAXH2FJ8S1SX2XRI17ZABSFERB" hidden="1">#REF!</definedName>
    <definedName name="BExAY0EAT2LXR5MFGM0DLIB45PLO" hidden="1">'[13]Reco Sheet for Fcast'!$F$6:$G$6</definedName>
    <definedName name="BExAYDA8H0HQ51AQDS0QEQS4IUSJ" hidden="1">'[16]Capital orders'!#REF!</definedName>
    <definedName name="BExAYE6LNIEBR9DSNI5JGNITGKIT" hidden="1">'[13]Reco Sheet for Fcast'!$I$7:$J$7</definedName>
    <definedName name="BExAYHMLXGGO25P8HYB2S75DEB4F" hidden="1">'[13]Reco Sheet for Fcast'!$F$10:$G$10</definedName>
    <definedName name="BExAYHXJ3CVLPZX5R6UR0U1MNDXJ" hidden="1">'[13]Reco Sheet for Fcast'!$C$15:$D$23</definedName>
    <definedName name="BExAYKXAUWGDOPG952TEJ2UKZKWN" hidden="1">'[13]Reco Sheet for Fcast'!$F$8:$G$8</definedName>
    <definedName name="BExAYP9TDTI2MBP6EYE0H39CPMXN" hidden="1">'[13]Reco Sheet for Fcast'!$F$9:$G$9</definedName>
    <definedName name="BExAYPPWJPWDKU59O051WMGB7O0J" hidden="1">'[13]Reco Sheet for Fcast'!$F$11:$G$11</definedName>
    <definedName name="BExAYR2JZCJBUH6F1LZC2A7JIVRJ" hidden="1">'[13]Reco Sheet for Fcast'!$F$7:$G$7</definedName>
    <definedName name="BExAYTGVRD3DLKO75RFPMBKCIWB8" hidden="1">'[13]Reco Sheet for Fcast'!$F$8:$G$8</definedName>
    <definedName name="BExAYY9H9COOT46HJLPVDLTO12UL" hidden="1">'[13]Reco Sheet for Fcast'!$I$11:$J$11</definedName>
    <definedName name="BExAZ5WJK9535H42VH6Y0VSS3JA9" hidden="1">#REF!</definedName>
    <definedName name="BExAZCNEGB4JYHC8CZ51KTN890US" hidden="1">'[13]Reco Sheet for Fcast'!$F$9:$G$9</definedName>
    <definedName name="BExAZFCI302YFYRDJYQDWQQL0Q0O" hidden="1">'[13]Reco Sheet for Fcast'!$I$7:$J$7</definedName>
    <definedName name="BExAZLHLST9OP89R1HJMC1POQG8H" hidden="1">'[13]Reco Sheet for Fcast'!$F$10:$G$10</definedName>
    <definedName name="BExAZMDYMIAA7RX1BMCKU1VLBRGY" hidden="1">'[13]Reco Sheet for Fcast'!$F$6:$G$6</definedName>
    <definedName name="BExAZNL6BHI8DCQWXOX4I2P839UX" hidden="1">'[13]Reco Sheet for Fcast'!$I$2:$J$2</definedName>
    <definedName name="BExAZRMWSONMCG9KDUM4KAQ7BONM" hidden="1">'[13]Reco Sheet for Fcast'!$H$2:$I$2</definedName>
    <definedName name="BExAZTFG4SJRG4TW6JXRF7N08JFI" hidden="1">'[13]Reco Sheet for Fcast'!$I$10:$J$10</definedName>
    <definedName name="BExAZUS4A8OHDZK0MWAOCCCKTH73" hidden="1">'[13]Reco Sheet for Fcast'!$F$8:$G$8</definedName>
    <definedName name="BExAZX6FECVK3E07KXM2XPYKGM6U" hidden="1">'[13]Reco Sheet for Fcast'!$G$2</definedName>
    <definedName name="BExAZZQ0QV1ZYLCVLE578WEPBOBQ" hidden="1">#REF!</definedName>
    <definedName name="BExB012NJ8GASTNNPBRRFTLHIOC9" hidden="1">'[13]Reco Sheet for Fcast'!$F$9:$G$9</definedName>
    <definedName name="BExB072HHXVMUC0VYNGG48GRSH5Q" hidden="1">'[14]AMI P &amp; L'!#REF!</definedName>
    <definedName name="BExB0FRDEYDEUEAB1W8KD6D965XA" hidden="1">'[13]Reco Sheet for Fcast'!$K$2</definedName>
    <definedName name="BExB0KPCN7YJORQAYUCF4YKIKPMC" hidden="1">'[13]Reco Sheet for Fcast'!$I$11:$J$11</definedName>
    <definedName name="BExB0WE4PI3NOBXXVO9CTEN4DIU2" hidden="1">'[13]Reco Sheet for Fcast'!$G$2</definedName>
    <definedName name="BExB10QNIVITUYS55OAEKK3VLJFE" hidden="1">'[13]Reco Sheet for Fcast'!$G$2</definedName>
    <definedName name="BExB15ZDRY4CIJ911DONP0KCY9KU" hidden="1">'[13]Reco Sheet for Fcast'!$F$6:$G$6</definedName>
    <definedName name="BExB16VQY0O0RLZYJFU3OFEONVTE" hidden="1">'[13]Reco Sheet for Fcast'!$I$6:$J$6</definedName>
    <definedName name="BExB1713OG4CGOEQ7O0FXSI2FQWZ" hidden="1">#REF!</definedName>
    <definedName name="BExB1FKNY2UO4W5FUGFHJOA2WFGG" hidden="1">'[14]AMI P &amp; L'!#REF!</definedName>
    <definedName name="BExB1GMD0PIDGTFBGQOPRWQSP9I4" hidden="1">'[14]AMI P &amp; L'!#REF!</definedName>
    <definedName name="BExB1PWZDAO1V9N18MU22F75P6Y5" hidden="1">'[13]Reco Sheet for Fcast'!$I$6:$J$6</definedName>
    <definedName name="BExB1Q29OO6LNFNT1EQLA3KYE7MX" hidden="1">'[13]Reco Sheet for Fcast'!$F$7:$G$7</definedName>
    <definedName name="BExB1TNRV5EBWZEHYLHI76T0FVA7" hidden="1">'[13]Reco Sheet for Fcast'!$I$9:$J$9</definedName>
    <definedName name="BExB1WI6M8I0EEP1ANUQZCFY24EV" hidden="1">'[14]AMI P &amp; L'!#REF!</definedName>
    <definedName name="BExB1Z7GTT7CR0FJMG7GTKH7A4KN" hidden="1">'[13]Reco Sheet for Fcast'!$O$6:$P$10</definedName>
    <definedName name="BExB203OWC9QZA3BYOKQ18L4FUJE" hidden="1">'[13]Reco Sheet for Fcast'!$F$9:$G$9</definedName>
    <definedName name="BExB2CJHTU7C591BR4WRL5L2F2K6" hidden="1">'[13]Reco Sheet for Fcast'!$I$9:$J$9</definedName>
    <definedName name="BExB2K1AV4PGNS1O6C7D7AO411AX" hidden="1">'[13]Reco Sheet for Fcast'!$F$11:$G$11</definedName>
    <definedName name="BExB2O2UYHKI324YE324E1N7FVIB" hidden="1">'[13]Reco Sheet for Fcast'!$I$10:$J$10</definedName>
    <definedName name="BExB2Q0VJ0MU2URO3JOVUAVHEI3V" hidden="1">'[14]AMI P &amp; L'!#REF!</definedName>
    <definedName name="BExB2TBPD6APUT2TO3BGE6IU9G7C" hidden="1">'[15]Bud Mth'!$I$11:$J$11</definedName>
    <definedName name="BExB2TRVKQUUYWEZA4GM0V7NE7IX" hidden="1">'[16]Capital orders'!#REF!</definedName>
    <definedName name="BExB30IP1DNKNQ6PZ5ERUGR5MK4Z" hidden="1">'[13]Reco Sheet for Fcast'!$I$11:$J$11</definedName>
    <definedName name="BExB3TL3FFDSU6ZSR25KZABHXJXM" hidden="1">#REF!</definedName>
    <definedName name="BExB42VLHX3FLYCON9QDRE70MBLO" hidden="1">#REF!</definedName>
    <definedName name="BExB442RX0T3L6HUL6X5T21CENW6" hidden="1">'[14]AMI P &amp; L'!#REF!</definedName>
    <definedName name="BExB4ADD0L7417CII901XTFKXD1J" hidden="1">'[13]Reco Sheet for Fcast'!$I$7:$J$7</definedName>
    <definedName name="BExB4DYU06HCGRIPBSWRCXK804UM" hidden="1">'[13]Reco Sheet for Fcast'!$F$11:$G$11</definedName>
    <definedName name="BExB4KEQ72L2ONQ7IFMYZAK0153C" hidden="1">'[13]Reco Sheet for Fcast'!$F$11:$G$11</definedName>
    <definedName name="BExB4M24SMODJ32BDKDH2DWLGTXO" hidden="1">#REF!</definedName>
    <definedName name="BExB4Z3EZBGYYI33U0KQ8NEIH8PY" hidden="1">'[13]Reco Sheet for Fcast'!$I$8:$J$8</definedName>
    <definedName name="BExB55368XW7UX657ZSPC6BFE92S" hidden="1">'[13]Reco Sheet for Fcast'!$I$8:$J$8</definedName>
    <definedName name="BExB57MZEPL2SA2ONPK66YFLZWJU" hidden="1">'[13]Reco Sheet for Fcast'!$I$8:$J$8</definedName>
    <definedName name="BExB5833OAOJ22VK1YK47FHUSVK2" hidden="1">'[14]AMI P &amp; L'!#REF!</definedName>
    <definedName name="BExB58JDIHS42JZT9DJJMKA8QFCO" hidden="1">'[13]Reco Sheet for Fcast'!$I$11:$J$11</definedName>
    <definedName name="BExB58U5FQC5JWV9CGC83HLLZUZI" hidden="1">'[13]Reco Sheet for Fcast'!$F$7:$G$7</definedName>
    <definedName name="BExB5EDO9XUKHF74X3HAU2WPPHZH" hidden="1">'[13]Reco Sheet for Fcast'!$I$6:$J$6</definedName>
    <definedName name="BExB5G6EH68AYEP1UT0GHUEL3SLN" hidden="1">'[13]Reco Sheet for Fcast'!$F$11:$G$11</definedName>
    <definedName name="BExB5LQ3CUIG99R26KF7ZDT7KB5Y" hidden="1">#REF!</definedName>
    <definedName name="BExB5QYVEZWFE5DQVHAM760EV05X" hidden="1">'[13]Reco Sheet for Fcast'!$I$7:$J$7</definedName>
    <definedName name="BExB5U9IRH14EMOE0YGIE3WIVLFS" hidden="1">'[13]Reco Sheet for Fcast'!$I$6:$J$6</definedName>
    <definedName name="BExB5VWYMOV6BAIH7XUBBVPU7MMD" hidden="1">'[13]Reco Sheet for Fcast'!$F$9:$G$9</definedName>
    <definedName name="BExB610DZWIJP1B72U9QM42COH2B" hidden="1">'[13]Reco Sheet for Fcast'!$F$9:$G$9</definedName>
    <definedName name="BExB6C3FUAKK9ML5T767NMWGA9YB" hidden="1">'[13]Reco Sheet for Fcast'!$F$7:$G$7</definedName>
    <definedName name="BExB6C8X6JYRLKZKK17VE3QUNL3D" hidden="1">'[13]Reco Sheet for Fcast'!$G$2</definedName>
    <definedName name="BExB6HN3QRFPXM71MDUK21BKM7PF" hidden="1">'[13]Reco Sheet for Fcast'!$F$11:$G$11</definedName>
    <definedName name="BExB6IZMHCZ3LB7N73KD90YB1HBZ" hidden="1">'[13]Reco Sheet for Fcast'!$F$9:$G$9</definedName>
    <definedName name="BExB719SGNX4Y8NE6JEXC555K596" hidden="1">'[13]Reco Sheet for Fcast'!$F$10:$G$10</definedName>
    <definedName name="BExB7265DCHKS7V2OWRBXCZTEIW9" hidden="1">'[13]Reco Sheet for Fcast'!$F$6:$G$6</definedName>
    <definedName name="BExB74PS5P9G0P09Y6DZSCX0FLTJ" hidden="1">'[13]Reco Sheet for Fcast'!$I$6:$J$6</definedName>
    <definedName name="BExB78RH79J0MIF7H8CAZ0CFE88Q" hidden="1">'[14]AMI P &amp; L'!#REF!</definedName>
    <definedName name="BExB7ELT09HGDVO5BJC1ZY9D09GZ" hidden="1">'[13]Reco Sheet for Fcast'!$H$2:$I$2</definedName>
    <definedName name="BExB7XXV45EK0IDHSBDE8V0UXZNU" hidden="1">#REF!</definedName>
    <definedName name="BExB806PAXX70XUTA3ZI7OORD78R" hidden="1">'[13]Reco Sheet for Fcast'!$F$15</definedName>
    <definedName name="BExB8HF4UBVZKQCSRFRUQL2EE6VL" hidden="1">'[13]Reco Sheet for Fcast'!$F$8:$G$8</definedName>
    <definedName name="BExB8HKHKZ1ORJZUYGG2M4VSCC39" hidden="1">'[13]Reco Sheet for Fcast'!$F$9:$G$9</definedName>
    <definedName name="BExB8K9L3ECVVHYODX1ITUTEHJTR" hidden="1">'[13]Reco Sheet for Fcast'!$L$6:$M$10</definedName>
    <definedName name="BExB8QPH8DC5BESEVPSMBCWVN6PO" hidden="1">'[13]Reco Sheet for Fcast'!$F$6:$G$6</definedName>
    <definedName name="BExB8U5N0D85YR8APKN3PPKG0FWP" hidden="1">'[14]AMI P &amp; L'!#REF!</definedName>
    <definedName name="BExB8WJYEQ55LDAYQH0NXEDCQOVD" hidden="1">#REF!</definedName>
    <definedName name="BExB9AXUUDDTRDLVSC7REODDIYJ2" hidden="1">#REF!</definedName>
    <definedName name="BExB9DHI5I2TJ2LXYPM98EE81L27" hidden="1">'[13]Reco Sheet for Fcast'!$I$9:$J$9</definedName>
    <definedName name="BExB9Q2MZZHBGW8QQKVEYIMJBPIE" hidden="1">'[14]AMI P &amp; L'!#REF!</definedName>
    <definedName name="BExB9R4HYJ83UNLFWKDKDJ31E2DS" hidden="1">'[16]Capital orders'!#REF!</definedName>
    <definedName name="BExBA1GON0EZRJ20UYPILAPLNQWM" hidden="1">'[13]Reco Sheet for Fcast'!$I$7:$J$7</definedName>
    <definedName name="BExBA69ASGYRZW1G1DYIS9QRRTBN" hidden="1">'[13]Reco Sheet for Fcast'!$F$9:$G$9</definedName>
    <definedName name="BExBA6K42582A14WFFWQ3Q8QQWB6" hidden="1">'[13]Reco Sheet for Fcast'!$I$7:$J$7</definedName>
    <definedName name="BExBA8I5D4R8R2PYQ1K16TWGTOEP" hidden="1">'[13]Reco Sheet for Fcast'!$I$7:$J$7</definedName>
    <definedName name="BExBA93PE0DGUUTA7LLSIGBIXWE5" hidden="1">'[13]Reco Sheet for Fcast'!$I$7:$J$7</definedName>
    <definedName name="BExBAAGDKQLBSZJAFZFOCDTVS99P" hidden="1">'[14]AMI P &amp; L'!#REF!</definedName>
    <definedName name="BExBAI8X0FKDQJ6YZJQDTTG4ZCWY" hidden="1">'[13]Reco Sheet for Fcast'!$I$7:$J$7</definedName>
    <definedName name="BExBAKN7XIBAXCF9PCNVS038PCQO" hidden="1">'[13]Reco Sheet for Fcast'!$F$11:$G$11</definedName>
    <definedName name="BExBAKXZ7PBW3DDKKA5MWC1ZUC7O" hidden="1">'[13]Reco Sheet for Fcast'!$I$8:$J$8</definedName>
    <definedName name="BExBAO8NLXZXHO6KCIECSFCH3RR0" hidden="1">'[13]Reco Sheet for Fcast'!$I$9:$J$9</definedName>
    <definedName name="BExBAOOT1KBSIEISN1ADL4RMY879" hidden="1">'[13]Reco Sheet for Fcast'!$G$2</definedName>
    <definedName name="BExBAVKX8Q09370X1GCZWJ4E91YJ" hidden="1">'[13]Reco Sheet for Fcast'!$I$8:$J$8</definedName>
    <definedName name="BExBAX2X2ENJYO4QTR5VAIQ86L7B" hidden="1">'[13]Reco Sheet for Fcast'!$F$8:$G$8</definedName>
    <definedName name="BExBAZ13D3F1DVJQ6YJ8JGUYEYJE" hidden="1">'[13]Reco Sheet for Fcast'!$I$11:$J$11</definedName>
    <definedName name="BExBBUCJQRR74Q7GPWDEZXYK2KJL" hidden="1">'[13]Reco Sheet for Fcast'!$I$11:$J$11</definedName>
    <definedName name="BExBBV8XVMD9CKZY711T0BN7H3PM" hidden="1">'[13]Reco Sheet for Fcast'!$F$15</definedName>
    <definedName name="BExBC78HXWXHO3XAB6E8NVTBGLJS" hidden="1">'[13]Reco Sheet for Fcast'!$F$10:$G$10</definedName>
    <definedName name="BExBCFH4L7S4TYW0N2SXKVDCA3MT" hidden="1">#REF!</definedName>
    <definedName name="BExBCKKJTIRKC1RZJRTK65HHLX4W" hidden="1">'[13]Reco Sheet for Fcast'!$I$9:$J$9</definedName>
    <definedName name="BExBCLMEPAN3XXX174TU8SS0627Q" hidden="1">'[14]AMI P &amp; L'!#REF!</definedName>
    <definedName name="BExBCRBEYR2KZ8FAQFZ2NHY13WIY" hidden="1">'[13]Reco Sheet for Fcast'!$F$15</definedName>
    <definedName name="BExBD303042MO1GR0POO3IQ33MOB" hidden="1">#REF!</definedName>
    <definedName name="BExBD4I559NXSV6J07Q343TKYMVJ" hidden="1">'[13]Reco Sheet for Fcast'!$G$2</definedName>
    <definedName name="BExBD77362J9OENRUETJ6CVQYGZ1" hidden="1">'[16]Capital orders'!#REF!</definedName>
    <definedName name="BExBDBZQLTX3OGFYGULQFK5WEZU5" hidden="1">'[13]Reco Sheet for Fcast'!$F$7:$G$7</definedName>
    <definedName name="BExBDJS9TUEU8Z84IV59E5V4T8K6" hidden="1">'[14]AMI P &amp; L'!#REF!</definedName>
    <definedName name="BExBDKOMSVH4XMH52CFJ3F028I9R" hidden="1">'[13]Reco Sheet for Fcast'!$G$2</definedName>
    <definedName name="BExBDSRXVZQ0W5WXQMP5XD00GRRL" hidden="1">'[13]Reco Sheet for Fcast'!$I$8:$J$8</definedName>
    <definedName name="BExBDT2QTPSTYED3RWGES5QGI7VV" hidden="1">#REF!</definedName>
    <definedName name="BExBDUVGK3E1J4JY9ZYTS7V14BLY" hidden="1">'[13]Reco Sheet for Fcast'!$G$2</definedName>
    <definedName name="BExBE162OSBKD30I7T1DKKPT3I9I" hidden="1">'[13]Reco Sheet for Fcast'!$I$10:$J$10</definedName>
    <definedName name="BExBE5NWKF3JY3D79JVGRSGJR400" hidden="1">#REF!</definedName>
    <definedName name="BExBE5YOPZ8MJAYGZW8WZ85UDLJF" hidden="1">#REF!</definedName>
    <definedName name="BExBEC9ATLQZF86W1M3APSM4HEOH" hidden="1">'[13]Reco Sheet for Fcast'!$I$6:$J$6</definedName>
    <definedName name="BExBEF3VXW3Y3SZ6RC9PX7QEB12Y" hidden="1">'[13]Reco Sheet for Fcast'!$F$15</definedName>
    <definedName name="BExBEJG7L9BDVH7L2B9YXRV84GFT" hidden="1">'[16]Capital orders'!#REF!</definedName>
    <definedName name="BExBEYFQJE9YK12A6JBMRFKEC7RN" hidden="1">'[13]Reco Sheet for Fcast'!$I$6:$J$6</definedName>
    <definedName name="BExBG1ED81J2O4A2S5F5Y3BPHMCR" hidden="1">'[13]Reco Sheet for Fcast'!$I$8:$J$8</definedName>
    <definedName name="BExCRLIHS7466WFJ3RPIUGGXYESZ" hidden="1">'[13]Reco Sheet for Fcast'!$I$9:$J$9</definedName>
    <definedName name="BExCRQWQFIEUV7HE228YUBUUJA9K" hidden="1">'[13]Reco Sheet for Fcast'!$F$15:$AI$18</definedName>
    <definedName name="BExCS1EDDUEAEWHVYXHIP9I1WCJH" hidden="1">'[13]Reco Sheet for Fcast'!$I$10:$J$10</definedName>
    <definedName name="BExCS4E9E7CKF2RTM6INK6MAILOV" hidden="1">#REF!</definedName>
    <definedName name="BExCS7ZPMHFJ4UJDAL8CQOLSZ13B" hidden="1">'[14]AMI P &amp; L'!#REF!</definedName>
    <definedName name="BExCS8W4NJUZH9S1CYB6XSDLEPBW" hidden="1">'[13]Reco Sheet for Fcast'!$I$2:$J$2</definedName>
    <definedName name="BExCSAE1M6G20R41J0Y24YNN0YC1" hidden="1">'[13]Reco Sheet for Fcast'!$I$6:$J$6</definedName>
    <definedName name="BExCSAOUZOYKHN7HV511TO8VDJ02" hidden="1">'[13]Reco Sheet for Fcast'!$I$8:$J$8</definedName>
    <definedName name="BExCSMOFTXSUEC1T46LR1UPYRCX5" hidden="1">'[13]Reco Sheet for Fcast'!$G$2</definedName>
    <definedName name="BExCSSDG3TM6TPKS19E9QYJEELZ6" hidden="1">'[14]AMI P &amp; L'!#REF!</definedName>
    <definedName name="BExCSUGZTH68S9G7WRZU0HVIGIKV" hidden="1">#REF!</definedName>
    <definedName name="BExCSZV7U67UWXL2HKJNM5W1E4OO" hidden="1">'[13]Reco Sheet for Fcast'!$I$7:$J$7</definedName>
    <definedName name="BExCT4NSDT61OCH04Y2QIFIOP75H" hidden="1">'[14]AMI P &amp; L'!#REF!</definedName>
    <definedName name="BExCTW8G3VCZ55S09HTUGXKB1P2M" hidden="1">'[13]Reco Sheet for Fcast'!$F$11:$G$11</definedName>
    <definedName name="BExCTYS2KX0QANOLT8LGZ9WV3S3T" hidden="1">'[13]Reco Sheet for Fcast'!$F$15</definedName>
    <definedName name="BExCTZZ9JNES4EDHW97NP0EGQALX" hidden="1">'[13]Reco Sheet for Fcast'!$G$2</definedName>
    <definedName name="BExCU0A1V6NMZQ9ASYJ8QIVQ5UR2" hidden="1">'[14]AMI P &amp; L'!#REF!</definedName>
    <definedName name="BExCU2834920JBHSPCRC4UF80OLL" hidden="1">'[13]Reco Sheet for Fcast'!$F$11:$G$11</definedName>
    <definedName name="BExCU8O54I3P3WRYWY1CRP3S78QY" hidden="1">'[13]Reco Sheet for Fcast'!$G$2</definedName>
    <definedName name="BExCUDRJO23YOKT8GPWOVQ4XEHF5" hidden="1">'[13]Reco Sheet for Fcast'!$F$6:$G$6</definedName>
    <definedName name="BExCUGRGLX1AYN8HK7GN3RQ6XWIM" hidden="1">#REF!</definedName>
    <definedName name="BExCUPAXFR16YMWL30ME3F3BSRDZ" hidden="1">'[13]Reco Sheet for Fcast'!$F$8:$G$8</definedName>
    <definedName name="BExCUR94DHCE47PUUWEMT5QZOYR2" hidden="1">'[13]Reco Sheet for Fcast'!$H$2:$I$2</definedName>
    <definedName name="BExCV634L7SVHGB0UDDTRRQ2Q72H" hidden="1">'[13]Reco Sheet for Fcast'!$I$7:$J$7</definedName>
    <definedName name="BExCVBXGSXT9FWJRG62PX9S1RK83" hidden="1">'[13]Reco Sheet for Fcast'!$I$8:$J$8</definedName>
    <definedName name="BExCVHBNLOHNFS0JAV3I1XGPNH9W" hidden="1">'[13]Reco Sheet for Fcast'!$F$15</definedName>
    <definedName name="BExCVI86R31A2IOZIEBY1FJLVILD" hidden="1">'[13]Reco Sheet for Fcast'!$I$10:$J$10</definedName>
    <definedName name="BExCVKGZXE0I9EIXKBZVSGSEY2RR" hidden="1">'[13]Reco Sheet for Fcast'!$F$9:$G$9</definedName>
    <definedName name="BExCVV44WY5807WGMTGKPW0GT256" hidden="1">'[13]Reco Sheet for Fcast'!$I$7:$J$7</definedName>
    <definedName name="BExCVVK8GI44DNT5MTM7AOS4U9N8" hidden="1">'[13]Reco Sheet for Fcast'!$I$7:$J$7</definedName>
    <definedName name="BExCVZ5PN4V6MRBZ04PZJW3GEF8S" hidden="1">'[14]AMI P &amp; L'!#REF!</definedName>
    <definedName name="BExCW13R0GWJYGXZBNCPAHQN4NR2" hidden="1">'[13]Reco Sheet for Fcast'!$I$10:$J$10</definedName>
    <definedName name="BExCW9Y5HWU4RJTNX74O6L24VGCK" hidden="1">'[13]Reco Sheet for Fcast'!$H$2:$I$2</definedName>
    <definedName name="BExCWMJAP755C7AV2QKTWYDPDSSV" hidden="1">'[13]Reco Sheet for Fcast'!$F$8:$G$8</definedName>
    <definedName name="BExCWPDPESGZS07QGBLSBWDNVJLZ" hidden="1">'[13]Reco Sheet for Fcast'!$F$7:$G$7</definedName>
    <definedName name="BExCWSDLJ7DJX3139FQJM3LND72J" hidden="1">'[13]Reco Sheet for Fcast'!$O$6:$P$10</definedName>
    <definedName name="BExCWTVKHIVCRHF8GC39KI58YM5K" hidden="1">'[13]Reco Sheet for Fcast'!$G$2</definedName>
    <definedName name="BExCX2KGRZBRVLZNM8SUSIE6A0RL" hidden="1">'[14]AMI P &amp; L'!#REF!</definedName>
    <definedName name="BExCX3X451T70LZ1VF95L7W4Y4TM" hidden="1">'[13]Reco Sheet for Fcast'!$F$10:$G$10</definedName>
    <definedName name="BExCX4NZ2N1OUGXM7EV0U7VULJMM" hidden="1">'[13]Reco Sheet for Fcast'!$F$7:$G$7</definedName>
    <definedName name="BExCXILMURGYMAH6N5LF5DV6K3GM" hidden="1">'[13]Reco Sheet for Fcast'!$I$9:$J$9</definedName>
    <definedName name="BExCXK3M8NPWOZZALA6L6RUCBB2J" hidden="1">#REF!</definedName>
    <definedName name="BExCXKZZ6U10NBCECNUV9U56FB6V" hidden="1">#REF!</definedName>
    <definedName name="BExCXQUFBMXQ1650735H48B1AZT3" hidden="1">'[13]Reco Sheet for Fcast'!$F$15</definedName>
    <definedName name="BExCY2DQO9VLA77Q7EG3T0XNXX4F" hidden="1">'[13]Reco Sheet for Fcast'!$F$11:$G$11</definedName>
    <definedName name="BExCY6VMJ68MX3C981R5Q0BX5791" hidden="1">'[13]Reco Sheet for Fcast'!$I$9:$J$9</definedName>
    <definedName name="BExCYAH2SAZCPW6XCB7V7PMMCAWO" hidden="1">'[13]Reco Sheet for Fcast'!$I$6:$J$6</definedName>
    <definedName name="BExCYFV9Z4OENTUNF9IWT6ELMRCL" hidden="1">'[13]Reco Sheet for Fcast'!$I$7:$J$7</definedName>
    <definedName name="BExCYPRC5HJE6N2XQTHCT6NXGP8N" hidden="1">'[13]Reco Sheet for Fcast'!$I$11:$J$11</definedName>
    <definedName name="BExCYUK0I3UEXZNFDW71G6Z6D8XR" hidden="1">'[14]AMI P &amp; L'!#REF!</definedName>
    <definedName name="BExCZ4QTDJA3L8AGID0HLSLRVP6A" hidden="1">'[16]Capital orders'!#REF!</definedName>
    <definedName name="BExCZFZCXMLY5DWESYJ9NGTJYQ8M" hidden="1">'[13]Reco Sheet for Fcast'!$I$11:$J$11</definedName>
    <definedName name="BExCZJ4P8WS0BDT31WDXI0ROE7D6" hidden="1">'[13]Reco Sheet for Fcast'!$F$6:$G$6</definedName>
    <definedName name="BExCZKH6NI0EE02L995IFVBD1J59" hidden="1">'[13]Reco Sheet for Fcast'!$I$8:$J$8</definedName>
    <definedName name="BExCZU7T2KCK97JI9FE1XITCRE8U" hidden="1">#REF!</definedName>
    <definedName name="BExCZUD9FEOJBKDJ51Z3JON9LKJ8" hidden="1">'[13]Reco Sheet for Fcast'!$G$2</definedName>
    <definedName name="BExD0CCO4AZHRMZ3PSLCEN7T63L2" hidden="1">'[15]Bud Mth'!$I$6:$J$6</definedName>
    <definedName name="BExD0HALIN0JR4JTPGDEVAEE5EX5" hidden="1">'[13]Reco Sheet for Fcast'!$I$8:$J$8</definedName>
    <definedName name="BExD0LCCDPG16YLY5WQSZF1XI5DA" hidden="1">'[13]Reco Sheet for Fcast'!$I$9:$J$9</definedName>
    <definedName name="BExD0RMWSB4TRECEHTH6NN4K9DFZ" hidden="1">'[13]Reco Sheet for Fcast'!$I$11:$J$11</definedName>
    <definedName name="BExD0U6KG10QGVDI1XSHK0J10A2V" hidden="1">'[13]Reco Sheet for Fcast'!$I$7:$J$7</definedName>
    <definedName name="BExD13RUIBGRXDL4QDZ305UKUR12" hidden="1">'[13]Reco Sheet for Fcast'!$I$9:$J$9</definedName>
    <definedName name="BExD14DETV5R4OOTMAXD5NAKWRO3" hidden="1">'[13]Reco Sheet for Fcast'!$H$2:$I$2</definedName>
    <definedName name="BExD15PVEDBQYR2EAO7B3FB96GXL" hidden="1">#REF!</definedName>
    <definedName name="BExD1OAU9OXQAZA4D70HP72CU6GB" hidden="1">'[13]Reco Sheet for Fcast'!$I$7:$J$7</definedName>
    <definedName name="BExD1Y1JV61416YA1XRQHKWPZIE7" hidden="1">'[13]Reco Sheet for Fcast'!$F$6:$G$6</definedName>
    <definedName name="BExD21HKYZH6AN0830NG17ZRUS1T" hidden="1">'[13]Reco Sheet for Fcast'!$G$2:$H$2</definedName>
    <definedName name="BExD2AHAKLXLHE5UREIETBE22KWM" hidden="1">#REF!</definedName>
    <definedName name="BExD2CFHIRMBKN5KXE5QP4XXEWFS" hidden="1">'[14]AMI P &amp; L'!#REF!</definedName>
    <definedName name="BExD2DMHH1HWXQ9W0YYMDP8AAX8Q" hidden="1">'[13]Reco Sheet for Fcast'!$F$6:$G$6</definedName>
    <definedName name="BExD2HTPC7IWBAU6OSQ67MQA8BYZ" hidden="1">'[13]Reco Sheet for Fcast'!$F$10:$G$10</definedName>
    <definedName name="BExD363H2VGFIQUCE6LS4AC5J0ZT" hidden="1">'[13]Reco Sheet for Fcast'!$F$7:$G$7</definedName>
    <definedName name="BExD37QXHXNRAT3KZWRFA3MXHIF8" hidden="1">'[15]Bud Mth'!$F$6:$G$6</definedName>
    <definedName name="BExD3A588E939V61P1XEW0FI5Q0S" hidden="1">'[13]Reco Sheet for Fcast'!$I$10:$J$10</definedName>
    <definedName name="BExD3CJJDKVR9M18XI3WDZH80WL6" hidden="1">'[13]Reco Sheet for Fcast'!$I$11:$J$11</definedName>
    <definedName name="BExD3ESD9WYJIB3TRDPJ1CKXRAVL" hidden="1">'[13]Reco Sheet for Fcast'!$I$11:$J$11</definedName>
    <definedName name="BExD3F368X5S25MWSUNIV57RDB57" hidden="1">'[14]AMI P &amp; L'!#REF!</definedName>
    <definedName name="BExD3H6Q0X859YKIX6M8ZEYXI1G6" hidden="1">'[15]Bud Mth'!$F$15:$S$21</definedName>
    <definedName name="BExD3IJ5IT335SOSNV9L85WKAOSI" hidden="1">'[13]Reco Sheet for Fcast'!$F$11:$G$11</definedName>
    <definedName name="BExD3KBVUY57GMMQTOFEU6S6G1AY" hidden="1">'[13]Reco Sheet for Fcast'!$F$9:$G$9</definedName>
    <definedName name="BExD3NMR7AW2Z6V8SC79VQR37NA6" hidden="1">'[13]Reco Sheet for Fcast'!$F$8:$G$8</definedName>
    <definedName name="BExD3QXA2UQ2W4N7NYLUEOG40BZB" hidden="1">'[13]Reco Sheet for Fcast'!$F$10:$G$10</definedName>
    <definedName name="BExD3U2N041TEJ7GCN005UTPHNXY" hidden="1">'[13]Reco Sheet for Fcast'!$F$6:$G$6</definedName>
    <definedName name="BExD40O0CFTNJFOFMMM1KH0P7BUI" hidden="1">'[14]AMI P &amp; L'!#REF!</definedName>
    <definedName name="BExD4BR9HJ3MWWZ5KLVZWX9FJAUS" hidden="1">'[13]Reco Sheet for Fcast'!$F$11:$G$11</definedName>
    <definedName name="BExD4F1WTKT3H0N9MF4H1LX7MBSY" hidden="1">'[13]Reco Sheet for Fcast'!$I$8:$J$8</definedName>
    <definedName name="BExD4H5GQWXBS6LUL3TSP36DVO38" hidden="1">'[14]AMI P &amp; L'!#REF!</definedName>
    <definedName name="BExD4IHX75GVFK6I80F7IR7955K1" hidden="1">'[15]Bud Mth'!$F$15</definedName>
    <definedName name="BExD4JJSS3QDBLABCJCHD45SRNPI" hidden="1">'[14]AMI P &amp; L'!#REF!</definedName>
    <definedName name="BExD4R1I0MKF033I5LPUYIMTZ6E8" hidden="1">'[14]AMI P &amp; L'!#REF!</definedName>
    <definedName name="BExD50MT3M6XZLNUP9JL93EG6D9R" hidden="1">'[13]Reco Sheet for Fcast'!$I$11:$J$11</definedName>
    <definedName name="BExD5EV7KDSVF1CJT38M4IBPFLPY" hidden="1">'[13]Reco Sheet for Fcast'!$F$11:$G$11</definedName>
    <definedName name="BExD5FRK547OESJRYAW574DZEZ7J" hidden="1">'[13]Reco Sheet for Fcast'!$I$9:$J$9</definedName>
    <definedName name="BExD5I5X2YA2YNCTCDSMEL4CWF4N" hidden="1">'[13]Reco Sheet for Fcast'!$F$7:$G$7</definedName>
    <definedName name="BExD5QUSRFJWRQ1ZM50WYLCF74DF" hidden="1">'[13]Reco Sheet for Fcast'!$I$9:$J$9</definedName>
    <definedName name="BExD5SSUIF6AJQHBHK8PNMFBPRYB" hidden="1">'[13]Reco Sheet for Fcast'!$F$8:$G$8</definedName>
    <definedName name="BExD623C9LRX18BE0W2V6SZLQUXX" hidden="1">'[14]AMI P &amp; L'!#REF!</definedName>
    <definedName name="BExD6AC4VDV2QBVC73C49W2OU12I" hidden="1">#REF!</definedName>
    <definedName name="BExD6CQA7UMJBXV7AIFAIHUF2ICX" hidden="1">'[13]Reco Sheet for Fcast'!$F$9:$G$9</definedName>
    <definedName name="BExD6DS52K2CC3509UN77XBR0868" hidden="1">'[14]AMI P &amp; L'!#REF!</definedName>
    <definedName name="BExD6FKVK8WJWNYPVENR7Q8Q30PK" hidden="1">'[13]Reco Sheet for Fcast'!$F$9:$G$9</definedName>
    <definedName name="BExD6GMP0LK8WKVWMIT1NNH8CHLF" hidden="1">'[14]AMI P &amp; L'!#REF!</definedName>
    <definedName name="BExD6H2TE0WWAUIWVSSCLPZ6B88N" hidden="1">'[13]Reco Sheet for Fcast'!$I$11:$J$11</definedName>
    <definedName name="BExD6HTUMONFBQHM7Y5UW4DPHU7X" hidden="1">'[15]Bud Mth'!$F$7:$G$7</definedName>
    <definedName name="BExD71LTOE015TV5RSAHM8NT8GVW" hidden="1">'[13]Reco Sheet for Fcast'!$J$2:$K$2</definedName>
    <definedName name="BExD73USXVADC7EHGHVTQNCT06ZA" hidden="1">'[13]Reco Sheet for Fcast'!$I$7:$J$7</definedName>
    <definedName name="BExD7GAIGULTB3YHM1OS9RBQOTEC" hidden="1">'[14]AMI P &amp; L'!#REF!</definedName>
    <definedName name="BExD7IE1DHIS52UFDCTSKPJQNRD5" hidden="1">'[13]Reco Sheet for Fcast'!$I$9:$J$9</definedName>
    <definedName name="BExD7IUBGUWHYC9UNZ1IY5XFYKQN" hidden="1">'[13]Reco Sheet for Fcast'!$F$6:$G$6</definedName>
    <definedName name="BExD7JL7NW9EKGU5ITCE4VJZ2N5W" hidden="1">'[15]Bud Mth'!$F$9:$G$9</definedName>
    <definedName name="BExD7JQOJ35HGL8U2OCEI2P2JT7I" hidden="1">'[14]AMI P &amp; L'!#REF!</definedName>
    <definedName name="BExD7KSDKNDNH95NDT3S7GM3MUU2" hidden="1">'[13]Reco Sheet for Fcast'!$I$11:$J$11</definedName>
    <definedName name="BExD8H5O087KQVWIVPUUID5VMGMS" hidden="1">'[13]Reco Sheet for Fcast'!$G$2</definedName>
    <definedName name="BExD8OCLZMFN5K3VZYI4Q4ITVKUA" hidden="1">'[14]AMI P &amp; L'!#REF!</definedName>
    <definedName name="BExD93C1R6LC0631ECHVFYH0R0PD" hidden="1">'[13]Reco Sheet for Fcast'!$I$11:$J$11</definedName>
    <definedName name="BExD97TXIO0COVNN4OH3DEJ33YLM" hidden="1">'[13]Reco Sheet for Fcast'!$F$9:$G$9</definedName>
    <definedName name="BExD99RZ1RFIMK6O1ZHSPJ68X9Y5" hidden="1">'[13]Reco Sheet for Fcast'!$G$2</definedName>
    <definedName name="BExD9G2K962VNWXDAYQ4EXMJHEX1" hidden="1">#REF!</definedName>
    <definedName name="BExD9GO5JA4ADLQH22ZFJKY2FEAV" hidden="1">#REF!</definedName>
    <definedName name="BExD9L0ID3VSOU609GKWYTA5BFMA" hidden="1">'[13]Reco Sheet for Fcast'!$I$10:$J$10</definedName>
    <definedName name="BExD9M7SEMG0JK2FUTTZXWIEBTKB" hidden="1">'[13]Reco Sheet for Fcast'!$I$10:$J$10</definedName>
    <definedName name="BExD9MNYBYB1AICQL5165G472IE2" hidden="1">'[13]Reco Sheet for Fcast'!$K$2</definedName>
    <definedName name="BExD9PNSYT7GASEGUVL48MUQ02WO" hidden="1">'[13]Reco Sheet for Fcast'!$I$10:$J$10</definedName>
    <definedName name="BExD9TK2MIWFH5SKUYU9ZKF4NPHQ" hidden="1">'[13]Reco Sheet for Fcast'!$I$9:$J$9</definedName>
    <definedName name="BExD9W3W06TDDVRN5CJ260FOF5ZL" hidden="1">#REF!</definedName>
    <definedName name="BExDA6LD9061UULVKUUI4QP8SK13" hidden="1">'[13]Reco Sheet for Fcast'!$I$11:$J$11</definedName>
    <definedName name="BExDAGMVMNLQ6QXASB9R6D8DIT12" hidden="1">'[13]Reco Sheet for Fcast'!$F$6:$G$6</definedName>
    <definedName name="BExDAL4R440JG0CQM6QZM9CCATO7" hidden="1">'[15]Bud Mth'!$G$2:$H$2</definedName>
    <definedName name="BExDAYBHU9ADLXI8VRC7F608RVGM" hidden="1">'[13]Reco Sheet for Fcast'!$F$11:$G$11</definedName>
    <definedName name="BExDBDR1XR0FV0CYUCB2OJ7CJCZU" hidden="1">'[13]Reco Sheet for Fcast'!$F$6:$G$6</definedName>
    <definedName name="BExDBQXTJ9F9DE7FNTJCL0LMOJ21" hidden="1">'[14]AMI P &amp; L'!#REF!</definedName>
    <definedName name="BExDC7F818VN0S18ID7XRCRVYPJ4" hidden="1">'[13]Reco Sheet for Fcast'!$F$7:$G$7</definedName>
    <definedName name="BExDCL7K96PC9VZYB70ZW3QPVIJE" hidden="1">'[13]Reco Sheet for Fcast'!$I$6:$J$6</definedName>
    <definedName name="BExDCP3UZ3C2O4C1F7KMU0Z9U32N" hidden="1">'[13]Reco Sheet for Fcast'!$F$10:$G$10</definedName>
    <definedName name="BExENR8MCJOVBYLHQOJ4XC4TSDLT" hidden="1">'[16]Capital orders'!#REF!</definedName>
    <definedName name="BExEO387TMFDZIZYFA14K98OH5YE" hidden="1">#REF!</definedName>
    <definedName name="BExEOBX3WECDMYCV9RLN49APTXMM" hidden="1">'[13]Reco Sheet for Fcast'!$I$7:$J$7</definedName>
    <definedName name="BExEPN9VIYI0FVL0HLZQXJFO6TT0" hidden="1">'[13]Reco Sheet for Fcast'!$H$2:$I$2</definedName>
    <definedName name="BExEPORSQ4BZ1T2NCGKIGLY1D19M" hidden="1">#REF!</definedName>
    <definedName name="BExEPYT6VDSMR8MU2341Q5GM2Y9V" hidden="1">'[13]Reco Sheet for Fcast'!$K$2</definedName>
    <definedName name="BExEQ1YK2GGF3PCQ5YXT4E5L9FQG" hidden="1">#REF!</definedName>
    <definedName name="BExEQ2ENYLMY8K1796XBB31CJHNN" hidden="1">'[13]Reco Sheet for Fcast'!$F$11:$G$11</definedName>
    <definedName name="BExEQ2PFE4N40LEPGDPS90WDL6BN" hidden="1">'[13]Reco Sheet for Fcast'!$I$7:$J$7</definedName>
    <definedName name="BExEQ2PFURT24NQYGYVE8NKX1EGA" hidden="1">'[13]Reco Sheet for Fcast'!$H$2:$I$2</definedName>
    <definedName name="BExEQB8ZWXO6IIGOEPWTLOJGE2NR" hidden="1">'[14]AMI P &amp; L'!#REF!</definedName>
    <definedName name="BExEQBZX0EL6LIKPY01197ACK65H" hidden="1">'[13]Reco Sheet for Fcast'!$F$6:$G$6</definedName>
    <definedName name="BExEQDXZALJLD4OBF74IKZBR13SR" hidden="1">'[13]Reco Sheet for Fcast'!$F$10:$G$10</definedName>
    <definedName name="BExEQFLE2RPWGMWQAI4JMKUEFRPT" hidden="1">'[13]Reco Sheet for Fcast'!$I$9:$J$9</definedName>
    <definedName name="BExEQIFTE4JRQ7F1T7L9IE3W0TEB" hidden="1">#REF!</definedName>
    <definedName name="BExEQTZAP8R69U31W4LKGTKKGKQE" hidden="1">'[13]Reco Sheet for Fcast'!$F$10:$G$10</definedName>
    <definedName name="BExER2O72H1F9WV6S1J04C15PXX7" hidden="1">'[13]Reco Sheet for Fcast'!$F$11:$G$11</definedName>
    <definedName name="BExERRUIKIOATPZ9U4HQ0V52RJAU" hidden="1">'[13]Reco Sheet for Fcast'!$F$10:$G$10</definedName>
    <definedName name="BExERSANFNM1O7T65PC5MJ301YET" hidden="1">'[14]AMI P &amp; L'!#REF!</definedName>
    <definedName name="BExERWCEBKQRYWRQLYJ4UCMMKTHG" hidden="1">'[14]AMI P &amp; L'!#REF!</definedName>
    <definedName name="BExERX39X2B577E8G980B6146MR4" hidden="1">'[15]Bud Mth'!$F$10:$G$10</definedName>
    <definedName name="BExES44RHHDL3V7FLV6M20834WF1" hidden="1">'[13]Reco Sheet for Fcast'!$I$8:$J$8</definedName>
    <definedName name="BExES4A7VE2X3RYYTVRLKZD4I7WU" hidden="1">'[13]Reco Sheet for Fcast'!$G$2</definedName>
    <definedName name="BExES6TU0P9MT54G7H03VE8ZTU0I" hidden="1">#REF!</definedName>
    <definedName name="BExESMKD95A649M0WRSG6CXXP326" hidden="1">'[13]Reco Sheet for Fcast'!$F$7:$G$7</definedName>
    <definedName name="BExESNWVY914X62GFBPJRODSAZ7B" hidden="1">'[14]AMI P &amp; L'!#REF!</definedName>
    <definedName name="BExESR27ZXJG5VMY4PR9D940VS7T" hidden="1">'[13]Reco Sheet for Fcast'!$I$9:$J$9</definedName>
    <definedName name="BExESU25LOS36OLUCBS6GANOVO9P" hidden="1">'[15]Bud Mth'!$I$8:$J$8</definedName>
    <definedName name="BExESZ03KXL8DQ2591HLR56ZML94" hidden="1">'[13]Reco Sheet for Fcast'!$I$9:$J$9</definedName>
    <definedName name="BExESZAW5N443NRTKIP59OEI1CR6" hidden="1">'[13]Reco Sheet for Fcast'!$I$6:$J$6</definedName>
    <definedName name="BExET3HXQ60A4O2OLKX8QNXRI6LQ" hidden="1">'[13]Reco Sheet for Fcast'!$F$9:$G$9</definedName>
    <definedName name="BExETA3B1FCIOA80H94K90FWXQKE" hidden="1">'[13]Reco Sheet for Fcast'!$I$8:$J$8</definedName>
    <definedName name="BExETAZOYT4CJIT8RRKC9F2HJG1D" hidden="1">'[13]Reco Sheet for Fcast'!$I$11:$J$11</definedName>
    <definedName name="BExETF6QD5A9GEINE1KZRRC2LXWM" hidden="1">'[13]Reco Sheet for Fcast'!$F$10:$G$10</definedName>
    <definedName name="BExETQ9XRXLUACN82805SPSPNKHI" hidden="1">'[13]Reco Sheet for Fcast'!$F$2</definedName>
    <definedName name="BExETR0YRMOR63E6DHLEHV9QVVON" hidden="1">'[13]Reco Sheet for Fcast'!$F$10:$G$10</definedName>
    <definedName name="BExETVTGY38YXYYF7N73OYN6FYY3" hidden="1">'[13]Reco Sheet for Fcast'!$I$7:$J$7</definedName>
    <definedName name="BExETYO0S2RGTHJQ60TB37B647GU" hidden="1">#REF!</definedName>
    <definedName name="BExEUNE4T242Y59C6MS28MXEUGCP" hidden="1">'[13]Reco Sheet for Fcast'!$F$6:$G$6</definedName>
    <definedName name="BExEV2TP7NA3ZR6RJGH5ER370OUM" hidden="1">'[13]Reco Sheet for Fcast'!$F$7:$G$7</definedName>
    <definedName name="BExEV69USLNYO2QRJRC0J92XUF00" hidden="1">'[13]Reco Sheet for Fcast'!$I$8:$J$8</definedName>
    <definedName name="BExEV6KNTQOCFD7GV726XQEVQ7R6" hidden="1">'[13]Reco Sheet for Fcast'!$F$7:$G$7</definedName>
    <definedName name="BExEV6VGM4POO9QT9KH3QA3VYCWM" hidden="1">'[13]Reco Sheet for Fcast'!$F$8:$G$8</definedName>
    <definedName name="BExEVET98G3FU6QBF9LHYWSAMV0O" hidden="1">'[13]Reco Sheet for Fcast'!$F$10:$G$10</definedName>
    <definedName name="BExEVNCUT0PDUYNJH7G6BSEWZOT2" hidden="1">'[13]Reco Sheet for Fcast'!$F$10:$G$10</definedName>
    <definedName name="BExEVPGF4V5J0WQRZKUM8F9TTKZJ" hidden="1">'[13]Reco Sheet for Fcast'!$F$8:$G$8</definedName>
    <definedName name="BExEVVLIEVWYRF2UUC1H0H5QU1CP" hidden="1">'[13]Reco Sheet for Fcast'!$F$10:$G$10</definedName>
    <definedName name="BExEVWCKO8T84GW9Z3X47915XKSH" hidden="1">'[13]Reco Sheet for Fcast'!$H$2:$I$2</definedName>
    <definedName name="BExEVZSJWMZ5L2ZE7AZC57CXKW6T" hidden="1">'[13]Reco Sheet for Fcast'!$F$8:$G$8</definedName>
    <definedName name="BExEW0JL1GFFCXMDGW54CI7Y8FZN" hidden="1">'[13]Reco Sheet for Fcast'!$I$8:$J$8</definedName>
    <definedName name="BExEW68M9WL8214QH9C7VCK7BN08" hidden="1">'[13]Reco Sheet for Fcast'!$I$6:$J$6</definedName>
    <definedName name="BExEW8HFKH6F47KIHYBDRUEFZ2ZZ" hidden="1">'[13]Reco Sheet for Fcast'!$F$7:$G$7</definedName>
    <definedName name="BExEWCDQPJ7PZH6IIJ26ODKAMLH0" hidden="1">#REF!</definedName>
    <definedName name="BExEWNBGQS1U2LW3W84T4LSJ9K00" hidden="1">'[13]Reco Sheet for Fcast'!$F$15</definedName>
    <definedName name="BExEWO7STL7HNZSTY8VQBPTX1WK6" hidden="1">'[13]Reco Sheet for Fcast'!$I$11:$J$11</definedName>
    <definedName name="BExEWQ0M1N3KMKTDJ73H10QSG4W1" hidden="1">'[13]Reco Sheet for Fcast'!$H$2:$I$2</definedName>
    <definedName name="BExEX85F3OSW8NSCYGYPS9372Z1Q" hidden="1">'[13]Reco Sheet for Fcast'!$H$2:$I$2</definedName>
    <definedName name="BExEX9HWY2G6928ZVVVQF77QCM2C" hidden="1">'[14]AMI P &amp; L'!#REF!</definedName>
    <definedName name="BExEXBQWAYKMVBRJRHB8PFCSYFVN" hidden="1">'[13]Reco Sheet for Fcast'!$I$10:$J$10</definedName>
    <definedName name="BExEXRBZ0DI9E2UFLLKYWGN66B61" hidden="1">'[14]AMI P &amp; L'!#REF!</definedName>
    <definedName name="BExEYLG9FL9V1JPPNZ3FUDNSEJ4V" hidden="1">'[13]Reco Sheet for Fcast'!$I$10:$J$10</definedName>
    <definedName name="BExEYMSPJ8NAM530KGLCIZKRIZQ2" hidden="1">#REF!</definedName>
    <definedName name="BExEYOW8C1B3OUUCIGEC7L8OOW1Z" hidden="1">'[13]Reco Sheet for Fcast'!$G$2:$H$2</definedName>
    <definedName name="BExEYUQJXZT6N5HJH8ACJF6SRWEE" hidden="1">'[13]Reco Sheet for Fcast'!$I$6:$J$6</definedName>
    <definedName name="BExEZ1S6VZCG01ZPLBSS9Z1SBOJ2" hidden="1">'[13]Reco Sheet for Fcast'!$I$10:$J$10</definedName>
    <definedName name="BExEZ1S7T9NR9JGWF19512ER0YC0" hidden="1">#REF!</definedName>
    <definedName name="BExEZGBFNJR8DLPN0V11AU22L6WY" hidden="1">'[13]Reco Sheet for Fcast'!$I$9:$J$9</definedName>
    <definedName name="BExEZM0KKJJF7WB3ZTYQ6Y00HDUP" hidden="1">#REF!</definedName>
    <definedName name="BExEZWNIZ06IIMDYQSV4BSTCR7UN" hidden="1">'[13]Reco Sheet for Fcast'!$F$11:$G$11</definedName>
    <definedName name="BExEZXEG4TM0ZW3671Q0LLO7NEJS" hidden="1">#REF!</definedName>
    <definedName name="BExF02Y3V3QEPO2XLDSK47APK9XJ" hidden="1">'[13]Reco Sheet for Fcast'!$G$2</definedName>
    <definedName name="BExF09OS91RT7N7IW8JLMZ121ZP3" hidden="1">'[13]Reco Sheet for Fcast'!$I$7:$J$7</definedName>
    <definedName name="BExF0C8L8MPMMA1XQ6J8H8CEDPJ9" hidden="1">'[13]Reco Sheet for Fcast'!$F$6:$G$6</definedName>
    <definedName name="BExF0LOEHV42P2DV7QL8O7HOQ3N9" hidden="1">'[13]Reco Sheet for Fcast'!$F$11:$G$11</definedName>
    <definedName name="BExF0WRM9VO25RLSO03ZOCE8H7K5" hidden="1">'[13]Reco Sheet for Fcast'!$H$2:$I$2</definedName>
    <definedName name="BExF0YEVOP1GW6ETJGOVIA7BKBX3" hidden="1">#REF!</definedName>
    <definedName name="BExF0ZRI7W4RSLIDLHTSM0AWXO3S" hidden="1">'[14]AMI P &amp; L'!#REF!</definedName>
    <definedName name="BExF19CT3MMZZ2T5EWMDNG3UOJ01" hidden="1">'[13]Reco Sheet for Fcast'!$I$9:$J$9</definedName>
    <definedName name="BExF1M38U6NX17YJA8YU359B5Z4M" hidden="1">'[13]Reco Sheet for Fcast'!$I$10:$J$10</definedName>
    <definedName name="BExF1MU4W3NPEY0OHRDWP5IANCBB" hidden="1">'[13]Reco Sheet for Fcast'!$I$10:$J$10</definedName>
    <definedName name="BExF1MZN8MWMOKOARHJ1QAF9HPGT" hidden="1">'[13]Reco Sheet for Fcast'!$F$8:$G$8</definedName>
    <definedName name="BExF1UHD1URZND0VTZ5BY2FRCCF7" hidden="1">#REF!</definedName>
    <definedName name="BExF1US4ZIQYSU5LBFYNRA9N0K2O" hidden="1">'[13]Reco Sheet for Fcast'!$I$9:$J$9</definedName>
    <definedName name="BExF2CWZN6E87RGTBMD4YQI2QT7R" hidden="1">'[13]Reco Sheet for Fcast'!$F$10:$G$10</definedName>
    <definedName name="BExF2DYO1WQ7GMXSTAQRDBW1NSFG" hidden="1">'[13]Reco Sheet for Fcast'!$F$9:$G$9</definedName>
    <definedName name="BExF2LWJ8M4NGGKOIOZBJ3TPKQMD" hidden="1">#REF!</definedName>
    <definedName name="BExF2MSWNUY9Z6BZJQZ538PPTION" hidden="1">'[13]Reco Sheet for Fcast'!$I$6:$J$6</definedName>
    <definedName name="BExF2QZYWHTYGUTTXR15CKCV3LS7" hidden="1">'[13]Reco Sheet for Fcast'!$F$11:$G$11</definedName>
    <definedName name="BExF2T8Y6TSJ74RMSZOA9CEH4OZ6" hidden="1">'[13]Reco Sheet for Fcast'!$I$2</definedName>
    <definedName name="BExF31N3YM4F37EOOY8M8VI1KXN8" hidden="1">'[13]Reco Sheet for Fcast'!$F$9:$G$9</definedName>
    <definedName name="BExF37C1YKBT79Z9SOJAG5MXQGTU" hidden="1">'[13]Reco Sheet for Fcast'!$F$15</definedName>
    <definedName name="BExF382XL4A8VTMCPJY3C5IWNXCC" hidden="1">#REF!</definedName>
    <definedName name="BExF3A6HPA6DGYALZNHHJPMCUYZR" hidden="1">'[13]Reco Sheet for Fcast'!$F$8:$G$8</definedName>
    <definedName name="BExF3I9T44X7DV9HHV51DVDDPPZG" hidden="1">'[13]Reco Sheet for Fcast'!$K$2</definedName>
    <definedName name="BExF3JMFX5DILOIFUDIO1HZUK875" hidden="1">'[13]Reco Sheet for Fcast'!$H$2:$I$2</definedName>
    <definedName name="BExF3NTC4BGZEM6B87TCFX277QCS" hidden="1">'[14]AMI P &amp; L'!#REF!</definedName>
    <definedName name="BExF3Q7NI90WT31QHYSJDIG0LLLJ" hidden="1">'[13]Reco Sheet for Fcast'!$I$10:$J$10</definedName>
    <definedName name="BExF3QD55TIY1MSBSRK9TUJKBEWO" hidden="1">'[13]Reco Sheet for Fcast'!$H$2:$I$2</definedName>
    <definedName name="BExF3QD5AXW8T6FZ8O1C78NHR5C3" hidden="1">#REF!</definedName>
    <definedName name="BExF3QT8J6RIF1L3R700MBSKIOKW" hidden="1">'[13]Reco Sheet for Fcast'!$F$11:$G$11</definedName>
    <definedName name="BExF41WFMNZ2YQ1KBKOBZWROKVHO" hidden="1">#REF!</definedName>
    <definedName name="BExF42SSBVPMLK2UB3B7FPEIY9TU" hidden="1">'[14]AMI P &amp; L'!#REF!</definedName>
    <definedName name="BExF4HXSWB50BKYPWA0HTT8W56H6" hidden="1">'[13]Reco Sheet for Fcast'!$I$10:$J$10</definedName>
    <definedName name="BExF4KHF04IWW4LQ95FHQPFE4Y9K" hidden="1">'[13]Reco Sheet for Fcast'!$I$8:$J$8</definedName>
    <definedName name="BExF4KXIG1XOE6UY0ICYSY5JDNTS" hidden="1">#REF!</definedName>
    <definedName name="BExF4MVQM5Y0QRDLDFSKWWTF709C" hidden="1">'[13]Reco Sheet for Fcast'!$I$8:$J$8</definedName>
    <definedName name="BExF4PVMZYV36E8HOYY06J81AMBI" hidden="1">'[14]AMI P &amp; L'!#REF!</definedName>
    <definedName name="BExF4SF9NEX1FZE9N8EXT89PM54D" hidden="1">'[13]Reco Sheet for Fcast'!$F$11:$G$11</definedName>
    <definedName name="BExF52GTGP8MHGII4KJ8TJGR8W8U" hidden="1">'[13]Reco Sheet for Fcast'!$H$2:$I$2</definedName>
    <definedName name="BExF57K7L3UC1I2FSAWURR4SN0UN" hidden="1">'[13]Reco Sheet for Fcast'!$I$10:$J$10</definedName>
    <definedName name="BExF5B5Q7SUPDSPIJOA1GNG17ZFD" hidden="1">#REF!</definedName>
    <definedName name="BExF5CCUNN10ODYNRYLTJ6DOSQA7" hidden="1">#REF!</definedName>
    <definedName name="BExF5HR2GFV7O8LKG9SJ4BY78LYA" hidden="1">'[13]Reco Sheet for Fcast'!$I$8:$J$8</definedName>
    <definedName name="BExF5ZFO2A29GHWR5ES64Z9OS16J" hidden="1">'[14]AMI P &amp; L'!#REF!</definedName>
    <definedName name="BExF63S045JO7H2ZJCBTBVH3SUIF" hidden="1">'[13]Reco Sheet for Fcast'!$I$11:$J$11</definedName>
    <definedName name="BExF642TEGTXCI9A61ZOONJCB0U1" hidden="1">'[13]Reco Sheet for Fcast'!$I$8:$J$8</definedName>
    <definedName name="BExF67O951CF8UJF3KBDNR0E83C1" hidden="1">'[14]AMI P &amp; L'!#REF!</definedName>
    <definedName name="BExF690Y20C503FDB3JYBPHX2VD1" hidden="1">#REF!</definedName>
    <definedName name="BExF6EV7I35NVMIJGYTB6E24YVPA" hidden="1">'[13]Reco Sheet for Fcast'!$K$2</definedName>
    <definedName name="BExF6FGUF393KTMBT40S5BYAFG00" hidden="1">'[13]Reco Sheet for Fcast'!$H$2:$I$2</definedName>
    <definedName name="BExF6GNYXWY8A0SY4PW1B6KJMMTM" hidden="1">'[14]AMI P &amp; L'!#REF!</definedName>
    <definedName name="BExF6IB8K74Z0AFT05GPOKKZW7C9" hidden="1">'[13]Reco Sheet for Fcast'!$I$9:$J$9</definedName>
    <definedName name="BExF6NUXJI11W2IAZNAM1QWC0459" hidden="1">'[13]Reco Sheet for Fcast'!$F$7:$G$7</definedName>
    <definedName name="BExF6RR76KNVIXGJOVFO8GDILKGZ" hidden="1">'[13]Reco Sheet for Fcast'!$F$15</definedName>
    <definedName name="BExF6ZE8D5CMPJPRWT6S4HM56LPF" hidden="1">'[13]Reco Sheet for Fcast'!$F$11:$G$11</definedName>
    <definedName name="BExF73W2L5MS2FLCNPQGFZ2DUCP6" hidden="1">FC Corp CAPEX [17]Report!$B$3:$C$6</definedName>
    <definedName name="BExF76FV8SF7AJK7B35AL7VTZF6D" hidden="1">'[13]Reco Sheet for Fcast'!$F$8:$G$8</definedName>
    <definedName name="BExF7EOIMC1OYL1N7835KGOI0FIZ" hidden="1">'[13]Reco Sheet for Fcast'!$I$10:$J$10</definedName>
    <definedName name="BExF7K88K7ASGV6RAOAGH52G04VR" hidden="1">'[14]AMI P &amp; L'!#REF!</definedName>
    <definedName name="BExF7N83YDEVXDEZQFACS9ZVES27" hidden="1">'[14]AMI P &amp; L'!#REF!</definedName>
    <definedName name="BExF7OVDRP3LHNAF2CX4V84CKKIR" hidden="1">'[13]Reco Sheet for Fcast'!$I$7:$J$7</definedName>
    <definedName name="BExF7QO41X2A2SL8UXDNP99GY7U9" hidden="1">'[13]Reco Sheet for Fcast'!$I$8:$J$8</definedName>
    <definedName name="BExF81GI8B8WBHXFTET68A9358BR" hidden="1">'[13]Reco Sheet for Fcast'!$F$10:$G$10</definedName>
    <definedName name="BExF86UR62V3WXM59JUA7U4NEJAT" hidden="1">#REF!</definedName>
    <definedName name="BExF94F5ZD2KMXCLSB4BN3BPWPZW" hidden="1">#REF!</definedName>
    <definedName name="BExGL97US0Y3KXXASUTVR26XLT70" hidden="1">'[14]AMI P &amp; L'!#REF!</definedName>
    <definedName name="BExGLC7R4C33RO0PID97ZPPVCW4M" hidden="1">'[13]Reco Sheet for Fcast'!$F$11:$G$11</definedName>
    <definedName name="BExGLFIF7HCFSHNQHKEV6RY0WCO3" hidden="1">'[13]Reco Sheet for Fcast'!$F$8:$G$8</definedName>
    <definedName name="BExGLMPD5LHHQXURM0Y3L44P343X" hidden="1">'[13]Reco Sheet for Fcast'!$I$7:$J$7</definedName>
    <definedName name="BExGLTARRL0J772UD2TXEYAVPY6E" hidden="1">'[13]Reco Sheet for Fcast'!$F$6:$G$6</definedName>
    <definedName name="BExGLYE6RZTAAWHJBG2QFJPTDS2Q" hidden="1">'[13]Reco Sheet for Fcast'!$F$7:$G$7</definedName>
    <definedName name="BExGM4DZ65OAQP7MA4LN6QMYZOFF" hidden="1">'[13]Reco Sheet for Fcast'!$F$10:$G$10</definedName>
    <definedName name="BExGM7DV048A50I5ERW750F4VS9C" hidden="1">'[16]Capital orders'!#REF!</definedName>
    <definedName name="BExGMCXCWEC9XNUOEMZ61TMI6CUO" hidden="1">'[13]Reco Sheet for Fcast'!$G$2</definedName>
    <definedName name="BExGMJDGIH0MEPC2TUSFUCY2ROTB" hidden="1">'[14]AMI P &amp; L'!#REF!</definedName>
    <definedName name="BExGMKPW2HPKN0M0XKF3AZ8YP0D6" hidden="1">'[13]Reco Sheet for Fcast'!$I$10:$J$10</definedName>
    <definedName name="BExGMP2F175LGL6QVSJGP6GKYHHA" hidden="1">'[13]Reco Sheet for Fcast'!$I$8:$J$8</definedName>
    <definedName name="BExGMPIIP8GKML2VVA8OEFL43NCS" hidden="1">'[13]Reco Sheet for Fcast'!$F$6:$G$6</definedName>
    <definedName name="BExGMZ3SRIXLXMWBVOXXV3M4U4YL" hidden="1">'[13]Reco Sheet for Fcast'!$F$7:$G$7</definedName>
    <definedName name="BExGMZ3UBN48IXU1ZEFYECEMZ1IM" hidden="1">'[13]Reco Sheet for Fcast'!$F$6:$G$6</definedName>
    <definedName name="BExGMZK2RWS3LUIF04PFESJU6MDU" hidden="1">#REF!</definedName>
    <definedName name="BExGN4I0QATXNZCLZJM1KH1OIJQH" hidden="1">'[13]Reco Sheet for Fcast'!$F$9:$G$9</definedName>
    <definedName name="BExGN9FZ2RWCMSY1YOBJKZMNIM9R" hidden="1">'[13]Reco Sheet for Fcast'!$G$2</definedName>
    <definedName name="BExGNDN1INYA9ECZDFUDM9J0UKQR" hidden="1">#REF!</definedName>
    <definedName name="BExGNDSIMTHOCXXG6QOGR6DA8SGG" hidden="1">'[14]AMI P &amp; L'!#REF!</definedName>
    <definedName name="BExGNGXPVU95K83SHZNAOX17P52R" hidden="1">#REF!</definedName>
    <definedName name="BExGNN2YQ9BDAZXT2GLCSAPXKIM7" hidden="1">'[14]AMI P &amp; L'!#REF!</definedName>
    <definedName name="BExGNSS0CKRPKHO25R3TDBEL2NHX" hidden="1">'[13]Reco Sheet for Fcast'!$F$6:$G$6</definedName>
    <definedName name="BExGNYH0MO8NOVS85L15G0RWX4GW" hidden="1">'[13]Reco Sheet for Fcast'!$I$7:$J$7</definedName>
    <definedName name="BExGNZO44DEG8CGIDYSEGDUQ531R" hidden="1">'[14]AMI P &amp; L'!#REF!</definedName>
    <definedName name="BExGO2O0V6UYDY26AX8OSN72F77N" hidden="1">'[13]Reco Sheet for Fcast'!$F$11:$G$11</definedName>
    <definedName name="BExGO2YUBOVLYHY1QSIHRE1KLAFV" hidden="1">'[14]AMI P &amp; L'!#REF!</definedName>
    <definedName name="BExGO70E2O70LF46V8T26YFPL4V8" hidden="1">'[13]Reco Sheet for Fcast'!$F$9:$G$9</definedName>
    <definedName name="BExGOB25QJMQCQE76MRW9X58OIOO" hidden="1">'[13]Reco Sheet for Fcast'!$I$9:$J$9</definedName>
    <definedName name="BExGODAZKJ9EXMQZNQR5YDBSS525" hidden="1">'[14]AMI P &amp; L'!#REF!</definedName>
    <definedName name="BExGODR8ZSMUC11I56QHSZ686XV5" hidden="1">'[13]Reco Sheet for Fcast'!$F$8:$G$8</definedName>
    <definedName name="BExGOXJDHUDPDT8I8IVGVW9J0R5Q" hidden="1">'[13]Reco Sheet for Fcast'!$I$6:$J$6</definedName>
    <definedName name="BExGPHGT5KDOCMV2EFS4OVKTWBRD" hidden="1">'[13]Reco Sheet for Fcast'!$F$11:$G$11</definedName>
    <definedName name="BExGPID72Y4Y619LWASUQZKZHJNC" hidden="1">'[13]Reco Sheet for Fcast'!$F$15</definedName>
    <definedName name="BExGPPENQIANVGLVQJ77DK5JPRTB" hidden="1">'[13]Reco Sheet for Fcast'!$F$8:$G$8</definedName>
    <definedName name="BExGQ1ZU4967P72AHF4V1D0FOL5C" hidden="1">'[13]Reco Sheet for Fcast'!$I$7:$J$7</definedName>
    <definedName name="BExGQ36ZOMR9GV8T05M605MMOY3Y" hidden="1">'[14]AMI P &amp; L'!#REF!</definedName>
    <definedName name="BExGQ61DTJ0SBFMDFBAK3XZ9O0ZO" hidden="1">'[13]Reco Sheet for Fcast'!$I$8:$J$8</definedName>
    <definedName name="BExGQ6SG9XEOD0VMBAR22YPZWSTA" hidden="1">'[13]Reco Sheet for Fcast'!$F$6:$G$6</definedName>
    <definedName name="BExGQGJ1A7LNZUS8QSMOG8UNGLMK" hidden="1">'[13]Reco Sheet for Fcast'!$G$2</definedName>
    <definedName name="BExGQPO7ENFEQC0NC6MC9OZR2LHY" hidden="1">'[13]Reco Sheet for Fcast'!$I$8:$J$8</definedName>
    <definedName name="BExGQX0H4EZMXBJTKJJE4ICJWN5O" hidden="1">'[14]AMI P &amp; L'!#REF!</definedName>
    <definedName name="BExGR2ENVVMIJQENKY6QPV34HDYB" hidden="1">#REF!</definedName>
    <definedName name="BExGR4CW3WRIID17GGX4MI9ZDHFE" hidden="1">'[13]Reco Sheet for Fcast'!$K$2</definedName>
    <definedName name="BExGR65GJX27MU2OL6NI5PB8XVB4" hidden="1">'[13]Reco Sheet for Fcast'!$H$2:$I$2</definedName>
    <definedName name="BExGR6LQ97HETGS3CT96L4IK0JSH" hidden="1">'[13]Reco Sheet for Fcast'!$I$8:$J$8</definedName>
    <definedName name="BExGR902JCXO7ZLKL3VYXM9XRW3A" hidden="1">#REF!</definedName>
    <definedName name="BExGR9ATP2LVT7B9OCPSLJ11H9SX" hidden="1">'[13]Reco Sheet for Fcast'!$F$8:$G$8</definedName>
    <definedName name="BExGRA1VE5SDFH8FM4H8YLA70J65" hidden="1">#REF!</definedName>
    <definedName name="BExGREP2D0XVCEBGWU6RQ7KX23Q3" hidden="1">'[13]Reco Sheet for Fcast'!$F$8:$G$8</definedName>
    <definedName name="BExGRUKVVKDL8483WI70VN2QZDGD" hidden="1">'[13]Reco Sheet for Fcast'!$F$7:$G$7</definedName>
    <definedName name="BExGRVXD519NRV2E1ZYNYCW0PMW6" hidden="1">#REF!</definedName>
    <definedName name="BExGS2IWR5DUNJ1U9PAKIV8CMBNI" hidden="1">'[13]Reco Sheet for Fcast'!$H$2:$I$2</definedName>
    <definedName name="BExGS69P9FFTEOPDS0MWFKF45G47" hidden="1">'[13]Reco Sheet for Fcast'!$G$2</definedName>
    <definedName name="BExGS6F1JFHM5MUJ1RFO50WP6D05" hidden="1">'[13]Reco Sheet for Fcast'!$I$6:$J$6</definedName>
    <definedName name="BExGSA5YB5ZGE4NHDVCZ55TQAJTL" hidden="1">'[13]Reco Sheet for Fcast'!$I$10:$J$10</definedName>
    <definedName name="BExGSARJTLL2AE6NAMXZ7IGZI2M1" hidden="1">#REF!</definedName>
    <definedName name="BExGSCEUCQQVDEEKWJ677QTGUVTE" hidden="1">'[13]Reco Sheet for Fcast'!$I$6:$J$6</definedName>
    <definedName name="BExGSQY65LH1PCKKM5WHDW83F35O" hidden="1">'[14]AMI P &amp; L'!#REF!</definedName>
    <definedName name="BExGSYW1GKISF0PMUAK3XJK9PEW9" hidden="1">'[13]Reco Sheet for Fcast'!$F$11:$G$11</definedName>
    <definedName name="BExGT0DZJB6LSF6L693UUB9EY1VQ" hidden="1">'[14]AMI P &amp; L'!#REF!</definedName>
    <definedName name="BExGT0OSYJ4G1RU3EZR9QY6M3SCB" hidden="1">'[13]Reco Sheet for Fcast'!$J$2:$K$2</definedName>
    <definedName name="BExGTGVFIF8HOQXR54SK065A8M4K" hidden="1">'[13]Reco Sheet for Fcast'!$F$10:$G$10</definedName>
    <definedName name="BExGTI2KYBJUSGL2YDFTU3H46W8K" hidden="1">#REF!</definedName>
    <definedName name="BExGTIYX3OWPIINOGY1E4QQYSKHP" hidden="1">'[14]AMI P &amp; L'!#REF!</definedName>
    <definedName name="BExGTKGUN0KUU3C0RL2LK98D8MEK" hidden="1">'[13]Reco Sheet for Fcast'!$I$8:$J$8</definedName>
    <definedName name="BExGTL2GNL3OOQJZFJUSE2HL0E73" hidden="1">#REF!</definedName>
    <definedName name="BExGTQB6STG5OP8F4WFG4MJ1QG32" hidden="1">'[15]Bud Mth'!$F$8:$G$8</definedName>
    <definedName name="BExGTZ046J7VMUG4YPKFN2K8TWB7" hidden="1">'[13]Reco Sheet for Fcast'!$I$7:$J$7</definedName>
    <definedName name="BExGU2G9OPRZRIU9YGF6NX9FUW0J" hidden="1">'[13]Reco Sheet for Fcast'!$I$9:$J$9</definedName>
    <definedName name="BExGU6HTKLRZO8UOI3DTAM5RFDBA" hidden="1">'[13]Reco Sheet for Fcast'!$I$7:$J$7</definedName>
    <definedName name="BExGUDDZXFFQHAF4UZF8ZB1HO7H6" hidden="1">'[14]AMI P &amp; L'!#REF!</definedName>
    <definedName name="BExGUIBXBRHGM97ZX6GBA4ZDQ79C" hidden="1">'[13]Reco Sheet for Fcast'!$F$9:$G$9</definedName>
    <definedName name="BExGUM8D91UNPCOO4TKP9FGX85TF" hidden="1">'[14]AMI P &amp; L'!#REF!</definedName>
    <definedName name="BExGUQF9N9FKI7S0H30WUAEB5LPD" hidden="1">'[13]Reco Sheet for Fcast'!$K$2</definedName>
    <definedName name="BExGUR6BA03XPBK60SQUW197GJ5X" hidden="1">'[13]Reco Sheet for Fcast'!$I$7:$J$7</definedName>
    <definedName name="BExGUVDE0K966CA20KN65F326IBA" hidden="1">#REF!</definedName>
    <definedName name="BExGUVIP60TA4B7X2PFGMBFUSKGX" hidden="1">'[13]Reco Sheet for Fcast'!$F$10:$G$10</definedName>
    <definedName name="BExGUVYZ49VJJQ6ZGHDI0J4Q6VUK" hidden="1">'[16]Capital orders'!#REF!</definedName>
    <definedName name="BExGUZKF06F209XL1IZWVJEQ82EE" hidden="1">'[13]Reco Sheet for Fcast'!$I$9:$J$9</definedName>
    <definedName name="BExGV2EVT380QHD4AP2RL9MR8L5L" hidden="1">'[13]Reco Sheet for Fcast'!$I$10:$J$10</definedName>
    <definedName name="BExGV4NVN9KBLA14SOD5M7JEE632" hidden="1">'[15]Bud Mth'!$I$9:$J$9</definedName>
    <definedName name="BExGVSCA3HCP1IVDZ0IAS8KEGOX0" hidden="1">#REF!</definedName>
    <definedName name="BExGVV6OOLDQ3TXZK51TTF3YX0WN" hidden="1">'[13]Reco Sheet for Fcast'!$F$10:$G$10</definedName>
    <definedName name="BExGW0KVS7U0C87XFZ78QW991IEV" hidden="1">'[13]Reco Sheet for Fcast'!$I$7:$J$7</definedName>
    <definedName name="BExGW2Z7AMPG6H9EXA9ML6EZVGGA" hidden="1">'[13]Reco Sheet for Fcast'!$F$15</definedName>
    <definedName name="BExGWABG5VT5XO1A196RK61AXA8C" hidden="1">'[13]Reco Sheet for Fcast'!$F$7:$G$7</definedName>
    <definedName name="BExGWEO0JDG84NYLEAV5NSOAGMJZ" hidden="1">'[14]AMI P &amp; L'!#REF!</definedName>
    <definedName name="BExGWLEOC70Z8QAJTPT2PDHTNM4L" hidden="1">'[13]Reco Sheet for Fcast'!$F$7:$G$7</definedName>
    <definedName name="BExGWNCXLCRTLBVMTXYJ5PHQI6SS" hidden="1">'[14]AMI P &amp; L'!#REF!</definedName>
    <definedName name="BExGWQNKX6U55XS50K72Y3WLJ462" hidden="1">#REF!</definedName>
    <definedName name="BExGX6U988MCFIGDA1282F92U9AA" hidden="1">'[13]Reco Sheet for Fcast'!$F$11:$G$11</definedName>
    <definedName name="BExGX7FTB1CKAT5HUW6H531FIY6I" hidden="1">'[14]AMI P &amp; L'!#REF!</definedName>
    <definedName name="BExGX9DVACJQIZ4GH6YAD2A7F70O" hidden="1">'[13]Reco Sheet for Fcast'!$I$9:$J$9</definedName>
    <definedName name="BExGXDVP2S2Y8Z8Q43I78RCIK3DD" hidden="1">'[13]Reco Sheet for Fcast'!$F$10:$G$10</definedName>
    <definedName name="BExGXJ9W5JU7TT9S0BKL5Y6VVB39" hidden="1">'[13]Reco Sheet for Fcast'!$I$6:$J$6</definedName>
    <definedName name="BExGXP9PLH9HGLX6X9E31SFWH8E0" hidden="1">'[13]Reco Sheet for Fcast'!$J$2:$K$2</definedName>
    <definedName name="BExGXWB73RJ4BASBQTQ8EY0EC1EB" hidden="1">'[13]Reco Sheet for Fcast'!$K$2</definedName>
    <definedName name="BExGXZ0ABB43C7SMRKZHWOSU9EQX" hidden="1">'[13]Reco Sheet for Fcast'!$F$8:$G$8</definedName>
    <definedName name="BExGY6SU3SYVCJ3AG2ITY59SAZ5A" hidden="1">'[13]Reco Sheet for Fcast'!$F$15:$G$16</definedName>
    <definedName name="BExGY6YA4P5KMY2VHT0DYK3YTFAX" hidden="1">'[13]Reco Sheet for Fcast'!$F$9:$G$9</definedName>
    <definedName name="BExGY8G88PVVRYHPHRPJZFSX6HSC" hidden="1">'[13]Reco Sheet for Fcast'!$F$8:$G$8</definedName>
    <definedName name="BExGYC718HTZ80PNKYPVIYGRJVF6" hidden="1">'[13]Reco Sheet for Fcast'!$I$7:$J$7</definedName>
    <definedName name="BExGYCNATXZY2FID93B17YWIPPRD" hidden="1">'[13]Reco Sheet for Fcast'!$G$2</definedName>
    <definedName name="BExGYGJJJ3BBCQAOA51WHP01HN73" hidden="1">'[13]Reco Sheet for Fcast'!$F$11:$G$11</definedName>
    <definedName name="BExGYJE09NMFU592QN78WBPFJH50" hidden="1">#REF!</definedName>
    <definedName name="BExGYOS6TV2C72PLRFU8RP1I58GY" hidden="1">'[13]Reco Sheet for Fcast'!$F$8:$G$8</definedName>
    <definedName name="BExGYZF6NJ8J8TCF9W5RBAABK369" hidden="1">#REF!</definedName>
    <definedName name="BExGZJ78ZWZCVHZ3BKEKFJZ6MAEO" hidden="1">'[13]Reco Sheet for Fcast'!$I$11:$J$11</definedName>
    <definedName name="BExGZOLH2QV73J3M9IWDDPA62TP4" hidden="1">'[13]Reco Sheet for Fcast'!$I$9:$J$9</definedName>
    <definedName name="BExGZP1PWGFKVVVN4YDIS22DZPCR" hidden="1">'[13]Reco Sheet for Fcast'!$I$6:$J$6</definedName>
    <definedName name="BExGZYMVDK10COF1CY445MMWH2TK" hidden="1">#REF!</definedName>
    <definedName name="BExH00L21GZX5YJJGVMOAWBERLP5" hidden="1">'[13]Reco Sheet for Fcast'!$I$9:$J$9</definedName>
    <definedName name="BExH02ZD6VAY1KQLAQYBBI6WWIZB" hidden="1">'[14]AMI P &amp; L'!#REF!</definedName>
    <definedName name="BExH08Z6LQCGGSGSAILMHX4X7JMD" hidden="1">'[13]Reco Sheet for Fcast'!$I$6:$J$6</definedName>
    <definedName name="BExH09VINWGY7QSDNGT9BDVKS3JQ" hidden="1">#REF!</definedName>
    <definedName name="BExH0KT9Z8HEVRRQRGQ8YHXRLIJA" hidden="1">'[13]Reco Sheet for Fcast'!$I$9:$J$9</definedName>
    <definedName name="BExH0M0FDN12YBOCKL3XL2Z7T7Y8" hidden="1">'[13]Reco Sheet for Fcast'!$F$10:$G$10</definedName>
    <definedName name="BExH0O9G06YPZ5TN9RYT326I1CP2" hidden="1">'[13]Reco Sheet for Fcast'!$F$7:$G$7</definedName>
    <definedName name="BExH0WNJAKTJRCKMTX8O4KNMIIJM" hidden="1">'[14]AMI P &amp; L'!#REF!</definedName>
    <definedName name="BExH12Y4WX542WI3ZEM15AK4UM9J" hidden="1">'[13]Reco Sheet for Fcast'!$F$7:$G$7</definedName>
    <definedName name="BExH1FDTQXR9QQ31WDB7OPXU7MPT" hidden="1">'[14]AMI P &amp; L'!#REF!</definedName>
    <definedName name="BExH1FOMEUIJNIDJAUY0ZQFBJSY9" hidden="1">'[13]Reco Sheet for Fcast'!$I$6:$J$6</definedName>
    <definedName name="BExH1IDQM8I99T9BKP4XNASNIKR8" hidden="1">#REF!</definedName>
    <definedName name="BExH1JFFHEBFX9BWJMNIA3N66R3Z" hidden="1">'[13]Reco Sheet for Fcast'!$F$10:$G$10</definedName>
    <definedName name="BExH1Z0GIUSVTF2H1G1I3PDGBNK2" hidden="1">'[13]Reco Sheet for Fcast'!$K$2</definedName>
    <definedName name="BExH225UTM6S9FW4MUDZS7F1PQSH" hidden="1">'[13]Reco Sheet for Fcast'!$I$7:$J$7</definedName>
    <definedName name="BExH23271RF7AYZ542KHQTH68GQ7" hidden="1">'[13]Reco Sheet for Fcast'!$F$10:$G$10</definedName>
    <definedName name="BExH2DEEO5YJEYEI3IYRHYF5MAPJ" hidden="1">#REF!</definedName>
    <definedName name="BExH2GJQR4JALNB314RY0LDI49VH" hidden="1">'[13]Reco Sheet for Fcast'!$I$7:$J$7</definedName>
    <definedName name="BExH2JZR49T7644JFVE7B3N7RZM9" hidden="1">'[13]Reco Sheet for Fcast'!$I$6:$J$6</definedName>
    <definedName name="BExH2WKXV8X5S2GSBBTWGI0NLNAH" hidden="1">'[13]Reco Sheet for Fcast'!$H$2:$I$2</definedName>
    <definedName name="BExH2XS1UFYFGU0S0EBXX90W2WE8" hidden="1">'[13]Reco Sheet for Fcast'!$I$9:$J$9</definedName>
    <definedName name="BExH2XS2TND9SB0GC295R4FP6K5Y" hidden="1">'[13]Reco Sheet for Fcast'!$I$2:$J$2</definedName>
    <definedName name="BExH2ZA0SZ4SSITL50NA8LZ3OEX6" hidden="1">'[14]AMI P &amp; L'!#REF!</definedName>
    <definedName name="BExH31Z3JNVJPESWKXHILGXZHP2M" hidden="1">'[13]Reco Sheet for Fcast'!$F$6:$G$6</definedName>
    <definedName name="BExH37TLURRTF1YO0TUV9JOJ0C78" hidden="1">#REF!</definedName>
    <definedName name="BExH3E9HZ3QJCDZW7WI7YACFQCHE" hidden="1">'[13]Reco Sheet for Fcast'!$F$9:$G$9</definedName>
    <definedName name="BExH3IRB6764RQ5HBYRLH6XCT29X" hidden="1">'[13]Reco Sheet for Fcast'!$I$10:$J$10</definedName>
    <definedName name="BExIG2U8V6RSB47SXLCQG3Q68YRO" hidden="1">'[13]Reco Sheet for Fcast'!$G$2</definedName>
    <definedName name="BExIG5JDFDNKGLHGNDY7U8KIF9NT" hidden="1">'[14]AMI P &amp; L'!#REF!</definedName>
    <definedName name="BExIGJBO8R13LV7CZ7C1YCP974NN" hidden="1">'[13]Reco Sheet for Fcast'!$F$10:$G$10</definedName>
    <definedName name="BExIGWT86FPOEYTI8GXCGU5Y3KGK" hidden="1">'[14]AMI P &amp; L'!#REF!</definedName>
    <definedName name="BExIHBHXA7E7VUTBVHXXXCH3A5CL" hidden="1">'[13]Reco Sheet for Fcast'!$I$9:$J$9</definedName>
    <definedName name="BExIHPQCQTGEW8QOJVIQ4VX0P6DX" hidden="1">'[13]Reco Sheet for Fcast'!$I$9:$J$9</definedName>
    <definedName name="BExII1KN91Q7DLW0UB7W2TJ5ACT9" hidden="1">'[13]Reco Sheet for Fcast'!$I$9:$J$9</definedName>
    <definedName name="BExII50LI8I0CDOOZEMIVHVA2V95" hidden="1">'[13]Reco Sheet for Fcast'!$I$11:$J$11</definedName>
    <definedName name="BExIIRXZ4ILQ2WWPRUWCMMSL1DLM" hidden="1">#REF!</definedName>
    <definedName name="BExIIVZOOUUQ08Q7KUUUZD0JVL8M" hidden="1">#REF!</definedName>
    <definedName name="BExIIXMY38TQD12CVV4S57L3I809" hidden="1">'[13]Reco Sheet for Fcast'!$I$9:$J$9</definedName>
    <definedName name="BExIIY37NEVU2LGS1JE4VR9AN6W4" hidden="1">'[13]Reco Sheet for Fcast'!$I$11:$J$11</definedName>
    <definedName name="BExIIYJAGXR8TPZ1KCYM7EGJ79UW" hidden="1">'[13]Reco Sheet for Fcast'!$I$9:$J$9</definedName>
    <definedName name="BExIJ3160YCWGAVEU0208ZGXXG3P" hidden="1">'[13]Reco Sheet for Fcast'!$I$7:$J$7</definedName>
    <definedName name="BExIJFGZJ5ED9D6KAY4PGQYLELAX" hidden="1">'[14]AMI P &amp; L'!#REF!</definedName>
    <definedName name="BExIJM2EOJY1E8YQ1ZS3GHTIQQRM" hidden="1">'[16]Capital orders'!#REF!</definedName>
    <definedName name="BExIJQ3XPPSZ585U2ER0RSSC71PK" hidden="1">#REF!</definedName>
    <definedName name="BExIJQK80ZEKSTV62E59AYJYUNLI" hidden="1">'[13]Reco Sheet for Fcast'!$F$6:$G$6</definedName>
    <definedName name="BExIJRLX3M0YQLU1D5Y9V7HM5QNM" hidden="1">'[13]Reco Sheet for Fcast'!$I$8:$J$8</definedName>
    <definedName name="BExIJU07KGZI9PHSNN9ODB8M4CUN" hidden="1">#REF!</definedName>
    <definedName name="BExIJV22J0QA7286KNPMHO1ZUCB3" hidden="1">'[13]Reco Sheet for Fcast'!$I$9:$J$9</definedName>
    <definedName name="BExIJVI6OC7B6ZE9V4PAOYZXKNER" hidden="1">'[13]Reco Sheet for Fcast'!$F$9:$G$9</definedName>
    <definedName name="BExIJWK0NGTGQ4X7D5VIVXD14JHI" hidden="1">'[13]Reco Sheet for Fcast'!$I$11:$J$11</definedName>
    <definedName name="BExIJWPCIYINEJUTXU74VK7WG031" hidden="1">'[13]Reco Sheet for Fcast'!$F$11:$G$11</definedName>
    <definedName name="BExIK7CGQS2B8BVWBEP2KKWMVHK9" hidden="1">'[15]Bud Mth'!$J$2:$K$2</definedName>
    <definedName name="BExIK9L9LK9TN82BD5N4561UUPT0" hidden="1">#REF!</definedName>
    <definedName name="BExIKHTXLQ3C6PPW2YPYVS2A6XD6" hidden="1">#REF!</definedName>
    <definedName name="BExIKHTXPZR5A8OHB6HDP6QWDHAD" hidden="1">'[13]Reco Sheet for Fcast'!$I$6:$J$6</definedName>
    <definedName name="BExIKMMJOETSAXJYY1SIKM58LMA2" hidden="1">'[13]Reco Sheet for Fcast'!$G$2</definedName>
    <definedName name="BExIKN2SLYNFHS9SQHJSB0NE57OF" hidden="1">'[13]Reco Sheet for Fcast'!$I$6:$J$6</definedName>
    <definedName name="BExIKRF6AQ6VOO9KCIWSM6FY8M7D" hidden="1">'[13]Reco Sheet for Fcast'!$F$11:$G$11</definedName>
    <definedName name="BExIKTYZESFT3LC0ASFMFKSE0D1X" hidden="1">'[13]Reco Sheet for Fcast'!$G$2</definedName>
    <definedName name="BExIKXVA6M8K0PTRYAGXS666L335" hidden="1">'[13]Reco Sheet for Fcast'!$G$2</definedName>
    <definedName name="BExIL0PMZ2SXK9R6MLP43KBU1J2P" hidden="1">'[13]Reco Sheet for Fcast'!$I$11:$J$11</definedName>
    <definedName name="BExIL2D433Q6FO89722GTVJL3F8V" hidden="1">#REF!</definedName>
    <definedName name="BExILAAXRTRAD18K74M6MGUEEPUM" hidden="1">'[13]Reco Sheet for Fcast'!$F$6:$G$6</definedName>
    <definedName name="BExILG5F338C0FFLMVOKMKF8X5ZP" hidden="1">'[14]AMI P &amp; L'!#REF!</definedName>
    <definedName name="BExILGQTQM0HOD0BJI90YO7GOIN3" hidden="1">'[13]Reco Sheet for Fcast'!$I$10:$J$10</definedName>
    <definedName name="BExILTHIEYYOIUWRZ5LLF1T70AJ7" hidden="1">'[13]Reco Sheet for Fcast'!$I$10:$J$10</definedName>
    <definedName name="BExIM9DBUB7ZGF4B20FVUO9QGOX2" hidden="1">'[13]Reco Sheet for Fcast'!$F$7:$G$7</definedName>
    <definedName name="BExIMGK9Z94TFPWWZFMD10HV0IF6" hidden="1">'[13]Reco Sheet for Fcast'!$I$11:$J$11</definedName>
    <definedName name="BExIMNR83ZD9BEO38CAKDHC70UDK" hidden="1">#REF!</definedName>
    <definedName name="BExIMPEGKG18TELVC33T4OQTNBWC" hidden="1">'[13]Reco Sheet for Fcast'!$F$10:$G$10</definedName>
    <definedName name="BExIN255I6ZAKBLLKE6S7FM3IQAQ" hidden="1">#REF!</definedName>
    <definedName name="BExIN4OR435DL1US13JQPOQK8GD5" hidden="1">'[13]Reco Sheet for Fcast'!$K$2</definedName>
    <definedName name="BExIN5ACO87Q5P34GNK1QC1WWACK" hidden="1">'[15]Bud Mth'!$F$6:$G$6</definedName>
    <definedName name="BExINI6A7H3KSFRFA6UBBDPKW37F" hidden="1">'[13]Reco Sheet for Fcast'!$F$10:$G$10</definedName>
    <definedName name="BExINIMK8XC3JOBT2EXYFHHH52H0" hidden="1">'[13]Reco Sheet for Fcast'!$I$11:$J$11</definedName>
    <definedName name="BExINLX401ZKEGWU168DS4JUM2J6" hidden="1">'[14]AMI P &amp; L'!#REF!</definedName>
    <definedName name="BExINMYYJO1FTV1CZF6O5XCFAMQX" hidden="1">'[14]AMI P &amp; L'!#REF!</definedName>
    <definedName name="BExINP2H4KI05FRFV5PKZFE00HKO" hidden="1">'[13]Reco Sheet for Fcast'!$I$6:$J$6</definedName>
    <definedName name="BExINZELVWYGU876QUUZCIMXPBQC" hidden="1">'[13]Reco Sheet for Fcast'!$I$8:$J$8</definedName>
    <definedName name="BExIOCQUQHKUU1KONGSDOLQTQEIC" hidden="1">'[13]Reco Sheet for Fcast'!$G$2</definedName>
    <definedName name="BExIOFL8Y5O61VLKTB4H20IJNWS1" hidden="1">'[13]Reco Sheet for Fcast'!$F$6:$G$6</definedName>
    <definedName name="BExIOKTZXH2A908F83ANDHGHNJ07" hidden="1">#REF!</definedName>
    <definedName name="BExIOMBXRW5NS4ZPYX9G5QREZ5J6" hidden="1">'[13]Reco Sheet for Fcast'!$F$11:$G$11</definedName>
    <definedName name="BExIORA3GK78T7C7SNBJJUONJ0LS" hidden="1">'[13]Reco Sheet for Fcast'!$F$15</definedName>
    <definedName name="BExIORFDXP4AVIEBLSTZ8ETSXMNM" hidden="1">'[13]Reco Sheet for Fcast'!$I$7:$J$7</definedName>
    <definedName name="BExIOTZ5EFZ2NASVQ05RH15HRSW6" hidden="1">'[13]Reco Sheet for Fcast'!$F$15</definedName>
    <definedName name="BExIP5TB0T9V3OKFX0GV0526AQ3D" hidden="1">#REF!</definedName>
    <definedName name="BExIP8YNN6UUE1GZ223SWH7DLGKO" hidden="1">'[13]Reco Sheet for Fcast'!$I$7:$J$7</definedName>
    <definedName name="BExIPAB4AOL592OJCC1CFAXTLF1A" hidden="1">'[13]Reco Sheet for Fcast'!$I$6:$J$6</definedName>
    <definedName name="BExIPB25DKX4S2ZCKQN7KWSC3JBF" hidden="1">'[13]Reco Sheet for Fcast'!$F$11:$G$11</definedName>
    <definedName name="BExIPDLT8JYAMGE5HTN4D1YHZF3V" hidden="1">'[14]AMI P &amp; L'!#REF!</definedName>
    <definedName name="BExIPG040Q08EWIWL6CAVR3GRI43" hidden="1">'[13]Reco Sheet for Fcast'!$I$7:$J$7</definedName>
    <definedName name="BExIPKNFUDPDKOSH5GHDVNA8D66S" hidden="1">'[13]Reco Sheet for Fcast'!$I$11:$J$11</definedName>
    <definedName name="BExIQ1VS9A2FHVD9TUHKG9K8EVVP" hidden="1">'[13]Reco Sheet for Fcast'!$F$11:$G$11</definedName>
    <definedName name="BExIQ3J19L30PSQ2CXNT6IHW0I7V" hidden="1">'[13]Reco Sheet for Fcast'!$I$9:$J$9</definedName>
    <definedName name="BExIQ3OJ7M04XCY276IO0LJA5XUK" hidden="1">'[13]Reco Sheet for Fcast'!$F$11:$G$11</definedName>
    <definedName name="BExIQ4FK3GUVQXFWKAEBB6FMWWUK" hidden="1">#REF!</definedName>
    <definedName name="BExIQ5S19ITB0NDRUN4XV7B905ED" hidden="1">'[13]Reco Sheet for Fcast'!$F$15</definedName>
    <definedName name="BExIQ9TMQT2EIXSVQW7GVSOAW2VJ" hidden="1">'[13]Reco Sheet for Fcast'!$I$8:$J$8</definedName>
    <definedName name="BExIQBMDE1L6J4H27K1FMSHQKDSE" hidden="1">'[13]Reco Sheet for Fcast'!$I$8:$J$8</definedName>
    <definedName name="BExIQE65LVXUOF3UZFO7SDHFJH22" hidden="1">'[13]Reco Sheet for Fcast'!$G$2</definedName>
    <definedName name="BExIQG9OO2KKBOWTMD1OXY36TEGA" hidden="1">'[13]Reco Sheet for Fcast'!$F$10:$G$10</definedName>
    <definedName name="BExIQMV2D77A07E403GAA7CYB8C2" hidden="1">'[13]Reco Sheet for Fcast'!$C$15:$D$23</definedName>
    <definedName name="BExIQX1XBB31HZTYEEVOBSE3C5A6" hidden="1">'[13]Reco Sheet for Fcast'!$I$10:$J$10</definedName>
    <definedName name="BExIR2ALYRP9FW99DK2084J7IIDC" hidden="1">'[13]Reco Sheet for Fcast'!$I$10:$J$10</definedName>
    <definedName name="BExIR8FQETPTQYW37DBVDWG3J4JW" hidden="1">'[13]Reco Sheet for Fcast'!$F$7:$G$7</definedName>
    <definedName name="BExIRBVWGULCWXZ0NA6HCLFX8VW6" hidden="1">'[15]Bud Mth'!$I$9:$J$9</definedName>
    <definedName name="BExIRG2Y0ISN5DU9I7FP9VMNBLJI" hidden="1">#REF!</definedName>
    <definedName name="BExIRRBGTY01OQOI3U5SW59RFDFI" hidden="1">'[13]Reco Sheet for Fcast'!$I$8:$J$8</definedName>
    <definedName name="BExIS4T0DRF57HYO7OGG72KBOFOI" hidden="1">'[13]Reco Sheet for Fcast'!$F$15:$G$34</definedName>
    <definedName name="BExIS77BJDDK18PGI9DSEYZPIL7P" hidden="1">'[13]Reco Sheet for Fcast'!$F$10:$G$10</definedName>
    <definedName name="BExIS8USL1T3Z97CZ30HJ98E2GXQ" hidden="1">'[13]Reco Sheet for Fcast'!$F$9:$G$9</definedName>
    <definedName name="BExISC5B700MZUBFTQ9K4IKTF7HR" hidden="1">'[13]Reco Sheet for Fcast'!$K$2</definedName>
    <definedName name="BExISDHXS49S1H56ENBPRF1NLD5C" hidden="1">'[13]Reco Sheet for Fcast'!$I$6:$J$6</definedName>
    <definedName name="BExISM1JLV54A21A164IURMPGUMU" hidden="1">'[13]Reco Sheet for Fcast'!$F$7:$G$7</definedName>
    <definedName name="BExISOL5FNHZHVLEZZZZ47YXZ5QS" hidden="1">#REF!</definedName>
    <definedName name="BExISRFKJYUZ4AKW44IJF7RF9Y90" hidden="1">'[13]Reco Sheet for Fcast'!$F$10:$G$10</definedName>
    <definedName name="BExIT1MK8TBAK3SNP36A8FKDQSOK" hidden="1">'[13]Reco Sheet for Fcast'!$F$11:$G$11</definedName>
    <definedName name="BExIT7RP2B89RX2C5P1P5H2DY1CI" hidden="1">#REF!</definedName>
    <definedName name="BExITBNYANV2S8KD56GOGCKW393R" hidden="1">'[13]Reco Sheet for Fcast'!$F$9:$G$9</definedName>
    <definedName name="BExIU6ZCS275CPHR7BIJ2SCIXCP7" hidden="1">#REF!</definedName>
    <definedName name="BExIUD4OJGH65NFNQ4VMCE3R4J1X" hidden="1">'[13]Reco Sheet for Fcast'!$F$7:$G$7</definedName>
    <definedName name="BExIUTB5OAAXYW0OFMP0PS40SPOB" hidden="1">'[13]Reco Sheet for Fcast'!$I$10:$J$10</definedName>
    <definedName name="BExIUUT2MHIOV6R3WHA0DPM1KBKY" hidden="1">'[14]AMI P &amp; L'!#REF!</definedName>
    <definedName name="BExIUYPDT1AM6MWGWQS646PIZIWC" hidden="1">'[13]Reco Sheet for Fcast'!$I$10:$J$10</definedName>
    <definedName name="BExIV0I2O9F8D1UK1SI8AEYR6U0A" hidden="1">'[13]Reco Sheet for Fcast'!$G$2</definedName>
    <definedName name="BExIV2LM38XPLRTWT0R44TMQ59E5" hidden="1">'[13]Reco Sheet for Fcast'!$F$15</definedName>
    <definedName name="BExIV3CMY91WXOF56UOYD0AUHJ3N" hidden="1">#REF!</definedName>
    <definedName name="BExIV3HY4S0YRV1F7XEMF2YHAR2I" hidden="1">'[13]Reco Sheet for Fcast'!$I$10:$J$10</definedName>
    <definedName name="BExIV6HUZFRIFLXW2SICKGTAH1PV" hidden="1">'[13]Reco Sheet for Fcast'!$I$11:$J$11</definedName>
    <definedName name="BExIVCXWL6H5LD9DHDIA4F5U9TQL" hidden="1">'[13]Reco Sheet for Fcast'!$F$15</definedName>
    <definedName name="BExIVMOIPSEWSIHIDDLOXESQ28A0" hidden="1">'[13]Reco Sheet for Fcast'!$F$11:$G$11</definedName>
    <definedName name="BExIVNVNJX9BYDLC88NG09YF5XQ6" hidden="1">'[13]Reco Sheet for Fcast'!$I$9:$J$9</definedName>
    <definedName name="BExIVOH8Z5N2NCDXBL9INQNLC76M" hidden="1">'[16]Capital orders'!#REF!</definedName>
    <definedName name="BExIVQVKLMGSRYT1LFZH0KUIA4OR" hidden="1">'[13]Reco Sheet for Fcast'!$I$11:$J$11</definedName>
    <definedName name="BExIVYTFI35KNR2XSA6N8OJYUTUR" hidden="1">'[14]AMI P &amp; L'!#REF!</definedName>
    <definedName name="BExIWB3SY3WRIVIOF988DNNODBOA" hidden="1">'[13]Reco Sheet for Fcast'!$G$2</definedName>
    <definedName name="BExIWB99CG0H52LRD6QWPN4L6DV2" hidden="1">'[13]Reco Sheet for Fcast'!$F$8:$G$8</definedName>
    <definedName name="BExIWG1W7XP9DFYYSZAIOSHM0QLQ" hidden="1">'[14]AMI P &amp; L'!#REF!</definedName>
    <definedName name="BExIWH3KUK94B7833DD4TB0Y6KP9" hidden="1">'[13]Reco Sheet for Fcast'!$F$6:$G$6</definedName>
    <definedName name="BExIWKE9MGIDWORBI43AWTUNYFAN" hidden="1">'[13]Reco Sheet for Fcast'!$K$2</definedName>
    <definedName name="BExIX34PM5DBTRHRQWP6PL6WIX88" hidden="1">'[13]Reco Sheet for Fcast'!$F$8:$G$8</definedName>
    <definedName name="BExIX5OAP9KSUE5SIZCW9P39Q4WE" hidden="1">'[13]Reco Sheet for Fcast'!$I$10:$J$10</definedName>
    <definedName name="BExIX69Y0CM4OW8NEPQXX4ORSAT2" hidden="1">'[13]Reco Sheet for Fcast'!$C$15:$D$23</definedName>
    <definedName name="BExIXGRJPVJMUDGSG7IHPXPNO69B" hidden="1">'[13]Reco Sheet for Fcast'!$G$2</definedName>
    <definedName name="BExIXKD0BLI75H7ME1HECIQSRJRB" hidden="1">#REF!</definedName>
    <definedName name="BExIXM5R87ZL3FHALWZXYCPHGX3E" hidden="1">'[13]Reco Sheet for Fcast'!$F$7:$G$7</definedName>
    <definedName name="BExIXS036ZCKT2Z8XZKLZ8PFWQGL" hidden="1">'[13]Reco Sheet for Fcast'!$I$7:$J$7</definedName>
    <definedName name="BExIXY5CF9PFM0P40AZ4U51TMWV0" hidden="1">'[13]Reco Sheet for Fcast'!$F$9:$G$9</definedName>
    <definedName name="BExIYBHEX2F02B9VOX3UIRG0YI3B" hidden="1">#REF!</definedName>
    <definedName name="BExIYEXJBK8JDWIRSVV4RJSKZVV1" hidden="1">'[13]Reco Sheet for Fcast'!$I$8:$J$8</definedName>
    <definedName name="BExIYI2RH0K4225XO970K2IQ1E79" hidden="1">'[14]AMI P &amp; L'!#REF!</definedName>
    <definedName name="BExIYMPZ0KS2KOJFQAUQJ77L7701" hidden="1">'[13]Reco Sheet for Fcast'!$G$2</definedName>
    <definedName name="BExIYP9Q6FV9T0R9G3UDKLS4TTYX" hidden="1">'[13]Reco Sheet for Fcast'!$F$6:$G$6</definedName>
    <definedName name="BExIYZGLDQ1TN7BIIN4RLDP31GIM" hidden="1">'[13]Reco Sheet for Fcast'!$F$8:$G$8</definedName>
    <definedName name="BExIZ4K0EZJK6PW3L8SVKTJFSWW9" hidden="1">'[13]Reco Sheet for Fcast'!$F$15:$F$15</definedName>
    <definedName name="BExIZAECINL6JE573R3GB2W6M9LF" hidden="1">#REF!</definedName>
    <definedName name="BExIZAECOEZGBAO29QMV14E6XDIV" hidden="1">'[13]Reco Sheet for Fcast'!$G$2:$H$2</definedName>
    <definedName name="BExIZKVXYD5O2JBU81F2UFJZLLSI" hidden="1">'[13]Reco Sheet for Fcast'!$F$8:$G$8</definedName>
    <definedName name="BExIZPZDHC8HGER83WHCZAHOX7LK" hidden="1">'[13]Reco Sheet for Fcast'!$F$11:$G$11</definedName>
    <definedName name="BExIZS2X10QUS4CITNIUIELXAFAJ" hidden="1">#REF!</definedName>
    <definedName name="BExIZY2PUZ0OF9YKK1B13IW0VS6G" hidden="1">'[13]Reco Sheet for Fcast'!$F$15</definedName>
    <definedName name="BExIZYO9AIHMDU2DUFADE30D5TCY" hidden="1">#REF!</definedName>
    <definedName name="BExJ08KBRR2XMWW3VZMPSQKXHZUH" hidden="1">'[14]AMI P &amp; L'!#REF!</definedName>
    <definedName name="BExJ0DYJWXGE7DA39PYL3WM05U9O" hidden="1">'[13]Reco Sheet for Fcast'!$F$15</definedName>
    <definedName name="BExJ0MY8SY5J5V50H3UKE78ODTVB" hidden="1">'[13]Reco Sheet for Fcast'!$I$8:$J$8</definedName>
    <definedName name="BExJ0SCG7GD0KHI9T46FKP68270U" hidden="1">'[16]Capital orders'!#REF!</definedName>
    <definedName name="BExJ0YC98G37ML4N8FLP8D95EFRF" hidden="1">'[13]Reco Sheet for Fcast'!$G$2</definedName>
    <definedName name="BExKCDYKAEV45AFXHVHZZ62E5BM3" hidden="1">'[13]Reco Sheet for Fcast'!$G$2</definedName>
    <definedName name="BExKDKO0W4AGQO1V7K6Q4VM750FT" hidden="1">'[13]Reco Sheet for Fcast'!$F$11:$G$11</definedName>
    <definedName name="BExKDLF10G7W77J87QWH3ZGLUCLW" hidden="1">'[13]Reco Sheet for Fcast'!$I$10:$J$10</definedName>
    <definedName name="BExKDYWMP2XKZPZZ3JN74IZA31I4" hidden="1">#REF!</definedName>
    <definedName name="BExKE1AVXRTWKFUNYIWQQPGA1YRV" hidden="1">#REF!</definedName>
    <definedName name="BExKEFE0I3MT6ZLC4T1L9465HKTN" hidden="1">'[13]Reco Sheet for Fcast'!$F$8:$G$8</definedName>
    <definedName name="BExKEK6O5BVJP4VY02FY7JNAZ6BT" hidden="1">'[13]Reco Sheet for Fcast'!$I$6:$J$6</definedName>
    <definedName name="BExKEKXK6E6QX339ELPXDIRZSJE0" hidden="1">'[13]Reco Sheet for Fcast'!$I$7:$J$7</definedName>
    <definedName name="BExKEOOIBMP7N8033EY2CJYCBX6H" hidden="1">'[13]Reco Sheet for Fcast'!$F$10:$G$10</definedName>
    <definedName name="BExKEW0RR5LA3VC46A2BEOOMQE56" hidden="1">'[13]Reco Sheet for Fcast'!$F$8:$G$8</definedName>
    <definedName name="BExKFA3VI1CZK21SM0N3LZWT9LA1" hidden="1">'[13]Reco Sheet for Fcast'!$F$11:$G$11</definedName>
    <definedName name="BExKFINBFV5J2NFRCL4YUO3YF0ZE" hidden="1">'[13]Reco Sheet for Fcast'!$F$11:$G$11</definedName>
    <definedName name="BExKFISRBFACTAMJSALEYMY66F6X" hidden="1">'[13]Reco Sheet for Fcast'!$F$8:$G$8</definedName>
    <definedName name="BExKFOSK5DJ151C4E8544UWMYTOC" hidden="1">'[13]Reco Sheet for Fcast'!$I$7:$J$7</definedName>
    <definedName name="BExKFYJC4EVEV54F82K6VKP7Q3OU" hidden="1">'[13]Reco Sheet for Fcast'!$I$6:$J$6</definedName>
    <definedName name="BExKG4IYHBKQQ8J8FN10GB2IKO33" hidden="1">'[13]Reco Sheet for Fcast'!$I$8:$J$8</definedName>
    <definedName name="BExKGF0L44S78D33WMQ1A75TRKB9" hidden="1">'[13]Reco Sheet for Fcast'!$I$10:$J$10</definedName>
    <definedName name="BExKGFRN31B3G20LMQ4LRF879J68" hidden="1">'[13]Reco Sheet for Fcast'!$I$8:$J$8</definedName>
    <definedName name="BExKGJD3U3ADZILP20U3EURP0UQP" hidden="1">'[13]Reco Sheet for Fcast'!$I$9:$J$9</definedName>
    <definedName name="BExKGNK5YGKP0YHHTAAOV17Z9EIM" hidden="1">'[13]Reco Sheet for Fcast'!$F$10:$G$10</definedName>
    <definedName name="BExKGTJTGZ5J6MUJ1UXP14KX6XN1" hidden="1">#REF!</definedName>
    <definedName name="BExKGV77YH9YXIQTRKK2331QGYKF" hidden="1">'[13]Reco Sheet for Fcast'!$F$8:$G$8</definedName>
    <definedName name="BExKGXLJQX4WJ1YCKHSMCPSSKX21" hidden="1">#REF!</definedName>
    <definedName name="BExKH3FTZ5VGTB86W9M4AB39R0G8" hidden="1">'[13]Reco Sheet for Fcast'!$F$6:$G$6</definedName>
    <definedName name="BExKH3FV5U5O6XZM7STS3NZKQFGJ" hidden="1">'[13]Reco Sheet for Fcast'!$H$2:$I$2</definedName>
    <definedName name="BExKH4SII9MJNWAVYF9T4ZRU3Q1Q" hidden="1">#REF!</definedName>
    <definedName name="BExKH8JEZRE8MEZ9VRCNMJT15RST" hidden="1">'[15]Bud Mth'!$E$1</definedName>
    <definedName name="BExKHAMUH8NR3HRV0V6FHJE3ROLN" hidden="1">'[13]Reco Sheet for Fcast'!$I$8:$J$8</definedName>
    <definedName name="BExKHCFKOWFHO2WW0N7Y5XDXEWAO" hidden="1">'[13]Reco Sheet for Fcast'!$I$11:$J$11</definedName>
    <definedName name="BExKHDMPODAJPZY7M2BN39326C43" hidden="1">#REF!</definedName>
    <definedName name="BExKHIVLONZ46HLMR50DEXKEUNEP" hidden="1">'[13]Reco Sheet for Fcast'!$F$7:$G$7</definedName>
    <definedName name="BExKHPM9XA0ADDK7TUR0N38EXWEP" hidden="1">'[13]Reco Sheet for Fcast'!$F$10:$G$10</definedName>
    <definedName name="BExKHVBAHM5Y9XWLCVNMF388YZHG" hidden="1">#REF!</definedName>
    <definedName name="BExKHWNRIZ5D7KKG5MQK7WNAIKUJ" hidden="1">#REF!</definedName>
    <definedName name="BExKI4076KXCDE5KXL79KT36OKLO" hidden="1">'[14]AMI P &amp; L'!#REF!</definedName>
    <definedName name="BExKI7LO70WYISR7Q0Y1ZDWO9M3B" hidden="1">'[13]Reco Sheet for Fcast'!$I$8:$J$8</definedName>
    <definedName name="BExKI8STNKBGV3XDC4DWP9DUI95F" hidden="1">'[15]Bud Mth'!$I$11:$J$11</definedName>
    <definedName name="BExKIGQV6TXIZG039HBOJU62WP2U" hidden="1">'[13]Reco Sheet for Fcast'!$I$11:$J$11</definedName>
    <definedName name="BExKILE008SF3KTAN8WML3XKI1NZ" hidden="1">'[13]Reco Sheet for Fcast'!$K$2</definedName>
    <definedName name="BExKILE0KASW8HUYMPSCDCLPF7G9" hidden="1">'[16]Capital orders'!#REF!</definedName>
    <definedName name="BExKINSBB6RS7I489QHMCOMU4Z2X" hidden="1">'[13]Reco Sheet for Fcast'!$F$15</definedName>
    <definedName name="BExKIU87ZKSOC2DYZWFK6SAK9I8E" hidden="1">'[13]Reco Sheet for Fcast'!$F$6:$G$6</definedName>
    <definedName name="BExKJ2BJ6QYNAH9EWOCXSIHVPYY5" hidden="1">#REF!</definedName>
    <definedName name="BExKJ449HLYX2DJ9UF0H9GTPSQ73" hidden="1">'[13]Reco Sheet for Fcast'!$I$8:$J$8</definedName>
    <definedName name="BExKJ80JCKTCTLIXPIWZCK93PF9N" hidden="1">'[16]Capital orders'!#REF!</definedName>
    <definedName name="BExKJC7MJKEAMFD3Y9Q6TXP4MP3L" hidden="1">'[13]Reco Sheet for Fcast'!$I$9:$J$9</definedName>
    <definedName name="BExKJELX2RUC8UEC56IZPYYZXHA7" hidden="1">'[13]Reco Sheet for Fcast'!$F$8:$G$8</definedName>
    <definedName name="BExKJINMXS61G2TZEXCJAWVV4F57" hidden="1">'[13]Reco Sheet for Fcast'!$F$6:$G$6</definedName>
    <definedName name="BExKJK5ME8KB7HA0180L7OUZDDGV" hidden="1">'[13]Reco Sheet for Fcast'!$F$11:$G$11</definedName>
    <definedName name="BExKJN5IF0VMDILJ5K8ZENF2QYV1" hidden="1">'[13]Reco Sheet for Fcast'!$H$2:$I$2</definedName>
    <definedName name="BExKJUSJPFUIK20FTVAFJWR2OUYX" hidden="1">'[13]Reco Sheet for Fcast'!$I$11:$J$11</definedName>
    <definedName name="BExKK6136BZL98KXU16PG6QG8APU" hidden="1">'[16]Capital orders'!#REF!</definedName>
    <definedName name="BExKK8VP5RS3D0UXZVKA37C4SYBP" hidden="1">'[13]Reco Sheet for Fcast'!$F$11:$G$11</definedName>
    <definedName name="BExKKIM9NPF6B3SPMPIQB27HQME4" hidden="1">'[13]Reco Sheet for Fcast'!$F$11:$G$11</definedName>
    <definedName name="BExKKIX1BCBQ4R3K41QD8NTV0OV0" hidden="1">'[13]Reco Sheet for Fcast'!$I$8:$J$8</definedName>
    <definedName name="BExKKQ3ZWADYV03YHMXDOAMU90EB" hidden="1">'[14]AMI P &amp; L'!#REF!</definedName>
    <definedName name="BExKKUGD2HMJWQEYZ8H3X1BMXFS9" hidden="1">'[13]Reco Sheet for Fcast'!$F$9:$G$9</definedName>
    <definedName name="BExKKX05KCZZZPKOR1NE5A8RGVT4" hidden="1">'[13]Reco Sheet for Fcast'!$I$11:$J$11</definedName>
    <definedName name="BExKKXR1RTRRJJ3MJUR28N4J02PP" hidden="1">#REF!</definedName>
    <definedName name="BExKL3AQ1IV1NVX782PTFKU7U16A" hidden="1">#REF!</definedName>
    <definedName name="BExKL53HF7TQ4EB1YOQXSQEBG541" hidden="1">#REF!</definedName>
    <definedName name="BExKLD6S9L66QYREYHBE5J44OK7X" hidden="1">'[13]Reco Sheet for Fcast'!$I$6:$J$6</definedName>
    <definedName name="BExKLEZK32L28GYJWVO63BZ5E1JD" hidden="1">'[13]Reco Sheet for Fcast'!$F$9:$G$9</definedName>
    <definedName name="BExKLLKVVHT06LA55JB2FC871DC5" hidden="1">'[13]Reco Sheet for Fcast'!$I$8:$J$8</definedName>
    <definedName name="BExKMHSPAJPHUEZXSHTFJNWYFCQR" hidden="1">'[13]Reco Sheet for Fcast'!$L$6:$M$10</definedName>
    <definedName name="BExKMWBX4EH3EYJ07UFEM08NB40Z" hidden="1">'[13]Reco Sheet for Fcast'!$F$10:$G$10</definedName>
    <definedName name="BExKMX8A5ZOYAIX1JNJ198214P08" hidden="1">'[13]Reco Sheet for Fcast'!$I$6:$J$6</definedName>
    <definedName name="BExKMYFLWBFTOJ5NQL4G11KXZAEN" hidden="1">#REF!</definedName>
    <definedName name="BExKMYVQK76DINJWDJX5EG3NBECG" hidden="1">#REF!</definedName>
    <definedName name="BExKNBGV2IR3S7M0BX4810KZB4V3" hidden="1">'[13]Reco Sheet for Fcast'!$H$2:$I$2</definedName>
    <definedName name="BExKNCTBZTSY3MO42VU5PLV6YUHZ" hidden="1">'[13]Reco Sheet for Fcast'!$F$10:$G$10</definedName>
    <definedName name="BExKNGV2YY749C42AQ2T9QNIE5C3" hidden="1">'[13]Reco Sheet for Fcast'!$F$7:$G$7</definedName>
    <definedName name="BExKNTG8WOYHOW9I6K6WBGXTRX0X" hidden="1">#REF!</definedName>
    <definedName name="BExKNV8UOHVWEHDJWI2WMJ9X6QHZ" hidden="1">'[13]Reco Sheet for Fcast'!$I$9:$J$9</definedName>
    <definedName name="BExKNZLD7UATC1MYRNJD8H2NH4KU" hidden="1">'[13]Reco Sheet for Fcast'!$F$15</definedName>
    <definedName name="BExKNZQUKQQG2Y97R74G4O4BJP1L" hidden="1">'[13]Reco Sheet for Fcast'!$F$10:$G$10</definedName>
    <definedName name="BExKO06X0EAD3ABEG1E8PWLDWHBA" hidden="1">'[13]Reco Sheet for Fcast'!$I$9:$J$9</definedName>
    <definedName name="BExKO2AHHSGNI1AZOIOW21KPXKPE" hidden="1">'[13]Reco Sheet for Fcast'!$F$11:$G$11</definedName>
    <definedName name="BExKO2FXWJWC5IZLDN8JHYILQJ2N" hidden="1">'[13]Reco Sheet for Fcast'!$I$11:$J$11</definedName>
    <definedName name="BExKO438WZ8FKOU00NURGFMOYXWN" hidden="1">'[13]Reco Sheet for Fcast'!$I$6:$J$6</definedName>
    <definedName name="BExKODIZGWW2EQD0FEYW6WK6XLCM" hidden="1">'[13]Reco Sheet for Fcast'!$I$6:$J$6</definedName>
    <definedName name="BExKOPO2HPWVQGAKW8LOZMPIDEFG" hidden="1">'[13]Reco Sheet for Fcast'!$F$9:$G$9</definedName>
    <definedName name="BExKP65ITMV7ZKUYQ52F67Y4M5EJ" hidden="1">#REF!</definedName>
    <definedName name="BExKPBJJN98NVSALRMK9B8P0823D" hidden="1">#REF!</definedName>
    <definedName name="BExKPEZP0QTKOTLIMMIFSVTHQEEK" hidden="1">'[13]Reco Sheet for Fcast'!$F$8:$G$8</definedName>
    <definedName name="BExKPIVZA7ZAIKDDY6ZGU9Z4MH4H" hidden="1">#REF!</definedName>
    <definedName name="BExKPLQJX0HJ8OTXBXH9IC9J2V0W" hidden="1">'[14]AMI P &amp; L'!#REF!</definedName>
    <definedName name="BExKPN8C7GN36ZJZHLOB74LU6KT0" hidden="1">'[13]Reco Sheet for Fcast'!$F$7:$G$7</definedName>
    <definedName name="BExKPOA7KQEO5H53FUG2NPXVNY9Z" hidden="1">'[15]Bud Mth'!$L$6:$M$11</definedName>
    <definedName name="BExKPWZ3MV9AIHWS8PFU742XQN0T" hidden="1">#REF!</definedName>
    <definedName name="BExKPX9VZ1J5021Q98K60HMPJU58" hidden="1">'[13]Reco Sheet for Fcast'!$G$2</definedName>
    <definedName name="BExKQJGAAWNM3NT19E9I0CQDBTU0" hidden="1">'[14]AMI P &amp; L'!#REF!</definedName>
    <definedName name="BExKQM5GJ1ZN5REKFE7YVBQ0KXWF" hidden="1">'[13]Reco Sheet for Fcast'!$F$8:$G$8</definedName>
    <definedName name="BExKQPLDXXZOE89AAUX3S6BSJMIK" hidden="1">#REF!</definedName>
    <definedName name="BExKQQ71278061G7ZFYGPWOMOMY2" hidden="1">'[13]Reco Sheet for Fcast'!$F$7:$G$7</definedName>
    <definedName name="BExKQTXRG3ECU8NT47UR7643LO5G" hidden="1">'[13]Reco Sheet for Fcast'!$F$7:$G$7</definedName>
    <definedName name="BExKQVL7HPOIZ4FHANDFMVOJLEPR" hidden="1">'[13]Reco Sheet for Fcast'!$F$10:$G$10</definedName>
    <definedName name="BExKR8RZSEHW184G0Z56B4EGNU72" hidden="1">'[13]Reco Sheet for Fcast'!$F$15:$G$26</definedName>
    <definedName name="BExKRCO7LYZM5H2ESGUGVF5TQICB" hidden="1">#REF!</definedName>
    <definedName name="BExKRKRIT575GO53KC15JKG2VLFG" hidden="1">'[15]Bud Mth'!$I$11:$J$11</definedName>
    <definedName name="BExKRVUSQ6PA7ZYQSTEQL3X7PB9P" hidden="1">'[13]Reco Sheet for Fcast'!$I$6:$J$6</definedName>
    <definedName name="BExKRY3KZ7F7RB2KH8HXSQ85IEQO" hidden="1">'[13]Reco Sheet for Fcast'!$I$9:$J$9</definedName>
    <definedName name="BExKSA37DZTCK6H13HPIKR0ZFVL8" hidden="1">'[13]Reco Sheet for Fcast'!$F$10:$G$10</definedName>
    <definedName name="BExKSADYTB6EPXXFJGZAKEX6H5LW" hidden="1">#REF!</definedName>
    <definedName name="BExKSFMOMSZYDE0WNC94F40S6636" hidden="1">'[13]Reco Sheet for Fcast'!$F$10:$G$10</definedName>
    <definedName name="BExKSHQ9K79S8KYUWIV5M5LAHHF1" hidden="1">'[13]Reco Sheet for Fcast'!$I$9:$J$9</definedName>
    <definedName name="BExKSJIZIOQBVTEHBIN269MXJSLL" hidden="1">#REF!</definedName>
    <definedName name="BExKSJTWG9L3FCX8FLK4EMUJMF27" hidden="1">'[13]Reco Sheet for Fcast'!$F$7:$G$7</definedName>
    <definedName name="BExKSU0MKNAVZYYPKCYTZDWQX4R8" hidden="1">'[13]Reco Sheet for Fcast'!$F$15:$G$34</definedName>
    <definedName name="BExKSX60G1MUS689FXIGYP2F7C62" hidden="1">'[13]Reco Sheet for Fcast'!$I$10:$J$10</definedName>
    <definedName name="BExKT2UZ7Y2VWF5NQE18SJRLD2RN" hidden="1">'[13]Reco Sheet for Fcast'!$I$9:$J$9</definedName>
    <definedName name="BExKT3GJFNGAM09H5F615E36A38C" hidden="1">'[13]Reco Sheet for Fcast'!$I$11:$J$11</definedName>
    <definedName name="BExKTANIAETULCMHDF2ZODPC0VO9" hidden="1">'[16]Capital orders'!#REF!</definedName>
    <definedName name="BExKTQZGN8GI3XGSEXMPCCA3S19H" hidden="1">'[13]Reco Sheet for Fcast'!$F$9:$G$9</definedName>
    <definedName name="BExKTUKYYU0F6TUW1RXV24LRAZFE" hidden="1">'[13]Reco Sheet for Fcast'!$I$11:$J$11</definedName>
    <definedName name="BExKTZIWB189ZS2J613U4KZO1QG6" hidden="1">'[16]Capital orders'!#REF!</definedName>
    <definedName name="BExKU3FBLHQBIUTN6XEZW5GC9OG1" hidden="1">'[13]Reco Sheet for Fcast'!$F$7:$G$7</definedName>
    <definedName name="BExKU6PVEJJWP8VRA5YJY2K0HNEG" hidden="1">#REF!</definedName>
    <definedName name="BExKU82I99FEUIZLODXJDOJC96CQ" hidden="1">'[13]Reco Sheet for Fcast'!$F$10:$G$10</definedName>
    <definedName name="BExKUD0FMBF362EUFCQISBRY7WZ0" hidden="1">'[16]Capital orders'!#REF!</definedName>
    <definedName name="BExKUDM0DFSCM3D91SH0XLXJSL18" hidden="1">'[13]Reco Sheet for Fcast'!$G$2</definedName>
    <definedName name="BExKULEKJLA77AUQPDUHSM94Y76Z" hidden="1">'[13]Reco Sheet for Fcast'!$I$9:$J$9</definedName>
    <definedName name="BExKV08R85MKI3MAX9E2HERNQUNL" hidden="1">'[13]Reco Sheet for Fcast'!$H$2:$I$2</definedName>
    <definedName name="BExKV4AAUNNJL5JWD7PX6BFKVS6O" hidden="1">'[13]Reco Sheet for Fcast'!$F$8:$G$8</definedName>
    <definedName name="BExKVDVK6HN74GQPTXICP9BFC8CF" hidden="1">'[13]Reco Sheet for Fcast'!$I$10:$J$10</definedName>
    <definedName name="BExKVFDI6VT9LE5D9GFPZX51AC4I" hidden="1">'[13]Reco Sheet for Fcast'!$I$8:$J$8</definedName>
    <definedName name="BExKVFZ3ZZGIC1QI8XN6BYFWN0ZY" hidden="1">'[14]AMI P &amp; L'!#REF!</definedName>
    <definedName name="BExKVG4KGO28KPGTAFL1R8TTZ10N" hidden="1">'[13]Reco Sheet for Fcast'!$H$2:$I$2</definedName>
    <definedName name="BExKVZR7CUPJCB2M8WO0J2ESDEUX" hidden="1">'[15]Bud Mth'!$F$7:$G$7</definedName>
    <definedName name="BExKW0CSH7DA02YSNV64PSEIXB2P" hidden="1">'[13]Reco Sheet for Fcast'!$I$11:$J$11</definedName>
    <definedName name="BExKWG8MR20O13C3YSUIHBD2BWQ2" hidden="1">#REF!</definedName>
    <definedName name="BExM9NUG3Q31X01AI9ZJCZIX25CS" hidden="1">'[13]Reco Sheet for Fcast'!$F$10:$G$10</definedName>
    <definedName name="BExM9OG182RP30MY23PG49LVPZ1C" hidden="1">'[14]AMI P &amp; L'!#REF!</definedName>
    <definedName name="BExMA64MW1S18NH8DCKPCCEI5KCB" hidden="1">'[13]Reco Sheet for Fcast'!$F$9:$G$9</definedName>
    <definedName name="BExMALEWFUEM8Y686IT03ECURUBR" hidden="1">'[14]AMI P &amp; L'!#REF!</definedName>
    <definedName name="BExMAPLZ9E24DON7Y8H2T6MQ1B5K" hidden="1">#REF!</definedName>
    <definedName name="BExMAXJS82ZJ8RS22VLE0V0LDUII" hidden="1">'[13]Reco Sheet for Fcast'!$I$10:$J$10</definedName>
    <definedName name="BExMB4QRS0R3MTB4CMUHFZ84LNZQ" hidden="1">'[13]Reco Sheet for Fcast'!$F$15</definedName>
    <definedName name="BExMBC35WKQY5CWQJLV4D05O6971" hidden="1">'[13]Reco Sheet for Fcast'!$I$2</definedName>
    <definedName name="BExMBFTZV4Q1A5KG25C1N9PHQNSW" hidden="1">'[13]Reco Sheet for Fcast'!$F$15</definedName>
    <definedName name="BExMBK6ISK3U7KHZKUJXIDKGF6VW" hidden="1">'[13]Reco Sheet for Fcast'!$G$2</definedName>
    <definedName name="BExMBQ6BB79Y1S1EZ4BOZ527ZH47" hidden="1">#REF!</definedName>
    <definedName name="BExMBTBHSHFUHXZPKH8T1T26W5AQ" hidden="1">'[13]Reco Sheet for Fcast'!$C$15:$D$23</definedName>
    <definedName name="BExMBYPQDG9AYDQ5E8IECVFREPO6" hidden="1">'[14]AMI P &amp; L'!#REF!</definedName>
    <definedName name="BExMC7K41G5WMXC4OKZPL523IN5C" hidden="1">'[13]Reco Sheet for Fcast'!$I$10:$J$10</definedName>
    <definedName name="BExMC8AZUTX8LG89K2JJR7ZG62XX" hidden="1">'[13]Reco Sheet for Fcast'!$F$7:$G$7</definedName>
    <definedName name="BExMCA96YR10V72G2R0SCIKPZLIZ" hidden="1">'[14]AMI P &amp; L'!#REF!</definedName>
    <definedName name="BExMCB5JU5I2VQDUBS4O42BTEVKI" hidden="1">'[13]Reco Sheet for Fcast'!$H$2:$I$2</definedName>
    <definedName name="BExMCFSQFSEMPY5IXDIRKZDASDBR" hidden="1">'[14]AMI P &amp; L'!#REF!</definedName>
    <definedName name="BExMCI726Y7CQ98CFILJNB189OL7" hidden="1">#REF!</definedName>
    <definedName name="BExMCMZOEYWVOOJ98TBHTTCS7XB8" hidden="1">'[13]Reco Sheet for Fcast'!$F$7:$G$7</definedName>
    <definedName name="BExMCS8EF2W3FS9QADNKREYSI8P0" hidden="1">'[13]Reco Sheet for Fcast'!$I$8:$J$8</definedName>
    <definedName name="BExMCUS7GSOM96J0HJ7EH0FFM2AC" hidden="1">'[13]Reco Sheet for Fcast'!$F$6:$G$6</definedName>
    <definedName name="BExMCYTT6TVDWMJXO1NZANRTVNAN" hidden="1">'[13]Reco Sheet for Fcast'!$I$10:$J$10</definedName>
    <definedName name="BExMD3GYN2LDARCNPWPZAMRBJJI7" hidden="1">'[16]Capital orders'!#REF!</definedName>
    <definedName name="BExMD5F6IAV108XYJLXUO9HD0IT6" hidden="1">'[13]Reco Sheet for Fcast'!$F$10:$G$10</definedName>
    <definedName name="BExMDANV66W9T3XAXID40XFJ0J93" hidden="1">'[13]Reco Sheet for Fcast'!$F$6:$G$6</definedName>
    <definedName name="BExMDB9N9PYO86JHHFQP7ONO2P9B" hidden="1">#REF!</definedName>
    <definedName name="BExMDFWS9BJGE5SKB9YDJZR8AV48" hidden="1">'[13]Reco Sheet for Fcast'!$E$1</definedName>
    <definedName name="BExMDGD1KQP7NNR78X2ZX4FCBQ1S" hidden="1">'[14]AMI P &amp; L'!#REF!</definedName>
    <definedName name="BExMDIRDK0DI8P86HB7WPH8QWLSQ" hidden="1">'[13]Reco Sheet for Fcast'!$I$11:$J$11</definedName>
    <definedName name="BExMDJT3GXQN5F3BE6X3BGLJRVP6" hidden="1">#REF!</definedName>
    <definedName name="BExMDPI2FVMORSWDDCVAJ85WYAYO" hidden="1">'[13]Reco Sheet for Fcast'!$I$11:$J$11</definedName>
    <definedName name="BExMDUWB7VWHFFR266QXO46BNV2S" hidden="1">'[13]Reco Sheet for Fcast'!$F$11:$G$11</definedName>
    <definedName name="BExME2U47N8LZG0BPJ49ANY5QVV2" hidden="1">'[13]Reco Sheet for Fcast'!$F$15</definedName>
    <definedName name="BExME7165EDUSONBWV5AZ51HSY4H" hidden="1">#REF!</definedName>
    <definedName name="BExME88DH5DUKMUFI9FNVECXFD2E" hidden="1">'[13]Reco Sheet for Fcast'!$F$15:$G$16</definedName>
    <definedName name="BExME9A7MOGAK7YTTQYXP5DL6VYA" hidden="1">'[13]Reco Sheet for Fcast'!$F$9:$G$9</definedName>
    <definedName name="BExME9QAM6E7F2BXLSCC53HEQI5S" hidden="1">#REF!</definedName>
    <definedName name="BExMEOV9YFRY5C3GDLU60GIX10BY" hidden="1">'[13]Reco Sheet for Fcast'!$I$7:$J$7</definedName>
    <definedName name="BExMEY09ESM4H2YGKEQQRYUD114R" hidden="1">'[13]Reco Sheet for Fcast'!$F$8:$G$8</definedName>
    <definedName name="BExMF4G4IUPQY1Y5GEY5N3E04CL6" hidden="1">'[13]Reco Sheet for Fcast'!$G$2</definedName>
    <definedName name="BExMF9UIGYMOAQK0ELUWP0S0HZZY" hidden="1">'[13]Reco Sheet for Fcast'!$F$9:$G$9</definedName>
    <definedName name="BExMFDLBSWFMRDYJ2DZETI3EXKN2" hidden="1">'[13]Reco Sheet for Fcast'!$F$11:$G$11</definedName>
    <definedName name="BExMFJFS7Y0MW1N26ORGBGS696R0" hidden="1">#REF!</definedName>
    <definedName name="BExMFLDTMRTCHKA37LQW67BG8D5C" hidden="1">'[13]Reco Sheet for Fcast'!$F$7:$G$7</definedName>
    <definedName name="BExMH0XGUY9O1W5KGWNFPGQRE7FI" hidden="1">'[13]Reco Sheet for Fcast'!$E$1</definedName>
    <definedName name="BExMH3H9TW5TJCNU5Z1EWXP3BAEP" hidden="1">'[13]Reco Sheet for Fcast'!$I$8:$J$8</definedName>
    <definedName name="BExMH42VBWDOG4E4FIXWPDOBDJQ1" hidden="1">#REF!</definedName>
    <definedName name="BExMHFBDKU7SL1XYKYR6CGEO8CEL" hidden="1">#REF!</definedName>
    <definedName name="BExMHOWPB34KPZ76M2KIX2C9R2VB" hidden="1">'[14]AMI P &amp; L'!#REF!</definedName>
    <definedName name="BExMHSSYC6KVHA3QDTSYPN92TWMI" hidden="1">'[13]Reco Sheet for Fcast'!$F$6:$G$6</definedName>
    <definedName name="BExMI3AJ9477KDL4T9DHET4LJJTW" hidden="1">'[14]AMI P &amp; L'!#REF!</definedName>
    <definedName name="BExMI6QQ20XHD0NWJUN741B37182" hidden="1">'[13]Reco Sheet for Fcast'!$F$9:$G$9</definedName>
    <definedName name="BExMI8JB94SBD9EMNJEK7Y2T6GYU" hidden="1">'[13]Reco Sheet for Fcast'!$I$10:$J$10</definedName>
    <definedName name="BExMI8OS85YTW3KYVE4YD0R7Z6UV" hidden="1">'[13]Reco Sheet for Fcast'!$G$2</definedName>
    <definedName name="BExMIBOOZU40JS3F89OMPSRCE9MM" hidden="1">'[14]AMI P &amp; L'!#REF!</definedName>
    <definedName name="BExMIETWI175OVTQ66FIIUOEG2VO" hidden="1">#REF!</definedName>
    <definedName name="BExMIIQ5MBWSIHTFWAQADXMZC22Q" hidden="1">'[13]Reco Sheet for Fcast'!$I$10:$J$10</definedName>
    <definedName name="BExMIL4I2GE866I25CR5JBLJWJ6A" hidden="1">'[13]Reco Sheet for Fcast'!$G$2</definedName>
    <definedName name="BExMIRKIPF27SNO82SPFSB3T5U17" hidden="1">'[13]Reco Sheet for Fcast'!$G$2</definedName>
    <definedName name="BExMIT2FYPP1FNC8XXVV8XLZN532" hidden="1">#REF!</definedName>
    <definedName name="BExMIV0KC8555D5E42ZGWG15Y0MO" hidden="1">'[14]AMI P &amp; L'!#REF!</definedName>
    <definedName name="BExMIZT6AN7E6YMW2S87CTCN2UXH" hidden="1">'[13]Reco Sheet for Fcast'!$F$10:$G$10</definedName>
    <definedName name="BExMJNC8ZFB9DRFOJ961ZAJ8U3A8" hidden="1">'[13]Reco Sheet for Fcast'!$G$2</definedName>
    <definedName name="BExMJTBV8A3D31W2IQHP9RDFPPHQ" hidden="1">'[13]Reco Sheet for Fcast'!$F$8:$G$8</definedName>
    <definedName name="BExMK2RTXN4QJWEUNX002XK8VQP8" hidden="1">'[13]Reco Sheet for Fcast'!$F$8:$G$8</definedName>
    <definedName name="BExMKBGQDUZ8AWXYHA3QVMSDVZ3D" hidden="1">'[13]Reco Sheet for Fcast'!$I$10:$J$10</definedName>
    <definedName name="BExMKBM1467553LDFZRRKVSHN374" hidden="1">'[13]Reco Sheet for Fcast'!$F$11:$G$11</definedName>
    <definedName name="BExMKGK5FJUC0AU8MABRGDC5ZM70" hidden="1">'[13]Reco Sheet for Fcast'!$F$11:$G$11</definedName>
    <definedName name="BExMKTW7R5SOV4PHAFGHU3W73DYE" hidden="1">'[13]Reco Sheet for Fcast'!$J$2:$K$2</definedName>
    <definedName name="BExMKU7051J2W1RQXGZGE62NBRUZ" hidden="1">'[13]Reco Sheet for Fcast'!$F$11:$G$11</definedName>
    <definedName name="BExMKUN3WPECJR2XRID2R7GZRGNX" hidden="1">'[14]AMI P &amp; L'!#REF!</definedName>
    <definedName name="BExMKZ535P011X4TNV16GCOH4H21" hidden="1">'[14]AMI P &amp; L'!#REF!</definedName>
    <definedName name="BExML3XQNDIMX55ZCHHXKUV3D6E6" hidden="1">'[13]Reco Sheet for Fcast'!$I$11:$J$11</definedName>
    <definedName name="BExML5QGSWHLI18BGY4CGOTD3UWH" hidden="1">'[13]Reco Sheet for Fcast'!$I$11:$J$11</definedName>
    <definedName name="BExMLKF1HGC9W2MK37E42OJJP44E" hidden="1">'[16]Capital orders'!#REF!</definedName>
    <definedName name="BExMLO5Z61RE85X8HHX2G4IU3AZW" hidden="1">'[13]Reco Sheet for Fcast'!$I$7:$J$7</definedName>
    <definedName name="BExMLVI7UORSHM9FMO8S2EI0TMTS" hidden="1">'[14]AMI P &amp; L'!#REF!</definedName>
    <definedName name="BExMM5UCOT2HSSN0ZIPZW55GSOVO" hidden="1">'[14]AMI P &amp; L'!#REF!</definedName>
    <definedName name="BExMM8ZRS5RQ8H1H55RVPVTDL5NL" hidden="1">'[13]Reco Sheet for Fcast'!$F$7:$G$7</definedName>
    <definedName name="BExMMH8EAZB09XXQ5X4LR0P4NHG9" hidden="1">'[13]Reco Sheet for Fcast'!$I$11:$J$11</definedName>
    <definedName name="BExMMIQH5BABNZVCIQ7TBCQ10AY5" hidden="1">'[13]Reco Sheet for Fcast'!$F$6:$G$6</definedName>
    <definedName name="BExMMNIZ2T7M22WECMUQXEF4NJ71" hidden="1">'[14]AMI P &amp; L'!#REF!</definedName>
    <definedName name="BExMMPMIOU7BURTV0L1K6ACW9X73" hidden="1">'[13]Reco Sheet for Fcast'!$G$2</definedName>
    <definedName name="BExMMQ835AJDHS4B419SS645P67Q" hidden="1">'[13]Reco Sheet for Fcast'!$F$7:$G$7</definedName>
    <definedName name="BExMMQIUVPCOBISTEJJYNCCLUCPY" hidden="1">'[13]Reco Sheet for Fcast'!$G$2:$H$2</definedName>
    <definedName name="BExMMTIXETA5VAKBSOFDD5SRU887" hidden="1">'[13]Reco Sheet for Fcast'!$F$11:$G$11</definedName>
    <definedName name="BExMMV0P6P5YS3C35G0JYYHI7992" hidden="1">'[13]Reco Sheet for Fcast'!$K$2</definedName>
    <definedName name="BExMNCUSJIRTSFIE0XASGVYOMQNI" hidden="1">#REF!</definedName>
    <definedName name="BExMNJLFWZBRN9PZF1IO9CYWV1B2" hidden="1">'[13]Reco Sheet for Fcast'!$F$9:$G$9</definedName>
    <definedName name="BExMNKCJ0FA57YEUUAJE43U1QN5P" hidden="1">'[13]Reco Sheet for Fcast'!$F$6:$G$6</definedName>
    <definedName name="BExMNKN5D1WEF2OOJVP6LZ6DLU3Y" hidden="1">'[13]Reco Sheet for Fcast'!$I$6:$J$6</definedName>
    <definedName name="BExMNQMYHO8P4UBDPYK2S8W4EQCA" hidden="1">#REF!</definedName>
    <definedName name="BExMNQXWSJGR1IZ33DHEA6H4C8X4" hidden="1">'[13]Reco Sheet for Fcast'!$I$10:$J$10</definedName>
    <definedName name="BExMNR38HMPLWAJRQ9MMS3ZAZ9IU" hidden="1">'[13]Reco Sheet for Fcast'!$F$9:$G$9</definedName>
    <definedName name="BExMNRDZULKJMVY2VKIIRM2M5A1M" hidden="1">'[13]Reco Sheet for Fcast'!$I$7:$J$7</definedName>
    <definedName name="BExMO9IOWKTWHO8LQJJQI5P3INWY" hidden="1">'[13]Reco Sheet for Fcast'!$F$6:$G$6</definedName>
    <definedName name="BExMOI29DOEK5R1A5QZPUDKF7N6T" hidden="1">'[13]Reco Sheet for Fcast'!$F$11:$G$11</definedName>
    <definedName name="BExMOUHYJ7S5Q4B9QB0G3KR526U3" hidden="1">#REF!</definedName>
    <definedName name="BExMP13C8RR9HAQSONMZ4KBHGVIP" hidden="1">#REF!</definedName>
    <definedName name="BExMPAJ5AJAXGKGK3F6H3ODS6RF4" hidden="1">'[13]Reco Sheet for Fcast'!$F$7:$G$7</definedName>
    <definedName name="BExMPD2X55FFBVJ6CBUKNPROIOEU" hidden="1">'[13]Reco Sheet for Fcast'!$F$7:$G$7</definedName>
    <definedName name="BExMPGZ848E38FUH1JBQN97DGWAT" hidden="1">'[13]Reco Sheet for Fcast'!$I$10:$J$10</definedName>
    <definedName name="BExMPMTICOSMQENOFKQ18K0ZT4S8" hidden="1">'[13]Reco Sheet for Fcast'!$I$10:$J$10</definedName>
    <definedName name="BExMPMZ07II0R4KGWQQ7PGS3RZS4" hidden="1">'[13]Reco Sheet for Fcast'!$F$9:$G$9</definedName>
    <definedName name="BExMPOBH04JMDO6Z8DMSEJZM4ANN" hidden="1">'[13]Reco Sheet for Fcast'!$F$15</definedName>
    <definedName name="BExMPSD77XQ3HA6A4FZOJK8G2JP3" hidden="1">'[14]AMI P &amp; L'!#REF!</definedName>
    <definedName name="BExMQ4I3Q7F0BMPHSFMFW9TZ87UD" hidden="1">'[13]Reco Sheet for Fcast'!$F$9:$G$9</definedName>
    <definedName name="BExMQ4SWDWI4N16AZ0T5CJ6HH8WC" hidden="1">'[13]Reco Sheet for Fcast'!$H$2:$I$2</definedName>
    <definedName name="BExMQ71WHW50GVX45JU951AGPLFQ" hidden="1">'[14]AMI P &amp; L'!#REF!</definedName>
    <definedName name="BExMQFLC51WC0ZQ3ISX3C0WWY8ON" hidden="1">#REF!</definedName>
    <definedName name="BExMQGXSLPT4A6N47LE6FBVHWBOF" hidden="1">'[13]Reco Sheet for Fcast'!$F$6:$G$6</definedName>
    <definedName name="BExMQSBR7PL4KLB1Q4961QO45Y4G" hidden="1">'[13]Reco Sheet for Fcast'!$F$10:$G$10</definedName>
    <definedName name="BExMR1MA4I1X77714ZEPUVC8W398" hidden="1">'[13]Reco Sheet for Fcast'!$F$9:$G$9</definedName>
    <definedName name="BExMR8YQHA7N77HGHY4Y6R30I3XT" hidden="1">'[13]Reco Sheet for Fcast'!$F$10:$G$10</definedName>
    <definedName name="BExMRENOIARWRYOIVPDIEBVNRDO7" hidden="1">'[13]Reco Sheet for Fcast'!$G$2</definedName>
    <definedName name="BExMRJGBMBQR02EUGWJB4OYWVQPC" hidden="1">'[13]Reco Sheet for Fcast'!$F$15:$AI$18</definedName>
    <definedName name="BExMRKSTP0XVW3NVUMLECR8PG3SF" hidden="1">#REF!</definedName>
    <definedName name="BExMRRJNUMGRSDD5GGKKGEIZ6FTS" hidden="1">'[13]Reco Sheet for Fcast'!$I$10:$J$10</definedName>
    <definedName name="BExMRU3ACIU0RD2BNWO55LH5U2BR" hidden="1">'[13]Reco Sheet for Fcast'!$F$15</definedName>
    <definedName name="BExMRYVXZYRCNM005S74K8KVJXSW" hidden="1">'[15]Bud Mth'!$F$8:$G$8</definedName>
    <definedName name="BExMSQRCC40AP8BDUPL2I2DNC210" hidden="1">'[13]Reco Sheet for Fcast'!$I$6:$J$6</definedName>
    <definedName name="BExMTLXHZ9H4QYDQ0VMHUXWSVD3Q" hidden="1">'[13]Reco Sheet for Fcast'!$F$10:$G$10</definedName>
    <definedName name="BExO4J9LR712G00TVA82VNTG8O7H" hidden="1">'[13]Reco Sheet for Fcast'!$F$10:$G$10</definedName>
    <definedName name="BExO55G2KVZ7MIJ30N827CLH0I2A" hidden="1">'[13]Reco Sheet for Fcast'!$F$8:$G$8</definedName>
    <definedName name="BExO5A8PZD9EUHC5CMPU6N3SQ15L" hidden="1">'[13]Reco Sheet for Fcast'!$I$7:$J$7</definedName>
    <definedName name="BExO5TQ079AHR967WGJYSR4QAE4R" hidden="1">#REF!</definedName>
    <definedName name="BExO5XMAHL7CY3X0B1OPKZ28DCJ5" hidden="1">'[13]Reco Sheet for Fcast'!$G$2</definedName>
    <definedName name="BExO66LZJKY4PTQVREELI6POS4AY" hidden="1">'[13]Reco Sheet for Fcast'!$H$2:$I$2</definedName>
    <definedName name="BExO6A7G3T6F15S63S1OQ24SFQJH" hidden="1">'[16]Capital orders'!#REF!</definedName>
    <definedName name="BExO6LLHCYTF7CIVHKAO0NMET14Q" hidden="1">'[13]Reco Sheet for Fcast'!$I$6:$J$6</definedName>
    <definedName name="BExO764GVLC6R6LREFVX7QYWT3RE" hidden="1">'[16]Capital orders'!#REF!</definedName>
    <definedName name="BExO7L9A53V0L5FUS0PQUBG4XS0R" hidden="1">#REF!</definedName>
    <definedName name="BExO7OUQS3XTUQ2LDKGQ8AAQ3OJJ" hidden="1">'[13]Reco Sheet for Fcast'!$F$6:$G$6</definedName>
    <definedName name="BExO7VQWA7I6SZNHMVM6QHEOPT7N" hidden="1">#REF!</definedName>
    <definedName name="BExO85HMYXZJ7SONWBKKIAXMCI3C" hidden="1">'[13]Reco Sheet for Fcast'!$F$10:$G$10</definedName>
    <definedName name="BExO863922O4PBGQMUNEQKGN3K96" hidden="1">'[13]Reco Sheet for Fcast'!$F$7:$G$7</definedName>
    <definedName name="BExO89ZCBQDFNQMXBL81B6NYT5U3" hidden="1">#REF!</definedName>
    <definedName name="BExO89ZIOXN0HOKHY24F7HDZ87UT" hidden="1">'[13]Reco Sheet for Fcast'!$F$11:$G$11</definedName>
    <definedName name="BExO8A4S3VKZ6N6VX4CXOWCPKHWC" hidden="1">#REF!</definedName>
    <definedName name="BExO8CDTBCABLEUD6PE2UM2EZ6C4" hidden="1">'[13]Reco Sheet for Fcast'!$I$6:$J$6</definedName>
    <definedName name="BExO8UTAGQWDBQZEEF4HUNMLQCVU" hidden="1">'[13]Reco Sheet for Fcast'!$H$2:$I$2</definedName>
    <definedName name="BExO937E20IHMGQOZMECL3VZC7OX" hidden="1">'[13]Reco Sheet for Fcast'!$F$15</definedName>
    <definedName name="BExO94UTJKQQ7TJTTJRTSR70YVJC" hidden="1">'[13]Reco Sheet for Fcast'!$F$9:$G$9</definedName>
    <definedName name="BExO9I1E64ENA8Z42JI2J81DKZ8T" hidden="1">#REF!</definedName>
    <definedName name="BExO9J3A438976RXIUX5U9SU5T55" hidden="1">'[13]Reco Sheet for Fcast'!$K$2</definedName>
    <definedName name="BExO9RS5RXFJ1911HL3CCK6M74EP" hidden="1">'[13]Reco Sheet for Fcast'!$I$8:$J$8</definedName>
    <definedName name="BExO9SDRI1M6KMHXSG3AE5L0F2U3" hidden="1">'[13]Reco Sheet for Fcast'!$F$15</definedName>
    <definedName name="BExO9U100URQWDC51QHO5CELT91P" hidden="1">#REF!</definedName>
    <definedName name="BExO9V2U2YXAY904GYYGU6TD8Y7M" hidden="1">'[13]Reco Sheet for Fcast'!$F$7:$G$7</definedName>
    <definedName name="BExOA3M8QPKLDQSMPYFUCAQJNK70" hidden="1">'[13]Reco Sheet for Fcast'!$F$7:$G$7</definedName>
    <definedName name="BExOAFR4YY8GPWAZ4GI5AYC2OHJ4" hidden="1">#REF!</definedName>
    <definedName name="BExOAQ3GKCT7YZW1EMVU3EILSZL2" hidden="1">'[13]Reco Sheet for Fcast'!$F$9:$G$9</definedName>
    <definedName name="BExOAYHKZA3G2T1MI7GUW1LKI4SY" hidden="1">#REF!</definedName>
    <definedName name="BExOB94K8OJ8QZ4BXB2DJG5VONNA" hidden="1">#REF!</definedName>
    <definedName name="BExOB9KT2THGV4SPLDVFTFXS4B14" hidden="1">'[13]Reco Sheet for Fcast'!$F$8:$G$8</definedName>
    <definedName name="BExOBARY8ORR3FTR16NG5BCOPOIX" hidden="1">#REF!</definedName>
    <definedName name="BExOBEZ0IE2WBEYY3D3CMRI72N1K" hidden="1">'[13]Reco Sheet for Fcast'!$F$15</definedName>
    <definedName name="BExOBIPU8760ITY0C8N27XZ3KWEF" hidden="1">'[13]Reco Sheet for Fcast'!$G$2</definedName>
    <definedName name="BExOBM0I5L0MZ1G4H9MGMD87SBMZ" hidden="1">'[13]Reco Sheet for Fcast'!$F$7:$G$7</definedName>
    <definedName name="BExOBOUXMP88KJY2BX2JLUJH5N0K" hidden="1">'[13]Reco Sheet for Fcast'!$F$6:$G$6</definedName>
    <definedName name="BExOBP0FKQ4SVR59FB48UNLKCOR6" hidden="1">'[14]AMI P &amp; L'!#REF!</definedName>
    <definedName name="BExOBV5NJ50QQ3ZUWOWUTGL34SIH" hidden="1">#REF!</definedName>
    <definedName name="BExOBYAVUCQ0IGM0Y6A75QHP0Q1A" hidden="1">'[13]Reco Sheet for Fcast'!$F$9:$G$9</definedName>
    <definedName name="BExOC1G3P4Z633NKFJLRITBBHVCY" hidden="1">#REF!</definedName>
    <definedName name="BExOC3UEHB1CZNINSQHZANWJYKR8" hidden="1">'[13]Reco Sheet for Fcast'!$I$9:$J$9</definedName>
    <definedName name="BExOCBSF3XGO9YJ23LX2H78VOUR7" hidden="1">'[13]Reco Sheet for Fcast'!$G$2</definedName>
    <definedName name="BExOCBSFINGJ4P4IGX8EZ2JAOTBJ" hidden="1">#REF!</definedName>
    <definedName name="BExOCKXFMOW6WPFEVX1I7R7FNDSS" hidden="1">'[13]Reco Sheet for Fcast'!$I$9:$J$9</definedName>
    <definedName name="BExOCWWZTGTAKUL8MMNN9EOE2DVH" hidden="1">#REF!</definedName>
    <definedName name="BExOCYEXOB95DH5NOB0M5NOYX398" hidden="1">'[13]Reco Sheet for Fcast'!$F$6:$G$6</definedName>
    <definedName name="BExOD4ERMDMFD8X1016N4EXOUR0S" hidden="1">'[13]Reco Sheet for Fcast'!$F$8:$G$8</definedName>
    <definedName name="BExOD55RS7BQUHRQ6H3USVGKR0P7" hidden="1">'[13]Reco Sheet for Fcast'!$H$2:$I$2</definedName>
    <definedName name="BExODEWDDEABM4ZY3XREJIBZ8IVP" hidden="1">'[13]Reco Sheet for Fcast'!$G$2</definedName>
    <definedName name="BExODZFEIWV26E8RFU7XQYX1J458" hidden="1">'[13]Reco Sheet for Fcast'!$F$11:$G$11</definedName>
    <definedName name="BExOEBKG55EROA2VL360A06LKASE" hidden="1">'[13]Reco Sheet for Fcast'!$F$11:$G$11</definedName>
    <definedName name="BExOERG5LWXYYEN1DY1H2FWRJS9T" hidden="1">'[13]Reco Sheet for Fcast'!$I$6:$J$6</definedName>
    <definedName name="BExOERR3JZBGPM0JUHNGZKIHF51J" hidden="1">#REF!</definedName>
    <definedName name="BExOETUH0P9C7B0TJPBHO6O8LDPO" hidden="1">#REF!</definedName>
    <definedName name="BExOEV1S6JJVO5PP4BZ20SNGZR7D" hidden="1">'[13]Reco Sheet for Fcast'!$I$7:$J$7</definedName>
    <definedName name="BExOF8J5ENHOI8E3NE2IDX8Q1PAA" hidden="1">'[16]Capital orders'!#REF!</definedName>
    <definedName name="BExOFEDNCYI2TPTMQ8SJN3AW4YMF" hidden="1">'[13]Reco Sheet for Fcast'!$F$9:$G$9</definedName>
    <definedName name="BExOFVLXVD6RVHSQO8KZOOACSV24" hidden="1">'[14]AMI P &amp; L'!#REF!</definedName>
    <definedName name="BExOFVWR29JOZ66F7LOP8BWQPXPI" hidden="1">#REF!</definedName>
    <definedName name="BExOG2SW3XOGP9VAPQ3THV3VWV12" hidden="1">'[13]Reco Sheet for Fcast'!$F$8:$G$8</definedName>
    <definedName name="BExOG45J81K4OPA40KW5VQU54KY3" hidden="1">'[13]Reco Sheet for Fcast'!$F$7:$G$7</definedName>
    <definedName name="BExOGFE2SCL8HHT4DFAXKLUTJZOG" hidden="1">'[13]Reco Sheet for Fcast'!$F$11:$G$11</definedName>
    <definedName name="BExOGQ6I69R7MDSMN5LOOKPGDL6E" hidden="1">#REF!</definedName>
    <definedName name="BExOGR2VS4QGVJ34NR8UE7CLMPQ0" hidden="1">#REF!</definedName>
    <definedName name="BExOGT6D0LJ3C22RDW8COECKB1J5" hidden="1">'[13]Reco Sheet for Fcast'!$F$9:$G$9</definedName>
    <definedName name="BExOGTMI1HT31M1RGWVRAVHAK7DE" hidden="1">'[13]Reco Sheet for Fcast'!$F$7:$G$7</definedName>
    <definedName name="BExOGXO9JE5XSE9GC3I6O21UEKAO" hidden="1">'[13]Reco Sheet for Fcast'!$H$2:$I$2</definedName>
    <definedName name="BExOH9ICZ13C1LAW8OTYTR9S7ZP3" hidden="1">'[13]Reco Sheet for Fcast'!$F$9:$G$9</definedName>
    <definedName name="BExOHKLJYVQSS6GVLW8T2GOARV4J" hidden="1">#REF!</definedName>
    <definedName name="BExOHL75H3OT4WAKKPUXIVXWFVDS" hidden="1">'[13]Reco Sheet for Fcast'!$F$15</definedName>
    <definedName name="BExOHLHXXJL6363CC082M9M5VVXQ" hidden="1">'[13]Reco Sheet for Fcast'!$F$15:$J$123</definedName>
    <definedName name="BExOHNAO5UDXSO73BK2ARHWKS90Y" hidden="1">'[13]Reco Sheet for Fcast'!$F$6:$G$6</definedName>
    <definedName name="BExOHR1G1I9A9CI1HG94EWBLWNM2" hidden="1">'[13]Reco Sheet for Fcast'!$I$6:$J$6</definedName>
    <definedName name="BExOHTQPP8LQ98L6PYUI6QW08YID" hidden="1">'[13]Reco Sheet for Fcast'!$F$11:$G$11</definedName>
    <definedName name="BExOHV8IXM34DQ1XLXTJDNWLOQF9" hidden="1">#REF!</definedName>
    <definedName name="BExOHX6Q6NJI793PGX59O5EKTP4G" hidden="1">'[13]Reco Sheet for Fcast'!$I$7:$J$7</definedName>
    <definedName name="BExOHY8LCO3ZHOEH1ZTL0MQTYQOL" hidden="1">'[16]Capital orders'!#REF!</definedName>
    <definedName name="BExOI5VMTHH7Y8MQQ1N635CHYI0P" hidden="1">'[13]Reco Sheet for Fcast'!$F$9:$G$9</definedName>
    <definedName name="BExOIEVCP4Y6VDS23AK84MCYYHRT" hidden="1">'[13]Reco Sheet for Fcast'!$F$7:$G$7</definedName>
    <definedName name="BExOIHPQIXR0NDR5WD01BZKPKEO3" hidden="1">'[13]Reco Sheet for Fcast'!$F$7:$G$7</definedName>
    <definedName name="BExOIM7L0Z3LSII9P7ZTV4KJ8RMA" hidden="1">'[13]Reco Sheet for Fcast'!$G$2</definedName>
    <definedName name="BExOIWJVMJ6MG6JC4SPD1L00OHU1" hidden="1">'[13]Reco Sheet for Fcast'!$F$10:$G$10</definedName>
    <definedName name="BExOIYCN8Z4JK3OOG86KYUCV0ME8" hidden="1">'[13]Reco Sheet for Fcast'!$I$9:$J$9</definedName>
    <definedName name="BExOJ3AKZ9BCBZT3KD8WMSLK6MN2" hidden="1">'[13]Reco Sheet for Fcast'!$F$8:$G$8</definedName>
    <definedName name="BExOJ7XQK71I4YZDD29AKOOWZ47E" hidden="1">'[13]Reco Sheet for Fcast'!$H$2:$I$2</definedName>
    <definedName name="BExOJM0W6XGSW5MXPTTX0GNF6SFT" hidden="1">'[13]Reco Sheet for Fcast'!$I$6:$J$6</definedName>
    <definedName name="BExOJNTMI04AUDW5J41CESW52YMP" hidden="1">#REF!</definedName>
    <definedName name="BExOJXEUJJ9SYRJXKYYV2NCCDT2R" hidden="1">'[14]AMI P &amp; L'!#REF!</definedName>
    <definedName name="BExOK0EQYM9JUMAGWOUN7QDH7VMZ" hidden="1">'[14]AMI P &amp; L'!#REF!</definedName>
    <definedName name="BExOK10DPUX7E7X0CT199QVBODEW" hidden="1">#REF!</definedName>
    <definedName name="BExOK4WM9O7QNG6O57FOASI5QSN1" hidden="1">'[13]Reco Sheet for Fcast'!$F$8:$G$8</definedName>
    <definedName name="BExOK8SVNS9DXWU2QWBNB1YVNR7L" hidden="1">#REF!</definedName>
    <definedName name="BExOKF3GH3XG3I708CZPZD86ZVL2" hidden="1">#REF!</definedName>
    <definedName name="BExOKTXMJP351VXKH8VT6SXUNIMF" hidden="1">'[13]Reco Sheet for Fcast'!$F$7:$G$7</definedName>
    <definedName name="BExOKU8GMLOCNVORDE329819XN67" hidden="1">'[13]Reco Sheet for Fcast'!$I$10:$J$10</definedName>
    <definedName name="BExOL0Z3Z7IAMHPB91EO2MF49U57" hidden="1">'[13]Reco Sheet for Fcast'!$F$8:$G$8</definedName>
    <definedName name="BExOL7KH12VAR0LG741SIOJTLWFD" hidden="1">'[13]Reco Sheet for Fcast'!$F$9:$G$9</definedName>
    <definedName name="BExOL8RN4G537EFMWEFGIWRPYDZ8" hidden="1">#REF!</definedName>
    <definedName name="BExOLE5P4BERQUOGV34XYTRQMJ67" hidden="1">#REF!</definedName>
    <definedName name="BExOLICXFHJLILCJVFMJE5MGGWKR" hidden="1">'[14]AMI P &amp; L'!#REF!</definedName>
    <definedName name="BExOLMUQP54SNJ4377CSQ2W2VRVE" hidden="1">#REF!</definedName>
    <definedName name="BExOLOI0WJS3QC12I3ISL0D9AWOF" hidden="1">'[13]Reco Sheet for Fcast'!$I$10:$J$10</definedName>
    <definedName name="BExOLYZNG5RBD0BTS1OEZJNU92Q5" hidden="1">'[13]Reco Sheet for Fcast'!$F$9:$G$9</definedName>
    <definedName name="BExOM3HIJ3UZPOKJI68KPBJAHPDC" hidden="1">'[13]Reco Sheet for Fcast'!$F$7:$G$7</definedName>
    <definedName name="BExOMATSM3O2HLV7ZXYCJJANWKW1" hidden="1">#REF!</definedName>
    <definedName name="BExOMKPURE33YQ3K1JG9NVQD4W49" hidden="1">'[13]Reco Sheet for Fcast'!$I$8:$J$8</definedName>
    <definedName name="BExOMP7NGCLUNFK50QD2LPKRG078" hidden="1">'[13]Reco Sheet for Fcast'!$I$8:$J$8</definedName>
    <definedName name="BExOMU0A6XMY48SZRYL4WQZD13BI" hidden="1">'[14]AMI P &amp; L'!#REF!</definedName>
    <definedName name="BExOMVT0HSNC59DJP4CLISASGHKL" hidden="1">'[13]Reco Sheet for Fcast'!$I$7:$J$7</definedName>
    <definedName name="BExON0AX35F2SI0UCVMGWGVIUNI3" hidden="1">'[13]Reco Sheet for Fcast'!$I$11:$J$11</definedName>
    <definedName name="BExON41U4296DV3DPG6I5EF3OEYF" hidden="1">'[13]Reco Sheet for Fcast'!$F$9:$G$9</definedName>
    <definedName name="BExON5P2OD5NSKR8O5KK74ICUSO2" hidden="1">#REF!</definedName>
    <definedName name="BExONB3A7CO4YD8RB41PHC93BQ9M" hidden="1">'[13]Reco Sheet for Fcast'!$F$15:$J$123</definedName>
    <definedName name="BExONFQH6UUXF8V0GI4BRIST9RFO" hidden="1">'[13]Reco Sheet for Fcast'!$F$6:$G$6</definedName>
    <definedName name="BExONH34JHZ9VP2WPUBTIVZOCPM6" hidden="1">'[15]Bud Mth'!$I$6:$J$6</definedName>
    <definedName name="BExONHU65LML12UB9EWV7FQBQBNE" hidden="1">'[16]Capital orders'!#REF!</definedName>
    <definedName name="BExONIL31DZWU7IFVN3VV0XTXJA1" hidden="1">'[13]Reco Sheet for Fcast'!$F$11:$G$11</definedName>
    <definedName name="BExONJ1BU17R0F5A2UP1UGJBOGKS" hidden="1">'[13]Reco Sheet for Fcast'!$F$9:$G$9</definedName>
    <definedName name="BExONNZ9VMHVX3J6NLNJY7KZA61O" hidden="1">'[13]Reco Sheet for Fcast'!$I$6:$J$6</definedName>
    <definedName name="BExONRQ1BAA4F3TXP2MYQ4YCZ09S" hidden="1">'[13]Reco Sheet for Fcast'!$I$7:$J$7</definedName>
    <definedName name="BExOO1WWIZSGB0YTGKESB45TSVMZ" hidden="1">'[13]Reco Sheet for Fcast'!$F$11:$G$11</definedName>
    <definedName name="BExOO4B8FPAFYPHCTYTX37P1TQM5" hidden="1">'[13]Reco Sheet for Fcast'!$I$11:$J$11</definedName>
    <definedName name="BExOOIULUDOJRMYABWV5CCL906X6" hidden="1">'[13]Reco Sheet for Fcast'!$I$9:$J$9</definedName>
    <definedName name="BExOOTN0KTXJCL7E476XBN1CJ553" hidden="1">'[13]Reco Sheet for Fcast'!$G$2</definedName>
    <definedName name="BExOOUOOR1038J07BOYJJU106NFS" hidden="1">'[13]Reco Sheet for Fcast'!$L$6:$M$10</definedName>
    <definedName name="BExOOUZHJUFHENA2ET6S02TMZRNP" hidden="1">#REF!</definedName>
    <definedName name="BExOP9DEBV5W5P4Q25J3XCJBP5S9" hidden="1">'[13]Reco Sheet for Fcast'!$I$11:$J$11</definedName>
    <definedName name="BExOPFNYRBL0BFM23LZBJTADNOE4" hidden="1">'[13]Reco Sheet for Fcast'!$F$15</definedName>
    <definedName name="BExOPINVFSIZMCVT9YGT2AODVCX3" hidden="1">'[13]Reco Sheet for Fcast'!$F$6:$G$6</definedName>
    <definedName name="BExOPL26WA8DVFW4UQLIBW3HVSQL" hidden="1">#REF!</definedName>
    <definedName name="BExOQ1JN4SAC44RTMZIGHSW023WA" hidden="1">'[13]Reco Sheet for Fcast'!$I$6:$J$6</definedName>
    <definedName name="BExOQ256YMF115DJL3KBPNKABJ90" hidden="1">'[13]Reco Sheet for Fcast'!$F$6:$G$6</definedName>
    <definedName name="BExOQ31LFF5V955K4N7NSFG61GNX" hidden="1">'[15]Bud Mth'!$I$7:$J$7</definedName>
    <definedName name="BExQ19DEUOLC11IW32E2AMVZLFF1" hidden="1">'[13]Reco Sheet for Fcast'!$H$2:$I$2</definedName>
    <definedName name="BExQ1J9FM9APIRBV1P93CISOUOPN" hidden="1">#REF!</definedName>
    <definedName name="BExQ1SJXKHE45NHA4Y912ZWK0BVS" hidden="1">#REF!</definedName>
    <definedName name="BExQ1V922YTT0W39UMN4F4HNC5AS" hidden="1">'[16]Capital orders'!#REF!</definedName>
    <definedName name="BExQ1WG83K960T15H8A2VLMPXVU0" hidden="1">'[15]Bud Mth'!$G$2:$H$2</definedName>
    <definedName name="BExQ29C73XR33S3668YYSYZAIHTG" hidden="1">'[13]Reco Sheet for Fcast'!$I$11:$J$11</definedName>
    <definedName name="BExQ2FS228IUDUP2023RA1D4AO4C" hidden="1">'[13]Reco Sheet for Fcast'!$F$11:$G$11</definedName>
    <definedName name="BExQ2L0XYWLY9VPZWXYYFRIRQRJ1" hidden="1">'[13]Reco Sheet for Fcast'!$F$7:$G$7</definedName>
    <definedName name="BExQ2M841F5Z1BQYR8DG5FKK0LIU" hidden="1">'[14]AMI P &amp; L'!#REF!</definedName>
    <definedName name="BExQ300G8I8TK45A0MVHV15422EU" hidden="1">'[14]AMI P &amp; L'!#REF!</definedName>
    <definedName name="BExQ31YI1MP6GUMQYF1OMB5P5GOE" hidden="1">#REF!</definedName>
    <definedName name="BExQ38JVNZHQEVM20T8PEG1GP01R" hidden="1">#REF!</definedName>
    <definedName name="BExQ39R28MXSG2SEV956F0KZ20AN" hidden="1">'[14]AMI P &amp; L'!#REF!</definedName>
    <definedName name="BExQ3D1P3M5Z3HLMEZ17E0BLEE4U" hidden="1">'[14]AMI P &amp; L'!#REF!</definedName>
    <definedName name="BExQ3O4W7QF8BOXTUT4IOGF6YKUD" hidden="1">'[13]Reco Sheet for Fcast'!$G$2</definedName>
    <definedName name="BExQ3PXOWSN8561ZR8IEY8ZASI3B" hidden="1">'[13]Reco Sheet for Fcast'!$I$8:$J$8</definedName>
    <definedName name="BExQ3TZF04IPY0B0UG9CQQ5736UA" hidden="1">'[13]Reco Sheet for Fcast'!$F$8:$G$8</definedName>
    <definedName name="BExQ42IU9MNDYLODP41DL6YTZMAR" hidden="1">'[14]AMI P &amp; L'!#REF!</definedName>
    <definedName name="BExQ452HF7N1HYPXJXQ8WD6SOWUV" hidden="1">'[13]Reco Sheet for Fcast'!$I$6:$J$6</definedName>
    <definedName name="BExQ4BTBSHPHVEDRCXC2ROW8PLFC" hidden="1">'[13]Reco Sheet for Fcast'!$F$6:$G$6</definedName>
    <definedName name="BExQ4DGKF54SRKQUTUT4B1CZSS62" hidden="1">'[13]Reco Sheet for Fcast'!$I$7:$J$7</definedName>
    <definedName name="BExQ4M04XQFHM953TPL217CAK4ZP" hidden="1">'[13]Reco Sheet for Fcast'!$F$7:$G$7</definedName>
    <definedName name="BExQ4T74LQ5PYTV1MUQUW75A4BDY" hidden="1">'[13]Reco Sheet for Fcast'!$I$11:$J$11</definedName>
    <definedName name="BExQ4XJHD7EJCNH7S1MJDZJ2MNWG" hidden="1">'[13]Reco Sheet for Fcast'!$I$10:$J$10</definedName>
    <definedName name="BExQ5039ZCEWBUJHU682G4S89J03" hidden="1">'[13]Reco Sheet for Fcast'!$F$6:$G$6</definedName>
    <definedName name="BExQ56Z9W6YHZHRXOFFI8EFA7CDI" hidden="1">'[13]Reco Sheet for Fcast'!$H$2:$I$2</definedName>
    <definedName name="BExQ5ITIC66SDM614FOSP325TOY5" hidden="1">#REF!</definedName>
    <definedName name="BExQ5KX3Z668H1KUCKZ9J24HUQ1F" hidden="1">'[13]Reco Sheet for Fcast'!$F$7:$G$7</definedName>
    <definedName name="BExQ5SPLEYLGXSVLD9HO5BKQXKIP" hidden="1">#REF!</definedName>
    <definedName name="BExQ5SPMSOCJYLAY20NB5A6O32RE" hidden="1">'[13]Reco Sheet for Fcast'!$F$15</definedName>
    <definedName name="BExQ5UICMGTMK790KTLK49MAGXRC" hidden="1">'[13]Reco Sheet for Fcast'!$F$6:$G$6</definedName>
    <definedName name="BExQ5YUUK9FD0QGTY4WD0W90O7OL" hidden="1">'[13]Reco Sheet for Fcast'!$F$8:$G$8</definedName>
    <definedName name="BExQ63793YQ9BH7JLCNRIATIGTRG" hidden="1">'[14]AMI P &amp; L'!#REF!</definedName>
    <definedName name="BExQ6BW4OE2LJPN7H8XKFK42SCJA" hidden="1">#REF!</definedName>
    <definedName name="BExQ6CN1EF2UPZ57ZYMGK8TUJQSS" hidden="1">'[13]Reco Sheet for Fcast'!$I$9:$J$9</definedName>
    <definedName name="BExQ6M2YXJ8AMRJF3QGHC40ADAHZ" hidden="1">'[13]Reco Sheet for Fcast'!$I$6:$J$6</definedName>
    <definedName name="BExQ6M8B0X44N9TV56ATUVHGDI00" hidden="1">'[13]Reco Sheet for Fcast'!$F$15:$J$123</definedName>
    <definedName name="BExQ6POH065GV0I74XXVD0VUPBJW" hidden="1">'[13]Reco Sheet for Fcast'!$F$10:$G$10</definedName>
    <definedName name="BExQ6WV9KPSMXPPLGZ3KK4WNYTHU" hidden="1">'[13]Reco Sheet for Fcast'!$G$2</definedName>
    <definedName name="BExQ6XRSPHARKJTKTB0NOV3SBZIW" hidden="1">'[13]Reco Sheet for Fcast'!$I$9:$J$9</definedName>
    <definedName name="BExQ783XTMM2A9I3UKCFWJH1PP2N" hidden="1">'[13]Reco Sheet for Fcast'!$F$11:$G$11</definedName>
    <definedName name="BExQ79LX01ZPQB8EGD1ZHR2VK2H3" hidden="1">'[13]Reco Sheet for Fcast'!$I$10:$J$10</definedName>
    <definedName name="BExQ7ANJWDL69ZUG3AW5S2HJL4GL" hidden="1">#REF!</definedName>
    <definedName name="BExQ7B3V9MGDK2OIJ61XXFBFLJFZ" hidden="1">'[13]Reco Sheet for Fcast'!$F$7:$G$7</definedName>
    <definedName name="BExQ7CB046NVPF9ZXDGA7OXOLSLX" hidden="1">'[13]Reco Sheet for Fcast'!$F$6:$G$6</definedName>
    <definedName name="BExQ7IWDCGGOO1HTJ97YGO1CK3R9" hidden="1">'[13]Reco Sheet for Fcast'!$I$7:$J$7</definedName>
    <definedName name="BExQ7JNFIEGS2HKNBALH3Q2N5G7Z" hidden="1">'[13]Reco Sheet for Fcast'!$I$8:$J$8</definedName>
    <definedName name="BExQ7MY3U2Z1IZ71U5LJUD00VVB4" hidden="1">'[14]AMI P &amp; L'!#REF!</definedName>
    <definedName name="BExQ7XL2Q1GVUFL1F9KK0K0EXMWG" hidden="1">'[14]AMI P &amp; L'!#REF!</definedName>
    <definedName name="BExQ8469L3ZRZ3KYZPYMSJIDL7Y5" hidden="1">'[13]Reco Sheet for Fcast'!$I$6:$J$6</definedName>
    <definedName name="BExQ84MJB94HL3BWRN50M4NCB6Z0" hidden="1">'[13]Reco Sheet for Fcast'!$F$15</definedName>
    <definedName name="BExQ8583ZE00NW7T9OF11OT9IA14" hidden="1">'[13]Reco Sheet for Fcast'!$F$15</definedName>
    <definedName name="BExQ89PYX7QKH887T258CNA7DPDG" hidden="1">'[16]Capital orders'!#REF!</definedName>
    <definedName name="BExQ8A0RPE3IMIFIZLUE7KD2N21W" hidden="1">'[14]AMI P &amp; L'!#REF!</definedName>
    <definedName name="BExQ8ABK6H1ADV2R2OYT8NFFYG2N" hidden="1">'[13]Reco Sheet for Fcast'!$H$2:$I$2</definedName>
    <definedName name="BExQ8B2GTATY2SYZWYQKTTDGONE4" hidden="1">#REF!</definedName>
    <definedName name="BExQ8DM90XJ6GCJIK9LC5O82I2TJ" hidden="1">'[13]Reco Sheet for Fcast'!$F$15</definedName>
    <definedName name="BExQ8G0K46ZORA0QVQTDI7Z8LXGF" hidden="1">'[13]Reco Sheet for Fcast'!$I$7:$J$7</definedName>
    <definedName name="BExQ8O3WEU8HNTTGKTW5T0QSKCLP" hidden="1">'[14]AMI P &amp; L'!#REF!</definedName>
    <definedName name="BExQ8ZCEDBOBJA3D9LDP5TU2WYGR" hidden="1">'[13]Reco Sheet for Fcast'!$H$2:$I$2</definedName>
    <definedName name="BExQ94LAW6MAQBWY25WTBFV5PPZJ" hidden="1">'[13]Reco Sheet for Fcast'!$H$2:$I$2</definedName>
    <definedName name="BExQ97QIPOSSRK978N8P234Y1XA4" hidden="1">'[13]Reco Sheet for Fcast'!$G$2</definedName>
    <definedName name="BExQ9E6FBAXTHGF3RXANFIA77GXP" hidden="1">'[13]Reco Sheet for Fcast'!$G$2</definedName>
    <definedName name="BExQ9FOI3AFYS7CTELHWZ9F8PCOR" hidden="1">#REF!</definedName>
    <definedName name="BExQ9KX9734KIAK7IMRLHCPYDHO2" hidden="1">'[13]Reco Sheet for Fcast'!$F$10:$G$10</definedName>
    <definedName name="BExQ9L81FF4I7816VTPFBDWVU4CW" hidden="1">'[13]Reco Sheet for Fcast'!$I$9:$J$9</definedName>
    <definedName name="BExQ9M4E2ACZOWWWP1JJIQO8AHUM" hidden="1">'[14]AMI P &amp; L'!#REF!</definedName>
    <definedName name="BExQ9UTANMJCK7LJ4OQMD6F2Q01L" hidden="1">'[13]Reco Sheet for Fcast'!$H$2:$I$2</definedName>
    <definedName name="BExQ9ZLYHWABXAA9NJDW8ZS0UQ9P" hidden="1">'[14]AMI P &amp; L'!#REF!</definedName>
    <definedName name="BExQA324HSCK40ENJUT9CS9EC71B" hidden="1">'[14]AMI P &amp; L'!#REF!</definedName>
    <definedName name="BExQA55GY0STSNBWQCWN8E31ZXCS" hidden="1">'[13]Reco Sheet for Fcast'!$I$6:$J$6</definedName>
    <definedName name="BExQA9HZIN9XEMHEEVHT99UU9Z82" hidden="1">'[13]Reco Sheet for Fcast'!$I$10:$J$10</definedName>
    <definedName name="BExQAELFYH92K8CJL155181UDORO" hidden="1">'[13]Reco Sheet for Fcast'!$H$2:$I$2</definedName>
    <definedName name="BExQAG8PP8R5NJKNQD1U4QOSD6X5" hidden="1">'[13]Reco Sheet for Fcast'!$F$15</definedName>
    <definedName name="BExQBC0EAV6PKQT8I8C3GLEZDMZL" hidden="1">#REF!</definedName>
    <definedName name="BExQBDICMZTSA1X73TMHNO4JSFLN" hidden="1">'[13]Reco Sheet for Fcast'!$K$2</definedName>
    <definedName name="BExQBEER6CRCRPSSL61S0OMH57ZA" hidden="1">'[13]Reco Sheet for Fcast'!$F$11:$G$11</definedName>
    <definedName name="BExQBIGGY5TXI2FJVVZSLZ0LTZYH" hidden="1">'[13]Reco Sheet for Fcast'!$I$10:$J$10</definedName>
    <definedName name="BExQBM1RUSIQ85LLMM2159BYDPIP" hidden="1">'[13]Reco Sheet for Fcast'!$I$7:$J$7</definedName>
    <definedName name="BExQBPSOZ47V81YAEURP0NQJNTJH" hidden="1">'[13]Reco Sheet for Fcast'!$F$9:$G$9</definedName>
    <definedName name="BExQC5TWT21CGBKD0IHAXTIN2QB8" hidden="1">'[13]Reco Sheet for Fcast'!$I$8:$J$8</definedName>
    <definedName name="BExQC94JL9F5GW4S8DQCAF4WB2DA" hidden="1">'[13]Reco Sheet for Fcast'!$F$10:$G$10</definedName>
    <definedName name="BExQCKTD8AT0824LGWREXM1B5D1X" hidden="1">'[13]Reco Sheet for Fcast'!$I$7:$J$7</definedName>
    <definedName name="BExQCP0EE3PKTDKVOL04IOBUGZ6F" hidden="1">'[13]Reco Sheet for Fcast'!$I$11:$J$11</definedName>
    <definedName name="BExQCRPJCDKQQIBYGE5391OQXNQ7" hidden="1">#REF!</definedName>
    <definedName name="BExQD3ZVGTFSCD9MSWY8NN45FLM3" hidden="1">#REF!</definedName>
    <definedName name="BExQD571YWOXKR2SX85K5MKQ0AO2" hidden="1">'[13]Reco Sheet for Fcast'!$F$7:$G$7</definedName>
    <definedName name="BExQD7AKUWKH58PNJCJZNN1COR9E" hidden="1">#REF!</definedName>
    <definedName name="BExQDB6VCHN8PNX8EA6JNIEQ2JC2" hidden="1">'[13]Reco Sheet for Fcast'!$G$2</definedName>
    <definedName name="BExQDE1B6U2Q9B73KBENABP71YM1" hidden="1">'[14]AMI P &amp; L'!#REF!</definedName>
    <definedName name="BExQDGQCN7ZW41QDUHOBJUGQAX40" hidden="1">'[13]Reco Sheet for Fcast'!$I$8:$J$8</definedName>
    <definedName name="BExQE32AI2WOKFCB98XJZ6D7SAOF" hidden="1">'[16]Capital orders'!#REF!</definedName>
    <definedName name="BExQEG918FUBEWTF0HLT9G5I5XRJ" hidden="1">#REF!</definedName>
    <definedName name="BExQEK54SZATP11ZZ75GH6P9GFQ3" hidden="1">'[16]Capital orders'!#REF!</definedName>
    <definedName name="BExQEMUA4HEFM4OVO8M8MA8PIAW1" hidden="1">'[14]AMI P &amp; L'!#REF!</definedName>
    <definedName name="BExQEQ4XZQFIKUXNU9H7WE7AMZ1U" hidden="1">'[13]Reco Sheet for Fcast'!$I$6:$J$6</definedName>
    <definedName name="BExQF1OEB07CRAP6ALNNMJNJ3P2D" hidden="1">'[13]Reco Sheet for Fcast'!$F$8:$G$8</definedName>
    <definedName name="BExQF54F62R5B3N9BG47XYK8T6XS" hidden="1">#REF!</definedName>
    <definedName name="BExQF9X2AQPFJZTCHTU5PTTR0JAH" hidden="1">'[13]Reco Sheet for Fcast'!$F$10:$G$10</definedName>
    <definedName name="BExQFC0M9KKFMQKPLPEO2RQDB7MM" hidden="1">'[13]Reco Sheet for Fcast'!$I$10:$J$10</definedName>
    <definedName name="BExQFEEV7627R8TYZCM28C6V6WHE" hidden="1">'[13]Reco Sheet for Fcast'!$F$15</definedName>
    <definedName name="BExQFEK8NUD04X2OBRA275ADPSDL" hidden="1">'[14]AMI P &amp; L'!#REF!</definedName>
    <definedName name="BExQFGYIWDR4W0YF7XR6E4EWWJ02" hidden="1">'[13]Reco Sheet for Fcast'!$I$6:$J$6</definedName>
    <definedName name="BExQFK9CM9S7VEN838EI8DKI9WSL" hidden="1">#REF!</definedName>
    <definedName name="BExQFOGG5ULYNV6XAFVJ1T69RAUZ" hidden="1">'[15]Bud Mth'!$I$10:$J$10</definedName>
    <definedName name="BExQFPNFKA36IAPS22LAUMBDI4KE" hidden="1">'[13]Reco Sheet for Fcast'!$I$10:$J$10</definedName>
    <definedName name="BExQFPSWEMA8WBUZ4WK20LR13VSU" hidden="1">'[13]Reco Sheet for Fcast'!$K$2</definedName>
    <definedName name="BExQFSYARQ5AIUI2V7O1EDCDM882" hidden="1">'[14]AMI P &amp; L'!#REF!</definedName>
    <definedName name="BExQFVSPOSCCPF1TLJPIWYWYB8A9" hidden="1">'[13]Reco Sheet for Fcast'!$F$10:$G$10</definedName>
    <definedName name="BExQFWJQXNQAW6LUMOEDS6KMJMYL" hidden="1">'[13]Reco Sheet for Fcast'!$F$7:$G$7</definedName>
    <definedName name="BExQG8TYRD2G42UA5ZPCRLNKUDMX" hidden="1">'[13]Reco Sheet for Fcast'!$F$7:$G$7</definedName>
    <definedName name="BExQGO48J9MPCDQ96RBB9UN9AIGT" hidden="1">'[13]Reco Sheet for Fcast'!$F$9:$G$9</definedName>
    <definedName name="BExQGSBB6MJWDW7AYWA0MSFTXKRR" hidden="1">'[13]Reco Sheet for Fcast'!$I$8:$J$8</definedName>
    <definedName name="BExQGZ7H6ND6DRMZMKKTMXLFYHJC" hidden="1">#REF!</definedName>
    <definedName name="BExQH0UURAJ13AVO5UI04HSRGVYW" hidden="1">'[13]Reco Sheet for Fcast'!$F$6:$G$6</definedName>
    <definedName name="BExQH6ZZY0NR8SE48PSI9D0CU1TC" hidden="1">'[13]Reco Sheet for Fcast'!$I$10:$J$10</definedName>
    <definedName name="BExQH9P2MCXAJOVEO4GFQT6MNW22" hidden="1">'[13]Reco Sheet for Fcast'!$F$15</definedName>
    <definedName name="BExQHC3DXXZX5BWEIV17DNSO0EB6" hidden="1">'[14]AMI P &amp; L'!#REF!</definedName>
    <definedName name="BExQHCZSBYUY8OKKJXFYWKBBM6AH" hidden="1">'[13]Reco Sheet for Fcast'!$I$11:$J$11</definedName>
    <definedName name="BExQHPKXZ1K33V2F90NZIQRZYIAW" hidden="1">'[13]Reco Sheet for Fcast'!$I$11:$J$11</definedName>
    <definedName name="BExQHVF9KD06AG2RXUQJ9X4PVGX4" hidden="1">'[13]Reco Sheet for Fcast'!$I$7:$J$7</definedName>
    <definedName name="BExQHZBHVN2L4HC7ACTR73T5OCV0" hidden="1">'[13]Reco Sheet for Fcast'!$G$2</definedName>
    <definedName name="BExQI85V9TNLDJT5LTRZS10Y26SG" hidden="1">'[13]Reco Sheet for Fcast'!$G$2</definedName>
    <definedName name="BExQIAPKHVEV8CU1L3TTHJW67FJ5" hidden="1">'[13]Reco Sheet for Fcast'!$F$6:$G$6</definedName>
    <definedName name="BExQIBB4I3Z6AUU0HYV1DHRS13M4" hidden="1">'[13]Reco Sheet for Fcast'!$I$9:$J$9</definedName>
    <definedName name="BExQIBWPAXU7HJZLKGJZY3EB7MIS" hidden="1">'[13]Reco Sheet for Fcast'!$I$11:$J$11</definedName>
    <definedName name="BExQIM3J1Y2DOI3BDUM8WV3BMSIN" hidden="1">'[13]Reco Sheet for Fcast'!$F$9:$G$9</definedName>
    <definedName name="BExQIS8O6R36CI01XRY9ISM99TW9" hidden="1">'[13]Reco Sheet for Fcast'!$F$15</definedName>
    <definedName name="BExQIVJB9MJ25NDUHTCVMSODJY2C" hidden="1">'[13]Reco Sheet for Fcast'!$F$11:$G$11</definedName>
    <definedName name="BExQJBF7LAX128WR7VTMJC88ZLPG" hidden="1">'[13]Reco Sheet for Fcast'!$I$10:$J$10</definedName>
    <definedName name="BExQJEVCKX6KZHNCLYXY7D0MX5KN" hidden="1">'[13]Reco Sheet for Fcast'!$G$2</definedName>
    <definedName name="BExQJFBF3KAMSKYCE9AX0C3FDWJE" hidden="1">#REF!</definedName>
    <definedName name="BExQJIBC34O4SDXEWBX0XXJ9F93B" hidden="1">#REF!</definedName>
    <definedName name="BExQJJYSDX8B0J1QGF2HL071KKA3" hidden="1">'[13]Reco Sheet for Fcast'!$F$7:$G$7</definedName>
    <definedName name="BExQJL0FR3OWBYI6TVYE6R6KPU28" hidden="1">#REF!</definedName>
    <definedName name="BExQK1HV6SQQ7CP8H8IUKI9TYXTD" hidden="1">'[13]Reco Sheet for Fcast'!$I$7:$J$7</definedName>
    <definedName name="BExQK3LE5CSBW1E4H4KHW548FL2R" hidden="1">'[13]Reco Sheet for Fcast'!$I$7:$J$7</definedName>
    <definedName name="BExQKG6LD6PLNDGNGO9DJXY865BR" hidden="1">'[13]Reco Sheet for Fcast'!$I$10:$J$10</definedName>
    <definedName name="BExQLE1TOW3A287TQB0AVWENT8O1" hidden="1">'[13]Reco Sheet for Fcast'!$I$6:$J$6</definedName>
    <definedName name="BExRYOYB4A3E5F6MTROY69LR0PMG" hidden="1">'[13]Reco Sheet for Fcast'!$F$7:$G$7</definedName>
    <definedName name="BExRYZLA9EW71H4SXQR525S72LLP" hidden="1">'[13]Reco Sheet for Fcast'!$I$9:$J$9</definedName>
    <definedName name="BExRZ66M8G9FQ0VFP077QSZBSOA5" hidden="1">'[13]Reco Sheet for Fcast'!$F$6:$G$6</definedName>
    <definedName name="BExRZ8FMQQL46I8AQWU17LRNZD5T" hidden="1">'[13]Reco Sheet for Fcast'!$I$6:$J$6</definedName>
    <definedName name="BExRZIRRIXRUMZ5GOO95S7460BMP" hidden="1">'[13]Reco Sheet for Fcast'!$K$2</definedName>
    <definedName name="BExRZK9RAHMM0ZLTNSK7A4LDC42D" hidden="1">'[13]Reco Sheet for Fcast'!$I$7:$J$7</definedName>
    <definedName name="BExRZOGSR69INI6GAEPHDWSNK5Q4" hidden="1">'[13]Reco Sheet for Fcast'!$F$6:$G$6</definedName>
    <definedName name="BExRZR0LVVK3899VBSAJ65GT2E3B" hidden="1">#REF!</definedName>
    <definedName name="BExS0ASQBKRTPDWFK0KUDFOS9LE5" hidden="1">'[13]Reco Sheet for Fcast'!$F$8:$G$8</definedName>
    <definedName name="BExS0GHQUF6YT0RU3TKDEO8CSJYB" hidden="1">'[13]Reco Sheet for Fcast'!$K$2</definedName>
    <definedName name="BExS0JSDQ1GV78JIPV6TBXM2DTJL" hidden="1">'[15]Bud Mth'!$F$11:$G$11</definedName>
    <definedName name="BExS0K8IHC45I78DMZBOJ1P13KQA" hidden="1">'[13]Reco Sheet for Fcast'!$F$7:$G$7</definedName>
    <definedName name="BExS15IJV0WW662NXQUVT3FGP4ST" hidden="1">'[13]Reco Sheet for Fcast'!$F$7:$G$7</definedName>
    <definedName name="BExS194110MR25BYJI3CJ2EGZ8XT" hidden="1">'[13]Reco Sheet for Fcast'!$F$9:$G$9</definedName>
    <definedName name="BExS1BNVGNSGD4EP90QL8WXYWZ66" hidden="1">'[13]Reco Sheet for Fcast'!$F$2:$G$2</definedName>
    <definedName name="BExS1UE39N6NCND7MAARSBWXS6HU" hidden="1">'[13]Reco Sheet for Fcast'!$G$2</definedName>
    <definedName name="BExS1VL8PBT2LUQ4ZEAPPFJ4XW2N" hidden="1">'[15]Bud Mth'!$F$7:$G$7</definedName>
    <definedName name="BExS226HTWL5WVC76MP5A1IBI8WD" hidden="1">'[13]Reco Sheet for Fcast'!$F$6:$G$6</definedName>
    <definedName name="BExS26OI2QNNAH2WMDD95Z400048" hidden="1">'[13]Reco Sheet for Fcast'!$F$10:$G$10</definedName>
    <definedName name="BExS2BH5B8XAQLRCALR1KDKIS6AP" hidden="1">'[15]Bud Mth'!$F$10:$G$10</definedName>
    <definedName name="BExS2DF6B4ZUF3VZLI4G6LJ3BF38" hidden="1">'[13]Reco Sheet for Fcast'!$F$8:$G$8</definedName>
    <definedName name="BExS2QB5FS5LYTFYO4BROTWG3OV5" hidden="1">'[13]Reco Sheet for Fcast'!$H$2:$I$2</definedName>
    <definedName name="BExS2TLU1HONYV6S3ZD9T12D7CIG" hidden="1">'[13]Reco Sheet for Fcast'!$F$10:$G$10</definedName>
    <definedName name="BExS318UV9I2FXPQQWUKKX00QLPJ" hidden="1">'[13]Reco Sheet for Fcast'!$J$2:$K$2</definedName>
    <definedName name="BExS3FMRX3LHIDMNRZT9X7Q9I9B2" hidden="1">#REF!</definedName>
    <definedName name="BExS3LBS0SMTHALVM4NRI1BAV1NP" hidden="1">'[13]Reco Sheet for Fcast'!$F$8:$G$8</definedName>
    <definedName name="BExS3MTQ75VBXDGEBURP6YT8RROE" hidden="1">'[13]Reco Sheet for Fcast'!$I$10:$J$10</definedName>
    <definedName name="BExS3OMGYO0DFN5186UFKEXZ2RX3" hidden="1">'[13]Reco Sheet for Fcast'!$I$11:$J$11</definedName>
    <definedName name="BExS3SDERJ27OER67TIGOVZU13A2" hidden="1">'[13]Reco Sheet for Fcast'!$F$7:$G$7</definedName>
    <definedName name="BExS46R5WDNU5KL04FKY5LHJUCB8" hidden="1">'[13]Reco Sheet for Fcast'!$I$6:$J$6</definedName>
    <definedName name="BExS4ASWKM93XA275AXHYP8AG6SU" hidden="1">'[13]Reco Sheet for Fcast'!$I$10:$J$10</definedName>
    <definedName name="BExS4DSSYMU66HS480YWZC1VZML6" hidden="1">'[16]Capital orders'!#REF!</definedName>
    <definedName name="BExS4JN3Y6SVBKILQK0R9HS45Y52" hidden="1">'[13]Reco Sheet for Fcast'!$F$8:$G$8</definedName>
    <definedName name="BExS4LQMUTP91FH4M5NM9Y7L6XN6" hidden="1">#REF!</definedName>
    <definedName name="BExS4P6S41O6Z6BED77U3GD9PNH1" hidden="1">'[13]Reco Sheet for Fcast'!$I$8:$J$8</definedName>
    <definedName name="BExS51H0N51UT0FZOPZRCF1GU063" hidden="1">'[13]Reco Sheet for Fcast'!$I$9:$J$9</definedName>
    <definedName name="BExS54X72TJFC41FJK72MLRR2OO7" hidden="1">'[13]Reco Sheet for Fcast'!$I$11:$J$11</definedName>
    <definedName name="BExS59F0PA1V2ZC7S5TN6IT41SXP" hidden="1">'[13]Reco Sheet for Fcast'!$F$11:$G$11</definedName>
    <definedName name="BExS5L3TGB8JVW9ROYWTKYTUPW27" hidden="1">'[13]Reco Sheet for Fcast'!$F$7:$G$7</definedName>
    <definedName name="BExS5TCGLYOBBY10G49VWHGM40DJ" hidden="1">#REF!</definedName>
    <definedName name="BExS6GKQ96EHVLYWNJDWXZXUZW90" hidden="1">'[13]Reco Sheet for Fcast'!$F$8:$G$8</definedName>
    <definedName name="BExS6ITKSZFRR01YD5B0F676SYN7" hidden="1">'[14]AMI P &amp; L'!#REF!</definedName>
    <definedName name="BExS6N0LI574IAC89EFW6CLTCQ33" hidden="1">'[13]Reco Sheet for Fcast'!$I$10:$J$10</definedName>
    <definedName name="BExS6WRDBF3ST86ZOBBUL3GTCR11" hidden="1">'[13]Reco Sheet for Fcast'!$I$8:$J$8</definedName>
    <definedName name="BExS6XNRKR0C3MTA0LV5B60UB908" hidden="1">'[13]Reco Sheet for Fcast'!$F$6:$G$6</definedName>
    <definedName name="BExS7CSJZR2R51S2LFXJ1OO82L9R" hidden="1">'[15]Bud Mth'!$L$6:$M$11</definedName>
    <definedName name="BExS7TKQYLRZGM93UY3ZJZJBQNFJ" hidden="1">'[13]Reco Sheet for Fcast'!$I$6:$J$6</definedName>
    <definedName name="BExS7Y2LNGVHSIBKC7C3R6X4LDR6" hidden="1">'[13]Reco Sheet for Fcast'!$I$11:$J$11</definedName>
    <definedName name="BExS7YDEJWVULTHX3SF8FS5KQAPB" hidden="1">#REF!</definedName>
    <definedName name="BExS81TE0EY44Y3W2M4Z4MGNP5OM" hidden="1">'[14]AMI P &amp; L'!#REF!</definedName>
    <definedName name="BExS81YPDZDVJJVS15HV2HDXAC3Y" hidden="1">'[13]Reco Sheet for Fcast'!$I$10:$J$10</definedName>
    <definedName name="BExS82PRVNUTEKQZS56YT2DVF6C2" hidden="1">'[13]Reco Sheet for Fcast'!$I$6:$J$6</definedName>
    <definedName name="BExS8BPG5A0GR5AO1U951NDGGR0L" hidden="1">'[13]Reco Sheet for Fcast'!$F$9:$G$9</definedName>
    <definedName name="BExS8FR1778VV7DHWQTG4B927FMB" hidden="1">#REF!</definedName>
    <definedName name="BExS8GSUS17UY50TEM2AWF36BR9Z" hidden="1">'[13]Reco Sheet for Fcast'!$F$7:$G$7</definedName>
    <definedName name="BExS8HJRBVG0XI6PWA9KTMJZMQXK" hidden="1">'[13]Reco Sheet for Fcast'!$F$7:$G$7</definedName>
    <definedName name="BExS8R51C8RM2FS6V6IRTYO9GA4A" hidden="1">'[13]Reco Sheet for Fcast'!$F$15</definedName>
    <definedName name="BExS8WDX408F60MH1X9B9UZ2H4R7" hidden="1">'[13]Reco Sheet for Fcast'!$I$9:$J$9</definedName>
    <definedName name="BExS8Z2W2QEC3MH0BZIYLDFQNUIP" hidden="1">'[13]Reco Sheet for Fcast'!$F$11:$G$11</definedName>
    <definedName name="BExS92DKGRFFCIA9C0IXDOLO57EP" hidden="1">'[13]Reco Sheet for Fcast'!$I$9:$J$9</definedName>
    <definedName name="BExS96Q4LPS2XW49NMVPAVI6Y2PQ" hidden="1">'[16]Capital orders'!#REF!</definedName>
    <definedName name="BExS98OB4321YCHLCQ022PXKTT2W" hidden="1">'[13]Reco Sheet for Fcast'!$I$10:$J$10</definedName>
    <definedName name="BExS9C9N8GFISC6HUERJ0EI06GB2" hidden="1">'[13]Reco Sheet for Fcast'!$I$6:$J$6</definedName>
    <definedName name="BExS9DX13CACP3J8JDREK30JB1SQ" hidden="1">'[13]Reco Sheet for Fcast'!$F$9:$G$9</definedName>
    <definedName name="BExS9FPRS2KRRCS33SE6WFNF5GYL" hidden="1">'[13]Reco Sheet for Fcast'!$F$9:$G$9</definedName>
    <definedName name="BExS9WI0A6PSEB8N9GPXF2Z7MWHM" hidden="1">'[13]Reco Sheet for Fcast'!$I$7:$J$7</definedName>
    <definedName name="BExSA1QQVF4PNV7K3S1BMNPN0TK8" hidden="1">#REF!</definedName>
    <definedName name="BExSA5HP306TN9XJS0TU619DLRR7" hidden="1">'[13]Reco Sheet for Fcast'!$H$2:$I$2</definedName>
    <definedName name="BExSAAVWQOOIA6B3JHQVGP08HFEM" hidden="1">'[13]Reco Sheet for Fcast'!$I$8:$J$8</definedName>
    <definedName name="BExSABS96AQZ56MKQWBDQWUWTPX5" hidden="1">#REF!</definedName>
    <definedName name="BExSAFJ3IICU2M7QPVE4ARYMXZKX" hidden="1">'[13]Reco Sheet for Fcast'!$F$7:$G$7</definedName>
    <definedName name="BExSAH6ID8OHX379UXVNGFO8J6KQ" hidden="1">'[13]Reco Sheet for Fcast'!$F$8:$G$8</definedName>
    <definedName name="BExSAQBHIXGQRNIRGCJMBXUPCZQA" hidden="1">'[13]Reco Sheet for Fcast'!$I$8:$J$8</definedName>
    <definedName name="BExSAUTCT4P7JP57NOR9MTX33QJZ" hidden="1">'[13]Reco Sheet for Fcast'!$F$10:$G$10</definedName>
    <definedName name="BExSAY9CA9TFXQ9M9FBJRGJO9T9E" hidden="1">'[14]AMI P &amp; L'!#REF!</definedName>
    <definedName name="BExSB4JYKQ3MINI7RAYK5M8BLJDC" hidden="1">'[13]Reco Sheet for Fcast'!$I$10:$J$10</definedName>
    <definedName name="BExSB85FV73BJGCHMB5WBRYZT69Z" hidden="1">'[16]Capital orders'!#REF!</definedName>
    <definedName name="BExSBD8TZE1B5CZK6VNCCA977BCZ" hidden="1">#REF!</definedName>
    <definedName name="BExSBMOS41ZRLWYLOU29V6Y7YORR" hidden="1">'[14]AMI P &amp; L'!#REF!</definedName>
    <definedName name="BExSBRBXXQMBU1TYDW1BXTEVEPRU" hidden="1">'[13]Reco Sheet for Fcast'!$F$8:$G$8</definedName>
    <definedName name="BExSC54998WTZ21DSL0R8UN0Y9JH" hidden="1">'[13]Reco Sheet for Fcast'!$F$8:$G$8</definedName>
    <definedName name="BExSC60N7WR9PJSNC9B7ORCX9NGY" hidden="1">'[13]Reco Sheet for Fcast'!$I$7:$J$7</definedName>
    <definedName name="BExSCE99EZTILTTCE4NJJF96OYYM" hidden="1">'[13]Reco Sheet for Fcast'!$G$2</definedName>
    <definedName name="BExSCHUQZ2HFEWS54X67DIS8OSXZ" hidden="1">'[13]Reco Sheet for Fcast'!$F$6:$G$6</definedName>
    <definedName name="BExSCOG41SKKG4GYU76WRWW1CTE6" hidden="1">'[13]Reco Sheet for Fcast'!$F$11:$G$11</definedName>
    <definedName name="BExSCRAPD4F1ENO6Q7M8FSCSMREW" hidden="1">#REF!</definedName>
    <definedName name="BExSCVC9P86YVFMRKKUVRV29MZXZ" hidden="1">'[13]Reco Sheet for Fcast'!$G$2</definedName>
    <definedName name="BExSD233CH4MU9ZMGNRF97ZV7KWU" hidden="1">'[13]Reco Sheet for Fcast'!$F$8:$G$8</definedName>
    <definedName name="BExSD2U0F3BN6IN9N4R2DTTJG15H" hidden="1">'[13]Reco Sheet for Fcast'!$I$6:$J$6</definedName>
    <definedName name="BExSD6A6NY15YSMFH51ST6XJY429" hidden="1">'[13]Reco Sheet for Fcast'!$K$2</definedName>
    <definedName name="BExSD9VH6PF6RQ135VOEE08YXPAW" hidden="1">'[13]Reco Sheet for Fcast'!$F$11:$G$11</definedName>
    <definedName name="BExSDP5Y04WWMX2WWRITWOX8R5I9" hidden="1">'[13]Reco Sheet for Fcast'!$F$6:$G$6</definedName>
    <definedName name="BExSDSGM203BJTNS9MKCBX453HMD" hidden="1">'[13]Reco Sheet for Fcast'!$F$8:$G$8</definedName>
    <definedName name="BExSDT20XUFXTDM37M148AXAP7HN" hidden="1">'[13]Reco Sheet for Fcast'!$I$11:$J$11</definedName>
    <definedName name="BExSDUEOM0DE6ENOXB9XUONYJI7X" hidden="1">#REF!</definedName>
    <definedName name="BExSEEHK1VLWD7JBV9SVVVIKQZ3I" hidden="1">'[13]Reco Sheet for Fcast'!$F$8:$G$8</definedName>
    <definedName name="BExSEJKZLX37P3V33TRTFJ30BFRK" hidden="1">'[13]Reco Sheet for Fcast'!$F$9:$G$9</definedName>
    <definedName name="BExSEP9UVOAI6TMXKNK587PQ3328" hidden="1">'[13]Reco Sheet for Fcast'!$I$10:$J$10</definedName>
    <definedName name="BExSF07QFLZCO4P6K6QF05XG7PH1" hidden="1">'[13]Reco Sheet for Fcast'!$F$11:$G$11</definedName>
    <definedName name="BExSFJ8ZAGQ63A4MVMZRQWLVRGQ5" hidden="1">'[13]Reco Sheet for Fcast'!$F$8:$G$8</definedName>
    <definedName name="BExSFKQRST2S9KXWWLCXYLKSF4G1" hidden="1">'[13]Reco Sheet for Fcast'!$F$8:$G$8</definedName>
    <definedName name="BExSFYDRRTAZVPXRWUF5PDQ97WFF" hidden="1">'[13]Reco Sheet for Fcast'!$G$2</definedName>
    <definedName name="BExSFZVPFTXA3F0IJ2NGH1GXX9R7" hidden="1">'[13]Reco Sheet for Fcast'!$I$9:$J$9</definedName>
    <definedName name="BExSG60TZAT2SKO046IKGMD8SGUE" hidden="1">#REF!</definedName>
    <definedName name="BExSG90Q4ZUU2IPGDYOM169NJV9S" hidden="1">'[13]Reco Sheet for Fcast'!$I$9:$J$9</definedName>
    <definedName name="BExSG9X3DU845PNXYJGGLBQY2UHG" hidden="1">'[14]AMI P &amp; L'!#REF!</definedName>
    <definedName name="BExSGE45J27MDUUNXW7Z8Q33UAON" hidden="1">'[13]Reco Sheet for Fcast'!$F$9:$G$9</definedName>
    <definedName name="BExSGE9LY91Q0URHB4YAMX0UAMYI" hidden="1">'[13]Reco Sheet for Fcast'!$I$6:$J$6</definedName>
    <definedName name="BExSGEPPAC5VNZNBFZ6X4J18CUCB" hidden="1">'[15]Bud Mth'!$F$15</definedName>
    <definedName name="BExSGIB6UEU4H2UHIK30B61ELOCC" hidden="1">'[15]Bud Mth'!$I$7:$J$7</definedName>
    <definedName name="BExSGLB2URTLBCKBB4Y885W925F2" hidden="1">'[13]Reco Sheet for Fcast'!$H$2:$I$2</definedName>
    <definedName name="BExSGM25R69NWJV48BYBJO2J24VT" hidden="1">'[15]Bud Mth'!$I$8:$J$8</definedName>
    <definedName name="BExSGOAYG73SFWOPAQV80P710GID" hidden="1">'[14]AMI P &amp; L'!#REF!</definedName>
    <definedName name="BExSGOWJHRW7FWKLO2EHUOOGHNAF" hidden="1">'[13]Reco Sheet for Fcast'!$G$2</definedName>
    <definedName name="BExSGOWJTAP41ZV5Q23H7MI9C76W" hidden="1">'[13]Reco Sheet for Fcast'!$F$8:$G$8</definedName>
    <definedName name="BExSGR5JQVX2HQ0PKCGZNSSUM1RV" hidden="1">'[13]Reco Sheet for Fcast'!$F$8:$G$8</definedName>
    <definedName name="BExSGVHX69GJZHD99DKE4RZ042B1" hidden="1">'[13]Reco Sheet for Fcast'!$F$8:$G$8</definedName>
    <definedName name="BExSGZJO4J4ZO04E2N2ECVYS9DEZ" hidden="1">'[13]Reco Sheet for Fcast'!$I$11:$J$11</definedName>
    <definedName name="BExSHAHFHS7MMNJR8JPVABRGBVIT" hidden="1">'[13]Reco Sheet for Fcast'!$I$9:$J$9</definedName>
    <definedName name="BExSHGH88QZWW4RNAX4YKAZ5JEBL" hidden="1">'[13]Reco Sheet for Fcast'!$H$2:$I$2</definedName>
    <definedName name="BExSHOKK1OO3CX9Z28C58E5J1D9W" hidden="1">'[13]Reco Sheet for Fcast'!$F$7:$G$7</definedName>
    <definedName name="BExSHQD8KYLTQGDXIRKCHQQ7MKIH" hidden="1">'[13]Reco Sheet for Fcast'!$I$11:$J$11</definedName>
    <definedName name="BExSHQO1L8X0LZLRFIGPEK60LN5P" hidden="1">#REF!</definedName>
    <definedName name="BExSHVGPIAHXI97UBLI9G4I4M29F" hidden="1">'[13]Reco Sheet for Fcast'!$I$7:$J$7</definedName>
    <definedName name="BExSI0K2YL3HTCQAD8A7TR4QCUR6" hidden="1">'[13]Reco Sheet for Fcast'!$F$15:$J$123</definedName>
    <definedName name="BExSIFUDNRWXWIWNGCCFOOD8WIAZ" hidden="1">'[13]Reco Sheet for Fcast'!$F$10:$G$10</definedName>
    <definedName name="BExTTZNS2PBCR93C9IUW49UZ4I6T" hidden="1">'[14]AMI P &amp; L'!#REF!</definedName>
    <definedName name="BExTU2YFQ25JQ6MEMRHHN66VLTPJ" hidden="1">'[13]Reco Sheet for Fcast'!$F$9:$G$9</definedName>
    <definedName name="BExTU75IOII1V5O0C9X2VAYYVJUG" hidden="1">'[13]Reco Sheet for Fcast'!$F$15</definedName>
    <definedName name="BExTUA5F7V4LUIIAM17J3A8XF3JE" hidden="1">'[13]Reco Sheet for Fcast'!$F$8:$G$8</definedName>
    <definedName name="BExTUJ53ANGZ3H1KDK4CR4Q0OD6P" hidden="1">'[13]Reco Sheet for Fcast'!$F$11:$G$11</definedName>
    <definedName name="BExTUKXSZBM7C57G6NGLWGU4WOHY" hidden="1">'[13]Reco Sheet for Fcast'!$I$6:$J$6</definedName>
    <definedName name="BExTUSQCFFYZCDNHWHADBC2E1ZP1" hidden="1">'[13]Reco Sheet for Fcast'!$I$7:$J$7</definedName>
    <definedName name="BExTUVFGOJEYS28JURA5KHQFDU5J" hidden="1">'[13]Reco Sheet for Fcast'!$F$7:$G$7</definedName>
    <definedName name="BExTUW10U40QCYGHM5NJ3YR1O5SP" hidden="1">'[13]Reco Sheet for Fcast'!$F$9:$G$9</definedName>
    <definedName name="BExTUWXFQHINU66YG82BI20ATMB5" hidden="1">'[13]Reco Sheet for Fcast'!$F$15:$G$26</definedName>
    <definedName name="BExTUXDIWLJS33T33GOZENENX702" hidden="1">#REF!</definedName>
    <definedName name="BExTUY9WNSJ91GV8CP0SKJTEIV82" hidden="1">'[14]AMI P &amp; L'!#REF!</definedName>
    <definedName name="BExTV67VIM8PV6KO253M4DUBJQLC" hidden="1">'[13]Reco Sheet for Fcast'!$F$15</definedName>
    <definedName name="BExTVELZCF2YA5L6F23BYZZR6WHF" hidden="1">'[14]AMI P &amp; L'!#REF!</definedName>
    <definedName name="BExTVGPIQZ99YFXUC8OONUX5BD42" hidden="1">'[13]Reco Sheet for Fcast'!$F$11:$G$11</definedName>
    <definedName name="BExTVS8U0EZLJRZ2MIUYGE8U301G" hidden="1">#REF!</definedName>
    <definedName name="BExTVZQLP9VFLEYQ9280W13X7E8K" hidden="1">'[13]Reco Sheet for Fcast'!$I$7:$J$7</definedName>
    <definedName name="BExTW5QDSCAJ7RXS743LW6RL5SJK" hidden="1">'[15]Bud Mth'!$L$6:$M$11</definedName>
    <definedName name="BExTWB4LA1PODQOH4LDTHQKBN16K" hidden="1">'[13]Reco Sheet for Fcast'!$F$15</definedName>
    <definedName name="BExTWI0Q8AWXUA3ZN7I5V3QK2KM1" hidden="1">'[13]Reco Sheet for Fcast'!$I$11:$J$11</definedName>
    <definedName name="BExTWJTIA3WUW1PUWXAOP9O8NKLZ" hidden="1">'[13]Reco Sheet for Fcast'!$F$6:$G$6</definedName>
    <definedName name="BExTWW95OX07FNA01WF5MSSSFQLX" hidden="1">'[13]Reco Sheet for Fcast'!$F$7:$G$7</definedName>
    <definedName name="BExTX11TGMK4J1I8SCX5QV40L2NX" hidden="1">#REF!</definedName>
    <definedName name="BExTX1NDJMYRERGKCYTBGJXXUSGU" hidden="1">#REF!</definedName>
    <definedName name="BExTX476KI0RNB71XI5TYMANSGBG" hidden="1">'[13]Reco Sheet for Fcast'!$F$10:$G$10</definedName>
    <definedName name="BExTX8UBV7014XRKCDCLI03YH4RN" hidden="1">'[16]Capital orders'!#REF!</definedName>
    <definedName name="BExTXJ6HBAIXMMWKZTJNFDYVZCAY" hidden="1">'[14]AMI P &amp; L'!#REF!</definedName>
    <definedName name="BExTXT812NQT8GAEGH738U29BI0D" hidden="1">'[14]AMI P &amp; L'!#REF!</definedName>
    <definedName name="BExTXWIP2TFPTQ76NHFOB72NICRZ" hidden="1">'[13]Reco Sheet for Fcast'!$H$2:$I$2</definedName>
    <definedName name="BExTY5T62H651VC86QM4X7E28JVA" hidden="1">'[14]AMI P &amp; L'!#REF!</definedName>
    <definedName name="BExTYKCEFJ83LZM95M1V7CSFQVEA" hidden="1">'[13]Reco Sheet for Fcast'!$G$2</definedName>
    <definedName name="BExTYNHRQ0T9YWN16KKDWXQ3D73B" hidden="1">'[13]Reco Sheet for Fcast'!$F$9:$G$9</definedName>
    <definedName name="BExTYPLA9N640MFRJJQPKXT7P88M" hidden="1">'[13]Reco Sheet for Fcast'!$I$10:$J$10</definedName>
    <definedName name="BExTZ7F71SNTOX4LLZCK5R9VUMIJ" hidden="1">'[13]Reco Sheet for Fcast'!$F$8:$G$8</definedName>
    <definedName name="BExTZ8X5G9S3PA4FPSNK7T69W7QT" hidden="1">'[13]Reco Sheet for Fcast'!$F$15</definedName>
    <definedName name="BExTZ97Y0RMR8V5BI9F2H4MFB77O" hidden="1">'[13]Reco Sheet for Fcast'!$F$8:$G$8</definedName>
    <definedName name="BExTZCNYJOB7B7OI7V27ZVLV1X2D" hidden="1">#REF!</definedName>
    <definedName name="BExTZK5PMCAXJL4DUIGL6H9Y8U4C" hidden="1">'[13]Reco Sheet for Fcast'!$G$2</definedName>
    <definedName name="BExTZKB6L5SXV5UN71YVTCBEIGWY" hidden="1">'[13]Reco Sheet for Fcast'!$F$11:$G$11</definedName>
    <definedName name="BExTZLICVKK4NBJFEGL270GJ2VQO" hidden="1">'[13]Reco Sheet for Fcast'!$F$11:$G$11</definedName>
    <definedName name="BExTZO2596CBZKPI7YNA1QQNPAIJ" hidden="1">'[14]AMI P &amp; L'!#REF!</definedName>
    <definedName name="BExTZRI5JZ4A251Y611W94RCOSWH" hidden="1">#REF!</definedName>
    <definedName name="BExTZY8TDV4U7FQL7O10G6VKWKPJ" hidden="1">'[13]Reco Sheet for Fcast'!$F$10:$G$10</definedName>
    <definedName name="BExU02QNT4LT7H9JPUC4FXTLVGZT" hidden="1">'[14]AMI P &amp; L'!#REF!</definedName>
    <definedName name="BExU0BFJJQO1HJZKI14QGOQ6JROO" hidden="1">'[13]Reco Sheet for Fcast'!$I$9:$J$9</definedName>
    <definedName name="BExU0FH5WTGW8MRFUFMDDSMJ6YQ5" hidden="1">'[13]Reco Sheet for Fcast'!$F$10:$G$10</definedName>
    <definedName name="BExU0GDOIL9U33QGU9ZU3YX3V1I4" hidden="1">'[13]Reco Sheet for Fcast'!$F$10:$G$10</definedName>
    <definedName name="BExU0GTRJDB0T7KEE27AHPJ1VG21" hidden="1">#REF!</definedName>
    <definedName name="BExU0HKTO8WJDQDWRTUK5TETM3HS" hidden="1">'[13]Reco Sheet for Fcast'!$F$15</definedName>
    <definedName name="BExU0HQ4TX5Q172958BE5EAUX5J9" hidden="1">#REF!</definedName>
    <definedName name="BExU0MO3IK2BK6Z03N91DRPAM4ZL" hidden="1">'[16]Capital orders'!#REF!</definedName>
    <definedName name="BExU0MTJQPE041ZN7H8UKGV6MZT7" hidden="1">'[13]Reco Sheet for Fcast'!$F$10:$G$10</definedName>
    <definedName name="BExU0V279SQQZ2OOHNLK0LYLXALV" hidden="1">#REF!</definedName>
    <definedName name="BExU0XWRUGFUSOVL9IX14W0517FO" hidden="1">'[16]Capital orders'!#REF!</definedName>
    <definedName name="BExU0ZUUFYHLUK4M4E8GLGIBBNT0" hidden="1">'[13]Reco Sheet for Fcast'!$F$10:$G$10</definedName>
    <definedName name="BExU147D6RPG6ZVTSXRKFSVRHSBG" hidden="1">'[13]Reco Sheet for Fcast'!$F$11:$G$11</definedName>
    <definedName name="BExU16R10W1SOAPNG4CDJ01T7JRE" hidden="1">'[13]Reco Sheet for Fcast'!$I$6:$J$6</definedName>
    <definedName name="BExU17CKOR3GNIHDNVLH9L1IOJS9" hidden="1">'[13]Reco Sheet for Fcast'!$F$10:$G$10</definedName>
    <definedName name="BExU1CQSGHIYEUTB4X944L0P5KO6" hidden="1">'[13]Reco Sheet for Fcast'!$I$8:$J$8</definedName>
    <definedName name="BExU1GXUTLRPJN4MRINLAPHSZQFG" hidden="1">'[13]Reco Sheet for Fcast'!$F$15</definedName>
    <definedName name="BExU1IL9AOHFO85BZB6S60DK3N8H" hidden="1">'[14]AMI P &amp; L'!#REF!</definedName>
    <definedName name="BExU1NOPS09CLFZL1O31RAF9BQNQ" hidden="1">'[14]AMI P &amp; L'!#REF!</definedName>
    <definedName name="BExU1PH9MOEX1JZVZ3D5M9DXB191" hidden="1">'[13]Reco Sheet for Fcast'!$H$2:$I$2</definedName>
    <definedName name="BExU1QZEEKJA35IMEOLOJ3ODX0ZA" hidden="1">'[13]Reco Sheet for Fcast'!$F$9:$G$9</definedName>
    <definedName name="BExU1VRURIWWVJ95O40WA23LMTJD" hidden="1">'[14]AMI P &amp; L'!#REF!</definedName>
    <definedName name="BExU2M5CK6XK55UIHDVYRXJJJRI4" hidden="1">'[13]Reco Sheet for Fcast'!$F$15</definedName>
    <definedName name="BExU2TXVT25ZTOFQAF6CM53Z1RLF" hidden="1">'[13]Reco Sheet for Fcast'!$K$2</definedName>
    <definedName name="BExU2XZLYIU19G7358W5T9E87AFR" hidden="1">'[13]Reco Sheet for Fcast'!$I$7:$J$7</definedName>
    <definedName name="BExU31FMG5EZ3RLMEW3HTVQ1N7XG" hidden="1">#REF!</definedName>
    <definedName name="BExU3B66MCKJFSKT3HL8B5EJGVX0" hidden="1">'[13]Reco Sheet for Fcast'!$G$2</definedName>
    <definedName name="BExU3RYEDSJFAKYWNZXCULXMIK83" hidden="1">'[15]Bud Mth'!$F$11:$G$11</definedName>
    <definedName name="BExU3UNI9NR1RNZR07NSLSZMDOQQ" hidden="1">'[13]Reco Sheet for Fcast'!$I$6:$J$6</definedName>
    <definedName name="BExU401R18N6XKZKL7CNFOZQCM14" hidden="1">'[13]Reco Sheet for Fcast'!$F$10:$G$10</definedName>
    <definedName name="BExU41UI1HPSMTWQ49N53B0N2Y8P" hidden="1">#REF!</definedName>
    <definedName name="BExU42QVGY7TK39W1BIN6CDRG2OE" hidden="1">'[13]Reco Sheet for Fcast'!$I$10:$J$10</definedName>
    <definedName name="BExU46CCJ3OAXXF669QU83U8505X" hidden="1">#REF!</definedName>
    <definedName name="BExU47OZMS6TCWMEHHF0UCSFLLPI" hidden="1">'[13]Reco Sheet for Fcast'!$F$10:$G$10</definedName>
    <definedName name="BExU4D36E8TXN0M8KSNGEAFYP4DQ" hidden="1">'[13]Reco Sheet for Fcast'!$F$11:$G$11</definedName>
    <definedName name="BExU4G31RRVLJ3AC6E1FNEFMXM3O" hidden="1">'[13]Reco Sheet for Fcast'!$I$7:$J$7</definedName>
    <definedName name="BExU4GDVLPUEWBA4MRYRTQAUNO7B" hidden="1">'[14]AMI P &amp; L'!#REF!</definedName>
    <definedName name="BExU4I148DA7PRCCISLWQ6ABXFK6" hidden="1">'[13]Reco Sheet for Fcast'!$F$2:$G$2</definedName>
    <definedName name="BExU4L101H2KQHVKCKQ4PBAWZV6K" hidden="1">'[13]Reco Sheet for Fcast'!$G$2</definedName>
    <definedName name="BExU4NA00RRRBGRT6TOB0MXZRCRZ" hidden="1">'[13]Reco Sheet for Fcast'!$I$8:$J$8</definedName>
    <definedName name="BExU529I6YHVOG83TJHWSILIQU1S" hidden="1">'[13]Reco Sheet for Fcast'!$F$6:$G$6</definedName>
    <definedName name="BExU57YCIKPRD8QWL6EU0YR3NG3J" hidden="1">'[13]Reco Sheet for Fcast'!$G$2</definedName>
    <definedName name="BExU59WK17RXBRY6DNZSMRYEZFUD" hidden="1">'[13]Reco Sheet for Fcast'!$F$6:$G$6</definedName>
    <definedName name="BExU5DSTBWXLN6E59B757KRWRI6E" hidden="1">'[13]Reco Sheet for Fcast'!$H$2:$I$2</definedName>
    <definedName name="BExU5TDWM8NNDHYPQ7OQODTQ368A" hidden="1">'[13]Reco Sheet for Fcast'!$I$9:$J$9</definedName>
    <definedName name="BExU5U4T9X5KDP3VK3NW53ZHZR0J" hidden="1">#REF!</definedName>
    <definedName name="BExU5X4OX1V1XHS6WSSORVQPP6Z3" hidden="1">'[13]Reco Sheet for Fcast'!$I$8:$J$8</definedName>
    <definedName name="BExU5XVPARTFMRYHNUTBKDIL4UJN" hidden="1">'[13]Reco Sheet for Fcast'!$F$9:$G$9</definedName>
    <definedName name="BExU66KMFBAP8JCVG9VM1RD1TNFF" hidden="1">'[13]Reco Sheet for Fcast'!$F$8:$G$8</definedName>
    <definedName name="BExU68IOM3CB3TACNAE9565TW7SH" hidden="1">'[13]Reco Sheet for Fcast'!$H$2:$I$2</definedName>
    <definedName name="BExU6AM82KN21E82HMWVP3LWP9IL" hidden="1">'[13]Reco Sheet for Fcast'!$I$8:$J$8</definedName>
    <definedName name="BExU6ECYWW93VXVS8TAIJBYECM1V" hidden="1">#REF!</definedName>
    <definedName name="BExU6FEU1MRHU98R9YOJC5OKUJ6L" hidden="1">'[13]Reco Sheet for Fcast'!$I$11:$J$11</definedName>
    <definedName name="BExU6KIAJ663Y8W8QMU4HCF183DF" hidden="1">'[13]Reco Sheet for Fcast'!$F$7:$G$7</definedName>
    <definedName name="BExU6KT19B4PG6SHXFBGBPLM66KT" hidden="1">'[13]Reco Sheet for Fcast'!$G$2</definedName>
    <definedName name="BExU6PAVKIOAIMQ9XQIHHF1SUAGO" hidden="1">'[13]Reco Sheet for Fcast'!$F$6:$G$6</definedName>
    <definedName name="BExU6WXXC7SSQDMHSLUN5C2V4IYX" hidden="1">'[13]Reco Sheet for Fcast'!$I$7:$J$7</definedName>
    <definedName name="BExU73387E74XE8A9UKZLZNJYY65" hidden="1">'[13]Reco Sheet for Fcast'!$I$7:$J$7</definedName>
    <definedName name="BExU76ZHCJM8I7VSICCMSTC33O6U" hidden="1">'[13]Reco Sheet for Fcast'!$I$9:$J$9</definedName>
    <definedName name="BExU7BBTUF8BQ42DSGM94X5TG5GF" hidden="1">'[13]Reco Sheet for Fcast'!$I$10:$J$10</definedName>
    <definedName name="BExU7ES0XCYMF26C2IBWVI4GIYRC" hidden="1">#REF!</definedName>
    <definedName name="BExU7HH4EAHFQHT4AXKGWAWZP3I0" hidden="1">'[13]Reco Sheet for Fcast'!$I$8:$J$8</definedName>
    <definedName name="BExU7MF1ZVPDHOSMCAXOSYICHZ4I" hidden="1">'[13]Reco Sheet for Fcast'!$F$11:$G$11</definedName>
    <definedName name="BExU7O2BJ6D5YCKEL6FD2EFCWYRX" hidden="1">'[13]Reco Sheet for Fcast'!$I$7:$J$7</definedName>
    <definedName name="BExU7Q0JS9YIUKUPNSSAIDK2KJAV" hidden="1">'[13]Reco Sheet for Fcast'!$F$10:$G$10</definedName>
    <definedName name="BExU80I6AE5OU7P7F5V7HWIZBJ4P" hidden="1">'[14]AMI P &amp; L'!#REF!</definedName>
    <definedName name="BExU86NB26MCPYIISZ36HADONGT2" hidden="1">'[13]Reco Sheet for Fcast'!$H$2:$I$2</definedName>
    <definedName name="BExU885EZZNSZV3GP298UJ8LB7OL" hidden="1">'[13]Reco Sheet for Fcast'!$F$9:$G$9</definedName>
    <definedName name="BExU8FSAUP9TUZ1NO9WXK80QPHWV" hidden="1">'[13]Reco Sheet for Fcast'!$H$2:$I$2</definedName>
    <definedName name="BExU8KFLAN778MBN93NYZB0FV30G" hidden="1">'[13]Reco Sheet for Fcast'!$I$6:$J$6</definedName>
    <definedName name="BExU8UX9JX3XLB47YZ8GFXE0V7R2" hidden="1">'[13]Reco Sheet for Fcast'!$I$11:$J$11</definedName>
    <definedName name="BExU8ZKKDINBKQPVOBFCFBCNK8RG" hidden="1">#REF!</definedName>
    <definedName name="BExU96M1J7P9DZQ3S9H0C12KGYTW" hidden="1">'[13]Reco Sheet for Fcast'!$F$11:$G$11</definedName>
    <definedName name="BExU9F05OR1GZ3057R6UL3WPEIYI" hidden="1">'[13]Reco Sheet for Fcast'!$I$10:$J$10</definedName>
    <definedName name="BExU9GCSO5YILIKG6VAHN13DL75K" hidden="1">'[13]Reco Sheet for Fcast'!$F$15</definedName>
    <definedName name="BExU9KJOZLO15N11MJVN782NFGJ0" hidden="1">'[13]Reco Sheet for Fcast'!$G$2</definedName>
    <definedName name="BExU9LG29XU2K1GNKRO4438JYQZE" hidden="1">'[13]Reco Sheet for Fcast'!$F$10:$G$10</definedName>
    <definedName name="BExU9RW36I5Z6JIXUIUB3PJH86LT" hidden="1">'[13]Reco Sheet for Fcast'!$I$11:$J$11</definedName>
    <definedName name="BExUA28AO7OWDG3H23Q0CL4B7BHW" hidden="1">'[13]Reco Sheet for Fcast'!$I$10:$J$10</definedName>
    <definedName name="BExUA5O923FFNEBY8BPO1TU3QGBM" hidden="1">'[13]Reco Sheet for Fcast'!$F$8:$G$8</definedName>
    <definedName name="BExUA6Q4K25VH452AQ3ZIRBCMS61" hidden="1">'[13]Reco Sheet for Fcast'!$I$11:$J$11</definedName>
    <definedName name="BExUAD618VJT7Y268F09VY8TCB6I" hidden="1">'[13]Reco Sheet for Fcast'!$F$11:$G$11</definedName>
    <definedName name="BExUAFV4JMBSM2SKBQL9NHL0NIBS" hidden="1">'[13]Reco Sheet for Fcast'!$I$8:$J$8</definedName>
    <definedName name="BExUAMWQODKBXMRH1QCMJLJBF8M7" hidden="1">'[13]Reco Sheet for Fcast'!$I$8:$J$8</definedName>
    <definedName name="BExUAX8WS5OPVLCDXRGKTU2QMTFO" hidden="1">'[13]Reco Sheet for Fcast'!$F$11:$G$11</definedName>
    <definedName name="BExUB08T2BYPVAJVBMXLIDWLL1OE" hidden="1">#REF!</definedName>
    <definedName name="BExUB33EK29TFQ0BN3SU5AAHUXYI" hidden="1">'[15]Bud Mth'!$I$9:$J$9</definedName>
    <definedName name="BExUB8HLEXSBVPZ5AXNQEK96F1N4" hidden="1">'[13]Reco Sheet for Fcast'!$I$8:$J$8</definedName>
    <definedName name="BExUBCDVZIEA7YT0LPSMHL5ZSERQ" hidden="1">'[13]Reco Sheet for Fcast'!$F$11:$G$11</definedName>
    <definedName name="BExUBKXBUCN760QYU7Q8GESBWOQH" hidden="1">'[13]Reco Sheet for Fcast'!$I$9:$J$9</definedName>
    <definedName name="BExUBL83ED0P076RN9RJ8P1MZ299" hidden="1">'[13]Reco Sheet for Fcast'!$H$2:$I$2</definedName>
    <definedName name="BExUBWBAQDH3CAWZ4R4K50QVAO9Z" hidden="1">#REF!</definedName>
    <definedName name="BExUBWBBDMQYIMES51STJPTYF2KB" hidden="1">'[16]Capital orders'!#REF!</definedName>
    <definedName name="BExUC623BDYEODBN0N4DO6PJQ7NU" hidden="1">'[14]AMI P &amp; L'!#REF!</definedName>
    <definedName name="BExUC8G72O2YXWX0KZM5IEBC5NYF" hidden="1">'[15]Bud Mth'!$C$15:$D$29</definedName>
    <definedName name="BExUC8WH8TCKBB5313JGYYQ1WFLT" hidden="1">'[13]Reco Sheet for Fcast'!$I$11:$J$11</definedName>
    <definedName name="BExUCFCDK6SPH86I6STXX8X3WMC4" hidden="1">'[13]Reco Sheet for Fcast'!$F$11:$G$11</definedName>
    <definedName name="BExUCLC6AQ5KR6LXSAXV4QQ8ASVG" hidden="1">'[13]Reco Sheet for Fcast'!$I$9:$J$9</definedName>
    <definedName name="BExUD4IOJ12X3PJG5WXNNGDRCKAP" hidden="1">'[13]Reco Sheet for Fcast'!$G$2</definedName>
    <definedName name="BExUD9WX9BWK72UWVSLYZJLAY5VY" hidden="1">'[13]Reco Sheet for Fcast'!$I$6:$J$6</definedName>
    <definedName name="BExUDEV0CYVO7Y5IQQBEJ6FUY9S6" hidden="1">'[14]AMI P &amp; L'!#REF!</definedName>
    <definedName name="BExUDJ7DYJ87DXRZ8X55DX7WPECP" hidden="1">'[15]Bud Mth'!$F$11:$G$11</definedName>
    <definedName name="BExUDWOXQGIZW0EAIIYLQUPXF8YV" hidden="1">'[13]Reco Sheet for Fcast'!$H$2:$I$2</definedName>
    <definedName name="BExUDXAIC17W1FUU8Z10XUAVB7CS" hidden="1">'[13]Reco Sheet for Fcast'!$I$6:$J$6</definedName>
    <definedName name="BExUE5OMY7OAJQ9WR8C8HG311ORP" hidden="1">'[13]Reco Sheet for Fcast'!$F$6:$G$6</definedName>
    <definedName name="BExUEFKOQWXXGRNLAOJV2BJ66UB8" hidden="1">'[13]Reco Sheet for Fcast'!$K$2</definedName>
    <definedName name="BExUEJGX3OQQP5KFRJSRCZ70EI9V" hidden="1">'[14]AMI P &amp; L'!#REF!</definedName>
    <definedName name="BExUEYR71COFS2X8PDNU21IPMQEU" hidden="1">'[13]Reco Sheet for Fcast'!$F$8:$G$8</definedName>
    <definedName name="BExVPRLJ9I6RX45EDVFSQGCPJSOK" hidden="1">'[13]Reco Sheet for Fcast'!$I$10:$J$10</definedName>
    <definedName name="BExVRSFF20PCW4U8ETRBU8GKPJ09" hidden="1">'[16]Capital orders'!#REF!</definedName>
    <definedName name="BExVSK5E1T5C3Z7L1TS7KHBIC1EB" hidden="1">'[15]Bud Mth'!$F$8:$G$8</definedName>
    <definedName name="BExVSL787C8E4HFQZ2NVLT35I2XV" hidden="1">'[13]Reco Sheet for Fcast'!$I$10:$J$10</definedName>
    <definedName name="BExVSTFTVV14SFGHQUOJL5SQ5TX9" hidden="1">'[13]Reco Sheet for Fcast'!$G$2</definedName>
    <definedName name="BExVT2QBVD5W0ZHB69JPOCXYAUR3" hidden="1">#REF!</definedName>
    <definedName name="BExVT3MPE8LQ5JFN3HQIFKSQ80U4" hidden="1">'[13]Reco Sheet for Fcast'!$F$8:$G$8</definedName>
    <definedName name="BExVT7TRK3NZHPME2TFBXOF1WBR9" hidden="1">'[13]Reco Sheet for Fcast'!$I$9:$J$9</definedName>
    <definedName name="BExVT9H0R0T7WGQAAC0HABMG54YM" hidden="1">'[13]Reco Sheet for Fcast'!$K$2</definedName>
    <definedName name="BExVTCMDDEDGLUIMUU6BSFHEWTOP" hidden="1">'[14]AMI P &amp; L'!#REF!</definedName>
    <definedName name="BExVTCMDQMLKRA2NQR72XU6Y54IK" hidden="1">'[13]Reco Sheet for Fcast'!$H$2:$I$2</definedName>
    <definedName name="BExVTCRV8FQ5U9OYWWL44N6KFNHU" hidden="1">'[13]Reco Sheet for Fcast'!$I$11:$J$11</definedName>
    <definedName name="BExVTNESHPVG0A0KZ7BRX26MS0PF" hidden="1">'[13]Reco Sheet for Fcast'!$I$7:$J$7</definedName>
    <definedName name="BExVTTJVTNRSBHBTUZ78WG2JM5MK" hidden="1">'[13]Reco Sheet for Fcast'!$I$6:$J$6</definedName>
    <definedName name="BExVTULPY4GSSJVTEJZ6XZ3P43PV" hidden="1">#REF!</definedName>
    <definedName name="BExVTXLMYR87BC04D1ERALPUFVPG" hidden="1">'[13]Reco Sheet for Fcast'!$F$15</definedName>
    <definedName name="BExVUL9V3H8ZF6Y72LQBBN639YAA" hidden="1">'[13]Reco Sheet for Fcast'!$F$8:$G$8</definedName>
    <definedName name="BExVV4WOJHBCFS30YPAH56TF8XV7" hidden="1">#REF!</definedName>
    <definedName name="BExVV5T14N2HZIK7HQ4P2KG09U0J" hidden="1">'[13]Reco Sheet for Fcast'!$I$10:$J$10</definedName>
    <definedName name="BExVV7R410VYLADLX9LNG63ID6H1" hidden="1">'[13]Reco Sheet for Fcast'!$I$10:$J$10</definedName>
    <definedName name="BExVVCEED4JEKF59OV0G3T4XFMFO" hidden="1">'[13]Reco Sheet for Fcast'!$F$15</definedName>
    <definedName name="BExVVJAKR0OH8T15R52V6Z4K8OAI" hidden="1">'[16]Capital orders'!#REF!</definedName>
    <definedName name="BExVVPFO2J7FMSRPD36909HN4BZJ" hidden="1">'[14]AMI P &amp; L'!#REF!</definedName>
    <definedName name="BExVVQ19AQ3VCARJOC38SF7OYE9Y" hidden="1">'[13]Reco Sheet for Fcast'!$I$11:$J$11</definedName>
    <definedName name="BExVVQ19TAECID45CS4HXT1RD3AQ" hidden="1">'[14]AMI P &amp; L'!#REF!</definedName>
    <definedName name="BExVW3YV5XGIVJ97UUPDJGJ2P15B" hidden="1">'[13]Reco Sheet for Fcast'!$I$8:$J$8</definedName>
    <definedName name="BExVW5X571GEYR5SCU1Z2DHKWM79" hidden="1">'[13]Reco Sheet for Fcast'!$H$2:$I$2</definedName>
    <definedName name="BExVW6YTKA098AF57M4PHNQ54XMH" hidden="1">'[13]Reco Sheet for Fcast'!$F$8:$G$8</definedName>
    <definedName name="BExVWH5O60DAWDALWYLP29FXHNYB" hidden="1">#REF!</definedName>
    <definedName name="BExVWINKCH0V0NUWH363SMXAZE62" hidden="1">'[13]Reco Sheet for Fcast'!$F$6:$G$6</definedName>
    <definedName name="BExVWSZWDVO3AP2D6EDY5H1QYOXC" hidden="1">'[15]Bud Mth'!$F$6:$G$6</definedName>
    <definedName name="BExVWYU8EK669NP172GEIGCTVPPA" hidden="1">'[13]Reco Sheet for Fcast'!$I$8:$J$8</definedName>
    <definedName name="BExVX2VZNPKLDHY7OGN2A2H5HC14" hidden="1">#REF!</definedName>
    <definedName name="BExVX3XN2DRJKL8EDBIG58RYQ36R" hidden="1">'[13]Reco Sheet for Fcast'!$I$6:$J$6</definedName>
    <definedName name="BExVXDZ63PUART77BBR5SI63TPC6" hidden="1">'[13]Reco Sheet for Fcast'!$I$11:$J$11</definedName>
    <definedName name="BExVXHKI6LFYMGWISMPACMO247HL" hidden="1">'[13]Reco Sheet for Fcast'!$F$9:$G$9</definedName>
    <definedName name="BExVXLX2BZ5EF2X6R41BTKRJR1NM" hidden="1">'[14]AMI P &amp; L'!#REF!</definedName>
    <definedName name="BExVY11V7U1SAY4QKYE0PBSPD7LW" hidden="1">'[13]Reco Sheet for Fcast'!$F$7:$G$7</definedName>
    <definedName name="BExVY1SV37DL5YU59HS4IG3VBCP4" hidden="1">'[14]AMI P &amp; L'!#REF!</definedName>
    <definedName name="BExVY3WFGJKSQA08UF9NCMST928Y" hidden="1">'[13]Reco Sheet for Fcast'!$F$7:$G$7</definedName>
    <definedName name="BExVY954UOEVQEIC5OFO4NEWVKAQ" hidden="1">'[13]Reco Sheet for Fcast'!$F$11:$G$11</definedName>
    <definedName name="BExVYH8GALJI83YRQSC210IEPVCS" hidden="1">'[13]Reco Sheet for Fcast'!$F$8:$G$8</definedName>
    <definedName name="BExVYHDYIV5397LC02V4FEP8VD6W" hidden="1">'[13]Reco Sheet for Fcast'!$I$10:$J$10</definedName>
    <definedName name="BExVYOVIZDA18YIQ0A30Q052PCAK" hidden="1">'[13]Reco Sheet for Fcast'!$H$2:$I$2</definedName>
    <definedName name="BExVYQIXPEM6J4JVP78BRHIC05PV" hidden="1">'[13]Reco Sheet for Fcast'!$F$8:$G$8</definedName>
    <definedName name="BExVYTYYVCWBF2IES4QCOV0426AZ" hidden="1">#REF!</definedName>
    <definedName name="BExVYVGWN7SONLVDH9WJ2F1JS264" hidden="1">'[13]Reco Sheet for Fcast'!$I$7:$J$7</definedName>
    <definedName name="BExVZ9EO732IK6MNMG17Y1EFTJQC" hidden="1">'[13]Reco Sheet for Fcast'!$F$8:$G$8</definedName>
    <definedName name="BExVZB1Y5J4UL2LKK0363EU7GIJ1" hidden="1">'[13]Reco Sheet for Fcast'!$F$7:$G$7</definedName>
    <definedName name="BExVZJQVO5LQ0BJH5JEN5NOBIAF6" hidden="1">'[14]AMI P &amp; L'!#REF!</definedName>
    <definedName name="BExVZNXWS91RD7NXV5NE2R3C8WW7" hidden="1">'[13]Reco Sheet for Fcast'!$I$8:$J$8</definedName>
    <definedName name="BExVZYQCU2I82W5UAYV4GQJ2JL8U" hidden="1">'[13]Reco Sheet for Fcast'!$J$2:$K$2</definedName>
    <definedName name="BExW02MMAYD9RIPXIGRXIWU01SWU" hidden="1">'[16]Capital orders'!#REF!</definedName>
    <definedName name="BExW0386REQRCQCVT9BCX80UPTRY" hidden="1">'[13]Reco Sheet for Fcast'!$K$2</definedName>
    <definedName name="BExW0CIOA9SK0V6OKKWTZOS8F5C5" hidden="1">'[15]Bud Mth'!$I$6:$J$6</definedName>
    <definedName name="BExW0FYP4WXY71CYUG40SUBG9UWU" hidden="1">'[13]Reco Sheet for Fcast'!$H$2:$I$2</definedName>
    <definedName name="BExW0RI61B4VV0ARXTFVBAWRA1C5" hidden="1">'[13]Reco Sheet for Fcast'!$F$9:$G$9</definedName>
    <definedName name="BExW1BVUYQTKMOR56MW7RVRX4L1L" hidden="1">'[13]Reco Sheet for Fcast'!$F$15</definedName>
    <definedName name="BExW1D8ARQ40LJ1AAM6R5SHDDYEX" hidden="1">#REF!</definedName>
    <definedName name="BExW1F1220628FOMTW5UAATHRJHK" hidden="1">'[13]Reco Sheet for Fcast'!$F$8:$G$8</definedName>
    <definedName name="BExW1RX03DZ35EAWTOIKB7PS5VV7" hidden="1">#REF!</definedName>
    <definedName name="BExW1TKA0Z9OP2DTG50GZR5EG8C7" hidden="1">'[13]Reco Sheet for Fcast'!$K$2</definedName>
    <definedName name="BExW1U0JLKQ094DW5MMOI8UHO09V" hidden="1">'[13]Reco Sheet for Fcast'!$I$8:$J$8</definedName>
    <definedName name="BExW283NP9D366XFPXLGSCI5UB0L" hidden="1">'[13]Reco Sheet for Fcast'!$F$6:$G$6</definedName>
    <definedName name="BExW2H3C8WJSBW5FGTFKVDVJC4CL" hidden="1">'[13]Reco Sheet for Fcast'!$I$7:$J$7</definedName>
    <definedName name="BExW2MSCKPGF5K3I7TL4KF5ISUOL" hidden="1">'[13]Reco Sheet for Fcast'!$F$15</definedName>
    <definedName name="BExW2NJ8EILHC8GHK3EOST8J05U0" hidden="1">'[13]Reco Sheet for Fcast'!$I$8:$J$8</definedName>
    <definedName name="BExW2SMO90FU9W8DVVES6Q4E6BZR" hidden="1">'[13]Reco Sheet for Fcast'!$F$6:$G$6</definedName>
    <definedName name="BExW2X4IJSLQHE9FU2QSU9ICGNU1" hidden="1">#REF!</definedName>
    <definedName name="BExW2ZITSE40OUTU5LH01FV5JEA3" hidden="1">'[14]AMI P &amp; L'!#REF!</definedName>
    <definedName name="BExW36V9N91OHCUMGWJQL3I5P4JK" hidden="1">'[13]Reco Sheet for Fcast'!$F$15</definedName>
    <definedName name="BExW3E7HW3NMLQEPIHSOP33UGJEC" hidden="1">'[15]Bud Mth'!$E$1</definedName>
    <definedName name="BExW3EIBA1J9Q9NA9VCGZGRS8WV7" hidden="1">'[13]Reco Sheet for Fcast'!$F$9:$G$9</definedName>
    <definedName name="BExW3FEO8FI8N6AGQKYEG4SQVJWB" hidden="1">'[13]Reco Sheet for Fcast'!$K$2</definedName>
    <definedName name="BExW3GB28STOMJUSZEIA7YKYNS4Y" hidden="1">'[13]Reco Sheet for Fcast'!$H$2:$I$2</definedName>
    <definedName name="BExW3T1K638HT5E0Y8MMK108P5JT" hidden="1">'[13]Reco Sheet for Fcast'!$F$6:$G$6</definedName>
    <definedName name="BExW4217ZHL9VO39POSTJOD090WU" hidden="1">'[13]Reco Sheet for Fcast'!$F$6:$G$6</definedName>
    <definedName name="BExW44KVCR3RB81KUPAYDCBUJSBB" hidden="1">#REF!</definedName>
    <definedName name="BExW4GPW71EBF8XPS2QGVQHBCDX3" hidden="1">'[13]Reco Sheet for Fcast'!$H$2:$I$2</definedName>
    <definedName name="BExW4JKC5837JBPCOJV337ZVYYY3" hidden="1">'[13]Reco Sheet for Fcast'!$G$2</definedName>
    <definedName name="BExW4QR9FV9MP5K610THBSM51RYO" hidden="1">'[13]Reco Sheet for Fcast'!$H$2:$I$2</definedName>
    <definedName name="BExW4Z029R9E19ZENN3WEA3VDAD1" hidden="1">'[13]Reco Sheet for Fcast'!$G$2</definedName>
    <definedName name="BExW4ZLNV6FJGQP2WOU4NKG3GNYO" hidden="1">#REF!</definedName>
    <definedName name="BExW57U9T36MHXWXN8J2YD6F0KWK" hidden="1">#REF!</definedName>
    <definedName name="BExW5AZNT6IAZGNF2C879ODHY1B8" hidden="1">'[13]Reco Sheet for Fcast'!$F$11:$G$11</definedName>
    <definedName name="BExW5FMU99PBR9I4QY9LWERMXPCD" hidden="1">'[15]Bud Mth'!$J$2:$K$2</definedName>
    <definedName name="BExW5W49QO947ET3384SKBE3YCX3" hidden="1">#REF!</definedName>
    <definedName name="BExW5WPU27WD4NWZOT0ZEJIDLX5J" hidden="1">'[13]Reco Sheet for Fcast'!$I$6:$J$6</definedName>
    <definedName name="BExW660AV1TUV2XNUPD65RZR3QOO" hidden="1">'[13]Reco Sheet for Fcast'!$F$9:$G$9</definedName>
    <definedName name="BExW66LVVZK656PQY1257QMHP2AY" hidden="1">'[14]AMI P &amp; L'!#REF!</definedName>
    <definedName name="BExW6AY8KWN3C31NX1MZHXBFTSK7" hidden="1">#REF!</definedName>
    <definedName name="BExW6EJPHAP1TWT380AZLXNHR22P" hidden="1">'[13]Reco Sheet for Fcast'!$I$7:$J$7</definedName>
    <definedName name="BExW6G1PJ38H10DVLL8WPQ736OEB" hidden="1">'[13]Reco Sheet for Fcast'!$I$6:$J$6</definedName>
    <definedName name="BExW75OA5AS517IHUYDHRJXDDOWS" hidden="1">'[13]Reco Sheet for Fcast'!$J$2:$K$2</definedName>
    <definedName name="BExW787XKP4YCU38PAK9CUFFZ8FB" hidden="1">#REF!</definedName>
    <definedName name="BExW794A74Z5F2K8LVQLD6VSKXUE" hidden="1">'[13]Reco Sheet for Fcast'!$F$8:$G$8</definedName>
    <definedName name="BExW7H7MHCUHD1MA5VUKYPO21U2I" hidden="1">#REF!</definedName>
    <definedName name="BExW7O3S5FIOKIM535S9J7PKA52A" hidden="1">#REF!</definedName>
    <definedName name="BExW7RUK8CJ81J4KZCOOP63WMXTX" hidden="1">'[13]Reco Sheet for Fcast'!$I$9:$J$9</definedName>
    <definedName name="BExW886OBR91JIW5EKLII4CQO6E4" hidden="1">'[13]Reco Sheet for Fcast'!$F$8:$G$8</definedName>
    <definedName name="BExW8AFIEPGHQDY6PZGJPQ7YFTB1" hidden="1">#REF!</definedName>
    <definedName name="BExW8K0SSIPSKBVP06IJ71600HJZ" hidden="1">'[13]Reco Sheet for Fcast'!$H$2:$I$2</definedName>
    <definedName name="BExW8T0GVY3ZYO4ACSBLHS8SH895" hidden="1">'[13]Reco Sheet for Fcast'!$F$15</definedName>
    <definedName name="BExW8YEP73JMMU9HZ08PM4WHJQZ4" hidden="1">'[13]Reco Sheet for Fcast'!$I$8:$J$8</definedName>
    <definedName name="BExW937AT53OZQRHNWQZ5BVH24IE" hidden="1">'[13]Reco Sheet for Fcast'!$I$11:$J$11</definedName>
    <definedName name="BExW95LN5N0LYFFVP7GJEGDVDLF0" hidden="1">'[13]Reco Sheet for Fcast'!$G$2</definedName>
    <definedName name="BExW967733Q8RAJOHR2GJ3HO8JIW" hidden="1">'[13]Reco Sheet for Fcast'!$I$6:$J$6</definedName>
    <definedName name="BExW9POK1KIOI0ALS5MZIKTDIYMA" hidden="1">'[13]Reco Sheet for Fcast'!$I$10:$J$10</definedName>
    <definedName name="BExXLDE6PN4ESWT3LXJNQCY94NE4" hidden="1">'[14]AMI P &amp; L'!#REF!</definedName>
    <definedName name="BExXLQVPK2H3IF0NDDA5CT612EUK" hidden="1">'[13]Reco Sheet for Fcast'!$I$6:$J$6</definedName>
    <definedName name="BExXLR6IO70TYTACKQH9M5PGV24J" hidden="1">'[13]Reco Sheet for Fcast'!$F$11:$G$11</definedName>
    <definedName name="BExXM065WOLYRYHGHOJE0OOFXA4M" hidden="1">'[14]AMI P &amp; L'!#REF!</definedName>
    <definedName name="BExXM3GUNXVDM82KUR17NNUMQCNI" hidden="1">'[13]Reco Sheet for Fcast'!$F$7:$G$7</definedName>
    <definedName name="BExXMA28M8SH7MKIGETSDA72WUIZ" hidden="1">'[13]Reco Sheet for Fcast'!$I$9:$J$9</definedName>
    <definedName name="BExXMJYBFUWD4HN6WTKX2CX41JCA" hidden="1">'[13]Reco Sheet for Fcast'!$I$10:$J$10</definedName>
    <definedName name="BExXMOLHIAHDLFSA31PUB36SC3I9" hidden="1">'[13]Reco Sheet for Fcast'!$G$2</definedName>
    <definedName name="BExXMT8T5Z3M2JBQN65X2LKH0YQI" hidden="1">'[13]Reco Sheet for Fcast'!$I$7:$J$7</definedName>
    <definedName name="BExXMZU5QRXO4VTGHQGYZ1EEOGNS" hidden="1">#REF!</definedName>
    <definedName name="BExXN1XNO7H60M9X1E7EVWFJDM5N" hidden="1">'[13]Reco Sheet for Fcast'!$I$7:$J$7</definedName>
    <definedName name="BExXN22ZOTIW49GPLWFYKVM90FNZ" hidden="1">'[13]Reco Sheet for Fcast'!$F$6:$G$6</definedName>
    <definedName name="BExXN6QAP8UJQVN4R4BQKPP4QK35" hidden="1">'[13]Reco Sheet for Fcast'!$F$7:$G$7</definedName>
    <definedName name="BExXNBOA39T2X6Y5Y5GZ5DDNA1AX" hidden="1">'[13]Reco Sheet for Fcast'!$F$8:$G$8</definedName>
    <definedName name="BExXND6872VJ3M2PGT056WQMWBHD" hidden="1">'[13]Reco Sheet for Fcast'!$G$2</definedName>
    <definedName name="BExXNF4F0489IITD5JLD8XFY5JNZ" hidden="1">#REF!</definedName>
    <definedName name="BExXNHDA2WVQBP5BYLKJ40W658I3" hidden="1">#REF!</definedName>
    <definedName name="BExXNPM24UN2PGVL9D1TUBFRIKR4" hidden="1">'[13]Reco Sheet for Fcast'!$F$7:$G$7</definedName>
    <definedName name="BExXNWYB165VO9MHARCL5WLCHWS0" hidden="1">'[14]AMI P &amp; L'!#REF!</definedName>
    <definedName name="BExXO278QHQN8JDK5425EJ615ECC" hidden="1">'[13]Reco Sheet for Fcast'!$F$7:$G$7</definedName>
    <definedName name="BExXO8N5ROLIUVFKV9AVT4EASFRY" hidden="1">'[16]Capital orders'!#REF!</definedName>
    <definedName name="BExXO9ZLKVJW7SXKGDCUBHF12QR7" hidden="1">#REF!</definedName>
    <definedName name="BExXOBHOP0WGFHI2Y9AO4L440UVQ" hidden="1">'[13]Reco Sheet for Fcast'!$F$11:$G$11</definedName>
    <definedName name="BExXOHSAD2NSHOLLMZ2JWA4I3I1R" hidden="1">'[13]Reco Sheet for Fcast'!$I$7:$J$7</definedName>
    <definedName name="BExXOKH8LRQ9BNMQSYR3RTWXFPLJ" hidden="1">'[16]Capital orders'!#REF!</definedName>
    <definedName name="BExXP80B5FGA00JCM7UXKPI3PB7Y" hidden="1">'[13]Reco Sheet for Fcast'!$I$9:$J$9</definedName>
    <definedName name="BExXP85M4WXYVN1UVHUTOEKEG5XS" hidden="1">'[13]Reco Sheet for Fcast'!$F$8:$G$8</definedName>
    <definedName name="BExXPELOTHOAG0OWILLAH94OZV5J" hidden="1">'[13]Reco Sheet for Fcast'!$H$2:$I$2</definedName>
    <definedName name="BExXPLXY0H93MFKJ5WQCZHXQYOUA" hidden="1">#REF!</definedName>
    <definedName name="BExXPM8PRBF112HYL41356RR1JK1" hidden="1">#REF!</definedName>
    <definedName name="BExXPS31W1VD2NMIE4E37LHVDF0L" hidden="1">'[13]Reco Sheet for Fcast'!$F$8:$G$8</definedName>
    <definedName name="BExXPZKYEMVF5JOC14HYOOYQK6JK" hidden="1">'[13]Reco Sheet for Fcast'!$G$2</definedName>
    <definedName name="BExXQ89PA10X79WBWOEP1AJX1OQM" hidden="1">'[13]Reco Sheet for Fcast'!$F$11:$G$11</definedName>
    <definedName name="BExXQCGQGGYSI0LTRVR73MUO50AW" hidden="1">'[13]Reco Sheet for Fcast'!$I$6:$J$6</definedName>
    <definedName name="BExXQEEXFHDQ8DSRAJSB5ET6J004" hidden="1">'[13]Reco Sheet for Fcast'!$F$6:$G$6</definedName>
    <definedName name="BExXQH41O5HZAH8BO6HCFY8YC3TU" hidden="1">'[14]AMI P &amp; L'!#REF!</definedName>
    <definedName name="BExXQJIEF5R3QQ6D8HO3NGPU0IQC" hidden="1">'[13]Reco Sheet for Fcast'!$G$2</definedName>
    <definedName name="BExXQR0550UX7PZCHV6RMVWU8PH7" hidden="1">'[15]Bud Mth'!$E$1</definedName>
    <definedName name="BExXQU00K9ER4I1WM7T9J0W1E7ZC" hidden="1">'[13]Reco Sheet for Fcast'!$I$10:$J$10</definedName>
    <definedName name="BExXQU00KOR7XLM8B13DGJ1MIQDY" hidden="1">'[13]Reco Sheet for Fcast'!$F$10:$G$10</definedName>
    <definedName name="BExXQXG18PS8HGBOS03OSTQ0KEYC" hidden="1">'[13]Reco Sheet for Fcast'!$G$2</definedName>
    <definedName name="BExXQXQT4OAFQT5B0YB3USDJOJOB" hidden="1">'[13]Reco Sheet for Fcast'!$I$9:$J$9</definedName>
    <definedName name="BExXR3FSEXAHSXEQNJORWFCPX86N" hidden="1">'[13]Reco Sheet for Fcast'!$I$6:$J$6</definedName>
    <definedName name="BExXR3W3FKYQBLR299HO9RZ70C43" hidden="1">'[13]Reco Sheet for Fcast'!$F$6:$G$6</definedName>
    <definedName name="BExXR46U23CRRBV6IZT982MAEQKI" hidden="1">'[13]Reco Sheet for Fcast'!$I$7:$J$7</definedName>
    <definedName name="BExXR8OKAVX7O70V5IYG2PRKXSTI" hidden="1">'[13]Reco Sheet for Fcast'!$I$7:$J$7</definedName>
    <definedName name="BExXRA6N6XCLQM6XDV724ZIH6G93" hidden="1">'[13]Reco Sheet for Fcast'!$F$10:$G$10</definedName>
    <definedName name="BExXRABZ1CNKCG6K1MR6OUFHF7J9" hidden="1">'[13]Reco Sheet for Fcast'!$F$10:$G$10</definedName>
    <definedName name="BExXRBOFETC0OTJ6WY3VPMFH03VB" hidden="1">'[13]Reco Sheet for Fcast'!$I$8:$J$8</definedName>
    <definedName name="BExXRBTWU29UW9CQTYEG4QFPE3VY" hidden="1">#REF!</definedName>
    <definedName name="BExXRD13K1S9Y3JGR7CXSONT7RJZ" hidden="1">'[14]AMI P &amp; L'!#REF!</definedName>
    <definedName name="BExXRIFB4QQ87QIGA9AG0NXP577K" hidden="1">'[13]Reco Sheet for Fcast'!$F$10:$G$10</definedName>
    <definedName name="BExXRIQ2JF2CVTRDQX2D9SPH7FTN" hidden="1">'[13]Reco Sheet for Fcast'!$I$11:$J$11</definedName>
    <definedName name="BExXRLKJ6CS4AJYAEHD0WH96AEBA" hidden="1">#REF!</definedName>
    <definedName name="BExXRO4A6VUH1F4XV8N1BRJ4896W" hidden="1">'[14]AMI P &amp; L'!#REF!</definedName>
    <definedName name="BExXRO9N1SNJZGKD90P4K7FU1J0P" hidden="1">'[13]Reco Sheet for Fcast'!$F$15</definedName>
    <definedName name="BExXRV5QP3Z0KAQ1EQT9JYT2FV0L" hidden="1">'[13]Reco Sheet for Fcast'!$F$10:$G$10</definedName>
    <definedName name="BExXRZ20LZZCW8LVGDK0XETOTSAI" hidden="1">'[13]Reco Sheet for Fcast'!$F$15</definedName>
    <definedName name="BExXS1LUZIBBQ6X7INQ2042R3HZF" hidden="1">#REF!</definedName>
    <definedName name="BExXS63O4OMWMNXXAODZQFSDG33N" hidden="1">'[13]Reco Sheet for Fcast'!$F$6:$G$6</definedName>
    <definedName name="BExXS702KUBW3EFNSAYMW64C95M3" hidden="1">'[16]Capital orders'!#REF!</definedName>
    <definedName name="BExXS81QMRSIH9MRKHX3J2XO8A21" hidden="1">#REF!</definedName>
    <definedName name="BExXSBSP1TOY051HSPEPM0AEIO2M" hidden="1">'[13]Reco Sheet for Fcast'!$F$6:$G$6</definedName>
    <definedName name="BExXSC8RFK5D68FJD2HI4K66SA6I" hidden="1">'[13]Reco Sheet for Fcast'!$F$10:$G$10</definedName>
    <definedName name="BExXSNHC88W4UMXEOIOOATJAIKZO" hidden="1">'[13]Reco Sheet for Fcast'!$I$8:$J$8</definedName>
    <definedName name="BExXSTBS08WIA9TLALV3UQ2Z3MRG" hidden="1">'[13]Reco Sheet for Fcast'!$I$7:$J$7</definedName>
    <definedName name="BExXSVQ2WOJJ73YEO8Q2FK60V4G8" hidden="1">'[13]Reco Sheet for Fcast'!$I$8:$J$8</definedName>
    <definedName name="BExXT5RGFJHY3SWR2QZCX7GJQUOO" hidden="1">#REF!</definedName>
    <definedName name="BExXTA9CMTC19FSCX4UIQBV2C7R9" hidden="1">'[16]Capital orders'!#REF!</definedName>
    <definedName name="BExXTHLRNL82GN7KZY3TOLO508N7" hidden="1">'[13]Reco Sheet for Fcast'!$F$8:$G$8</definedName>
    <definedName name="BExXTIY89DH3YOJMAQ0Q8WTGODVQ" hidden="1">#REF!</definedName>
    <definedName name="BExXTL72MKEQSQH9L2OTFLU8DM2B" hidden="1">'[13]Reco Sheet for Fcast'!$F$8:$G$8</definedName>
    <definedName name="BExXTM3M4RTCRSX7VGAXGQNPP668" hidden="1">'[13]Reco Sheet for Fcast'!$F$7:$G$7</definedName>
    <definedName name="BExXTOCF78J7WY6FOVBRY1N2RBBR" hidden="1">'[13]Reco Sheet for Fcast'!$H$2:$I$2</definedName>
    <definedName name="BExXTP3GYO6Z9RTKKT10XA0UTV3T" hidden="1">'[13]Reco Sheet for Fcast'!$I$8:$J$8</definedName>
    <definedName name="BExXTZKZ4CG92ZQLIRKEXXH9BFIR" hidden="1">'[13]Reco Sheet for Fcast'!$F$7:$G$7</definedName>
    <definedName name="BExXU4J2BM2964GD5UZHM752Q4NS" hidden="1">'[13]Reco Sheet for Fcast'!$F$9:$G$9</definedName>
    <definedName name="BExXU4ZC2TLLQLLN5Z55LSE6D0AG" hidden="1">'[13]Reco Sheet for Fcast'!$O$6:$P$10</definedName>
    <definedName name="BExXU6XDTT7RM93KILIDEYPA9XKF" hidden="1">'[13]Reco Sheet for Fcast'!$I$6:$J$6</definedName>
    <definedName name="BExXU8VLZA7WLPZ3RAQZGNERUD26" hidden="1">'[14]AMI P &amp; L'!#REF!</definedName>
    <definedName name="BExXUB9RSLSCNN5ETLXY72DAPZZM" hidden="1">'[13]Reco Sheet for Fcast'!$I$10:$J$10</definedName>
    <definedName name="BExXUEV8QPATH32AX9XYWBHUVOO8" hidden="1">#REF!</definedName>
    <definedName name="BExXUFRM82XQIN2T8KGLDQL1IBQW" hidden="1">'[13]Reco Sheet for Fcast'!$G$2</definedName>
    <definedName name="BExXUFX23FE72H6IM4JSHIQV4VNK" hidden="1">#REF!</definedName>
    <definedName name="BExXUM27VX063JGHF9FYOOLNOP4V" hidden="1">#REF!</definedName>
    <definedName name="BExXUQEQBF6FI240ZGIF9YXZSRAU" hidden="1">'[13]Reco Sheet for Fcast'!$F$10:$G$10</definedName>
    <definedName name="BExXUYND6EJO7CJ5KRICV4O1JNWK" hidden="1">'[13]Reco Sheet for Fcast'!$F$9:$G$9</definedName>
    <definedName name="BExXV3LG12X440HUOAJXFCK9NX6J" hidden="1">#REF!</definedName>
    <definedName name="BExXV6FWG4H3S2QEUJZYIXILNGJ7" hidden="1">'[13]Reco Sheet for Fcast'!$F$8:$G$8</definedName>
    <definedName name="BExXVK87BMMO6LHKV0CFDNIQVIBS" hidden="1">'[13]Reco Sheet for Fcast'!$I$11:$J$11</definedName>
    <definedName name="BExXVKZ9WXPGL6IVY6T61IDD771I" hidden="1">'[13]Reco Sheet for Fcast'!$F$8:$G$8</definedName>
    <definedName name="BExXVLVNRJK2QSK3UMZRFRADS2G4" hidden="1">'[14]AMI P &amp; L'!#REF!</definedName>
    <definedName name="BExXVVRJB3HO2VD2XCCRRUFKTRES" hidden="1">#REF!</definedName>
    <definedName name="BExXW27MMXHXUXX78SDTBE1JYTHT" hidden="1">'[13]Reco Sheet for Fcast'!$I$7:$J$7</definedName>
    <definedName name="BExXW2YIM2MYBSHRIX0RP9D4PRMN" hidden="1">'[13]Reco Sheet for Fcast'!$I$6:$J$6</definedName>
    <definedName name="BExXWBNE4KTFSXKVSRF6WX039WPB" hidden="1">'[13]Reco Sheet for Fcast'!$F$9:$G$9</definedName>
    <definedName name="BExXWFP5AYE7EHYTJWBZSQ8PQ0YX" hidden="1">'[13]Reco Sheet for Fcast'!$I$9:$J$9</definedName>
    <definedName name="BExXWLJG5TBEL46BL8CA7MCLGTUZ" hidden="1">#REF!</definedName>
    <definedName name="BExXWVFIBQT8OY1O41FRFPFGXQHK" hidden="1">'[13]Reco Sheet for Fcast'!$K$2</definedName>
    <definedName name="BExXWWXHBZHA9J3N8K47F84X0M0L" hidden="1">'[13]Reco Sheet for Fcast'!$I$10:$J$10</definedName>
    <definedName name="BExXXBM521DL8R4ZX7NZ3DBCUOR5" hidden="1">'[14]AMI P &amp; L'!#REF!</definedName>
    <definedName name="BExXXC7OZI33XZ03NRMEP7VRLQK4" hidden="1">'[13]Reco Sheet for Fcast'!$I$7:$J$7</definedName>
    <definedName name="BExXXH5N3NKBQ7BCJPJTBF8CYM2Q" hidden="1">'[13]Reco Sheet for Fcast'!$I$6:$J$6</definedName>
    <definedName name="BExXXKWLM4D541BH6O8GOJMHFHMW" hidden="1">'[13]Reco Sheet for Fcast'!$I$9:$J$9</definedName>
    <definedName name="BExXXPPA1Q87XPI97X0OXCPBPDON" hidden="1">'[13]Reco Sheet for Fcast'!$I$11:$J$11</definedName>
    <definedName name="BExXXTG1GQYWM6PO30LVLHV2Q33X" hidden="1">#REF!</definedName>
    <definedName name="BExXXVUDA98IZTQ6MANKU4MTTDVR" hidden="1">'[13]Reco Sheet for Fcast'!$I$10:$J$10</definedName>
    <definedName name="BExXXZQNZY6IZI45DJXJK0MQZWA7" hidden="1">'[14]AMI P &amp; L'!#REF!</definedName>
    <definedName name="BExXY5QFG6QP94SFT3935OBM8Y4K" hidden="1">'[13]Reco Sheet for Fcast'!$I$7:$J$7</definedName>
    <definedName name="BExXY7TYEBFXRYUYIFHTN65RJ8EW" hidden="1">'[14]AMI P &amp; L'!#REF!</definedName>
    <definedName name="BExXYCBSIHFUY3BDHNBY5TMPFMGL" hidden="1">#REF!</definedName>
    <definedName name="BExXYLBHANUXC5FCTDDTGOVD3GQS" hidden="1">'[13]Reco Sheet for Fcast'!$I$8:$J$8</definedName>
    <definedName name="BExXYMNYAYH3WA2ZCFAYKZID9ZCI" hidden="1">'[13]Reco Sheet for Fcast'!$I$9:$J$9</definedName>
    <definedName name="BExXYYT12SVN2VDMLVNV4P3ISD8T" hidden="1">'[13]Reco Sheet for Fcast'!$I$7:$J$7</definedName>
    <definedName name="BExXZ3LNUGA4E1LWS1MPLGG3LXKD" hidden="1">#REF!</definedName>
    <definedName name="BExXZFVV4YB42AZ3H1I40YG3JAPU" hidden="1">'[13]Reco Sheet for Fcast'!$I$11:$J$11</definedName>
    <definedName name="BExXZHJ9T2JELF12CHHGD54J1B0C" hidden="1">'[13]Reco Sheet for Fcast'!$F$7:$G$7</definedName>
    <definedName name="BExXZMBX5F1N53KQHPU92S4B5ZZ4" hidden="1">'[13]Reco Sheet for Fcast'!$E$1</definedName>
    <definedName name="BExXZNJ2X1TK2LRK5ZY3MX49H5T7" hidden="1">'[13]Reco Sheet for Fcast'!$J$2:$K$2</definedName>
    <definedName name="BExXZOVPCEP495TQSON6PSRQ8XCY" hidden="1">'[14]AMI P &amp; L'!#REF!</definedName>
    <definedName name="BExXZS0XCQNYYY1DP75R3PCXFSRH" hidden="1">#REF!</definedName>
    <definedName name="BExXZXKH7NBARQQAZM69Z57IH1MM" hidden="1">'[13]Reco Sheet for Fcast'!$F$6:$G$6</definedName>
    <definedName name="BExY06EUGA7EW4VVDQKIUQW4P39O" hidden="1">#REF!</definedName>
    <definedName name="BExY07WSDH5QEVM7BJXJK2ZRAI1O" hidden="1">'[14]AMI P &amp; L'!#REF!</definedName>
    <definedName name="BExY0BI99V6MXLHXBCSPUL0OPF3M" hidden="1">#REF!</definedName>
    <definedName name="BExY0C3UBVC4M59JIRXVQ8OWAJC1" hidden="1">'[13]Reco Sheet for Fcast'!$I$7:$J$7</definedName>
    <definedName name="BExY0N1K6XFGR26YH5NSEE627RBN" hidden="1">#REF!</definedName>
    <definedName name="BExY0OE8GFHMLLTEAFIOQTOPEVPB" hidden="1">'[13]Reco Sheet for Fcast'!$F$8:$G$8</definedName>
    <definedName name="BExY0OJHW85S0VKBA8T4HTYPYBOS" hidden="1">'[13]Reco Sheet for Fcast'!$I$10:$J$10</definedName>
    <definedName name="BExY0T1E034D7XAXNC6F7540LLIE" hidden="1">'[13]Reco Sheet for Fcast'!$F$15</definedName>
    <definedName name="BExY0V4VNPA7ZZUMJNNU0ZHE1KOH" hidden="1">#REF!</definedName>
    <definedName name="BExY0XTZLHN49J2JH94BYTKBJLT3" hidden="1">'[13]Reco Sheet for Fcast'!$F$10:$G$10</definedName>
    <definedName name="BExY11FH9TXHERUYGG8FE50U7H7J" hidden="1">'[13]Reco Sheet for Fcast'!$F$10:$G$10</definedName>
    <definedName name="BExY16IWJ7CI1QGWVNBVHPYS9JPN" hidden="1">#REF!</definedName>
    <definedName name="BExY180UKNW5NIAWD6ZUYTFEH8QS" hidden="1">'[13]Reco Sheet for Fcast'!$F$15</definedName>
    <definedName name="BExY1DPTV4LSY9MEOUGXF8X052NA" hidden="1">'[13]Reco Sheet for Fcast'!$F$7:$G$7</definedName>
    <definedName name="BExY1GK9ELBEKDD7O6HR6DUO8YGO" hidden="1">'[13]Reco Sheet for Fcast'!$I$11:$J$11</definedName>
    <definedName name="BExY1HBBZWCVKT5KEBLCKMKR9LKK" hidden="1">'[13]Reco Sheet for Fcast'!$F$9:$G$9</definedName>
    <definedName name="BExY1JKAZRX115882TBCLNSDWLAA" hidden="1">#REF!</definedName>
    <definedName name="BExY1NWOXXFV9GGZ3PX444LZ8TVX" hidden="1">'[13]Reco Sheet for Fcast'!$F$10:$G$10</definedName>
    <definedName name="BExY1TQZQFWKT6O5QIU1TXC6JZG1" hidden="1">#REF!</definedName>
    <definedName name="BExY1UCL0RND63LLSM9X5SFRG117" hidden="1">'[13]Reco Sheet for Fcast'!$H$2:$I$2</definedName>
    <definedName name="BExY1WAT3937L08HLHIRQHMP2A3H" hidden="1">'[13]Reco Sheet for Fcast'!$I$10:$J$10</definedName>
    <definedName name="BExY1YEBOSLMID7LURP8QB46AI91" hidden="1">'[13]Reco Sheet for Fcast'!$I$10:$J$10</definedName>
    <definedName name="BExY2FS4LFX9OHOTQT7SJ2PXAC25" hidden="1">'[13]Reco Sheet for Fcast'!$I$10:$J$10</definedName>
    <definedName name="BExY2GDPCZPVU0IQ6IJIB1YQQRQ6" hidden="1">'[13]Reco Sheet for Fcast'!$F$6:$G$6</definedName>
    <definedName name="BExY2GTSZ3VA9TXLY7KW1LIAKJ61" hidden="1">'[13]Reco Sheet for Fcast'!$F$6:$G$6</definedName>
    <definedName name="BExY2IXBR1SGYZH08T7QHKEFS8HA" hidden="1">'[13]Reco Sheet for Fcast'!$F$15</definedName>
    <definedName name="BExY2Q4B5FUDA5VU4VRUHX327QN0" hidden="1">'[13]Reco Sheet for Fcast'!$F$9:$G$9</definedName>
    <definedName name="BExY3HOSK7YI364K15OX70AVR6F1" hidden="1">'[14]AMI P &amp; L'!#REF!</definedName>
    <definedName name="BExY3T89AUR83SOAZZ3OMDEJDQ39" hidden="1">'[13]Reco Sheet for Fcast'!$F$10:$G$10</definedName>
    <definedName name="BExY45O3XSWT6MQU6R33GI3YUAUM" hidden="1">#REF!</definedName>
    <definedName name="BExY4ET3RLNWSSJL6DIXQZOTATID" hidden="1">'[15]Bud Mth'!$G$2:$H$2</definedName>
    <definedName name="BExY4MG771JQ84EMIVB6HQGGHZY7" hidden="1">'[13]Reco Sheet for Fcast'!$H$2:$I$2</definedName>
    <definedName name="BExY4PWCSFB8P3J3TBQB2MD67263" hidden="1">'[13]Reco Sheet for Fcast'!$I$8:$J$8</definedName>
    <definedName name="BExY4RZW3KK11JLYBA4DWZ92M6LQ" hidden="1">'[13]Reco Sheet for Fcast'!$I$11:$J$11</definedName>
    <definedName name="BExY4XOVTTNVZ577RLIEC7NZQFIX" hidden="1">'[13]Reco Sheet for Fcast'!$F$7:$G$7</definedName>
    <definedName name="BExY50JAF5CG01GTHAUS7I4ZLUDC" hidden="1">'[13]Reco Sheet for Fcast'!$I$8:$J$8</definedName>
    <definedName name="BExY53J7EXFEOFTRNAHLK7IH3ACB" hidden="1">'[13]Reco Sheet for Fcast'!$F$8:$G$8</definedName>
    <definedName name="BExY5515SJTJS3VM80M3YYR0WF37" hidden="1">'[13]Reco Sheet for Fcast'!$F$15:$G$16</definedName>
    <definedName name="BExY5515WE39FQ3EG5QHG67V9C0O" hidden="1">'[13]Reco Sheet for Fcast'!$F$11:$G$11</definedName>
    <definedName name="BExY5986WNAD8NFCPXC9TVLBU4FG" hidden="1">'[13]Reco Sheet for Fcast'!$K$2</definedName>
    <definedName name="BExY5DF9MS25IFNWGJ1YAS5MDN8R" hidden="1">'[13]Reco Sheet for Fcast'!$K$2</definedName>
    <definedName name="BExY5ERVGL3UM2MGT8LJ0XPKTZEK" hidden="1">'[13]Reco Sheet for Fcast'!$I$7:$J$7</definedName>
    <definedName name="BExY5EX6NJFK8W754ZVZDN5DS04K" hidden="1">'[13]Reco Sheet for Fcast'!$I$6:$J$6</definedName>
    <definedName name="BExY5S3XD1NJT109CV54IFOHVLQ6" hidden="1">'[13]Reco Sheet for Fcast'!$F$9:$G$9</definedName>
    <definedName name="BExY5V3UFTA5NUDN1GI8BVHFL1ZK" hidden="1">'[16]Capital orders'!#REF!</definedName>
    <definedName name="BExY6KVS1MMZ2R34PGEFR2BMTU9W" hidden="1">'[13]Reco Sheet for Fcast'!$I$11:$J$11</definedName>
    <definedName name="BExY6Q9YY7LW745GP7CYOGGSPHGE" hidden="1">'[13]Reco Sheet for Fcast'!$F$6:$G$6</definedName>
    <definedName name="BExZIA3C8LKJTEH3MKQ57KJH5TA2" hidden="1">'[13]Reco Sheet for Fcast'!$I$11:$J$11</definedName>
    <definedName name="BExZIIHH3QNQE3GFMHEE4UMHY6WQ" hidden="1">'[13]Reco Sheet for Fcast'!$F$6:$G$6</definedName>
    <definedName name="BExZIYO22G5UXOB42GDLYGVRJ6U7" hidden="1">'[13]Reco Sheet for Fcast'!$F$11:$G$11</definedName>
    <definedName name="BExZJ7CYXTDLM412P6E5FAC4YB5M" hidden="1">'[13]Reco Sheet for Fcast'!$F$15:$AI$18</definedName>
    <definedName name="BExZJ7I9T8XU4MZRKJ1VVU76V2LZ" hidden="1">'[13]Reco Sheet for Fcast'!$F$15</definedName>
    <definedName name="BExZJL5B371SHX5YN9IQ2GF888EP" hidden="1">#REF!</definedName>
    <definedName name="BExZJMY170JCUU1RWASNZ1HJPRTA" hidden="1">'[13]Reco Sheet for Fcast'!$F$8:$G$8</definedName>
    <definedName name="BExZJOQR77H0P4SUKVYACDCFBBXO" hidden="1">'[13]Reco Sheet for Fcast'!$I$6:$J$6</definedName>
    <definedName name="BExZJPN5GR1O28GF1XLDY5EH968X" hidden="1">#REF!</definedName>
    <definedName name="BExZJS6RG34ODDY9HMZ0O34MEMSB" hidden="1">'[13]Reco Sheet for Fcast'!$I$8:$J$8</definedName>
    <definedName name="BExZJWDUEYTV7TBR6HSM97T24VTT" hidden="1">#REF!</definedName>
    <definedName name="BExZK34NR4BAD7HJAP7SQ926UQP3" hidden="1">'[13]Reco Sheet for Fcast'!$F$11:$G$11</definedName>
    <definedName name="BExZK3FGPHH5H771U7D5XY7XBS6E" hidden="1">'[14]AMI P &amp; L'!#REF!</definedName>
    <definedName name="BExZKHYORG3O8C772XPFHM1N8T80" hidden="1">'[14]AMI P &amp; L'!#REF!</definedName>
    <definedName name="BExZKJRF2IRR57DG9CLC7MSHWNNN" hidden="1">'[13]Reco Sheet for Fcast'!$F$8:$G$8</definedName>
    <definedName name="BExZKV5GYXO0X760SBD9TWTIQHGI" hidden="1">'[13]Reco Sheet for Fcast'!$F$10:$G$10</definedName>
    <definedName name="BExZL5SJD92M56CQDWESAKXHOGSL" hidden="1">#REF!</definedName>
    <definedName name="BExZL6E4YVXRUN7ZGF2BIGIXFR8K" hidden="1">'[14]AMI P &amp; L'!#REF!</definedName>
    <definedName name="BExZLGVLMKTPFXG42QYT0PO81G7F" hidden="1">'[13]Reco Sheet for Fcast'!$F$9:$G$9</definedName>
    <definedName name="BExZLJ9XQBSJZFBY8GZ1Y9U1TMNE" hidden="1">#REF!</definedName>
    <definedName name="BExZLKMK7LRK14S09WLMH7MXSQXM" hidden="1">'[13]Reco Sheet for Fcast'!$F$7:$G$7</definedName>
    <definedName name="BExZM7JVLG0W8EG5RBU915U3SKBY" hidden="1">'[13]Reco Sheet for Fcast'!$F$7:$G$7</definedName>
    <definedName name="BExZM85FOVUFF110XMQ9O2ODSJUK" hidden="1">'[13]Reco Sheet for Fcast'!$I$7:$J$7</definedName>
    <definedName name="BExZMF1MMTZ1TA14PZ8ASSU2CBSP" hidden="1">'[13]Reco Sheet for Fcast'!$I$8:$J$8</definedName>
    <definedName name="BExZMKL5YQZD7F0FUCSVFGLPFK52" hidden="1">'[13]Reco Sheet for Fcast'!$F$9:$G$9</definedName>
    <definedName name="BExZMOC3VNZALJM71X2T6FV91GTB" hidden="1">'[13]Reco Sheet for Fcast'!$I$8:$J$8</definedName>
    <definedName name="BExZMXH39OB0I43XEL3K11U3G9PM" hidden="1">'[13]Reco Sheet for Fcast'!$I$6:$J$6</definedName>
    <definedName name="BExZMZQ3RBKDHT5GLFNLS52OSJA0" hidden="1">'[13]Reco Sheet for Fcast'!$F$11:$G$11</definedName>
    <definedName name="BExZN2F7Y2J2L2LN5WZRG949MS4A" hidden="1">'[13]Reco Sheet for Fcast'!$F$6:$G$6</definedName>
    <definedName name="BExZN847WUWKRYTZWG9TCQZJS3OL" hidden="1">'[13]Reco Sheet for Fcast'!$I$6:$J$6</definedName>
    <definedName name="BExZNH3VISFF4NQI11BZDP5IQ7VG" hidden="1">'[13]Reco Sheet for Fcast'!$F$6:$G$6</definedName>
    <definedName name="BExZNJYCFYVMAOI62GB2BABK1ELE" hidden="1">'[13]Reco Sheet for Fcast'!$I$8:$J$8</definedName>
    <definedName name="BExZNMCNFLS6EUF357U7TXQ4U84V" hidden="1">'[16]Capital orders'!#REF!</definedName>
    <definedName name="BExZNV707LIU6Z5H6QI6H67LHTI1" hidden="1">'[13]Reco Sheet for Fcast'!$F$9:$G$9</definedName>
    <definedName name="BExZNVCBKB930QQ9QW7KSGOZ0V1M" hidden="1">'[13]Reco Sheet for Fcast'!$I$9:$J$9</definedName>
    <definedName name="BExZNW8QJ18X0RSGFDWAE9ZSDX39" hidden="1">'[13]Reco Sheet for Fcast'!$H$2:$I$2</definedName>
    <definedName name="BExZNZDWRS6Q40L8OCWFEIVI0A1O" hidden="1">'[13]Reco Sheet for Fcast'!$I$6:$J$6</definedName>
    <definedName name="BExZO8TVZX68PZ4ENQ8QOILK16OS" hidden="1">#REF!</definedName>
    <definedName name="BExZOAH4GDULQO35ZGF099VIFGNC" hidden="1">#REF!</definedName>
    <definedName name="BExZOBO9NYLGVJQ31LVQ9XS2ZT4N" hidden="1">'[13]Reco Sheet for Fcast'!$I$10:$J$10</definedName>
    <definedName name="BExZOETNB1CJ3Y2RKLI1ZK0S8Z6H" hidden="1">'[13]Reco Sheet for Fcast'!$I$10:$J$10</definedName>
    <definedName name="BExZOREMVSK4E5VSWM838KHUB8AI" hidden="1">'[13]Reco Sheet for Fcast'!$I$6:$J$6</definedName>
    <definedName name="BExZOVR745T5P1KS9NV2PXZPZVRG" hidden="1">'[13]Reco Sheet for Fcast'!$I$11:$J$11</definedName>
    <definedName name="BExZOZSWGLSY2XYVRIS6VSNJDSGD" hidden="1">'[13]Reco Sheet for Fcast'!$I$8:$J$8</definedName>
    <definedName name="BExZP7AIJKLM6C6CSUIIFAHFBNX2" hidden="1">'[13]Reco Sheet for Fcast'!$G$2</definedName>
    <definedName name="BExZPC8M5K7Q2UCY7H5XZLIGR6BZ" hidden="1">#REF!</definedName>
    <definedName name="BExZPIU08CG16AZ72BD0PB5ISUQE" hidden="1">'[16]Capital orders'!#REF!</definedName>
    <definedName name="BExZPQ0XY507N8FJMVPKCTK8HC9H" hidden="1">'[13]Reco Sheet for Fcast'!$K$2</definedName>
    <definedName name="BExZQ37OVBR25U32CO2YYVPZOMR5" hidden="1">'[13]Reco Sheet for Fcast'!$K$2</definedName>
    <definedName name="BExZQ3NT7H06VO0AR48WHZULZB93" hidden="1">'[13]Reco Sheet for Fcast'!$I$8:$J$8</definedName>
    <definedName name="BExZQ7PJU07SEJMDX18U9YVDC2GU" hidden="1">'[13]Reco Sheet for Fcast'!$F$6:$G$6</definedName>
    <definedName name="BExZQBLMR2P2GZNI8IW6QBSS5ZV9" hidden="1">'[16]Capital orders'!#REF!</definedName>
    <definedName name="BExZQIHTGHK7OOI2Y2PN3JYBY82I" hidden="1">'[14]AMI P &amp; L'!#REF!</definedName>
    <definedName name="BExZQJJMGU5MHQOILGXGJPAQI5XI" hidden="1">'[14]AMI P &amp; L'!#REF!</definedName>
    <definedName name="BExZQP3CUHU0IRXBVRJLP1KYRDVE" hidden="1">#REF!</definedName>
    <definedName name="BExZQRHGZ7WP7RQ2CX0H6W1CIP9U" hidden="1">#REF!</definedName>
    <definedName name="BExZQWFMANQLA8Z37ZECN1VLXVSB" hidden="1">#REF!</definedName>
    <definedName name="BExZQXBYEBN28QUH1KOVW6KKA5UM" hidden="1">'[13]Reco Sheet for Fcast'!$F$15</definedName>
    <definedName name="BExZQZKT146WEN8FTVZ7Y5TSB8L5" hidden="1">'[14]AMI P &amp; L'!#REF!</definedName>
    <definedName name="BExZR485AKBH93YZ08CMUC3WROED" hidden="1">'[13]Reco Sheet for Fcast'!$I$10:$J$10</definedName>
    <definedName name="BExZR7TL98P2PPUVGIZYR5873DWW" hidden="1">'[13]Reco Sheet for Fcast'!$F$9:$G$9</definedName>
    <definedName name="BExZRGD1603X5ACFALUUDKCD7X48" hidden="1">'[13]Reco Sheet for Fcast'!$I$9:$J$9</definedName>
    <definedName name="BExZRP1X6UVLN1UOLHH5VF4STP1O" hidden="1">'[14]AMI P &amp; L'!#REF!</definedName>
    <definedName name="BExZRQ930U6OCYNV00CH5I0Q4LPE" hidden="1">'[13]Reco Sheet for Fcast'!$I$8:$J$8</definedName>
    <definedName name="BExZRW8W514W8OZ72YBONYJ64GXF" hidden="1">'[14]AMI P &amp; L'!#REF!</definedName>
    <definedName name="BExZRWJP2BUVFJPO8U8ATQEP0LZU" hidden="1">'[13]Reco Sheet for Fcast'!$F$15</definedName>
    <definedName name="BExZRZUBL5A1WH7YZJXBZG8HPWC7" hidden="1">#REF!</definedName>
    <definedName name="BExZSD14AZGXB1I4H73PZY0TKWV1" hidden="1">#REF!</definedName>
    <definedName name="BExZSI9USDLZAN8LI8M4YYQL24GZ" hidden="1">'[13]Reco Sheet for Fcast'!$F$7:$G$7</definedName>
    <definedName name="BExZSS0LA2JY4ZLJ1Z5YCMLJJZCH" hidden="1">'[13]Reco Sheet for Fcast'!$F$11:$G$11</definedName>
    <definedName name="BExZT394ULBLT8EUHBM7KV741HQI" hidden="1">#REF!</definedName>
    <definedName name="BExZTAQV2QVSZY5Y3VCCWUBSBW9P" hidden="1">'[14]AMI P &amp; L'!#REF!</definedName>
    <definedName name="BExZTHSI2FX56PWRSNX9H5EWTZFO" hidden="1">'[13]Reco Sheet for Fcast'!$F$6:$G$6</definedName>
    <definedName name="BExZTJL3HVBFY139H6CJHEQCT1EL" hidden="1">'[13]Reco Sheet for Fcast'!$F$9:$G$9</definedName>
    <definedName name="BExZTLOL8OPABZI453E0KVNA1GJS" hidden="1">'[13]Reco Sheet for Fcast'!$F$11:$G$11</definedName>
    <definedName name="BExZTT6J3X0TOX0ZY6YPLUVMCW9X" hidden="1">'[14]AMI P &amp; L'!#REF!</definedName>
    <definedName name="BExZTW6ECBRA0BBITWBQ8R93RMCL" hidden="1">'[13]Reco Sheet for Fcast'!$G$2</definedName>
    <definedName name="BExZU2BHYAOKSCBM3C5014ZF6IXS" hidden="1">'[13]Reco Sheet for Fcast'!$H$2:$I$2</definedName>
    <definedName name="BExZU2RMJTXOCS0ROPMYPE6WTD87" hidden="1">'[13]Reco Sheet for Fcast'!$F$7:$G$7</definedName>
    <definedName name="BExZUF7G8FENTJKH9R1XUWXM6CWD" hidden="1">'[13]Reco Sheet for Fcast'!$I$9:$J$9</definedName>
    <definedName name="BExZUHWEEZO4WXP5DG5P4U6A70KN" hidden="1">#REF!</definedName>
    <definedName name="BExZUNARUJBIZ08VCAV3GEVBIR3D" hidden="1">'[13]Reco Sheet for Fcast'!$I$8:$J$8</definedName>
    <definedName name="BExZUSZT5496UMBP4LFSLTR1GVEW" hidden="1">'[13]Reco Sheet for Fcast'!$I$9:$J$9</definedName>
    <definedName name="BExZUT54340I38GVCV79EL116WR0" hidden="1">'[13]Reco Sheet for Fcast'!$I$11:$J$11</definedName>
    <definedName name="BExZUYDULCX65H9OZ9JHPBNKF3MI" hidden="1">'[13]Reco Sheet for Fcast'!$F$7:$G$7</definedName>
    <definedName name="BExZV2QD5ZDK3AGDRULLA7JB46C3" hidden="1">'[13]Reco Sheet for Fcast'!$F$8:$G$8</definedName>
    <definedName name="BExZV6BT23LNC2E6HR6HT1BC5R77" hidden="1">#REF!</definedName>
    <definedName name="BExZVBQ29OM0V8XAL3HL0JIM0MMU" hidden="1">'[13]Reco Sheet for Fcast'!$I$9:$J$9</definedName>
    <definedName name="BExZVBQ3B8IIQW88DDLAW5BA4PL4" hidden="1">#REF!</definedName>
    <definedName name="BExZVLM4T9ORS4ZWHME46U4Q103C" hidden="1">'[13]Reco Sheet for Fcast'!$I$10:$J$10</definedName>
    <definedName name="BExZVM7OZWPPRH5YQW50EYMMIW1A" hidden="1">'[13]Reco Sheet for Fcast'!$I$6:$J$6</definedName>
    <definedName name="BExZVP7KJEUGEZ1AZ15Z29XW6KAH" hidden="1">'[13]Reco Sheet for Fcast'!$I$7:$J$7</definedName>
    <definedName name="BExZVPYGX2C5OSHMZ6F0KBKZ6B1S" hidden="1">'[13]Reco Sheet for Fcast'!$H$2:$I$2</definedName>
    <definedName name="BExZW5UARC8W9AQNLJX2I5WQWS5F" hidden="1">'[13]Reco Sheet for Fcast'!$I$9:$J$9</definedName>
    <definedName name="BExZW7HRGN6A9YS41KI2B2UUMJ7X" hidden="1">'[13]Reco Sheet for Fcast'!$I$7:$J$7</definedName>
    <definedName name="BExZW8ZPNV43UXGOT98FDNIBQHZY" hidden="1">'[13]Reco Sheet for Fcast'!$I$11:$J$11</definedName>
    <definedName name="BExZWB8KPDQGF787P51Y0GON31FF" hidden="1">'[15]Bud Mth'!$I$10:$J$10</definedName>
    <definedName name="BExZWKDP0QSA9SPSF40ZMQ81QV13" hidden="1">'[13]Reco Sheet for Fcast'!$F$7:$G$7</definedName>
    <definedName name="BExZWKZ5N3RDXU8MZ8HQVYYD8O0F" hidden="1">'[13]Reco Sheet for Fcast'!$F$6:$G$6</definedName>
    <definedName name="BExZWSMC9T48W74GFGQCIUJ8ZPP3" hidden="1">'[13]Reco Sheet for Fcast'!$G$2:$H$2</definedName>
    <definedName name="BExZWUF2V4HY3HI8JN9ZVPRWK1H3" hidden="1">'[13]Reco Sheet for Fcast'!$I$9:$J$9</definedName>
    <definedName name="BExZWWTE9WR6HD25GAGPMXCNVB2Z" hidden="1">#REF!</definedName>
    <definedName name="BExZWX45URTK9KYDJHEXL1OTZ833" hidden="1">'[13]Reco Sheet for Fcast'!$I$9:$J$9</definedName>
    <definedName name="BExZX0EWQEZO86WDAD9A4EAEZ012" hidden="1">'[13]Reco Sheet for Fcast'!$F$9:$G$9</definedName>
    <definedName name="BExZX2T6ZT2DZLYSDJJBPVIT5OK2" hidden="1">'[13]Reco Sheet for Fcast'!$I$10:$J$10</definedName>
    <definedName name="BExZXHY0PBOVDNV2NSZ1Y4G6WMNK" hidden="1">#REF!</definedName>
    <definedName name="BExZXOJDELULNLEH7WG0OYJT0NJ4" hidden="1">'[13]Reco Sheet for Fcast'!$I$6:$J$6</definedName>
    <definedName name="BExZXOOTRNUK8LGEAZ8ZCFW9KXQ1" hidden="1">'[13]Reco Sheet for Fcast'!$J$2:$K$2</definedName>
    <definedName name="BExZXQSD2T3TQZ268XCC2NG9O3JQ" hidden="1">#REF!</definedName>
    <definedName name="BExZXT6JOXNKEDU23DKL8XZAJZIH" hidden="1">'[13]Reco Sheet for Fcast'!$I$8:$J$8</definedName>
    <definedName name="BExZXUTYW1HWEEZ1LIX4OQWC7HL1" hidden="1">'[13]Reco Sheet for Fcast'!$F$9:$G$9</definedName>
    <definedName name="BExZXY4NKQL9QD76YMQJ15U1C2G8" hidden="1">'[13]Reco Sheet for Fcast'!$I$11:$J$11</definedName>
    <definedName name="BExZXYQ7U5G08FQGUIGYT14QCBOF" hidden="1">'[13]Reco Sheet for Fcast'!$F$9:$G$9</definedName>
    <definedName name="BExZY02V77YJBMODJSWZOYCMPS5X" hidden="1">'[14]AMI P &amp; L'!#REF!</definedName>
    <definedName name="BExZY49QRZIR6CA41LFA9LM6EULU" hidden="1">'[13]Reco Sheet for Fcast'!$F$7:$G$7</definedName>
    <definedName name="BExZZ2FQA9A8C7CJKMEFQ9VPSLCE" hidden="1">'[13]Reco Sheet for Fcast'!$G$2</definedName>
    <definedName name="BExZZ8VO1HB3783L61XHP87HBCBE" hidden="1">#REF!</definedName>
    <definedName name="BExZZCHAVHW8C2H649KRGVQ0WVRT" hidden="1">'[13]Reco Sheet for Fcast'!$I$9:$J$9</definedName>
    <definedName name="BExZZTK54OTLF2YB68BHGOS27GEN" hidden="1">'[14]AMI P &amp; L'!#REF!</definedName>
    <definedName name="BExZZXB3JQQG4SIZS4MRU6NNW7HI" hidden="1">'[13]Reco Sheet for Fcast'!$F$7:$G$7</definedName>
    <definedName name="BExZZZEMIIFKMLLV4DJKX5TB9R5V" hidden="1">'[14]AMI P &amp; L'!#REF!</definedName>
    <definedName name="Calc_Dollar_Basis">'[18]Lookup|Tables'!$J$73</definedName>
    <definedName name="Cash_Timing">'[11]Lookup|Tables'!$C$44:$C$45</definedName>
    <definedName name="Categories_L1">'[11]Lookup|Tables'!$C$95:$C$112</definedName>
    <definedName name="Categories_L2">'[11]Lookup|Tables'!$C$118:$C$163</definedName>
    <definedName name="cat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CCC">#REF!</definedName>
    <definedName name="CCCCC">#REF!</definedName>
    <definedName name="CDEFG">#REF!</definedName>
    <definedName name="ChartAERDetermination" localSheetId="10">OFFSET('[19]Total trend'!$C$109,,1,,COUNTA('[19]Total trend'!$109:$109)-2)</definedName>
    <definedName name="ChartAERDetermination">OFFSET('[20]Total trend'!$C$109,,1,,COUNTA('[20]Total trend'!$109:$109)-2)</definedName>
    <definedName name="ChartArea" localSheetId="10">OFFSET('[19]Total trend'!$D$94,0,0,COUNTA('[19]Total trend'!$D:$D)-ROWS('[19]Total trend'!$D$1:$D$94),COUNTA('[19]Total trend'!$94:$94)-COUNTA('[19]Total trend'!$A$94:$C$94))</definedName>
    <definedName name="ChartArea">OFFSET('[20]Total trend'!$D$94,0,0,COUNTA('[20]Total trend'!$D:$D)-ROWS('[20]Total trend'!$D$1:$D$94),COUNTA('[20]Total trend'!$94:$94)-COUNTA('[20]Total trend'!$A$94:$C$94))</definedName>
    <definedName name="ChartAugex" localSheetId="10">OFFSET('[19]Total trend'!$C$94,,1,,COUNTA('[19]Total trend'!$94:$94)-2)</definedName>
    <definedName name="ChartAugex">OFFSET('[20]Total trend'!$C$94,,1,,COUNTA('[20]Total trend'!$94:$94)-2)</definedName>
    <definedName name="ChartBalancingItem" localSheetId="10">OFFSET('[19]Total trend'!$C$100,,1,,COUNTA('[19]Total trend'!$100:$100)-2)</definedName>
    <definedName name="ChartBalancingItem">OFFSET('[20]Total trend'!$C$100,,1,,COUNTA('[20]Total trend'!$100:$100)-2)</definedName>
    <definedName name="ChartCapitalContributions" localSheetId="10">OFFSET('[19]Total trend'!$C$97,,1,,COUNTA('[19]Total trend'!$97:$97)-2)</definedName>
    <definedName name="ChartCapitalContributions">OFFSET('[20]Total trend'!$C$97,,1,,COUNTA('[20]Total trend'!$97:$97)-2)</definedName>
    <definedName name="ChartCapitalisedOverheads" localSheetId="10">OFFSET('[19]Total trend'!$C$99,,1,,COUNTA('[19]Total trend'!$99:$99)-2)</definedName>
    <definedName name="ChartCapitalisedOverheads">OFFSET('[20]Total trend'!$C$99,,1,,COUNTA('[20]Total trend'!$99:$99)-2)</definedName>
    <definedName name="ChartConnections" localSheetId="10">OFFSET('[19]Total trend'!$C$96,,1,,COUNTA('[19]Total trend'!$96:$96)-2)</definedName>
    <definedName name="ChartConnections">OFFSET('[20]Total trend'!$C$96,,1,,COUNTA('[20]Total trend'!$96:$96)-2)</definedName>
    <definedName name="ChartDraftDecision" localSheetId="10">OFFSET('[19]Total trend'!$C$112,,1,,COUNTA('[19]Total trend'!$112:$112)-2)</definedName>
    <definedName name="ChartDraftDecision">OFFSET('[20]Total trend'!$C$112,,1,,COUNTA('[20]Total trend'!$112:$112)-2)</definedName>
    <definedName name="ChartFinalDecision" localSheetId="10">OFFSET('[19]Total trend'!$C$113,,1,,COUNTA('[19]Total trend'!$113:$113)-2)</definedName>
    <definedName name="ChartFinalDecision">OFFSET('[20]Total trend'!$C$113,,1,,COUNTA('[20]Total trend'!$113:$113)-2)</definedName>
    <definedName name="ChartFleet" localSheetId="10">OFFSET('[19]Total trend'!$C$107,,1,,COUNTA('[19]Total trend'!$107:$107)-2)</definedName>
    <definedName name="ChartFleet">OFFSET('[20]Total trend'!$C$107,,1,,COUNTA('[20]Total trend'!$107:$107)-2)</definedName>
    <definedName name="ChartGrossCapex" localSheetId="10">OFFSET('[19]Total trend'!$C$101,,1,,COUNTA('[19]Total trend'!$101:$101)-2)</definedName>
    <definedName name="ChartGrossCapex">OFFSET('[20]Total trend'!$C$101,,1,,COUNTA('[20]Total trend'!$101:$101)-2)</definedName>
    <definedName name="ChartICT" localSheetId="10">OFFSET('[19]Total trend'!$C$104,,1,,COUNTA('[19]Total trend'!$104:$104)-2)</definedName>
    <definedName name="ChartICT">OFFSET('[20]Total trend'!$C$104,,1,,COUNTA('[20]Total trend'!$104:$104)-2)</definedName>
    <definedName name="ChartInitialProposal" localSheetId="10">OFFSET('[19]Total trend'!$C$110,,1,,COUNTA('[19]Total trend'!$110:$110)-2)</definedName>
    <definedName name="ChartInitialProposal">OFFSET('[20]Total trend'!$C$110,,1,,COUNTA('[20]Total trend'!$110:$110)-2)</definedName>
    <definedName name="ChartNetCapex" localSheetId="10">OFFSET('[19]Total trend'!$C$102,,1,,COUNTA('[19]Total trend'!$102:$102)-2)</definedName>
    <definedName name="ChartNetCapex">OFFSET('[20]Total trend'!$C$102,,1,,COUNTA('[20]Total trend'!$102:$102)-2)</definedName>
    <definedName name="ChartNon_network" localSheetId="10">OFFSET('[19]Total trend'!$C$98,,1,,COUNTA('[19]Total trend'!$98:$98)-2)</definedName>
    <definedName name="ChartNon_network">OFFSET('[20]Total trend'!$C$98,,1,,COUNTA('[20]Total trend'!$98:$98)-2)</definedName>
    <definedName name="ChartOther" localSheetId="10">OFFSET('[19]Total trend'!$C$105,,1,,COUNTA('[19]Total trend'!$105:$105)-2)</definedName>
    <definedName name="ChartOther">OFFSET('[20]Total trend'!$C$105,,1,,COUNTA('[20]Total trend'!$105:$105)-2)</definedName>
    <definedName name="ChartPlantEquipment" localSheetId="10">OFFSET('[19]Total trend'!$C$108,,1,,COUNTA('[19]Total trend'!$108:$108)-2)</definedName>
    <definedName name="ChartPlantEquipment">OFFSET('[20]Total trend'!$C$108,,1,,COUNTA('[20]Total trend'!$108:$108)-2)</definedName>
    <definedName name="ChartProperty" localSheetId="10">OFFSET('[19]Total trend'!$C$106,,1,,COUNTA('[19]Total trend'!$106:$106)-2)</definedName>
    <definedName name="ChartProperty">OFFSET('[20]Total trend'!$C$106,,1,,COUNTA('[20]Total trend'!$106:$106)-2)</definedName>
    <definedName name="ChartProposal" localSheetId="10">OFFSET('[19]Total trend'!$C$110,,1,,COUNTA('[19]Total trend'!$110:$110)-2)</definedName>
    <definedName name="ChartProposal">OFFSET('[20]Total trend'!$C$110,,1,,COUNTA('[20]Total trend'!$110:$110)-2)</definedName>
    <definedName name="ChartRepex" localSheetId="10">OFFSET('[19]Total trend'!$C$95,,1,,COUNTA('[19]Total trend'!$95:$95)-2)</definedName>
    <definedName name="ChartRepex">OFFSET('[20]Total trend'!$C$95,,1,,COUNTA('[20]Total trend'!$95:$95)-2)</definedName>
    <definedName name="ChartRevisedProposal" localSheetId="10">OFFSET('[19]Total trend'!$C$111,,1,,COUNTA('[19]Total trend'!$111:$111)-2)</definedName>
    <definedName name="ChartRevisedProposal">OFFSET('[20]Total trend'!$C$111,,1,,COUNTA('[20]Total trend'!$111:$111)-2)</definedName>
    <definedName name="ChartYears" localSheetId="10">OFFSET('[19]Total trend'!$D$10,,,-3,COUNTA('[19]Total trend'!$10:$10)-2)</definedName>
    <definedName name="ChartYears">OFFSET('[20]Total trend'!$D$10,,,-3,COUNTA('[20]Total trend'!$10:$10)-2)</definedName>
    <definedName name="conv_2015_2010">'[21]Depn|Inputs'!$I$19</definedName>
    <definedName name="CP_Yr_4">[10]START!$D$13</definedName>
    <definedName name="CP_Yr_5">[10]START!$E$13</definedName>
    <definedName name="CPI_2015_conversion_new">'[22]Revised Proposal'!$G$2</definedName>
    <definedName name="CPI_2015_conversion_old">'[22]Initial Proposal'!$G$2</definedName>
    <definedName name="cp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CRA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S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CRCP_final_year" localSheetId="10">'[23]AER ETL'!$C$47</definedName>
    <definedName name="CRCP_final_year">'[8]AER ETL'!$C$47</definedName>
    <definedName name="CRCP_span" comment="Generic cover sheet">#N/A</definedName>
    <definedName name="CRCP_y1" localSheetId="10">'[23]AER lookups'!$G$37</definedName>
    <definedName name="CRCP_y1">#REF!</definedName>
    <definedName name="CRCP_y10" localSheetId="10">'[23]AER lookups'!$G$46</definedName>
    <definedName name="CRCP_y10">'[8]AER lookups'!$G$54</definedName>
    <definedName name="CRCP_y11" localSheetId="10">'[23]AER lookups'!$G$47</definedName>
    <definedName name="CRCP_y11">'[8]AER lookups'!$G$55</definedName>
    <definedName name="CRCP_y12" localSheetId="10">'[23]AER lookups'!$G$48</definedName>
    <definedName name="CRCP_y12">'[8]AER lookups'!$G$56</definedName>
    <definedName name="CRCP_y13" localSheetId="10">'[23]AER lookups'!$G$49</definedName>
    <definedName name="CRCP_y13">'[8]AER lookups'!$G$57</definedName>
    <definedName name="CRCP_y14" localSheetId="10">'[23]AER lookups'!$G$50</definedName>
    <definedName name="CRCP_y14">'[8]AER lookups'!$G$58</definedName>
    <definedName name="CRCP_y15" localSheetId="10">'[23]AER lookups'!$G$51</definedName>
    <definedName name="CRCP_y15">'[8]AER lookups'!$G$59</definedName>
    <definedName name="CRCP_y2" localSheetId="10">'[23]AER lookups'!$G$38</definedName>
    <definedName name="CRCP_y2">#REF!</definedName>
    <definedName name="CRCP_y3" localSheetId="10">'[23]AER lookups'!$G$39</definedName>
    <definedName name="CRCP_y3">#REF!</definedName>
    <definedName name="CRCP_y4" localSheetId="10">'[23]AER lookups'!$G$40</definedName>
    <definedName name="CRCP_y4">#REF!</definedName>
    <definedName name="CRCP_y5" localSheetId="10">'[23]AER lookups'!$G$41</definedName>
    <definedName name="CRCP_y5">#REF!</definedName>
    <definedName name="CRCP_y6" localSheetId="10">'[23]AER lookups'!$G$42</definedName>
    <definedName name="CRCP_y6">'[8]AER lookups'!$G$50</definedName>
    <definedName name="CRCP_y7" localSheetId="10">'[23]AER lookups'!$G$43</definedName>
    <definedName name="CRCP_y7">'[8]AER lookups'!$G$51</definedName>
    <definedName name="CRCP_y8" localSheetId="10">'[23]AER lookups'!$G$44</definedName>
    <definedName name="CRCP_y8">'[8]AER lookups'!$G$52</definedName>
    <definedName name="CRCP_y9" localSheetId="10">'[23]AER lookups'!$G$45</definedName>
    <definedName name="CRCP_y9">'[8]AER lookups'!$G$53</definedName>
    <definedName name="CRY" localSheetId="10">'[23]Business &amp; other details'!$AL$54</definedName>
    <definedName name="CRY">'[24]Business &amp; other details'!$C$44</definedName>
    <definedName name="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ata_time_period_selector" localSheetId="10">[19]Lists!$B$6:$B$7</definedName>
    <definedName name="Data_time_period_selector">[20]Lists!$B$6:$B$7</definedName>
    <definedName name="Dauy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D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fg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Direct_Cost_Splits_Network">[10]Lab_Mat!$D$6:$G$24</definedName>
    <definedName name="Direct_Cost_Splits_Non_Ntwk">[10]Lab_Mat!$D$25:$G$28</definedName>
    <definedName name="Direct_Cost_Type">[10]Lab_Mat!$D$5:$G$5</definedName>
    <definedName name="DME_BeforeCloseCompleted" hidden="1">"False"</definedName>
    <definedName name="DME_Dirty" hidden="1">"False"</definedName>
    <definedName name="dms_021001_capex_SCS_Values">'[23]2.10 Overheads'!$D$15:$J$15</definedName>
    <definedName name="dms_060301_checkvalue" localSheetId="10">'[23]AER ETL'!$C$90</definedName>
    <definedName name="dms_060301_checkvalue">'[8]AER ETL'!$C$90</definedName>
    <definedName name="dms_060301_LastRow" localSheetId="10">'[23]AER ETL'!$C$92</definedName>
    <definedName name="dms_060301_LastRow">'[8]AER ETL'!$C$92</definedName>
    <definedName name="dms_060701_ARR_MaxRows" localSheetId="10">'[23]AER ETL'!$C$100</definedName>
    <definedName name="dms_060701_ARR_MaxRows">'[8]AER ETL'!$C$100</definedName>
    <definedName name="dms_060701_Reset_MaxRows" localSheetId="10">'[23]AER ETL'!$C$99</definedName>
    <definedName name="dms_060701_Reset_MaxRows">'[8]AER ETL'!$C$99</definedName>
    <definedName name="dms_060701_StartDateTxt" localSheetId="10">'[23]AER ETL'!$C$106</definedName>
    <definedName name="dms_060701_StartDateTxt">'[8]AER ETL'!$C$106</definedName>
    <definedName name="dms_0608_LastRow" localSheetId="10">'[23]AER ETL'!$C$112</definedName>
    <definedName name="dms_0608_LastRow">'[8]AER ETL'!$C$112</definedName>
    <definedName name="dms_0608_OffsetRows" localSheetId="10">'[23]AER ETL'!$C$111</definedName>
    <definedName name="dms_0608_OffsetRows">'[8]AER ETL'!$C$111</definedName>
    <definedName name="dms_060801_StartCell">'[25]6'!$B$13</definedName>
    <definedName name="DMS_50_01_01bb">'[8]PTRM input'!$M$7:$M$56</definedName>
    <definedName name="dms_663_List" localSheetId="10">'[23]AER lookups'!$N$10:$N$14</definedName>
    <definedName name="dms_663_List">'[8]AER lookups'!$N$16:$N$24</definedName>
    <definedName name="dms_ABN">'[26]Business &amp; other details'!$AL$17</definedName>
    <definedName name="dms_ABN_List" localSheetId="10">'[23]AER lookups'!$D$10:$D$14</definedName>
    <definedName name="dms_ABN_List">'[8]AER lookups'!$D$16:$D$24</definedName>
    <definedName name="dms_Addr1_List" localSheetId="10">'[23]AER lookups'!$O$10:$O$14</definedName>
    <definedName name="dms_Addr1_List">'[8]AER lookups'!$P$16:$P$24</definedName>
    <definedName name="dms_Addr2">'[24]Business &amp; other details'!$E$19</definedName>
    <definedName name="dms_Addr2_List" localSheetId="10">'[23]AER lookups'!$P$10:$P$14</definedName>
    <definedName name="dms_Addr2_List">'[8]AER lookups'!$Q$16:$Q$24</definedName>
    <definedName name="dms_Amendment_Text" localSheetId="10">'[23]Business &amp; other details'!$AL$70</definedName>
    <definedName name="dms_Amendment_Text">'[8]Business &amp; other details'!$AL$64</definedName>
    <definedName name="dms_BaseStepTrend">'[23]2.16 Opex Summary'!$M$7</definedName>
    <definedName name="dms_BaseYear_Choice">'[23]2.16 Opex Summary'!$M$9</definedName>
    <definedName name="dms_BaseYear_List">'[23]2.16 Opex Summary'!$D$14:$G$14</definedName>
    <definedName name="dms_Cal_Year_B4_CRY" localSheetId="10">'[23]AER ETL'!$C$29</definedName>
    <definedName name="dms_Cal_Year_B4_CRY">'[8]AER ETL'!$C$29</definedName>
    <definedName name="dms_CBD_flag" localSheetId="10">'[23]AER lookups'!$Y$10:$Y$14</definedName>
    <definedName name="dms_CBD_flag">'[8]AER lookups'!$Z$16:$Z$24</definedName>
    <definedName name="dms_CF_8.1_Neg" localSheetId="10">'[23]AER CF'!$U$7:$U$35</definedName>
    <definedName name="dms_CF_8.1_Neg">'[27]AER CF'!$U$7:$U$34</definedName>
    <definedName name="dms_CF_TradingName" localSheetId="10">'[23]AER CF'!$B$7:$B$35</definedName>
    <definedName name="dms_CF_TradingName">'[27]AER CF'!$B$7:$B$34</definedName>
    <definedName name="dms_Confid_status_List" localSheetId="10">'[23]AER NRs'!$D$6:$D$8</definedName>
    <definedName name="dms_Confid_status_List">'[8]AER NRs'!$D$6:$D$8</definedName>
    <definedName name="dms_CRCP_FinalYear_Result">'[24]Business &amp; other details'!$C$84</definedName>
    <definedName name="dms_CRCP_FirstYear_Result">'[24]Business &amp; other details'!$C$83</definedName>
    <definedName name="dms_CRCP_start_row" localSheetId="10">'[23]AER ETL'!$C$40</definedName>
    <definedName name="dms_CRCP_start_row">'[8]AER ETL'!$C$40</definedName>
    <definedName name="dms_CRCP_yM">'[24]AER only'!$H$105</definedName>
    <definedName name="dms_CRCP_yN">'[24]AER only'!$H$104</definedName>
    <definedName name="dms_CRCP_yO">'[24]AER only'!$H$103</definedName>
    <definedName name="dms_CRCP_yP">'[24]AER only'!$H$102</definedName>
    <definedName name="dms_CRCP_yQ">'[24]AER only'!$H$101</definedName>
    <definedName name="dms_CRCP_yR">'[24]AER only'!$H$100</definedName>
    <definedName name="dms_CRCP_yS">'[24]AER only'!$H$99</definedName>
    <definedName name="dms_CRCP_yT">'[24]AER only'!$H$98</definedName>
    <definedName name="dms_CRCP_yU">'[24]AER only'!$H$97</definedName>
    <definedName name="dms_CRCP_yV">'[24]AER only'!$H$96</definedName>
    <definedName name="dms_CRCP_yW">'[24]AER only'!$H$95</definedName>
    <definedName name="dms_CRCP_yX">'[24]AER only'!$H$94</definedName>
    <definedName name="dms_CRCP_yY">'[24]AER only'!$H$93</definedName>
    <definedName name="dms_CRCP_yZ">'[24]AER only'!$H$92</definedName>
    <definedName name="dms_CRCPlength_List" localSheetId="10">'[23]AER lookups'!$K$10:$K$14</definedName>
    <definedName name="dms_CRCPlength_List">'[8]AER lookups'!$K$16:$K$24</definedName>
    <definedName name="dms_CRCPlength_Num" localSheetId="10">'[23]AER ETL'!$C$69</definedName>
    <definedName name="dms_CRCPlength_Num">'[8]AER ETL'!$C$69</definedName>
    <definedName name="dms_CRY_RYE" localSheetId="10">'[23]AER ETL'!$C$53</definedName>
    <definedName name="dms_CRY_RYE">'[8]AER ETL'!$C$53</definedName>
    <definedName name="dms_CRY_start_row" localSheetId="10">'[23]AER ETL'!$C$38</definedName>
    <definedName name="dms_CRY_start_row">'[8]AER ETL'!$C$38</definedName>
    <definedName name="dms_CRY_start_year" localSheetId="10">'[23]AER ETL'!$C$37</definedName>
    <definedName name="dms_CRY_start_year">'[8]AER ETL'!$C$37</definedName>
    <definedName name="dms_CRYc_y1">'[24]AER only'!$O$92</definedName>
    <definedName name="dms_CRYc_y10">'[24]AER only'!$O$101</definedName>
    <definedName name="dms_CRYc_y11">'[24]AER only'!$O$102</definedName>
    <definedName name="dms_CRYc_y12">'[24]AER only'!$O$103</definedName>
    <definedName name="dms_CRYc_y13">'[24]AER only'!$O$104</definedName>
    <definedName name="dms_CRYc_y14">'[24]AER only'!$O$105</definedName>
    <definedName name="dms_CRYc_y15">'[24]AER only'!$O$106</definedName>
    <definedName name="dms_CRYc_y16">'[24]AER only'!$O$107</definedName>
    <definedName name="dms_CRYc_y17">'[24]AER only'!$O$108</definedName>
    <definedName name="dms_CRYc_y18">'[24]AER only'!$O$109</definedName>
    <definedName name="dms_CRYc_y19">'[24]AER only'!$O$110</definedName>
    <definedName name="dms_CRYc_y2">'[24]AER only'!$O$93</definedName>
    <definedName name="dms_CRYc_y3">'[24]AER only'!$O$94</definedName>
    <definedName name="dms_CRYc_y4">'[24]AER only'!$O$95</definedName>
    <definedName name="dms_CRYc_y5">'[24]AER only'!$O$96</definedName>
    <definedName name="dms_CRYc_y6">'[24]AER only'!$O$97</definedName>
    <definedName name="dms_CRYc_y7">'[24]AER only'!$O$98</definedName>
    <definedName name="dms_CRYc_y8">'[24]AER only'!$O$99</definedName>
    <definedName name="dms_CRYc_y9">'[24]AER only'!$O$100</definedName>
    <definedName name="dms_CRYf_y1">'[24]AER only'!$M$92</definedName>
    <definedName name="dms_CRYf_y10">'[24]AER only'!$M$101</definedName>
    <definedName name="dms_CRYf_y11">'[24]AER only'!$M$102</definedName>
    <definedName name="dms_CRYf_y12">'[24]AER only'!$M$103</definedName>
    <definedName name="dms_CRYf_y13">'[24]AER only'!$M$104</definedName>
    <definedName name="dms_CRYf_y14">'[24]AER only'!$M$105</definedName>
    <definedName name="dms_CRYf_y15">'[24]AER only'!$M$106</definedName>
    <definedName name="dms_CRYf_y16">'[24]AER only'!$M$107</definedName>
    <definedName name="dms_CRYf_y17">'[24]AER only'!$M$108</definedName>
    <definedName name="dms_CRYf_y18">'[24]AER only'!$M$109</definedName>
    <definedName name="dms_CRYf_y19">'[24]AER only'!$M$110</definedName>
    <definedName name="dms_CRYf_y2">'[24]AER only'!$M$93</definedName>
    <definedName name="dms_CRYf_y3">'[24]AER only'!$M$94</definedName>
    <definedName name="dms_CRYf_y4">'[24]AER only'!$M$95</definedName>
    <definedName name="dms_CRYf_y5">'[24]AER only'!$M$96</definedName>
    <definedName name="dms_CRYf_y6">'[24]AER only'!$M$97</definedName>
    <definedName name="dms_CRYf_y7">'[24]AER only'!$M$98</definedName>
    <definedName name="dms_CRYf_y8">'[24]AER only'!$M$99</definedName>
    <definedName name="dms_CRYf_y9">'[24]AER only'!$M$100</definedName>
    <definedName name="dms_DataQuality">'[24]Business &amp; other details'!$C$53</definedName>
    <definedName name="dms_DataQuality_List" localSheetId="10">'[23]AER NRs'!$C$6:$C$9</definedName>
    <definedName name="dms_DataQuality_List">'[8]AER NRs'!$C$6:$C$9</definedName>
    <definedName name="dms_DBAFNC_VALUES">'[28]Total capital base roll forward'!$L$373</definedName>
    <definedName name="dms_DeterminationRef_List">'[8]AER lookups'!$O$16:$O$24</definedName>
    <definedName name="dms_DollarReal" localSheetId="10">'[23]AER ETL'!$C$31</definedName>
    <definedName name="dms_DollarReal">#REF!</definedName>
    <definedName name="dms_DollarReal_Prev">'[23]AER ETL'!$C$32</definedName>
    <definedName name="dms_DollarReal_year" localSheetId="10">'[23]AER ETL'!$C$51</definedName>
    <definedName name="dms_DollarReal_year">'[8]AER ETL'!$C$51</definedName>
    <definedName name="dms_DQ_2">'[29]AER ETL'!$C$13</definedName>
    <definedName name="dms_FeederName_1" localSheetId="10">'[23]AER lookups'!$AD$10:$AD$14</definedName>
    <definedName name="dms_FeederName_1">'[8]AER lookups'!$AE$16:$AE$24</definedName>
    <definedName name="dms_FeederName_2" localSheetId="10">'[23]AER lookups'!$AE$10:$AE$14</definedName>
    <definedName name="dms_FeederName_2">'[8]AER lookups'!$AF$16:$AF$24</definedName>
    <definedName name="dms_FeederName_3" localSheetId="10">'[23]AER lookups'!$AF$10:$AF$14</definedName>
    <definedName name="dms_FeederName_3">'[8]AER lookups'!$AG$16:$AG$24</definedName>
    <definedName name="dms_FeederName_4" localSheetId="10">'[23]AER lookups'!$AG$10:$AG$14</definedName>
    <definedName name="dms_FeederName_4">'[8]AER lookups'!$AH$16:$AH$24</definedName>
    <definedName name="dms_FeederName_5" localSheetId="10">'[23]AER lookups'!$AH$10:$AH$14</definedName>
    <definedName name="dms_FeederName_5">'[8]AER lookups'!$AI$16:$AI$24</definedName>
    <definedName name="dms_FeederType_5_flag" localSheetId="10">'[23]AER lookups'!$AC$10:$AC$14</definedName>
    <definedName name="dms_FeederType_5_flag">'[8]AER lookups'!$AD$16:$AD$24</definedName>
    <definedName name="dms_FifthFeeder_flag_NSP" localSheetId="10">'[23]AER ETL'!$C$125</definedName>
    <definedName name="dms_FifthFeeder_flag_NSP">'[8]AER ETL'!$C$125</definedName>
    <definedName name="dms_FormControl_Choices">'[8]AER NRs'!$D$14:$D$16</definedName>
    <definedName name="dms_FormControl_List" localSheetId="10">'[23]AER lookups'!$H$10:$H$14</definedName>
    <definedName name="dms_FormControl_List">'[8]AER lookups'!$H$16:$H$24</definedName>
    <definedName name="dms_FRCP_start_row" localSheetId="10">'[23]AER ETL'!$C$39</definedName>
    <definedName name="dms_FRCP_start_row">'[8]AER ETL'!$C$39</definedName>
    <definedName name="dms_FRCP_y1">'[24]AER only'!$F$92</definedName>
    <definedName name="dms_FRCP_y10">'[24]AER only'!$F$101</definedName>
    <definedName name="dms_FRCP_y11">'[24]AER only'!$F$102</definedName>
    <definedName name="dms_FRCP_y12">'[24]AER only'!$F$103</definedName>
    <definedName name="dms_FRCP_y13">'[24]AER only'!$F$104</definedName>
    <definedName name="dms_FRCP_y14">'[24]AER only'!$F$105</definedName>
    <definedName name="dms_FRCP_y2">'[24]AER only'!$F$93</definedName>
    <definedName name="dms_FRCP_y3">'[24]AER only'!$F$94</definedName>
    <definedName name="dms_FRCP_y4">'[24]AER only'!$F$95</definedName>
    <definedName name="dms_FRCP_y5">'[24]AER only'!$F$96</definedName>
    <definedName name="dms_FRCP_y6">'[24]AER only'!$F$97</definedName>
    <definedName name="dms_FRCP_y7">'[24]AER only'!$F$98</definedName>
    <definedName name="dms_FRCP_y8">'[24]AER only'!$F$99</definedName>
    <definedName name="dms_FRCP_y9">'[24]AER only'!$F$100</definedName>
    <definedName name="dms_FRCPlength_List" localSheetId="10">'[23]AER lookups'!$L$10:$L$14</definedName>
    <definedName name="dms_FRCPlength_List">'[8]AER lookups'!$L$16:$L$24</definedName>
    <definedName name="dms_FRCPlength_Num" localSheetId="10">'[23]AER ETL'!$C$70</definedName>
    <definedName name="dms_FRCPlength_Num">'[8]AER ETL'!$C$70</definedName>
    <definedName name="dms_Header_Span">'[8]AER ETL'!$C$60</definedName>
    <definedName name="dms_InputSource">'[8]DMS input'!$C$32</definedName>
    <definedName name="dms_InputTradingName">'[8]DMS input'!$C$14</definedName>
    <definedName name="dms_JurisdictionList" localSheetId="10">'[23]AER lookups'!$E$10:$E$14</definedName>
    <definedName name="dms_JurisdictionList">'[8]AER lookups'!$E$16:$E$24</definedName>
    <definedName name="dms_LeapYear_Result" localSheetId="10">'[23]AER ETL'!$C$98</definedName>
    <definedName name="dms_LeapYear_Result">'[8]AER ETL'!$C$98</definedName>
    <definedName name="dms_LongRural_flag" localSheetId="10">'[23]AER lookups'!$AB$10:$AB$14</definedName>
    <definedName name="dms_LongRural_flag">'[8]AER lookups'!$AC$16:$AC$24</definedName>
    <definedName name="dms_Model" localSheetId="10">'[23]AER ETL'!$C$11</definedName>
    <definedName name="dms_Model">'[8]AER ETL'!$C$11</definedName>
    <definedName name="dms_Model_List" localSheetId="10">'[23]AER lookups'!$B$21:$B$32</definedName>
    <definedName name="dms_Model_List">'[8]AER lookups'!$B$31:$B$40</definedName>
    <definedName name="dms_Model_Span" localSheetId="10">'[23]AER ETL'!$C$56</definedName>
    <definedName name="dms_Model_Span">'[8]AER ETL'!$C$56</definedName>
    <definedName name="dms_Model_Span_List" localSheetId="10">'[23]AER lookups'!$E$21:$E$32</definedName>
    <definedName name="dms_Model_Span_List">'[8]AER lookups'!$E$31:$E$40</definedName>
    <definedName name="dms_MultiYear_FinalYear_Ref">'[24]Business &amp; other details'!$C$79</definedName>
    <definedName name="dms_MultiYear_FinalYear_Result" localSheetId="10">'[23]AER ETL'!$C$80</definedName>
    <definedName name="dms_MultiYear_FinalYear_Result">'[24]Business &amp; other details'!$C$80</definedName>
    <definedName name="dms_MultiYear_Flag" localSheetId="10">'[23]AER ETL'!$C$63</definedName>
    <definedName name="dms_MultiYear_Flag">'[8]AER ETL'!$C$63</definedName>
    <definedName name="dms_MultiYear_ResponseFlag" localSheetId="10">'[23]AER ETL'!$C$62</definedName>
    <definedName name="dms_MultiYear_ResponseFlag">'[8]AER ETL'!$C$62</definedName>
    <definedName name="dms_PAddr1_List" localSheetId="10">'[23]AER lookups'!$T$10:$T$14</definedName>
    <definedName name="dms_PAddr1_List">'[8]AER lookups'!$U$16:$U$24</definedName>
    <definedName name="dms_PAddr2">'[24]Business &amp; other details'!$E$24</definedName>
    <definedName name="dms_PAddr2_List" localSheetId="10">'[23]AER lookups'!$U$10:$U$14</definedName>
    <definedName name="dms_PAddr2_List">'[8]AER lookups'!$V$16:$V$24</definedName>
    <definedName name="dms_PRCP_start_row" localSheetId="10">'[23]AER ETL'!$C$41</definedName>
    <definedName name="dms_PRCP_start_row">'[8]AER ETL'!$C$41</definedName>
    <definedName name="dms_PRCPlength_List" localSheetId="10">'[23]AER lookups'!$M$10:$M$14</definedName>
    <definedName name="dms_PRCPlength_List">'[8]AER lookups'!$M$16:$M$24</definedName>
    <definedName name="dms_PRCPlength_Num" localSheetId="10">'[23]AER ETL'!$C$68</definedName>
    <definedName name="dms_PRCPlength_Num">'[8]AER ETL'!$C$68</definedName>
    <definedName name="dms_Previous_DollarReal_year" localSheetId="10">'[23]AER ETL'!$C$52</definedName>
    <definedName name="dms_Previous_DollarReal_year">'[8]AER ETL'!$C$52</definedName>
    <definedName name="dms_PState_List" localSheetId="10">'[23]AER lookups'!$W$10:$W$14</definedName>
    <definedName name="dms_PState_List">'[8]AER lookups'!$X$16:$X$24</definedName>
    <definedName name="dms_PSuburb_List" localSheetId="10">'[23]AER lookups'!$V$10:$V$14</definedName>
    <definedName name="dms_PSuburb_List">'[8]AER lookups'!$W$16:$W$24</definedName>
    <definedName name="dms_Public_Lighting_List" localSheetId="10">'[23]AER lookups'!$AI$10:$AI$14</definedName>
    <definedName name="dms_Public_Lighting_List">'[8]AER lookups'!$AJ$16:$AJ$24</definedName>
    <definedName name="dms_RDNC_VALUES">'[28]Total capital base roll forward'!$L$425</definedName>
    <definedName name="dms_Reset_final_year" localSheetId="10">'[23]AER ETL'!$C$49</definedName>
    <definedName name="dms_Reset_final_year">'[8]AER ETL'!$C$49</definedName>
    <definedName name="dms_Reset_RYE" localSheetId="10">'[23]AER ETL'!$C$54</definedName>
    <definedName name="dms_Reset_RYE">'[8]AER ETL'!$C$54</definedName>
    <definedName name="dms_Reset_Span">'[29]AER ETL'!$C$57</definedName>
    <definedName name="dms_RPT" localSheetId="10">'[23]AER ETL'!$C$23</definedName>
    <definedName name="dms_RPT">'[8]AER ETL'!$C$23</definedName>
    <definedName name="dms_RPT_List" localSheetId="10">'[23]AER lookups'!$I$10:$I$14</definedName>
    <definedName name="dms_RPT_List">'[8]AER lookups'!$I$16:$I$24</definedName>
    <definedName name="dms_RPTMonth" localSheetId="10">'[23]AER ETL'!$C$30</definedName>
    <definedName name="dms_RPTMonth">'[8]AER ETL'!$C$30</definedName>
    <definedName name="dms_RPTMonth_List" localSheetId="10">'[23]AER lookups'!$J$10:$J$14</definedName>
    <definedName name="dms_RPTMonth_List">'[8]AER lookups'!$J$16:$J$24</definedName>
    <definedName name="dms_RYE">'[24]Business &amp; other details'!$C$59</definedName>
    <definedName name="dms_RYE_result" localSheetId="10">'[23]AER ETL'!$C$57</definedName>
    <definedName name="dms_RYE_result">'[8]AER ETL'!$C$57</definedName>
    <definedName name="dms_RYE_start_row" localSheetId="10">'[23]AER ETL'!$C$42</definedName>
    <definedName name="dms_RYE_start_row">'[8]AER ETL'!$C$42</definedName>
    <definedName name="dms_Sector">'[23]AER ETL'!$C$20</definedName>
    <definedName name="dms_Sector_List" localSheetId="10">'[23]AER lookups'!$F$10:$F$14</definedName>
    <definedName name="dms_Sector_List">'[8]AER lookups'!$F$16:$F$24</definedName>
    <definedName name="dms_Segment" localSheetId="10">'[23]AER ETL'!$C$21</definedName>
    <definedName name="dms_Segment">'[8]AER ETL'!$C$21</definedName>
    <definedName name="dms_Segment_List" localSheetId="10">'[23]AER lookups'!$G$10:$G$14</definedName>
    <definedName name="dms_Segment_List">'[8]AER lookups'!$G$16:$G$24</definedName>
    <definedName name="dms_Selected_Quality">'[29]Business &amp; other details'!$AR$63</definedName>
    <definedName name="dms_Selected_Source">'[8]Business &amp; other details'!$AL$58</definedName>
    <definedName name="dms_Selected_Status">'[29]Business &amp; other details'!$AR$65</definedName>
    <definedName name="dms_ShortRural_flag" localSheetId="10">'[23]AER lookups'!$AA$10:$AA$14</definedName>
    <definedName name="dms_ShortRural_flag">'[8]AER lookups'!$AB$16:$AB$24</definedName>
    <definedName name="dms_SingleYear_FinalYear_Ref">'[24]Business &amp; other details'!$C$76</definedName>
    <definedName name="dms_SingleYear_FinalYear_Result">'[24]Business &amp; other details'!$C$77</definedName>
    <definedName name="dms_SingleYear_Model" localSheetId="10">'[23]AER ETL'!$C$72:$C$74</definedName>
    <definedName name="dms_SingleYear_Model">'[8]AER ETL'!$C$72:$C$74</definedName>
    <definedName name="dms_SingleYearModel" localSheetId="10">'[23]AER ETL'!$C$75</definedName>
    <definedName name="dms_SingleYearModel">'[8]AER ETL'!$C$75</definedName>
    <definedName name="dms_SourceList" localSheetId="10">'[23]AER NRs'!$C$14:$C$29</definedName>
    <definedName name="dms_SourceList">'[8]AER NRs'!$C$14:$C$27</definedName>
    <definedName name="dms_Specified_FinalYear" localSheetId="10">'[23]AER ETL'!$C$64</definedName>
    <definedName name="dms_Specified_FinalYear">'[8]AER ETL'!$C$64</definedName>
    <definedName name="dms_Specified_RYE" localSheetId="10">'[23]AER ETL'!$C$55</definedName>
    <definedName name="dms_Specified_RYE">'[8]AER ETL'!$C$55</definedName>
    <definedName name="dms_SpecifiedYear_Span" localSheetId="10">'[23]AER ETL'!$C$59</definedName>
    <definedName name="dms_SpecifiedYear_Span">'[8]AER ETL'!$C$59</definedName>
    <definedName name="dms_start_year" localSheetId="10">'[23]AER ETL'!$C$36</definedName>
    <definedName name="dms_start_year">'[8]AER ETL'!$C$36</definedName>
    <definedName name="dms_State_List" localSheetId="10">'[23]AER lookups'!$R$10:$R$14</definedName>
    <definedName name="dms_State_List">'[8]AER lookups'!$S$16:$S$24</definedName>
    <definedName name="dms_STPIS_Detail">'[30]6'!$O$15:$O$37</definedName>
    <definedName name="dms_STPIS_Reasons">'[30]6'!$P$17:$P$30</definedName>
    <definedName name="dms_Suburb_List" localSheetId="10">'[23]AER lookups'!$Q$10:$Q$14</definedName>
    <definedName name="dms_Suburb_List">'[8]AER lookups'!$R$16:$R$24</definedName>
    <definedName name="dms_TradingName" localSheetId="10">'[23]Business &amp; other details'!$AL$16</definedName>
    <definedName name="dms_TradingName">'[8]Business &amp; other details'!$AL$16</definedName>
    <definedName name="dms_TradingName_List" localSheetId="10">'[23]AER lookups'!$B$10:$B$14</definedName>
    <definedName name="dms_TradingName_List">'[8]AER lookups'!$B$16:$B$24</definedName>
    <definedName name="dms_TradingNameFull">'[23]AER ETL'!$C$9</definedName>
    <definedName name="dms_TradingNameFull_List" localSheetId="10">'[23]AER lookups'!$C$10:$C$14</definedName>
    <definedName name="dms_TradingNameFull_List">'[8]AER lookups'!$C$16:$C$24</definedName>
    <definedName name="dms_Typed_Submission_Date" localSheetId="10">'[23]Business &amp; other details'!$AL$74</definedName>
    <definedName name="dms_Typed_Submission_Date">'[8]Business &amp; other details'!$AL$68</definedName>
    <definedName name="dms_Urban_flag" localSheetId="10">'[23]AER lookups'!$Z$10:$Z$14</definedName>
    <definedName name="dms_Urban_flag">'[8]AER lookups'!$AA$16:$AA$24</definedName>
    <definedName name="dms_Worksheet_List" localSheetId="10">'[23]AER lookups'!$D$21:$D$32</definedName>
    <definedName name="dms_Worksheet_List">'[8]AER lookups'!$D$31:$D$40</definedName>
    <definedName name="dms_y1" localSheetId="10">'[23]AER lookups'!$E$56</definedName>
    <definedName name="dms_y1">'[8]AER lookups'!$E$64</definedName>
    <definedName name="dms_y2">'[23]AER lookups'!$E$57</definedName>
    <definedName name="dms_y3">'[23]AER lookups'!$E$58</definedName>
    <definedName name="dms_y4">'[23]AER lookups'!$E$59</definedName>
    <definedName name="dms_y5">'[23]AER lookups'!$E$60</definedName>
    <definedName name="dms_y6">'[23]AER lookups'!$E$61</definedName>
    <definedName name="dms_y7">'[23]AER lookups'!$E$62</definedName>
    <definedName name="Dollar_Basis">'[9]Calc|SCS Opex Summary'!$G$1070</definedName>
    <definedName name="Dollar_basis_list">'[9]Lookup|Tables'!$C$98:$C$105</definedName>
    <definedName name="Dollar_Conversion_Factor">'[9]Input|Escalators'!$J$16</definedName>
    <definedName name="Dollar_Inputs">'[9]Input|Escalators'!#REF!</definedName>
    <definedName name="Dollar_Outputs">'[9]Input|Escalators'!#REF!</definedName>
    <definedName name="dollars">'[9]Lookup|Tables'!$G$11</definedName>
    <definedName name="Dr">'[31]Input 2011-15 AusNet'!$G$194</definedName>
    <definedName name="Drc">'[8]PTRM input'!$G$399</definedName>
    <definedName name="Drpc">'[8]PTRM input'!$G$397</definedName>
    <definedName name="Drpt">'[8]PTRM input'!$G$398</definedName>
    <definedName name="Dv">'[8]PTRM input'!$G$385</definedName>
    <definedName name="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D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fficiency_Adj_List">'[9]Input|SCS Adjustments'!$M$31:$M$40</definedName>
    <definedName name="Efficiency_Adj_Mapping_V1">'[9]Input|SCS Adjustments'!$X$31:$X$40</definedName>
    <definedName name="Efficiency_Adj_Mapping_V2">'[9]Input|SCS Adjustments'!$Z$31:$Z$40</definedName>
    <definedName name="Efficiency_Adj_Mapping_V3">'[9]Input|SCS Adjustments'!$AC$31:$AC$40</definedName>
    <definedName name="Efficiency_Adjustments">'[9]Input|SCS Adjustments'!$M$42</definedName>
    <definedName name="End_year">'[18]Lookup|Tables'!$C$45</definedName>
    <definedName name="ene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C_Final_Calc">'[8]Equity raising costs'!$Q$54</definedName>
    <definedName name="ERC_Yr01_Inc">'[8]PTRM input'!$G$110</definedName>
    <definedName name="erf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gf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rtyier7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stimates" localSheetId="10">INDEX([0]!Years_forecast,{1,2})</definedName>
    <definedName name="Estimates">INDEX(Years_forecast,{1,2})</definedName>
    <definedName name="EW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xcel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Ext_EP" hidden="1">{"'kpi2-1'!$E$4"}</definedName>
    <definedName name="f">'[8]PTRM input'!$G$377</definedName>
    <definedName name="factor">'[9]Lookup|Tables'!$G$18</definedName>
    <definedName name="FADescript">'[32]Work Category Descrip 25 Char'!$A$1:$B$551</definedName>
    <definedName name="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du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F" hidden="1">{#N/A,#N/A,FALSE,"pcf";#N/A,#N/A,FALSE,"pcr"}</definedName>
    <definedName name="first_reg_period">'[21]Depn|Inputs'!$E$7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orecasting_methodology">'[9]Lookup|Tables'!$C$109:$C$110</definedName>
    <definedName name="FPFirstYear">'[12]Input|General'!$G$13</definedName>
    <definedName name="FPLastYear">'[12]Input|General'!$G$14</definedName>
    <definedName name="FRCP_1to5">"2015-16 to 2019-20"</definedName>
    <definedName name="FRCP_final_year" localSheetId="10">'[23]AER ETL'!$C$46</definedName>
    <definedName name="FRCP_final_year">'[8]AER ETL'!$C$46</definedName>
    <definedName name="FRCP_span" comment="Generic cover sheet">#N/A</definedName>
    <definedName name="FRCP_y1" localSheetId="10">'[23]Business &amp; other details'!$AL$42</definedName>
    <definedName name="FRCP_y1">#REF!</definedName>
    <definedName name="FRCP_y10" localSheetId="10">'[23]AER lookups'!$I$46</definedName>
    <definedName name="FRCP_y10">'[8]AER lookups'!$I$54</definedName>
    <definedName name="FRCP_y11" localSheetId="10">'[23]AER lookups'!$I$47</definedName>
    <definedName name="FRCP_y11">'[8]AER lookups'!$I$55</definedName>
    <definedName name="FRCP_y12" localSheetId="10">'[23]AER lookups'!$I$48</definedName>
    <definedName name="FRCP_y12">'[8]AER lookups'!$I$56</definedName>
    <definedName name="FRCP_y13" localSheetId="10">'[23]AER lookups'!$I$49</definedName>
    <definedName name="FRCP_y13">'[8]AER lookups'!$I$57</definedName>
    <definedName name="FRCP_y14" localSheetId="10">'[23]AER lookups'!$I$50</definedName>
    <definedName name="FRCP_y14">'[8]AER lookups'!$I$58</definedName>
    <definedName name="FRCP_y15" localSheetId="10">'[23]AER lookups'!$I$51</definedName>
    <definedName name="FRCP_y15">'[8]AER lookups'!$I$59</definedName>
    <definedName name="FRCP_y2" localSheetId="10">'[23]AER lookups'!$I$38</definedName>
    <definedName name="FRCP_y2">#REF!</definedName>
    <definedName name="FRCP_y3" localSheetId="10">'[23]AER lookups'!$I$39</definedName>
    <definedName name="FRCP_y3">#REF!</definedName>
    <definedName name="FRCP_y4" localSheetId="10">'[23]AER lookups'!$I$40</definedName>
    <definedName name="FRCP_y4">#REF!</definedName>
    <definedName name="FRCP_y5" localSheetId="10">'[23]AER lookups'!$I$41</definedName>
    <definedName name="FRCP_y5">#REF!</definedName>
    <definedName name="FRCP_y6" localSheetId="10">'[23]AER lookups'!$I$42</definedName>
    <definedName name="FRCP_y6">'[8]AER lookups'!$I$50</definedName>
    <definedName name="FRCP_y7" localSheetId="10">'[23]AER lookups'!$I$43</definedName>
    <definedName name="FRCP_y7">'[8]AER lookups'!$I$51</definedName>
    <definedName name="FRCP_y8" localSheetId="10">'[23]AER lookups'!$I$44</definedName>
    <definedName name="FRCP_y8">'[8]AER lookups'!$I$52</definedName>
    <definedName name="FRCP_y9" localSheetId="10">'[23]AER lookups'!$I$45</definedName>
    <definedName name="FRCP_y9">'[8]AER lookups'!$I$53</definedName>
    <definedName name="FRY" localSheetId="10">'[23]Business &amp; other details'!$AL$56</definedName>
    <definedName name="FRY">'[24]Business &amp; other details'!$C$46</definedName>
    <definedName name="g">'[8]PTRM input'!$G$384</definedName>
    <definedName name="gbe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bv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FGFH" hidden="1">{#N/A,#N/A,FALSE,"pcf";#N/A,#N/A,FALSE,"pcr"}</definedName>
    <definedName name="gr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Halves_In_Yr">'[18]Lookup|Tables'!$F$40</definedName>
    <definedName name="hj" hidden="1">{#N/A,#N/A,FALSE,"pcf";#N/A,#N/A,FALSE,"pcr"}</definedName>
    <definedName name="HTML_CodePage" hidden="1">1252</definedName>
    <definedName name="HTML_Control" hidden="1">{"'kpi2-1'!$E$4"}</definedName>
    <definedName name="HTML_Description" hidden="1">""</definedName>
    <definedName name="HTML_Email" hidden="1">""</definedName>
    <definedName name="HTML_Header" hidden="1">"kpi2-1"</definedName>
    <definedName name="HTML_LastUpdate" hidden="1">"03/08/2000"</definedName>
    <definedName name="HTML_LineAfter" hidden="1">FALSE</definedName>
    <definedName name="HTML_LineBefore" hidden="1">FALSE</definedName>
    <definedName name="HTML_Name" hidden="1">"STANCHART"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"HKKPI01"</definedName>
    <definedName name="Icpr">'[8]PTRM input'!$G$395</definedName>
    <definedName name="III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Index_Period">'[18]Lookup|Tables'!$D$52:$D$63</definedName>
    <definedName name="Input_Dollar_Basis">'[11]Lookup|Tables'!$J$73</definedName>
    <definedName name="Input_Dollar_Basis_Actual">'[11]Lookup|Tables'!$J$75</definedName>
    <definedName name="Input_Dollar_Basis_Allowed">'[11]Lookup|Tables'!$J$78</definedName>
    <definedName name="Input_Unit">'[11]Lookup|Tables'!$J$71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40970.780625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ai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esse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JHJH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HJ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n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kmhjyuk" hidden="1">{#N/A,#N/A,FALSE,"pcf";#N/A,#N/A,FALSE,"pcr"}</definedName>
    <definedName name="kmi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kms">'[9]Lookup|Tables'!$G$24</definedName>
    <definedName name="kti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l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LAN" hidden="1">{"Ownership",#N/A,FALSE,"Ownership";"Contents",#N/A,FALSE,"Contents"}</definedName>
    <definedName name="limcount" hidden="1">2</definedName>
    <definedName name="Mapping_1">'[11]Lookup|Tables'!$C$84</definedName>
    <definedName name="Mapping_2">'[11]Lookup|Tables'!$C$93</definedName>
    <definedName name="Mapping_3">'[11]Lookup|Tables'!$C$116</definedName>
    <definedName name="Mapping_4">'[11]Lookup|Tables'!$C$338</definedName>
    <definedName name="Mapping_5">'[11]Lookup|Tables'!$C$348</definedName>
    <definedName name="Mapping_6">'[11]Lookup|Tables'!$C$250</definedName>
    <definedName name="Mapping_7">'[11]Lookup|Tables'!$C$280</definedName>
    <definedName name="Mapping_8">'[11]Lookup|Tables'!$C$310</definedName>
    <definedName name="Mat_Type">[10]Lab_Mat!$D$32:$H$32</definedName>
    <definedName name="Mid_Year">'[11]Lookup|Tables'!$C$44</definedName>
    <definedName name="Million">'[11]Lookup|Tables'!$F$41</definedName>
    <definedName name="millions">'[9]Lookup|Tables'!$G$13</definedName>
    <definedName name="MISSING">#REF!</definedName>
    <definedName name="MISSING2">#REF!</definedName>
    <definedName name="Model_Start">'[18]Lookup|Tables'!$J$69</definedName>
    <definedName name="Month">'[33]Account period to Mth'!$A$3:$B$39</definedName>
    <definedName name="NavData">'[32]Summary of Work Cat Use Nav'!$E$3:$G$349</definedName>
    <definedName name="nhdtyjdf" hidden="1">{#N/A,#N/A,FALSE,"pcf";#N/A,#N/A,FALSE,"pcr"}</definedName>
    <definedName name="No">'[11]Lookup|Tables'!$C$430</definedName>
    <definedName name="Nominal">'[9]Input|Base year'!$F$18</definedName>
    <definedName name="Nominal_to_Nominal">'[9]Input|Escalators'!#REF!</definedName>
    <definedName name="Nominal_to_Real">'[12]Lookup|Tables'!$H$65:$H$70</definedName>
    <definedName name="NReg_Period">[10]START!$D$5</definedName>
    <definedName name="NSP">'[34]Input | General'!$D$6</definedName>
    <definedName name="number">'[9]Lookup|Tables'!$G$17</definedName>
    <definedName name="One_off_costs">'[9]Input|SCS Adjustments'!$M$24</definedName>
    <definedName name="One_Off_List">'[9]Input|SCS Adjustments'!$M$13:$M$22</definedName>
    <definedName name="One_Off_Mapping_V1">'[9]Input|SCS Adjustments'!$X$13:$X$22</definedName>
    <definedName name="One_Off_Mapping_V2">'[9]Input|SCS Adjustments'!$Z$13:$Z$22</definedName>
    <definedName name="One_Off_Mapping_V3">'[9]Input|SCS Adjustments'!$AC$13:$AC$22</definedName>
    <definedName name="P_0">'[35]X factor'!$E$31</definedName>
    <definedName name="P_0_RevCap">'[8]X factors'!$G$65</definedName>
    <definedName name="P_0_RevYld">'[8]X factors'!$G$85</definedName>
    <definedName name="P_0_WAPC">'[8]X factors'!$G$49</definedName>
    <definedName name="percent">'[12]Lookup|Tables'!$G$14</definedName>
    <definedName name="Period_Heading">'[11]Lookup|Tables'!$J$72</definedName>
    <definedName name="PPFirstYear">'[12]Input|General'!$G$10</definedName>
    <definedName name="PPLastYear">'[12]Input|General'!$G$12</definedName>
    <definedName name="PP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RCP_final_year" localSheetId="10">'[23]AER ETL'!$C$48</definedName>
    <definedName name="PRCP_final_year">'[8]AER ETL'!$C$48</definedName>
    <definedName name="PRCP_y1" localSheetId="10">'[23]AER lookups'!$E$37</definedName>
    <definedName name="PRCP_y1">'[8]AER lookups'!$E$45</definedName>
    <definedName name="PRCP_y10" localSheetId="10">'[23]AER lookups'!$E$46</definedName>
    <definedName name="PRCP_y10">'[8]AER lookups'!$E$54</definedName>
    <definedName name="PRCP_y11" localSheetId="10">'[23]AER lookups'!$E$47</definedName>
    <definedName name="PRCP_y11">'[26]AER lookups'!$E$64</definedName>
    <definedName name="PRCP_y12" localSheetId="10">'[23]AER lookups'!$E$48</definedName>
    <definedName name="PRCP_y12">'[26]AER lookups'!$E$65</definedName>
    <definedName name="PRCP_y13" localSheetId="10">'[23]AER lookups'!$E$49</definedName>
    <definedName name="PRCP_y13">'[26]AER lookups'!$E$66</definedName>
    <definedName name="PRCP_y14" localSheetId="10">'[23]AER lookups'!$E$50</definedName>
    <definedName name="PRCP_y14">'[26]AER lookups'!$E$67</definedName>
    <definedName name="PRCP_y15" localSheetId="10">'[23]AER lookups'!$E$51</definedName>
    <definedName name="PRCP_y15">'[26]AER lookups'!$E$68</definedName>
    <definedName name="PRCP_y2" localSheetId="10">'[23]AER lookups'!$E$38</definedName>
    <definedName name="PRCP_y2">'[8]AER lookups'!$E$46</definedName>
    <definedName name="PRCP_y3" localSheetId="10">'[23]AER lookups'!$E$39</definedName>
    <definedName name="PRCP_y3">'[8]AER lookups'!$E$47</definedName>
    <definedName name="PRCP_y4" localSheetId="10">'[23]AER lookups'!$E$40</definedName>
    <definedName name="PRCP_y4">'[8]AER lookups'!$E$48</definedName>
    <definedName name="PRCP_y5" localSheetId="10">'[23]AER lookups'!$E$41</definedName>
    <definedName name="PRCP_y5">'[8]AER lookups'!$E$49</definedName>
    <definedName name="PRCP_y6" localSheetId="10">'[23]AER lookups'!$E$42</definedName>
    <definedName name="PRCP_y6">'[8]AER lookups'!$E$50</definedName>
    <definedName name="PRCP_y7" localSheetId="10">'[23]AER lookups'!$E$43</definedName>
    <definedName name="PRCP_y7">'[8]AER lookups'!$E$51</definedName>
    <definedName name="PRCP_y8" localSheetId="10">'[23]AER lookups'!$E$44</definedName>
    <definedName name="PRCP_y8">'[8]AER lookups'!$E$52</definedName>
    <definedName name="PRCP_y9" localSheetId="10">'[23]AER lookups'!$E$45</definedName>
    <definedName name="PRCP_y9">'[8]AER lookups'!$E$53</definedName>
    <definedName name="q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QQ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AB">'[8]PTRM input'!$J$57</definedName>
    <definedName name="rbb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CP_1to5">"2015-16 to 2019-20"</definedName>
    <definedName name="Real_to_Nominal">'[9]Input|Escalators'!$C$29:$C$34</definedName>
    <definedName name="Real_to_Real">'[9]Input|Escalators'!#REF!</definedName>
    <definedName name="Reg_Period_Length">'[8]PTRM input'!$R$7</definedName>
    <definedName name="RIN_Asset_Cat_Network">[10]Lab_Mat!$C$6:$C$24</definedName>
    <definedName name="RIN_Asset_Cat_Non_Ntwk">[10]Lab_Mat!$C$25:$C$28</definedName>
    <definedName name="RiskAfterRecalcMacro" localSheetId="10" hidden="1">""</definedName>
    <definedName name="RiskAfterRecalcMacro" hidden="1">"uniform_adjustmentSilent"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localSheetId="10" hidden="1">""</definedName>
    <definedName name="RiskBeforeSimMacro" hidden="1">"uniform_adjustmentSilent"</definedName>
    <definedName name="RiskCollectDistributionSamples" localSheetId="10" hidden="1">1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localSheetId="10" hidden="1">5000</definedName>
    <definedName name="RiskNumIterations" hidden="1">100</definedName>
    <definedName name="RiskNumSimulations" hidden="1">1</definedName>
    <definedName name="RiskPauseOnError" hidden="1">FALSE</definedName>
    <definedName name="RiskRunAfterRecalcMacro" localSheetId="10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RRRR" hidden="1">{#N/A,#N/A,FALSE,"pcf";#N/A,#N/A,FALSE,"pcr"}</definedName>
    <definedName name="rtgb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rvanilla">[35]WACC!$F$28</definedName>
    <definedName name="rvanilla01">[8]WACC!$G$19</definedName>
    <definedName name="rvanilla02">[8]WACC!$H$19</definedName>
    <definedName name="rvanilla03">[8]WACC!$I$19</definedName>
    <definedName name="rvanilla04">[8]WACC!$J$19</definedName>
    <definedName name="rvanilla05">[8]WACC!$K$19</definedName>
    <definedName name="rvanilla06">[8]WACC!$L$19</definedName>
    <definedName name="rvanilla07">[8]WACC!$M$19</definedName>
    <definedName name="rvanilla08">[8]WACC!$N$19</definedName>
    <definedName name="rvanilla09">[8]WACC!$O$19</definedName>
    <definedName name="rvanilla10">[8]WACC!$P$19</definedName>
    <definedName name="SAPBEXdnldView" hidden="1">"4D0Q4ZKDTZLR4R5LFJNICI02C"</definedName>
    <definedName name="SAPBEXhrIndnt" hidden="1">1</definedName>
    <definedName name="SAPBEXrevision" hidden="1">1</definedName>
    <definedName name="SAPBEXsysID" hidden="1">"BWP"</definedName>
    <definedName name="SAPBEXwbID" hidden="1">"413ERXB9R3TPA6KEZXGSAKHLQ"</definedName>
    <definedName name="SAPCrosstab1">#REF!</definedName>
    <definedName name="SAPCrosstab1_1">#REF!</definedName>
    <definedName name="SAPCrosstab2">#REF!</definedName>
    <definedName name="SAPCrosstab3">#REF!</definedName>
    <definedName name="SAPCrosstab3_1">#REF!</definedName>
    <definedName name="SAPCrosstab4">#REF!</definedName>
    <definedName name="SAPCrosstab5">#REF!</definedName>
    <definedName name="SAPCrosstab6">#REF!</definedName>
    <definedName name="SAPCT_CEX">#REF!</definedName>
    <definedName name="SAPCT_FTBS">#REF!</definedName>
    <definedName name="SAPCT_FTPL">#REF!</definedName>
    <definedName name="SAPCTCEX">#REF!</definedName>
    <definedName name="SAPsysID" hidden="1">"708C5W7SBKP804JT78WJ0JNKI"</definedName>
    <definedName name="SAPwbID" hidden="1">"ARS"</definedName>
    <definedName name="sbv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CS_controllable">'[9]Input|Escalators'!$C$70:$C$81,'[9]Input|Escalators'!$C$85:$C$86</definedName>
    <definedName name="sdaf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asdf" hidden="1">{#N/A,#N/A,FALSE,"pcf";#N/A,#N/A,FALSE,"pcr"}</definedName>
    <definedName name="sdfga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rdf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sd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second_reg_period">'[21]Depn|Inputs'!$E$8</definedName>
    <definedName name="sencount" hidden="1">2</definedName>
    <definedName name="Seo">'[8]PTRM input'!$G$396</definedName>
    <definedName name="sertyuw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sfsdfs">#REF!</definedName>
    <definedName name="sgdg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fstryn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g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owFormulaSingle">_xlfn.LAMBDA(_xlpm.cell, ADDRESS(ROW(_xlpm.cell), COLUMN(_xlpm.cell)))</definedName>
    <definedName name="sh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s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tatus_List">#REF!</definedName>
    <definedName name="Step_Change_Mapping_V1">'[9]Input|SCS Adjustments'!$X$49:$X$68</definedName>
    <definedName name="Step_Change_Mapping_V2">'[9]Input|SCS Adjustments'!$Z$49:$Z$68</definedName>
    <definedName name="Step_Change_Mapping_V3">'[9]Input|SCS Adjustments'!$AC$49:$AC$68</definedName>
    <definedName name="stoopi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tub">[10]START!$F$13</definedName>
    <definedName name="Td">[35]Analysis!$D$73</definedName>
    <definedName name="teest" hidden="1">{"Ownership",#N/A,FALSE,"Ownership";"Contents",#N/A,FALSE,"Contents"}</definedName>
    <definedName name="test" hidden="1">{"Ownership",#N/A,FALSE,"Ownership";"Contents",#N/A,FALSE,"Contents"}</definedName>
    <definedName name="thousands">'[9]Lookup|Tables'!$G$12</definedName>
    <definedName name="Thread">#REF!</definedName>
    <definedName name="tiimt" hidden="1">{#N/A,#N/A,FALSE,"pcf";#N/A,#N/A,FALSE,"pcr"}</definedName>
    <definedName name="tik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Timing_Adj">'[11]Lookup|Tables'!$D$44:$D$45</definedName>
    <definedName name="tiumut" hidden="1">{#N/A,#N/A,FALSE,"SUM QTR 3";#N/A,#N/A,FALSE,"Detail QTR 3 (w_o ly)"}</definedName>
    <definedName name="uj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ukfykf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Uncontrollable_costs">'[9]Input|Base year'!$M$123</definedName>
    <definedName name="vanilla">[35]WACC!$F$27</definedName>
    <definedName name="vanilla01">[8]WACC!$G$18</definedName>
    <definedName name="vanilla02">[8]WACC!$H$18</definedName>
    <definedName name="vanilla03">[8]WACC!$I$18</definedName>
    <definedName name="vanilla04">[8]WACC!$J$18</definedName>
    <definedName name="vanilla05">[8]WACC!$K$18</definedName>
    <definedName name="vanilla06">[8]WACC!$L$18</definedName>
    <definedName name="vanilla07">[8]WACC!$M$18</definedName>
    <definedName name="vanilla08">[8]WACC!$N$18</definedName>
    <definedName name="vanilla09">[8]WACC!$O$18</definedName>
    <definedName name="vanilla10">[8]WACC!$P$18</definedName>
    <definedName name="vCube" hidden="1">#REF!</definedName>
    <definedName name="vFormulas" hidden="1">#REF!</definedName>
    <definedName name="vGetRange" hidden="1">#REF!</definedName>
    <definedName name="vPasteBackFrom" hidden="1">#REF!</definedName>
    <definedName name="vPasteBackTo" hidden="1">#REF!</definedName>
    <definedName name="vProjectEntry" hidden="1">#REF!</definedName>
    <definedName name="vProjectPaste" hidden="1">#REF!</definedName>
    <definedName name="vSendStatus" hidden="1">#REF!</definedName>
    <definedName name="vServer" hidden="1">#REF!</definedName>
    <definedName name="w" hidden="1">{#N/A,#N/A,FALSE,"pcf";#N/A,#N/A,FALSE,"pcr"}</definedName>
    <definedName name="w4yy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orkCat">#REF!</definedName>
    <definedName name="wrn.ANNUAL._.REPORT.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wrn.App._.Custodians." hidden="1">{"Ownership",#N/A,FALSE,"Ownership";"Contents",#N/A,FALSE,"Contents"}</definedName>
    <definedName name="wrn.Budget_1998.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rn.BUS._.RPT.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wrn.Dividend._.Schedule." hidden="1">{"Dividend",#N/A,FALSE,"Cash Flow"}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ERPACKPG3.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rint._.5._.and._.12.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Summary." hidden="1">{#N/A,#N/A,FALSE,"Credit Ratios";#N/A,#N/A,FALSE,"UEL Consolidated";#N/A,#N/A,FALSE,"Distribution";#N/A,#N/A,FALSE,"IS";#N/A,#N/A,FALSE,"UEComm";#N/A,#N/A,FALSE,"Utilimode";#N/A,#N/A,FALSE,"NPS";#N/A,#N/A,FALSE,"Corporate";#N/A,#N/A,FALSE,"Consolidations";#N/A,#N/A,FALSE,"Amort'n Book";#N/A,#N/A,FALSE,"Dep'n Book";#N/A,#N/A,FALSE,"Dep'n Tax";#N/A,#N/A,FALSE,"InterCo Loans";#N/A,#N/A,FALSE,"Debt"}</definedName>
    <definedName name="wrn.S_R._.tables." hidden="1">{#N/A,#N/A,FALSE,"pcf";#N/A,#N/A,FALSE,"pcr"}</definedName>
    <definedName name="wrn.S_RQTR3." hidden="1">{#N/A,#N/A,FALSE,"SUM QTR 3";#N/A,#N/A,FALSE,"Detail QTR 3 (w_o ly)"}</definedName>
    <definedName name="wrn.Summary." hidden="1">{#N/A,#N/A,FALSE,"Credit Ratios";#N/A,#N/A,FALSE,"Debt";#N/A,#N/A,FALSE,"UEL Consolidated";#N/A,#N/A,FALSE,"UEComm";#N/A,#N/A,FALSE,"NPS";#N/A,#N/A,FALSE,"UED Total";#N/A,#N/A,FALSE,"Distribution";#N/A,#N/A,FALSE,"Utilimode";#N/A,#N/A,FALSE,"UEHL";#N/A,#N/A,FALSE,"IS";#N/A,#N/A,FALSE,"Corporate";#N/A,#N/A,FALSE,"Consolidations - UED";#N/A,#N/A,FALSE,"Consolidations - UEL"}</definedName>
    <definedName name="wrn.TEST." hidden="1">{#N/A,#N/A,FALSE,"MGH income-Support";#N/A,#N/A,FALSE,"MGN balance sheet-Support"}</definedName>
    <definedName name="wrn.UEG._.Operating._.Report.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report.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w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X_01_WAPC">'[21]X factors'!$G$47</definedName>
    <definedName name="X_02_RevCap">'[8]X factors'!$H$65</definedName>
    <definedName name="X_02_RevYld">'[8]X factors'!$H$85</definedName>
    <definedName name="X_02_WAPC">'[8]X factors'!$H$49</definedName>
    <definedName name="X_03_RevCap">'[8]X factors'!$I$65</definedName>
    <definedName name="X_03_RevYld">'[8]X factors'!$I$85</definedName>
    <definedName name="X_03_WAPC">'[8]X factors'!$I$49</definedName>
    <definedName name="X_04_RevCap">'[8]X factors'!$J$65</definedName>
    <definedName name="X_04_RevYld">'[8]X factors'!$J$85</definedName>
    <definedName name="X_04_WAPC">'[8]X factors'!$J$49</definedName>
    <definedName name="X_05_RevCap">'[8]X factors'!$K$65</definedName>
    <definedName name="X_05_RevYld">'[8]X factors'!$K$85</definedName>
    <definedName name="X_05_WAPC">'[8]X factors'!$K$49</definedName>
    <definedName name="X_06_RevCap">'[8]X factors'!$L$65</definedName>
    <definedName name="X_06_RevYld">'[8]X factors'!$L$85</definedName>
    <definedName name="X_06_WAPC">'[8]X factors'!$L$49</definedName>
    <definedName name="X_07_RevCap">'[8]X factors'!$M$65</definedName>
    <definedName name="X_07_RevYld">'[8]X factors'!$M$85</definedName>
    <definedName name="X_07_WAPC">'[8]X factors'!$M$49</definedName>
    <definedName name="X_08_RevCap">'[8]X factors'!$N$65</definedName>
    <definedName name="X_08_RevYld">'[8]X factors'!$N$85</definedName>
    <definedName name="X_08_WAPC">'[8]X factors'!$N$49</definedName>
    <definedName name="X_09_RevCap">'[8]X factors'!$O$65</definedName>
    <definedName name="X_09_RevYld">'[8]X factors'!$O$85</definedName>
    <definedName name="X_09_WAPC">'[8]X factors'!$O$49</definedName>
    <definedName name="x_1">'[35]X factor'!$F$31</definedName>
    <definedName name="X_10_RevCap">'[8]X factors'!$P$65</definedName>
    <definedName name="X_10_RevYld">'[8]X factors'!$P$85</definedName>
    <definedName name="X_10_WAPC">'[8]X factors'!$P$49</definedName>
    <definedName name="X_2">'[35]X factor'!$G$31</definedName>
    <definedName name="X_3">'[35]X factor'!$H$31</definedName>
    <definedName name="X_4">'[35]X factor'!$I$31</definedName>
    <definedName name="Year">'[18]Lookup|Tables'!$F$32</definedName>
    <definedName name="Years_all" comment="A simpler formula is when the HSTACK function is available. UNIQUE(HSTACK(Years_historical,Years_forecast),1)" localSheetId="10">TRANSPOSE(_xlfn.UNIQUE(_xlfn.LET(_xlpm.a,TRANSPOSE([0]!Years_historical), _xlpm.b,TRANSPOSE([0]!Years_forecast), _xlpm.s,_xlfn.SEQUENCE(ROWS(_xlpm.a)+ROWS(_xlpm.b)), IF(_xlpm.s&gt;ROWS(_xlpm.a), INDEX(_xlpm.b,_xlpm.s-ROWS(_xlpm.a)), INDEX(_xlpm.a,_xlpm.s)))))</definedName>
    <definedName name="Years_all" comment="A simpler formula is when the HSTACK function is available. UNIQUE(HSTACK(Years_historical,Years_forecast),1)">TRANSPOSE(_xlfn.UNIQUE(_xlfn.LET(_xlpm.a,TRANSPOSE(Years_historical), _xlpm.b,TRANSPOSE(Years_forecast), _xlpm.s,_xlfn.SEQUENCE(ROWS(_xlpm.a)+ROWS(_xlpm.b)), IF(_xlpm.s&gt;ROWS(_xlpm.a), INDEX(_xlpm.b,_xlpm.s-ROWS(_xlpm.a)), INDEX(_xlpm.a,_xlpm.s)))))</definedName>
    <definedName name="Years_forecast">OFFSET([20]Setup!$C$69,,,,COUNTA([20]Setup!$69:$69)-1)</definedName>
    <definedName name="Years_historical">OFFSET([20]Setup!$C$48,,,,COUNTA([20]Setup!$48:$48)-1)</definedName>
    <definedName name="Years_PTRM" localSheetId="10">OFFSET([19]Setup!$C$93,,,2,COUNTA([19]Setup!$93:$93)-1)</definedName>
    <definedName name="Years_PTRM">OFFSET([20]Setup!$C$93,,,2,COUNTA([20]Setup!$93:$93)-1)</definedName>
    <definedName name="Years_RFM" localSheetId="10">OFFSET([19]Setup!$C$116,,,2,COUNTA([19]Setup!$116:$116)-1)</definedName>
    <definedName name="Years_RFM">OFFSET([20]Setup!$C$116,,,2,COUNTA([20]Setup!$116:$116)-1)</definedName>
    <definedName name="Yes">'[36]Tariff Adjust. for Rev Recovery'!$I$2:$I$3</definedName>
    <definedName name="yht" hidden="1">{#N/A,#N/A,FALSE,"SUM QTR 3";#N/A,#N/A,FALSE,"Detail QTR 3 (w_o ly)"}</definedName>
    <definedName name="Yr_1">[10]START!$G$13</definedName>
    <definedName name="Yr_2">[10]START!$H$13</definedName>
    <definedName name="Yr_3">[10]START!$I$13</definedName>
    <definedName name="Yr_4">[10]START!$J$13</definedName>
    <definedName name="Yr_5">[10]START!$K$13</definedName>
    <definedName name="Z_194E5B9A_53B1_414D_85B4_862268EA3FD8_.wvu.Cols" hidden="1">#REF!,#REF!</definedName>
    <definedName name="Z_457C99E0_B489_11D4_9586_D18A69491E44_.wvu.FilterData" hidden="1">[7]DataAct!#REF!</definedName>
    <definedName name="Z_4A79B72B_DC22_4363_885C_85183B73F539_.wvu.Cols" hidden="1">'[37]Inputs II'!$D$1:$F$65536,'[37]Inputs II'!$G$1:$I$65536</definedName>
    <definedName name="Z_6664BF98_58A8_4AA7_B274_16B63D099514_.wvu.PrintTitles" hidden="1">#REF!</definedName>
    <definedName name="Z_6664BF98_58A8_4AA7_B274_16B63D099514_.wvu.Rows" hidden="1">#REF!</definedName>
    <definedName name="Z_7BA556F5_54D8_11D5_A01A_F3F642D11487_.wvu.PrintTitles" hidden="1">#REF!</definedName>
    <definedName name="Z_82A713E0_6943_11D4_BE9F_0010A4B0D9C7_.wvu.Cols" hidden="1">#REF!</definedName>
    <definedName name="Z_82A713E0_6943_11D4_BE9F_0010A4B0D9C7_.wvu.Rows" hidden="1">#REF!,#REF!</definedName>
    <definedName name="Z_86D17A40_67AF_11D4_BE9F_0010A4C47286_.wvu.FilterData" hidden="1">[7]DataAct!#REF!</definedName>
    <definedName name="Z_86D17A4F_67AF_11D4_BE9F_0010A4C47286_.wvu.FilterData" hidden="1">[7]DataAct!#REF!</definedName>
    <definedName name="Z_954171C1_B0CF_11D4_9586_C4C4470EA652_.wvu.FilterData" hidden="1">[7]DataAct!#REF!</definedName>
    <definedName name="Z_954171C6_B0CF_11D4_9586_C4C4470EA652_.wvu.FilterData" hidden="1">[7]DataAct!#REF!</definedName>
    <definedName name="Z_B353C461_E47E_11D3_9F17_9F7735ADF445_.wvu.PrintArea" hidden="1">#REF!</definedName>
    <definedName name="Z_B6615E22_B0C4_11D4_9586_D4E81DC95A44_.wvu.FilterData" hidden="1">[7]DataAct!#REF!</definedName>
    <definedName name="Z_CFB7B7F4_1D0A_11D5_9586_DD7024B77949_.wvu.FilterData" hidden="1">[7]DataAct!#REF!</definedName>
    <definedName name="ze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</definedNames>
  <calcPr calcId="191028" calcMode="autoNoTable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6" l="1"/>
  <c r="M3" i="26"/>
  <c r="K3" i="26"/>
  <c r="S11" i="24" l="1"/>
  <c r="S6" i="24"/>
  <c r="S10" i="24"/>
  <c r="S9" i="24"/>
  <c r="S8" i="24"/>
  <c r="S7" i="24"/>
  <c r="V7" i="24"/>
  <c r="S5" i="24"/>
  <c r="T7" i="24"/>
  <c r="D22" i="24"/>
  <c r="U7" i="24" l="1"/>
  <c r="P29" i="24" l="1"/>
  <c r="Q29" i="24"/>
  <c r="O30" i="24"/>
  <c r="O29" i="24"/>
  <c r="P37" i="24"/>
  <c r="P36" i="24"/>
  <c r="P35" i="24"/>
  <c r="P34" i="24"/>
  <c r="P33" i="24"/>
  <c r="P32" i="24"/>
  <c r="P31" i="24"/>
  <c r="P30" i="24"/>
  <c r="P28" i="24"/>
  <c r="P27" i="24"/>
  <c r="P26" i="24"/>
  <c r="P25" i="24"/>
  <c r="P24" i="24"/>
  <c r="P23" i="24"/>
  <c r="P22" i="24"/>
  <c r="P21" i="24"/>
  <c r="R29" i="24"/>
  <c r="Q20" i="24"/>
  <c r="R20" i="24"/>
  <c r="O20" i="24"/>
  <c r="P20" i="24"/>
  <c r="O21" i="24"/>
  <c r="O22" i="24"/>
  <c r="O23" i="24"/>
  <c r="O24" i="24"/>
  <c r="O25" i="24"/>
  <c r="O26" i="24"/>
  <c r="O27" i="24"/>
  <c r="O28" i="24"/>
  <c r="O31" i="24"/>
  <c r="O32" i="24"/>
  <c r="O33" i="24"/>
  <c r="O34" i="24"/>
  <c r="O35" i="24"/>
  <c r="O36" i="24"/>
  <c r="O37" i="24"/>
  <c r="Q21" i="24"/>
  <c r="Q22" i="24"/>
  <c r="Q23" i="24"/>
  <c r="Q24" i="24"/>
  <c r="Q25" i="24"/>
  <c r="Q26" i="24"/>
  <c r="Q27" i="24"/>
  <c r="Q28" i="24"/>
  <c r="Q30" i="24"/>
  <c r="Q31" i="24"/>
  <c r="Q32" i="24"/>
  <c r="Q33" i="24"/>
  <c r="Q34" i="24"/>
  <c r="Q35" i="24"/>
  <c r="Q36" i="24"/>
  <c r="Q37" i="24"/>
  <c r="O18" i="24"/>
  <c r="P18" i="24"/>
  <c r="Q18" i="24"/>
  <c r="O19" i="24"/>
  <c r="P19" i="24"/>
  <c r="Q19" i="24"/>
  <c r="P17" i="24"/>
  <c r="Q17" i="24"/>
  <c r="O17" i="24"/>
  <c r="K38" i="24"/>
  <c r="P38" i="24" l="1"/>
  <c r="O38" i="24"/>
  <c r="L38" i="24" l="1"/>
  <c r="N38" i="24"/>
  <c r="K4" i="24"/>
  <c r="K6" i="24"/>
  <c r="N6" i="24" s="1"/>
  <c r="K7" i="24"/>
  <c r="N7" i="24" s="1"/>
  <c r="K10" i="24"/>
  <c r="N10" i="24" s="1"/>
  <c r="K9" i="24"/>
  <c r="N8" i="24" s="1"/>
  <c r="K8" i="24"/>
  <c r="N9" i="24" s="1"/>
  <c r="K5" i="24"/>
  <c r="N5" i="24" s="1"/>
  <c r="K3" i="24"/>
  <c r="H13" i="9"/>
  <c r="H14" i="9"/>
  <c r="N13" i="26"/>
  <c r="L13" i="26"/>
  <c r="M11" i="26"/>
  <c r="N11" i="26"/>
  <c r="I10" i="26"/>
  <c r="K10" i="26"/>
  <c r="F10" i="26"/>
  <c r="G10" i="26"/>
  <c r="H10" i="26"/>
  <c r="J10" i="26"/>
  <c r="L10" i="26"/>
  <c r="M13" i="26"/>
  <c r="B9" i="24" s="1"/>
  <c r="E10" i="26"/>
  <c r="F2" i="26"/>
  <c r="G2" i="26"/>
  <c r="H2" i="26"/>
  <c r="I2" i="26"/>
  <c r="J2" i="26"/>
  <c r="K2" i="26"/>
  <c r="L2" i="26"/>
  <c r="M2" i="26"/>
  <c r="N2" i="26"/>
  <c r="O2" i="26"/>
  <c r="P2" i="26"/>
  <c r="Q2" i="26"/>
  <c r="R2" i="26"/>
  <c r="E2" i="26"/>
  <c r="D12" i="8"/>
  <c r="C12" i="8"/>
  <c r="B13" i="8" s="1"/>
  <c r="T10" i="26"/>
  <c r="R10" i="26"/>
  <c r="Q10" i="26"/>
  <c r="P10" i="26"/>
  <c r="O10" i="26"/>
  <c r="N10" i="26"/>
  <c r="T9" i="26"/>
  <c r="O13" i="26" s="1"/>
  <c r="I16" i="26"/>
  <c r="C9" i="26"/>
  <c r="B12" i="24" l="1"/>
  <c r="Q38" i="24"/>
  <c r="N11" i="24"/>
  <c r="M38" i="24"/>
  <c r="I17" i="26"/>
  <c r="I18" i="26" s="1"/>
  <c r="J11" i="26"/>
  <c r="F11" i="26"/>
  <c r="H13" i="26"/>
  <c r="P13" i="26"/>
  <c r="I13" i="26"/>
  <c r="Q13" i="26"/>
  <c r="G11" i="26"/>
  <c r="H11" i="26"/>
  <c r="J13" i="26"/>
  <c r="R13" i="26"/>
  <c r="I11" i="26"/>
  <c r="K13" i="26"/>
  <c r="K11" i="26"/>
  <c r="E13" i="26"/>
  <c r="L11" i="26"/>
  <c r="F13" i="26"/>
  <c r="E11" i="26"/>
  <c r="G13" i="26"/>
  <c r="I19" i="26" l="1"/>
  <c r="H18" i="26"/>
  <c r="C3" i="24" l="1"/>
  <c r="P11" i="26" s="1"/>
  <c r="D3" i="24"/>
  <c r="Q11" i="26" s="1"/>
  <c r="E3" i="24"/>
  <c r="R11" i="26" s="1"/>
  <c r="B3" i="24"/>
  <c r="O11" i="26" s="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10" i="21"/>
  <c r="K13" i="8"/>
  <c r="H49" i="1"/>
  <c r="I49" i="1"/>
  <c r="J49" i="1"/>
  <c r="K49" i="1"/>
  <c r="G49" i="1"/>
  <c r="H64" i="1"/>
  <c r="G64" i="1"/>
  <c r="H29" i="1"/>
  <c r="G29" i="1"/>
  <c r="T11" i="26" l="1"/>
  <c r="F3" i="24"/>
  <c r="B8" i="24" s="1"/>
  <c r="B14" i="24" l="1"/>
  <c r="B13" i="24"/>
  <c r="B11" i="24"/>
  <c r="B10" i="24"/>
  <c r="G14" i="1" l="1"/>
  <c r="DA57" i="21" l="1"/>
  <c r="DA58" i="21"/>
  <c r="E52" i="8"/>
  <c r="F52" i="8"/>
  <c r="G52" i="8"/>
  <c r="H52" i="8"/>
  <c r="D52" i="8"/>
  <c r="H14" i="1" l="1"/>
  <c r="K14" i="1"/>
  <c r="I14" i="1"/>
  <c r="J14" i="1"/>
  <c r="E12" i="8" l="1"/>
  <c r="M12" i="8"/>
  <c r="N12" i="8" s="1"/>
  <c r="E136" i="4" l="1"/>
  <c r="M136" i="4" s="1"/>
  <c r="F136" i="4"/>
  <c r="N136" i="4" s="1"/>
  <c r="G136" i="4"/>
  <c r="O136" i="4" s="1"/>
  <c r="H136" i="4"/>
  <c r="P136" i="4" s="1"/>
  <c r="E155" i="4"/>
  <c r="M155" i="4" s="1"/>
  <c r="F155" i="4"/>
  <c r="N155" i="4" s="1"/>
  <c r="G155" i="4"/>
  <c r="O155" i="4" s="1"/>
  <c r="H155" i="4"/>
  <c r="P155" i="4" s="1"/>
  <c r="I155" i="4"/>
  <c r="Q155" i="4" s="1"/>
  <c r="R155" i="4" l="1"/>
  <c r="H69" i="8"/>
  <c r="C66" i="8" l="1"/>
  <c r="D66" i="8"/>
  <c r="E66" i="8"/>
  <c r="F66" i="8"/>
  <c r="G66" i="8"/>
  <c r="H66" i="8"/>
  <c r="B66" i="8"/>
  <c r="B11" i="21" l="1"/>
  <c r="B12" i="21"/>
  <c r="B13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A43" i="1"/>
  <c r="B14" i="21" l="1"/>
  <c r="J12" i="8" l="1"/>
  <c r="I12" i="8" l="1"/>
  <c r="K163" i="7" l="1"/>
  <c r="K143" i="7" l="1"/>
  <c r="K135" i="7"/>
  <c r="E29" i="7"/>
  <c r="E30" i="7"/>
  <c r="E31" i="7"/>
  <c r="E32" i="7"/>
  <c r="E33" i="7"/>
  <c r="A108" i="5" l="1"/>
  <c r="A109" i="5"/>
  <c r="A110" i="5"/>
  <c r="A111" i="5"/>
  <c r="B111" i="5" s="1"/>
  <c r="A112" i="5"/>
  <c r="B112" i="5" s="1"/>
  <c r="A113" i="5"/>
  <c r="B113" i="5" s="1"/>
  <c r="A114" i="5"/>
  <c r="B114" i="5" s="1"/>
  <c r="A115" i="5"/>
  <c r="B115" i="5" s="1"/>
  <c r="A108" i="4"/>
  <c r="A109" i="4"/>
  <c r="A110" i="4"/>
  <c r="A111" i="4"/>
  <c r="A112" i="4"/>
  <c r="A113" i="4"/>
  <c r="A114" i="4"/>
  <c r="A115" i="4"/>
  <c r="C22" i="9"/>
  <c r="D22" i="9"/>
  <c r="E22" i="9"/>
  <c r="F22" i="9"/>
  <c r="B22" i="9"/>
  <c r="C31" i="4" l="1"/>
  <c r="C31" i="5" s="1"/>
  <c r="D31" i="4"/>
  <c r="D31" i="5" s="1"/>
  <c r="C32" i="4"/>
  <c r="C32" i="5" s="1"/>
  <c r="D32" i="4"/>
  <c r="B33" i="4"/>
  <c r="C33" i="4"/>
  <c r="C33" i="5" s="1"/>
  <c r="D33" i="4"/>
  <c r="D33" i="5" s="1"/>
  <c r="B34" i="4"/>
  <c r="C34" i="4"/>
  <c r="C34" i="5" s="1"/>
  <c r="D34" i="4"/>
  <c r="D34" i="5" s="1"/>
  <c r="D32" i="5"/>
  <c r="B35" i="4"/>
  <c r="K9" i="21"/>
  <c r="J9" i="21"/>
  <c r="B209" i="4" l="1"/>
  <c r="A209" i="4"/>
  <c r="J187" i="4"/>
  <c r="J211" i="4" s="1"/>
  <c r="J159" i="5"/>
  <c r="J187" i="5" s="1"/>
  <c r="B159" i="5"/>
  <c r="K108" i="7"/>
  <c r="K93" i="7" l="1"/>
  <c r="E60" i="7" l="1"/>
  <c r="E86" i="7" s="1"/>
  <c r="E127" i="7" s="1"/>
  <c r="E61" i="7"/>
  <c r="E87" i="7" s="1"/>
  <c r="E128" i="7" s="1"/>
  <c r="E62" i="7"/>
  <c r="E88" i="7" s="1"/>
  <c r="E129" i="7" s="1"/>
  <c r="A181" i="5"/>
  <c r="A182" i="5"/>
  <c r="A100" i="4"/>
  <c r="A100" i="5" s="1"/>
  <c r="B100" i="5" s="1"/>
  <c r="A101" i="4"/>
  <c r="CU9" i="21"/>
  <c r="A180" i="4" l="1"/>
  <c r="A231" i="4" s="1"/>
  <c r="B181" i="5"/>
  <c r="B232" i="5" s="1"/>
  <c r="A232" i="5"/>
  <c r="A181" i="4"/>
  <c r="B182" i="5"/>
  <c r="A101" i="5"/>
  <c r="B101" i="5" s="1"/>
  <c r="A233" i="4" l="1"/>
  <c r="A232" i="4"/>
  <c r="E39" i="7"/>
  <c r="E65" i="7" s="1"/>
  <c r="D119" i="5"/>
  <c r="C119" i="5"/>
  <c r="B119" i="5"/>
  <c r="E43" i="7" l="1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42" i="7"/>
  <c r="A82" i="4" l="1"/>
  <c r="A162" i="4" s="1"/>
  <c r="A213" i="4" s="1"/>
  <c r="A83" i="4"/>
  <c r="A163" i="4" s="1"/>
  <c r="A214" i="4" s="1"/>
  <c r="A84" i="4"/>
  <c r="A164" i="4" s="1"/>
  <c r="A85" i="4"/>
  <c r="A165" i="4" s="1"/>
  <c r="A86" i="4"/>
  <c r="A166" i="4" s="1"/>
  <c r="A217" i="4" s="1"/>
  <c r="A87" i="4"/>
  <c r="A167" i="4" s="1"/>
  <c r="A218" i="4" s="1"/>
  <c r="A88" i="4"/>
  <c r="A168" i="4" s="1"/>
  <c r="A219" i="4" s="1"/>
  <c r="A89" i="4"/>
  <c r="A169" i="4" s="1"/>
  <c r="A220" i="4" s="1"/>
  <c r="A90" i="4"/>
  <c r="A170" i="4" s="1"/>
  <c r="A221" i="4" s="1"/>
  <c r="A91" i="4"/>
  <c r="A171" i="4" s="1"/>
  <c r="A222" i="4" s="1"/>
  <c r="A92" i="4"/>
  <c r="A172" i="4" s="1"/>
  <c r="A93" i="4"/>
  <c r="A173" i="4" s="1"/>
  <c r="A224" i="4" s="1"/>
  <c r="A94" i="4"/>
  <c r="A174" i="4" s="1"/>
  <c r="A95" i="4"/>
  <c r="A175" i="4" s="1"/>
  <c r="A226" i="4" s="1"/>
  <c r="A96" i="4"/>
  <c r="A176" i="4" s="1"/>
  <c r="A227" i="4" s="1"/>
  <c r="A97" i="4"/>
  <c r="A177" i="4" s="1"/>
  <c r="A228" i="4" s="1"/>
  <c r="A98" i="4"/>
  <c r="A178" i="4" s="1"/>
  <c r="A229" i="4" s="1"/>
  <c r="A99" i="4"/>
  <c r="A179" i="4" s="1"/>
  <c r="A230" i="4" s="1"/>
  <c r="A81" i="4"/>
  <c r="A165" i="5" l="1"/>
  <c r="A216" i="5" s="1"/>
  <c r="A216" i="4"/>
  <c r="A164" i="5"/>
  <c r="A215" i="5" s="1"/>
  <c r="A215" i="4"/>
  <c r="A172" i="5"/>
  <c r="A223" i="5" s="1"/>
  <c r="A223" i="4"/>
  <c r="A174" i="5"/>
  <c r="A225" i="5" s="1"/>
  <c r="A225" i="4"/>
  <c r="A173" i="5"/>
  <c r="A224" i="5" s="1"/>
  <c r="A169" i="5"/>
  <c r="A220" i="5" s="1"/>
  <c r="A168" i="5"/>
  <c r="A219" i="5" s="1"/>
  <c r="A170" i="5"/>
  <c r="A221" i="5" s="1"/>
  <c r="A167" i="5"/>
  <c r="A218" i="5" s="1"/>
  <c r="A166" i="5"/>
  <c r="A217" i="5" s="1"/>
  <c r="A171" i="5"/>
  <c r="A222" i="5" s="1"/>
  <c r="A175" i="5"/>
  <c r="A226" i="5" s="1"/>
  <c r="A163" i="5"/>
  <c r="A214" i="5" s="1"/>
  <c r="A162" i="5"/>
  <c r="A213" i="5" s="1"/>
  <c r="A178" i="5"/>
  <c r="A229" i="5" s="1"/>
  <c r="A177" i="5"/>
  <c r="A228" i="5" s="1"/>
  <c r="A180" i="5"/>
  <c r="A231" i="5" s="1"/>
  <c r="A179" i="5"/>
  <c r="A230" i="5" s="1"/>
  <c r="A176" i="5"/>
  <c r="A227" i="5" s="1"/>
  <c r="A82" i="5"/>
  <c r="B82" i="5" s="1"/>
  <c r="A87" i="5"/>
  <c r="B87" i="5" s="1"/>
  <c r="A98" i="5"/>
  <c r="B98" i="5" s="1"/>
  <c r="A86" i="5"/>
  <c r="B86" i="5" s="1"/>
  <c r="A99" i="5"/>
  <c r="B99" i="5" s="1"/>
  <c r="A97" i="5"/>
  <c r="B97" i="5" s="1"/>
  <c r="A85" i="5"/>
  <c r="B85" i="5" s="1"/>
  <c r="A96" i="5"/>
  <c r="B96" i="5" s="1"/>
  <c r="A84" i="5"/>
  <c r="B84" i="5" s="1"/>
  <c r="A83" i="5"/>
  <c r="B83" i="5" s="1"/>
  <c r="A95" i="5"/>
  <c r="B95" i="5" s="1"/>
  <c r="A94" i="5"/>
  <c r="B94" i="5" s="1"/>
  <c r="A93" i="5"/>
  <c r="B93" i="5" s="1"/>
  <c r="A92" i="5"/>
  <c r="B92" i="5" s="1"/>
  <c r="A91" i="5"/>
  <c r="B91" i="5" s="1"/>
  <c r="A90" i="5"/>
  <c r="B90" i="5" s="1"/>
  <c r="A89" i="5"/>
  <c r="B89" i="5" s="1"/>
  <c r="A88" i="5"/>
  <c r="B88" i="5" s="1"/>
  <c r="B178" i="5" l="1"/>
  <c r="B229" i="5" s="1"/>
  <c r="B179" i="5"/>
  <c r="B230" i="5" s="1"/>
  <c r="B177" i="5"/>
  <c r="B228" i="5" s="1"/>
  <c r="B176" i="5"/>
  <c r="B227" i="5" s="1"/>
  <c r="B180" i="5"/>
  <c r="B231" i="5" s="1"/>
  <c r="B175" i="5"/>
  <c r="B226" i="5" s="1"/>
  <c r="B174" i="5"/>
  <c r="B225" i="5" s="1"/>
  <c r="B173" i="5"/>
  <c r="B224" i="5" s="1"/>
  <c r="C30" i="4" l="1"/>
  <c r="C30" i="5" s="1"/>
  <c r="D30" i="4"/>
  <c r="D30" i="5" s="1"/>
  <c r="C35" i="4"/>
  <c r="C35" i="5" s="1"/>
  <c r="D35" i="4"/>
  <c r="D35" i="5" s="1"/>
  <c r="C167" i="5" l="1"/>
  <c r="D167" i="5"/>
  <c r="C168" i="5"/>
  <c r="D168" i="5"/>
  <c r="C169" i="5"/>
  <c r="D169" i="5"/>
  <c r="C170" i="5"/>
  <c r="D170" i="5"/>
  <c r="C171" i="5"/>
  <c r="D171" i="5"/>
  <c r="C172" i="5"/>
  <c r="D172" i="5"/>
  <c r="A6" i="21"/>
  <c r="A5" i="1"/>
  <c r="E69" i="7"/>
  <c r="E110" i="7" s="1"/>
  <c r="E70" i="7"/>
  <c r="E111" i="7" s="1"/>
  <c r="E71" i="7"/>
  <c r="E112" i="7" s="1"/>
  <c r="E72" i="7"/>
  <c r="E113" i="7" s="1"/>
  <c r="E73" i="7"/>
  <c r="E114" i="7" s="1"/>
  <c r="E74" i="7"/>
  <c r="E115" i="7" s="1"/>
  <c r="E75" i="7"/>
  <c r="E116" i="7" s="1"/>
  <c r="E76" i="7"/>
  <c r="E117" i="7" s="1"/>
  <c r="E77" i="7"/>
  <c r="E118" i="7" s="1"/>
  <c r="E78" i="7"/>
  <c r="E119" i="7" s="1"/>
  <c r="E79" i="7"/>
  <c r="E120" i="7" s="1"/>
  <c r="E80" i="7"/>
  <c r="E121" i="7" s="1"/>
  <c r="E81" i="7"/>
  <c r="E122" i="7" s="1"/>
  <c r="E82" i="7"/>
  <c r="E83" i="7"/>
  <c r="E124" i="7" s="1"/>
  <c r="E84" i="7"/>
  <c r="E125" i="7" s="1"/>
  <c r="E85" i="7"/>
  <c r="E126" i="7" s="1"/>
  <c r="E68" i="7"/>
  <c r="E109" i="7" s="1"/>
  <c r="B39" i="5"/>
  <c r="B66" i="5" s="1"/>
  <c r="B79" i="5" s="1"/>
  <c r="A104" i="5"/>
  <c r="A78" i="5"/>
  <c r="A64" i="5"/>
  <c r="A37" i="5"/>
  <c r="A6" i="5"/>
  <c r="A158" i="4"/>
  <c r="A158" i="5" s="1"/>
  <c r="A5" i="5"/>
  <c r="CF8" i="21"/>
  <c r="BY8" i="21"/>
  <c r="BR8" i="21"/>
  <c r="P8" i="1"/>
  <c r="AQ8" i="21" s="1"/>
  <c r="O8" i="1"/>
  <c r="AI8" i="21" s="1"/>
  <c r="N8" i="1"/>
  <c r="AA8" i="21" s="1"/>
  <c r="M8" i="1"/>
  <c r="S8" i="21" s="1"/>
  <c r="BK8" i="21" s="1"/>
  <c r="F139" i="4" l="1"/>
  <c r="N139" i="4" s="1"/>
  <c r="H139" i="4"/>
  <c r="P139" i="4" s="1"/>
  <c r="G139" i="4"/>
  <c r="O139" i="4" s="1"/>
  <c r="I139" i="4"/>
  <c r="Q139" i="4" s="1"/>
  <c r="E123" i="7"/>
  <c r="Q43" i="1"/>
  <c r="O43" i="1"/>
  <c r="N43" i="1"/>
  <c r="M43" i="1"/>
  <c r="L43" i="1"/>
  <c r="K43" i="1"/>
  <c r="J43" i="1"/>
  <c r="I43" i="1"/>
  <c r="H43" i="1"/>
  <c r="G43" i="1"/>
  <c r="D43" i="1"/>
  <c r="C43" i="1"/>
  <c r="B43" i="1"/>
  <c r="B8" i="4"/>
  <c r="A8" i="4"/>
  <c r="A8" i="5" s="1"/>
  <c r="R139" i="4" l="1"/>
  <c r="D28" i="4"/>
  <c r="D29" i="4"/>
  <c r="D29" i="5" s="1"/>
  <c r="C28" i="4"/>
  <c r="C28" i="5" s="1"/>
  <c r="C29" i="4"/>
  <c r="C29" i="5" s="1"/>
  <c r="C10" i="4"/>
  <c r="E94" i="7" l="1" a="1"/>
  <c r="E94" i="7" s="1"/>
  <c r="E95" i="7" s="1" a="1"/>
  <c r="E95" i="7" s="1"/>
  <c r="A121" i="5" a="1"/>
  <c r="A121" i="5" s="1"/>
  <c r="A122" i="5" s="1" a="1"/>
  <c r="A122" i="5" s="1"/>
  <c r="A121" i="4" a="1"/>
  <c r="A121" i="4" s="1"/>
  <c r="A122" i="4" s="1" a="1"/>
  <c r="A122" i="4" s="1"/>
  <c r="D28" i="5"/>
  <c r="D34" i="20"/>
  <c r="E34" i="20" s="1"/>
  <c r="F34" i="20" s="1"/>
  <c r="G34" i="20" s="1"/>
  <c r="E8" i="1"/>
  <c r="F8" i="1"/>
  <c r="C8" i="4" l="1"/>
  <c r="C8" i="5" s="1"/>
  <c r="E43" i="1"/>
  <c r="D8" i="4"/>
  <c r="D8" i="5" s="1"/>
  <c r="F43" i="1"/>
  <c r="B108" i="5" l="1"/>
  <c r="B109" i="5"/>
  <c r="B110" i="5"/>
  <c r="A107" i="5"/>
  <c r="B107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A107" i="4"/>
  <c r="Q71" i="1"/>
  <c r="Q70" i="1"/>
  <c r="Q69" i="1"/>
  <c r="B61" i="8"/>
  <c r="C61" i="8" s="1"/>
  <c r="D61" i="8" s="1"/>
  <c r="E61" i="8" s="1"/>
  <c r="F61" i="8" s="1"/>
  <c r="G61" i="8" s="1"/>
  <c r="H61" i="8" s="1"/>
  <c r="B60" i="8"/>
  <c r="C60" i="8" s="1"/>
  <c r="D60" i="8" s="1"/>
  <c r="E60" i="8" s="1"/>
  <c r="F60" i="8" s="1"/>
  <c r="G60" i="8" s="1"/>
  <c r="H60" i="8" s="1"/>
  <c r="B59" i="8"/>
  <c r="C59" i="8" s="1"/>
  <c r="D59" i="8" s="1"/>
  <c r="E59" i="8" s="1"/>
  <c r="F59" i="8" s="1"/>
  <c r="G59" i="8" s="1"/>
  <c r="H59" i="8" s="1"/>
  <c r="A61" i="8"/>
  <c r="A60" i="8"/>
  <c r="A59" i="8"/>
  <c r="B58" i="8"/>
  <c r="C58" i="8" s="1"/>
  <c r="D58" i="8" s="1"/>
  <c r="E58" i="8" s="1"/>
  <c r="F58" i="8" s="1"/>
  <c r="G58" i="8" s="1"/>
  <c r="H58" i="8" s="1"/>
  <c r="A58" i="8"/>
  <c r="S9" i="21"/>
  <c r="AA9" i="21" s="1"/>
  <c r="AI9" i="21" s="1"/>
  <c r="H9" i="21"/>
  <c r="G9" i="21"/>
  <c r="X9" i="21" s="1"/>
  <c r="AF9" i="21" s="1"/>
  <c r="AN9" i="21" s="1"/>
  <c r="F9" i="21"/>
  <c r="W9" i="21" s="1"/>
  <c r="AE9" i="21" s="1"/>
  <c r="AM9" i="21" s="1"/>
  <c r="E9" i="21"/>
  <c r="V9" i="21" s="1"/>
  <c r="AD9" i="21" s="1"/>
  <c r="AL9" i="21" s="1"/>
  <c r="D9" i="21"/>
  <c r="U9" i="21" s="1"/>
  <c r="AC9" i="21" s="1"/>
  <c r="AK9" i="21" s="1"/>
  <c r="C9" i="21"/>
  <c r="T9" i="21" s="1"/>
  <c r="AB9" i="21" s="1"/>
  <c r="AJ9" i="21" s="1"/>
  <c r="D155" i="4"/>
  <c r="D155" i="5" s="1"/>
  <c r="D154" i="4"/>
  <c r="D154" i="5" s="1"/>
  <c r="D153" i="4"/>
  <c r="D153" i="5" s="1"/>
  <c r="C155" i="4"/>
  <c r="C154" i="4"/>
  <c r="C153" i="4"/>
  <c r="Y9" i="21" l="1"/>
  <c r="Q9" i="21"/>
  <c r="C154" i="5"/>
  <c r="C207" i="5" s="1"/>
  <c r="C207" i="4"/>
  <c r="C153" i="5"/>
  <c r="C206" i="5" s="1"/>
  <c r="C206" i="4"/>
  <c r="C155" i="5"/>
  <c r="C208" i="5" s="1"/>
  <c r="C208" i="4"/>
  <c r="BC9" i="21"/>
  <c r="BO9" i="21" s="1"/>
  <c r="BV9" i="21" s="1"/>
  <c r="CC9" i="21" s="1"/>
  <c r="AU9" i="21"/>
  <c r="AY9" i="21"/>
  <c r="BK9" i="21" s="1"/>
  <c r="BR9" i="21" s="1"/>
  <c r="BY9" i="21" s="1"/>
  <c r="AQ9" i="21"/>
  <c r="BD9" i="21"/>
  <c r="BP9" i="21" s="1"/>
  <c r="BW9" i="21" s="1"/>
  <c r="CD9" i="21" s="1"/>
  <c r="AV9" i="21"/>
  <c r="AZ9" i="21"/>
  <c r="BL9" i="21" s="1"/>
  <c r="BS9" i="21" s="1"/>
  <c r="BZ9" i="21" s="1"/>
  <c r="AR9" i="21"/>
  <c r="BA9" i="21"/>
  <c r="BM9" i="21" s="1"/>
  <c r="BT9" i="21" s="1"/>
  <c r="CA9" i="21" s="1"/>
  <c r="AS9" i="21"/>
  <c r="BB9" i="21"/>
  <c r="BN9" i="21" s="1"/>
  <c r="BU9" i="21" s="1"/>
  <c r="CB9" i="21" s="1"/>
  <c r="AT9" i="21"/>
  <c r="L70" i="1"/>
  <c r="L69" i="1"/>
  <c r="L71" i="1"/>
  <c r="AG9" i="21"/>
  <c r="CR9" i="21" l="1"/>
  <c r="CZ9" i="21" s="1"/>
  <c r="CK9" i="21"/>
  <c r="CN9" i="21"/>
  <c r="CV9" i="21" s="1"/>
  <c r="CG9" i="21"/>
  <c r="CM9" i="21"/>
  <c r="CT9" i="21" s="1"/>
  <c r="CF9" i="21"/>
  <c r="CP9" i="21"/>
  <c r="CX9" i="21" s="1"/>
  <c r="CI9" i="21"/>
  <c r="CO9" i="21"/>
  <c r="CW9" i="21" s="1"/>
  <c r="CH9" i="21"/>
  <c r="CQ9" i="21"/>
  <c r="CY9" i="21" s="1"/>
  <c r="CJ9" i="21"/>
  <c r="AO9" i="21"/>
  <c r="AW9" i="21" s="1"/>
  <c r="B136" i="4"/>
  <c r="B189" i="4" s="1"/>
  <c r="B137" i="4"/>
  <c r="B190" i="4" s="1"/>
  <c r="B138" i="4"/>
  <c r="B191" i="4" s="1"/>
  <c r="B139" i="4"/>
  <c r="B192" i="4" s="1"/>
  <c r="B140" i="4"/>
  <c r="B193" i="4" s="1"/>
  <c r="B141" i="4"/>
  <c r="B194" i="4" s="1"/>
  <c r="B142" i="4"/>
  <c r="B195" i="4" s="1"/>
  <c r="B143" i="4"/>
  <c r="B196" i="4" s="1"/>
  <c r="B144" i="4"/>
  <c r="B197" i="4" s="1"/>
  <c r="B145" i="4"/>
  <c r="B198" i="4" s="1"/>
  <c r="B146" i="4"/>
  <c r="B199" i="4" s="1"/>
  <c r="B147" i="4"/>
  <c r="B200" i="4" s="1"/>
  <c r="B148" i="4"/>
  <c r="B201" i="4" s="1"/>
  <c r="B149" i="4"/>
  <c r="B202" i="4" s="1"/>
  <c r="B150" i="4"/>
  <c r="B203" i="4" s="1"/>
  <c r="B151" i="4"/>
  <c r="B204" i="4" s="1"/>
  <c r="B152" i="4"/>
  <c r="B205" i="4" s="1"/>
  <c r="B153" i="4"/>
  <c r="B206" i="4" s="1"/>
  <c r="B154" i="4"/>
  <c r="B207" i="4" s="1"/>
  <c r="B155" i="4"/>
  <c r="B208" i="4" s="1"/>
  <c r="B135" i="4" l="1"/>
  <c r="B188" i="4" s="1"/>
  <c r="B10" i="21"/>
  <c r="BE9" i="21"/>
  <c r="BQ9" i="21" l="1"/>
  <c r="BX9" i="21" s="1"/>
  <c r="CE9" i="21" s="1"/>
  <c r="CS9" i="21" l="1"/>
  <c r="DA9" i="21" s="1"/>
  <c r="CL9" i="21"/>
  <c r="C156" i="5" l="1"/>
  <c r="A156" i="5"/>
  <c r="B156" i="5" l="1"/>
  <c r="B209" i="5" s="1"/>
  <c r="A209" i="5"/>
  <c r="E67" i="7" l="1"/>
  <c r="E108" i="7" s="1"/>
  <c r="D166" i="5"/>
  <c r="C166" i="5"/>
  <c r="D165" i="5"/>
  <c r="C165" i="5"/>
  <c r="D164" i="5"/>
  <c r="C164" i="5"/>
  <c r="D163" i="5"/>
  <c r="C163" i="5"/>
  <c r="D162" i="5"/>
  <c r="C162" i="5"/>
  <c r="D161" i="5"/>
  <c r="C161" i="5"/>
  <c r="A184" i="5"/>
  <c r="A159" i="5"/>
  <c r="A102" i="5"/>
  <c r="B102" i="5" s="1"/>
  <c r="J211" i="5"/>
  <c r="D105" i="5"/>
  <c r="C105" i="5"/>
  <c r="B105" i="5"/>
  <c r="A105" i="5"/>
  <c r="J79" i="5"/>
  <c r="D110" i="5"/>
  <c r="C110" i="5"/>
  <c r="D109" i="5"/>
  <c r="C109" i="5"/>
  <c r="D108" i="5"/>
  <c r="C108" i="5"/>
  <c r="D107" i="5"/>
  <c r="C107" i="5"/>
  <c r="D116" i="5"/>
  <c r="C116" i="5"/>
  <c r="A116" i="5"/>
  <c r="B116" i="5" s="1"/>
  <c r="J8" i="4"/>
  <c r="J39" i="4" s="1"/>
  <c r="J66" i="4" s="1"/>
  <c r="J66" i="5" s="1"/>
  <c r="J8" i="5" l="1"/>
  <c r="J39" i="5"/>
  <c r="K25" i="7" l="1"/>
  <c r="E26" i="7"/>
  <c r="E27" i="7"/>
  <c r="E28" i="7"/>
  <c r="K36" i="7"/>
  <c r="A38" i="4"/>
  <c r="B39" i="4"/>
  <c r="A5" i="4"/>
  <c r="B66" i="4" l="1"/>
  <c r="A65" i="4"/>
  <c r="A65" i="5" s="1"/>
  <c r="A38" i="5"/>
  <c r="B79" i="4" l="1"/>
  <c r="A5" i="9" l="1"/>
  <c r="A5" i="7"/>
  <c r="A5" i="8"/>
  <c r="D9" i="8" l="1"/>
  <c r="B51" i="8"/>
  <c r="C51" i="8" l="1"/>
  <c r="L9" i="21" s="1"/>
  <c r="E9" i="8"/>
  <c r="F9" i="8" l="1"/>
  <c r="G9" i="8" l="1"/>
  <c r="H9" i="8" l="1"/>
  <c r="I9" i="8" l="1"/>
  <c r="J9" i="8" l="1"/>
  <c r="K9" i="8" l="1"/>
  <c r="L9" i="8" l="1"/>
  <c r="M9" i="8" l="1"/>
  <c r="N9" i="8" l="1"/>
  <c r="O9" i="8" l="1"/>
  <c r="F8" i="4" l="1"/>
  <c r="G8" i="4"/>
  <c r="H8" i="4"/>
  <c r="I8" i="4"/>
  <c r="E8" i="4"/>
  <c r="M8" i="8" l="1"/>
  <c r="F51" i="8" s="1"/>
  <c r="O9" i="21" s="1"/>
  <c r="G39" i="4"/>
  <c r="K8" i="8"/>
  <c r="E39" i="4"/>
  <c r="L8" i="8"/>
  <c r="E51" i="8" s="1"/>
  <c r="N9" i="21" s="1"/>
  <c r="F39" i="4"/>
  <c r="N8" i="8"/>
  <c r="G51" i="8" s="1"/>
  <c r="P9" i="21" s="1"/>
  <c r="H39" i="4"/>
  <c r="O8" i="8"/>
  <c r="H51" i="8" s="1"/>
  <c r="I39" i="4"/>
  <c r="A10" i="4" l="1"/>
  <c r="L10" i="4" s="1" a="1"/>
  <c r="L10" i="4" s="1"/>
  <c r="A135" i="4"/>
  <c r="A188" i="4" s="1"/>
  <c r="A10" i="21"/>
  <c r="D51" i="8"/>
  <c r="M9" i="21" s="1"/>
  <c r="H66" i="4"/>
  <c r="H66" i="5" s="1"/>
  <c r="H39" i="5"/>
  <c r="I66" i="4"/>
  <c r="I66" i="5" s="1"/>
  <c r="I39" i="5"/>
  <c r="F66" i="4"/>
  <c r="F66" i="5" s="1"/>
  <c r="F39" i="5"/>
  <c r="G66" i="4"/>
  <c r="G66" i="5" s="1"/>
  <c r="G39" i="5"/>
  <c r="E66" i="4"/>
  <c r="E66" i="5" s="1"/>
  <c r="E39" i="5"/>
  <c r="A136" i="4" l="1"/>
  <c r="A189" i="4" s="1"/>
  <c r="A11" i="21"/>
  <c r="J11" i="21" s="1"/>
  <c r="CU11" i="21" s="1"/>
  <c r="B11" i="4" s="1"/>
  <c r="S10" i="21"/>
  <c r="AA10" i="21" s="1"/>
  <c r="J10" i="21"/>
  <c r="CU10" i="21" s="1"/>
  <c r="B10" i="4" s="1"/>
  <c r="A11" i="4"/>
  <c r="C11" i="4"/>
  <c r="C136" i="4"/>
  <c r="C189" i="4" s="1"/>
  <c r="D136" i="4"/>
  <c r="D11" i="4"/>
  <c r="A137" i="4" l="1"/>
  <c r="A190" i="4" s="1"/>
  <c r="S11" i="21"/>
  <c r="AA11" i="21" s="1"/>
  <c r="AI11" i="21" s="1"/>
  <c r="A12" i="21"/>
  <c r="J12" i="21" s="1"/>
  <c r="CU12" i="21" s="1"/>
  <c r="B12" i="4" s="1"/>
  <c r="B112" i="4"/>
  <c r="B114" i="4"/>
  <c r="B113" i="4"/>
  <c r="B115" i="4"/>
  <c r="B111" i="4"/>
  <c r="B101" i="4"/>
  <c r="B100" i="4"/>
  <c r="B181" i="4"/>
  <c r="B180" i="4"/>
  <c r="B231" i="4" s="1"/>
  <c r="B179" i="4"/>
  <c r="B230" i="4" s="1"/>
  <c r="B91" i="4"/>
  <c r="B95" i="4"/>
  <c r="B94" i="4"/>
  <c r="B177" i="4"/>
  <c r="B228" i="4" s="1"/>
  <c r="B175" i="4"/>
  <c r="B226" i="4" s="1"/>
  <c r="B92" i="4"/>
  <c r="B176" i="4"/>
  <c r="B227" i="4" s="1"/>
  <c r="B90" i="4"/>
  <c r="B89" i="4"/>
  <c r="B88" i="4"/>
  <c r="B174" i="4"/>
  <c r="B225" i="4" s="1"/>
  <c r="B173" i="4"/>
  <c r="B224" i="4" s="1"/>
  <c r="B178" i="4"/>
  <c r="B229" i="4" s="1"/>
  <c r="B93" i="4"/>
  <c r="AI10" i="21"/>
  <c r="L11" i="4" a="1"/>
  <c r="L11" i="4" s="1"/>
  <c r="E96" i="7" a="1"/>
  <c r="E96" i="7" s="1"/>
  <c r="A123" i="4" a="1"/>
  <c r="A123" i="4" s="1"/>
  <c r="A123" i="5" a="1"/>
  <c r="A123" i="5" s="1"/>
  <c r="A12" i="4"/>
  <c r="C12" i="4"/>
  <c r="C137" i="4"/>
  <c r="C190" i="4" s="1"/>
  <c r="D137" i="4"/>
  <c r="D12" i="4"/>
  <c r="A138" i="4" l="1"/>
  <c r="A191" i="4" s="1"/>
  <c r="S12" i="21"/>
  <c r="AA12" i="21" s="1"/>
  <c r="AY11" i="21"/>
  <c r="B233" i="4"/>
  <c r="B232" i="4"/>
  <c r="AQ10" i="21"/>
  <c r="AY10" i="21"/>
  <c r="AQ11" i="21"/>
  <c r="L12" i="4" a="1"/>
  <c r="L12" i="4" s="1"/>
  <c r="A124" i="5" a="1"/>
  <c r="A124" i="5" s="1"/>
  <c r="A125" i="5" s="1" a="1"/>
  <c r="A125" i="5" s="1"/>
  <c r="E97" i="7" a="1"/>
  <c r="E97" i="7" s="1"/>
  <c r="A124" i="4" a="1"/>
  <c r="A124" i="4" s="1"/>
  <c r="A13" i="21"/>
  <c r="A13" i="4"/>
  <c r="C13" i="4"/>
  <c r="C138" i="4"/>
  <c r="C191" i="4" s="1"/>
  <c r="D138" i="4"/>
  <c r="D13" i="4"/>
  <c r="A139" i="4" l="1"/>
  <c r="A192" i="4" s="1"/>
  <c r="A14" i="21"/>
  <c r="J14" i="21" s="1"/>
  <c r="CU14" i="21" s="1"/>
  <c r="B14" i="4" s="1"/>
  <c r="E98" i="7" a="1"/>
  <c r="E98" i="7" s="1"/>
  <c r="BK10" i="21"/>
  <c r="BR10" i="21" s="1"/>
  <c r="BY10" i="21" s="1"/>
  <c r="AI12" i="21"/>
  <c r="BK11" i="21"/>
  <c r="BR11" i="21" s="1"/>
  <c r="BY11" i="21" s="1"/>
  <c r="L13" i="4" a="1"/>
  <c r="L13" i="4" s="1"/>
  <c r="S13" i="21"/>
  <c r="J13" i="21"/>
  <c r="CU13" i="21" s="1"/>
  <c r="B13" i="4" s="1"/>
  <c r="A125" i="4" a="1"/>
  <c r="A125" i="4" s="1"/>
  <c r="A126" i="5" a="1"/>
  <c r="A126" i="5" s="1"/>
  <c r="A14" i="4"/>
  <c r="S14" i="21" l="1"/>
  <c r="AA14" i="21" s="1"/>
  <c r="AI14" i="21" s="1"/>
  <c r="AQ14" i="21" s="1"/>
  <c r="A140" i="4"/>
  <c r="A193" i="4" s="1"/>
  <c r="A15" i="21"/>
  <c r="J15" i="21" s="1"/>
  <c r="CU15" i="21" s="1"/>
  <c r="B15" i="4" s="1"/>
  <c r="E99" i="7" a="1"/>
  <c r="E99" i="7" s="1"/>
  <c r="E137" i="7" s="1"/>
  <c r="E136" i="7"/>
  <c r="AQ12" i="21"/>
  <c r="AY12" i="21"/>
  <c r="AA13" i="21"/>
  <c r="CM11" i="21"/>
  <c r="CT11" i="21" s="1"/>
  <c r="CF11" i="21"/>
  <c r="CM10" i="21"/>
  <c r="CT10" i="21" s="1"/>
  <c r="CF10" i="21"/>
  <c r="L14" i="4" a="1"/>
  <c r="L14" i="4" s="1"/>
  <c r="A15" i="4"/>
  <c r="A126" i="4" a="1"/>
  <c r="A126" i="4" s="1"/>
  <c r="F8" i="5"/>
  <c r="G8" i="7" s="1"/>
  <c r="G8" i="5"/>
  <c r="H8" i="7" s="1"/>
  <c r="H8" i="5"/>
  <c r="I8" i="7" s="1"/>
  <c r="I8" i="5"/>
  <c r="J8" i="7" s="1"/>
  <c r="E8" i="5"/>
  <c r="F8" i="7" s="1"/>
  <c r="A141" i="4" l="1"/>
  <c r="A194" i="4" s="1"/>
  <c r="S15" i="21"/>
  <c r="AA15" i="21" s="1"/>
  <c r="A16" i="21"/>
  <c r="J16" i="21" s="1"/>
  <c r="CU16" i="21" s="1"/>
  <c r="B16" i="4" s="1"/>
  <c r="J143" i="7"/>
  <c r="J135" i="7"/>
  <c r="H143" i="7"/>
  <c r="H135" i="7"/>
  <c r="I143" i="7"/>
  <c r="I135" i="7"/>
  <c r="G143" i="7"/>
  <c r="G135" i="7"/>
  <c r="F143" i="7"/>
  <c r="F135" i="7"/>
  <c r="AI13" i="21"/>
  <c r="BK12" i="21"/>
  <c r="BR12" i="21" s="1"/>
  <c r="BY12" i="21" s="1"/>
  <c r="AY14" i="21"/>
  <c r="L15" i="4" a="1"/>
  <c r="L15" i="4" s="1"/>
  <c r="A16" i="4"/>
  <c r="E144" i="7" s="1"/>
  <c r="J108" i="7"/>
  <c r="J93" i="7"/>
  <c r="F108" i="7"/>
  <c r="F93" i="7"/>
  <c r="I108" i="7"/>
  <c r="I93" i="7"/>
  <c r="H108" i="7"/>
  <c r="H93" i="7"/>
  <c r="G108" i="7"/>
  <c r="G93" i="7"/>
  <c r="H36" i="7"/>
  <c r="H25" i="7"/>
  <c r="G36" i="7"/>
  <c r="G25" i="7"/>
  <c r="I25" i="7"/>
  <c r="I36" i="7"/>
  <c r="F25" i="7"/>
  <c r="F36" i="7"/>
  <c r="J25" i="7"/>
  <c r="J36" i="7"/>
  <c r="S16" i="21" l="1"/>
  <c r="AA16" i="21" s="1"/>
  <c r="BK14" i="21"/>
  <c r="BR14" i="21" s="1"/>
  <c r="BY14" i="21" s="1"/>
  <c r="AY13" i="21"/>
  <c r="BK13" i="21" s="1"/>
  <c r="BR13" i="21" s="1"/>
  <c r="BY13" i="21" s="1"/>
  <c r="AQ13" i="21"/>
  <c r="CF12" i="21"/>
  <c r="CM12" i="21"/>
  <c r="CT12" i="21" s="1"/>
  <c r="AI15" i="21"/>
  <c r="L16" i="4" a="1"/>
  <c r="L16" i="4" s="1"/>
  <c r="K67" i="7"/>
  <c r="AY15" i="21" l="1"/>
  <c r="AQ15" i="21"/>
  <c r="CM13" i="21"/>
  <c r="CT13" i="21" s="1"/>
  <c r="CF13" i="21"/>
  <c r="AI16" i="21"/>
  <c r="CM14" i="21"/>
  <c r="CT14" i="21" s="1"/>
  <c r="CF14" i="21"/>
  <c r="K41" i="7"/>
  <c r="AQ16" i="21" l="1"/>
  <c r="AY16" i="21"/>
  <c r="BK15" i="21"/>
  <c r="BR15" i="21" s="1"/>
  <c r="BY15" i="21" s="1"/>
  <c r="K22" i="7"/>
  <c r="K19" i="7"/>
  <c r="K16" i="7"/>
  <c r="K13" i="7"/>
  <c r="BK16" i="21" l="1"/>
  <c r="BR16" i="21" s="1"/>
  <c r="BY16" i="21" s="1"/>
  <c r="CM15" i="21"/>
  <c r="CT15" i="21" s="1"/>
  <c r="CF15" i="21"/>
  <c r="J105" i="4"/>
  <c r="CM16" i="21" l="1"/>
  <c r="CT16" i="21" s="1"/>
  <c r="CF16" i="21"/>
  <c r="J105" i="5"/>
  <c r="J119" i="5" s="1"/>
  <c r="J119" i="4"/>
  <c r="I13" i="8"/>
  <c r="G69" i="8" s="1"/>
  <c r="F12" i="8"/>
  <c r="F14" i="8" s="1"/>
  <c r="H12" i="8"/>
  <c r="G12" i="8" l="1"/>
  <c r="D39" i="4"/>
  <c r="C39" i="4"/>
  <c r="A39" i="4"/>
  <c r="E15" i="8" l="1"/>
  <c r="F15" i="8" s="1"/>
  <c r="G15" i="8" s="1"/>
  <c r="H15" i="8" s="1"/>
  <c r="I15" i="8" s="1"/>
  <c r="J15" i="8" s="1"/>
  <c r="H13" i="8"/>
  <c r="F69" i="8" s="1"/>
  <c r="G14" i="8"/>
  <c r="H14" i="8" s="1"/>
  <c r="I14" i="8" s="1"/>
  <c r="J14" i="8" s="1"/>
  <c r="D66" i="4"/>
  <c r="D39" i="5"/>
  <c r="A66" i="4"/>
  <c r="A39" i="5"/>
  <c r="C66" i="4"/>
  <c r="C39" i="5"/>
  <c r="D14" i="8"/>
  <c r="G13" i="8" l="1"/>
  <c r="E69" i="8" s="1"/>
  <c r="C14" i="8"/>
  <c r="A79" i="5"/>
  <c r="A66" i="5"/>
  <c r="C66" i="5"/>
  <c r="C79" i="4"/>
  <c r="C79" i="5" s="1"/>
  <c r="D79" i="4"/>
  <c r="D79" i="5" s="1"/>
  <c r="D66" i="5"/>
  <c r="F13" i="8" l="1"/>
  <c r="D69" i="8" l="1"/>
  <c r="E13" i="8"/>
  <c r="C69" i="8"/>
  <c r="D13" i="8" l="1"/>
  <c r="F67" i="7"/>
  <c r="C13" i="8" l="1"/>
  <c r="B69" i="8"/>
  <c r="E79" i="4"/>
  <c r="F22" i="7"/>
  <c r="F10" i="7"/>
  <c r="F16" i="7"/>
  <c r="F41" i="7"/>
  <c r="F13" i="7"/>
  <c r="F19" i="7"/>
  <c r="E105" i="4" l="1"/>
  <c r="E119" i="4" s="1"/>
  <c r="E79" i="5"/>
  <c r="G67" i="7"/>
  <c r="F79" i="4"/>
  <c r="G16" i="7"/>
  <c r="G13" i="7"/>
  <c r="G41" i="7"/>
  <c r="G10" i="7"/>
  <c r="G22" i="7"/>
  <c r="G19" i="7"/>
  <c r="F105" i="4" l="1"/>
  <c r="F119" i="4" s="1"/>
  <c r="F79" i="5"/>
  <c r="E133" i="4"/>
  <c r="E105" i="5"/>
  <c r="H67" i="7"/>
  <c r="G79" i="4"/>
  <c r="H10" i="7"/>
  <c r="H22" i="7"/>
  <c r="H41" i="7"/>
  <c r="H13" i="7"/>
  <c r="H16" i="7"/>
  <c r="H19" i="7"/>
  <c r="E119" i="5" l="1"/>
  <c r="E133" i="5"/>
  <c r="G105" i="4"/>
  <c r="G119" i="4" s="1"/>
  <c r="G79" i="5"/>
  <c r="F133" i="4"/>
  <c r="F105" i="5"/>
  <c r="E159" i="4"/>
  <c r="E187" i="4" s="1"/>
  <c r="E211" i="4" s="1"/>
  <c r="I67" i="7"/>
  <c r="I79" i="4"/>
  <c r="H79" i="4"/>
  <c r="I22" i="7"/>
  <c r="I19" i="7"/>
  <c r="I16" i="7"/>
  <c r="I41" i="7"/>
  <c r="I13" i="7"/>
  <c r="I10" i="7"/>
  <c r="E159" i="5" l="1"/>
  <c r="E187" i="5" s="1"/>
  <c r="E211" i="5" s="1"/>
  <c r="E136" i="5"/>
  <c r="F119" i="5"/>
  <c r="F133" i="5"/>
  <c r="H105" i="4"/>
  <c r="H119" i="4" s="1"/>
  <c r="H79" i="5"/>
  <c r="F159" i="4"/>
  <c r="F187" i="4" s="1"/>
  <c r="F211" i="4" s="1"/>
  <c r="I105" i="4"/>
  <c r="I119" i="4" s="1"/>
  <c r="I79" i="5"/>
  <c r="G133" i="4"/>
  <c r="G105" i="5"/>
  <c r="J67" i="7"/>
  <c r="J41" i="7"/>
  <c r="J19" i="7"/>
  <c r="J13" i="7"/>
  <c r="J22" i="7"/>
  <c r="J10" i="7"/>
  <c r="J16" i="7"/>
  <c r="F159" i="5" l="1"/>
  <c r="F187" i="5" s="1"/>
  <c r="F136" i="5"/>
  <c r="G119" i="5"/>
  <c r="G133" i="5"/>
  <c r="F211" i="5"/>
  <c r="G159" i="4"/>
  <c r="G187" i="4" s="1"/>
  <c r="G211" i="4" s="1"/>
  <c r="I133" i="4"/>
  <c r="I105" i="5"/>
  <c r="H133" i="4"/>
  <c r="H105" i="5"/>
  <c r="G159" i="5" l="1"/>
  <c r="G187" i="5" s="1"/>
  <c r="G136" i="5"/>
  <c r="I119" i="5"/>
  <c r="I133" i="5"/>
  <c r="I159" i="5" s="1"/>
  <c r="I187" i="5" s="1"/>
  <c r="H119" i="5"/>
  <c r="H133" i="5"/>
  <c r="G211" i="5"/>
  <c r="I159" i="4"/>
  <c r="I187" i="4" s="1"/>
  <c r="I211" i="4" s="1"/>
  <c r="H159" i="4"/>
  <c r="H187" i="4" s="1"/>
  <c r="H211" i="4" s="1"/>
  <c r="H159" i="5" l="1"/>
  <c r="H187" i="5" s="1"/>
  <c r="H211" i="5" s="1"/>
  <c r="H136" i="5"/>
  <c r="I211" i="5"/>
  <c r="A17" i="4" l="1"/>
  <c r="E145" i="7" s="1"/>
  <c r="A142" i="4"/>
  <c r="A195" i="4" s="1"/>
  <c r="A17" i="21"/>
  <c r="L17" i="4" l="1" a="1"/>
  <c r="L17" i="4" s="1"/>
  <c r="S17" i="21"/>
  <c r="J17" i="21"/>
  <c r="CU17" i="21" s="1"/>
  <c r="B17" i="4" s="1"/>
  <c r="A143" i="4"/>
  <c r="A196" i="4" s="1"/>
  <c r="A18" i="21"/>
  <c r="J18" i="21" s="1"/>
  <c r="CU18" i="21" s="1"/>
  <c r="B18" i="4" s="1"/>
  <c r="A18" i="4"/>
  <c r="E146" i="7" s="1"/>
  <c r="A144" i="4" l="1"/>
  <c r="A197" i="4" s="1"/>
  <c r="A19" i="21"/>
  <c r="J19" i="21" s="1"/>
  <c r="CU19" i="21" s="1"/>
  <c r="B19" i="4" s="1"/>
  <c r="AA17" i="21"/>
  <c r="L18" i="4" a="1"/>
  <c r="L18" i="4" s="1"/>
  <c r="S18" i="21"/>
  <c r="A19" i="4"/>
  <c r="E147" i="7" s="1"/>
  <c r="S19" i="21" l="1"/>
  <c r="AA19" i="21" s="1"/>
  <c r="A20" i="21"/>
  <c r="S20" i="21" s="1"/>
  <c r="AA20" i="21" s="1"/>
  <c r="A145" i="4"/>
  <c r="AA18" i="21"/>
  <c r="AI18" i="21" s="1"/>
  <c r="AI17" i="21"/>
  <c r="L19" i="4" a="1"/>
  <c r="L19" i="4" s="1"/>
  <c r="A20" i="4"/>
  <c r="E148" i="7" s="1"/>
  <c r="J20" i="21" l="1"/>
  <c r="CU20" i="21" s="1"/>
  <c r="B20" i="4" s="1"/>
  <c r="A21" i="21"/>
  <c r="S21" i="21" s="1"/>
  <c r="A146" i="4"/>
  <c r="AY17" i="21"/>
  <c r="BK17" i="21" s="1"/>
  <c r="BR17" i="21" s="1"/>
  <c r="BY17" i="21" s="1"/>
  <c r="AQ17" i="21"/>
  <c r="AI20" i="21"/>
  <c r="AY20" i="21" s="1"/>
  <c r="AY18" i="21"/>
  <c r="AQ18" i="21"/>
  <c r="AI19" i="21"/>
  <c r="L20" i="4" a="1"/>
  <c r="L20" i="4" s="1"/>
  <c r="A20" i="5"/>
  <c r="A21" i="4"/>
  <c r="A145" i="5"/>
  <c r="B145" i="5" s="1"/>
  <c r="B198" i="5" s="1"/>
  <c r="A198" i="4"/>
  <c r="J21" i="21" l="1"/>
  <c r="CU21" i="21" s="1"/>
  <c r="B21" i="4" s="1"/>
  <c r="A21" i="5"/>
  <c r="E149" i="7"/>
  <c r="BK18" i="21"/>
  <c r="BR18" i="21" s="1"/>
  <c r="BY18" i="21" s="1"/>
  <c r="AQ19" i="21"/>
  <c r="AY19" i="21"/>
  <c r="AQ20" i="21"/>
  <c r="BK20" i="21"/>
  <c r="BR20" i="21" s="1"/>
  <c r="BY20" i="21" s="1"/>
  <c r="AA21" i="21"/>
  <c r="AI21" i="21" s="1"/>
  <c r="CM17" i="21"/>
  <c r="CT17" i="21" s="1"/>
  <c r="CF17" i="21"/>
  <c r="A198" i="5"/>
  <c r="L21" i="4" a="1"/>
  <c r="L21" i="4" s="1"/>
  <c r="A22" i="21"/>
  <c r="A22" i="4"/>
  <c r="E150" i="7" s="1"/>
  <c r="A146" i="5"/>
  <c r="B146" i="5" s="1"/>
  <c r="B199" i="5" s="1"/>
  <c r="A199" i="4"/>
  <c r="A147" i="4"/>
  <c r="A148" i="4" l="1"/>
  <c r="A23" i="21"/>
  <c r="S23" i="21" s="1"/>
  <c r="CF20" i="21"/>
  <c r="CM20" i="21"/>
  <c r="CT20" i="21" s="1"/>
  <c r="CM18" i="21"/>
  <c r="CT18" i="21" s="1"/>
  <c r="CF18" i="21"/>
  <c r="AQ21" i="21"/>
  <c r="AY21" i="21"/>
  <c r="BK19" i="21"/>
  <c r="BR19" i="21" s="1"/>
  <c r="BY19" i="21" s="1"/>
  <c r="L22" i="4" a="1"/>
  <c r="L22" i="4" s="1"/>
  <c r="A22" i="5"/>
  <c r="S22" i="21"/>
  <c r="J22" i="21"/>
  <c r="CU22" i="21" s="1"/>
  <c r="B22" i="4" s="1"/>
  <c r="A199" i="5"/>
  <c r="A23" i="4"/>
  <c r="A147" i="5"/>
  <c r="B147" i="5" s="1"/>
  <c r="B200" i="5" s="1"/>
  <c r="A200" i="4"/>
  <c r="J23" i="21" l="1"/>
  <c r="CU23" i="21" s="1"/>
  <c r="B23" i="4" s="1"/>
  <c r="A24" i="21"/>
  <c r="S24" i="21" s="1"/>
  <c r="A149" i="4"/>
  <c r="A23" i="5"/>
  <c r="E151" i="7"/>
  <c r="CF19" i="21"/>
  <c r="CM19" i="21"/>
  <c r="CT19" i="21" s="1"/>
  <c r="BK21" i="21"/>
  <c r="BR21" i="21" s="1"/>
  <c r="BY21" i="21" s="1"/>
  <c r="AA22" i="21"/>
  <c r="AA23" i="21"/>
  <c r="A200" i="5"/>
  <c r="L23" i="4" a="1"/>
  <c r="L23" i="4" s="1"/>
  <c r="A24" i="4"/>
  <c r="A148" i="5"/>
  <c r="B148" i="5" s="1"/>
  <c r="B201" i="5" s="1"/>
  <c r="A201" i="4"/>
  <c r="J24" i="21" l="1"/>
  <c r="CU24" i="21" s="1"/>
  <c r="B24" i="4" s="1"/>
  <c r="A25" i="21"/>
  <c r="J25" i="21" s="1"/>
  <c r="CU25" i="21" s="1"/>
  <c r="B25" i="4" s="1"/>
  <c r="A24" i="5"/>
  <c r="E152" i="7"/>
  <c r="AI22" i="21"/>
  <c r="CF21" i="21"/>
  <c r="CM21" i="21"/>
  <c r="CT21" i="21" s="1"/>
  <c r="AA24" i="21"/>
  <c r="AI23" i="21"/>
  <c r="L24" i="4" a="1"/>
  <c r="L24" i="4" s="1"/>
  <c r="A201" i="5"/>
  <c r="A25" i="4"/>
  <c r="E153" i="7" s="1"/>
  <c r="A149" i="5"/>
  <c r="A202" i="5" s="1"/>
  <c r="A202" i="4"/>
  <c r="A150" i="4"/>
  <c r="S25" i="21" l="1"/>
  <c r="AA25" i="21"/>
  <c r="AI25" i="21" s="1"/>
  <c r="AI24" i="21"/>
  <c r="AQ23" i="21"/>
  <c r="AY23" i="21"/>
  <c r="AQ22" i="21"/>
  <c r="AY22" i="21"/>
  <c r="L25" i="4" a="1"/>
  <c r="L25" i="4" s="1"/>
  <c r="A25" i="5"/>
  <c r="A151" i="4"/>
  <c r="A26" i="4"/>
  <c r="A26" i="21"/>
  <c r="B149" i="5"/>
  <c r="B202" i="5" s="1"/>
  <c r="A150" i="5"/>
  <c r="B150" i="5" s="1"/>
  <c r="B203" i="5" s="1"/>
  <c r="A203" i="4"/>
  <c r="A26" i="5" l="1"/>
  <c r="E154" i="7"/>
  <c r="A27" i="21"/>
  <c r="J27" i="21" s="1"/>
  <c r="CU27" i="21" s="1"/>
  <c r="B27" i="4" s="1"/>
  <c r="BK22" i="21"/>
  <c r="BR22" i="21" s="1"/>
  <c r="BY22" i="21" s="1"/>
  <c r="BK23" i="21"/>
  <c r="BR23" i="21" s="1"/>
  <c r="BY23" i="21" s="1"/>
  <c r="AY24" i="21"/>
  <c r="BK24" i="21" s="1"/>
  <c r="BR24" i="21" s="1"/>
  <c r="BY24" i="21" s="1"/>
  <c r="AQ24" i="21"/>
  <c r="AY25" i="21"/>
  <c r="AQ25" i="21"/>
  <c r="L26" i="4" a="1"/>
  <c r="L26" i="4" s="1"/>
  <c r="S26" i="21"/>
  <c r="J26" i="21"/>
  <c r="CU26" i="21" s="1"/>
  <c r="B26" i="4" s="1"/>
  <c r="A27" i="4"/>
  <c r="E155" i="7" s="1"/>
  <c r="A203" i="5"/>
  <c r="A151" i="5"/>
  <c r="B151" i="5" s="1"/>
  <c r="B204" i="5" s="1"/>
  <c r="A204" i="4"/>
  <c r="A152" i="4"/>
  <c r="A28" i="4"/>
  <c r="E156" i="7" s="1"/>
  <c r="S27" i="21" l="1"/>
  <c r="AA27" i="21" s="1"/>
  <c r="A204" i="5"/>
  <c r="BK25" i="21"/>
  <c r="BR25" i="21" s="1"/>
  <c r="BY25" i="21" s="1"/>
  <c r="CF23" i="21"/>
  <c r="CM23" i="21"/>
  <c r="CT23" i="21" s="1"/>
  <c r="AA26" i="21"/>
  <c r="CM24" i="21"/>
  <c r="CT24" i="21" s="1"/>
  <c r="CF24" i="21"/>
  <c r="CF22" i="21"/>
  <c r="CM22" i="21"/>
  <c r="CT22" i="21" s="1"/>
  <c r="L27" i="4" a="1"/>
  <c r="L27" i="4" s="1"/>
  <c r="A27" i="5"/>
  <c r="L28" i="4" a="1"/>
  <c r="L28" i="4" s="1"/>
  <c r="A152" i="5"/>
  <c r="A205" i="5" s="1"/>
  <c r="A205" i="4"/>
  <c r="A28" i="21"/>
  <c r="A154" i="4" l="1"/>
  <c r="A154" i="5" s="1"/>
  <c r="B154" i="5" s="1"/>
  <c r="B207" i="5" s="1"/>
  <c r="A29" i="21"/>
  <c r="J29" i="21" s="1"/>
  <c r="CU29" i="21" s="1"/>
  <c r="B29" i="4" s="1"/>
  <c r="AI27" i="21"/>
  <c r="AI26" i="21"/>
  <c r="CM25" i="21"/>
  <c r="CT25" i="21" s="1"/>
  <c r="CF25" i="21"/>
  <c r="S28" i="21"/>
  <c r="J28" i="21"/>
  <c r="CU28" i="21" s="1"/>
  <c r="B28" i="4" s="1"/>
  <c r="B152" i="5"/>
  <c r="B205" i="5" s="1"/>
  <c r="A29" i="4"/>
  <c r="E157" i="7" s="1"/>
  <c r="A28" i="5"/>
  <c r="A153" i="4"/>
  <c r="A127" i="5" l="1" a="1"/>
  <c r="A127" i="5" s="1"/>
  <c r="A128" i="5" s="1" a="1"/>
  <c r="A128" i="5" s="1"/>
  <c r="A129" i="5" s="1" a="1"/>
  <c r="A129" i="5" s="1"/>
  <c r="E100" i="7" a="1"/>
  <c r="E100" i="7" s="1"/>
  <c r="E101" i="7" s="1" a="1"/>
  <c r="E101" i="7" s="1"/>
  <c r="A127" i="4" a="1"/>
  <c r="A127" i="4" s="1"/>
  <c r="A128" i="4" s="1" a="1"/>
  <c r="A128" i="4" s="1"/>
  <c r="A129" i="4" s="1" a="1"/>
  <c r="A129" i="4" s="1"/>
  <c r="A207" i="4"/>
  <c r="A31" i="4"/>
  <c r="A31" i="5" s="1"/>
  <c r="S29" i="21"/>
  <c r="AA29" i="21" s="1"/>
  <c r="A155" i="4"/>
  <c r="A208" i="4" s="1"/>
  <c r="A30" i="4"/>
  <c r="E158" i="7" s="1"/>
  <c r="A30" i="21"/>
  <c r="S30" i="21" s="1"/>
  <c r="AA28" i="21"/>
  <c r="AQ26" i="21"/>
  <c r="AY26" i="21"/>
  <c r="AQ27" i="21"/>
  <c r="AY27" i="21"/>
  <c r="L29" i="4" a="1"/>
  <c r="L29" i="4" s="1"/>
  <c r="A29" i="5"/>
  <c r="A207" i="5"/>
  <c r="A153" i="5"/>
  <c r="B153" i="5" s="1"/>
  <c r="B206" i="5" s="1"/>
  <c r="A206" i="4"/>
  <c r="L31" i="4" l="1" a="1"/>
  <c r="L31" i="4" s="1"/>
  <c r="A155" i="5"/>
  <c r="A208" i="5" s="1"/>
  <c r="A31" i="21"/>
  <c r="J31" i="21" s="1"/>
  <c r="CU31" i="21" s="1"/>
  <c r="B31" i="4" s="1"/>
  <c r="A32" i="4"/>
  <c r="L30" i="4" a="1"/>
  <c r="L30" i="4" s="1"/>
  <c r="J30" i="21"/>
  <c r="CU30" i="21" s="1"/>
  <c r="B30" i="4" s="1"/>
  <c r="A30" i="5"/>
  <c r="L32" i="4" a="1"/>
  <c r="L32" i="4" s="1"/>
  <c r="A32" i="5"/>
  <c r="E102" i="7" a="1"/>
  <c r="E102" i="7" s="1"/>
  <c r="BK27" i="21"/>
  <c r="BR27" i="21" s="1"/>
  <c r="BY27" i="21" s="1"/>
  <c r="BK26" i="21"/>
  <c r="BR26" i="21" s="1"/>
  <c r="BY26" i="21" s="1"/>
  <c r="AI29" i="21"/>
  <c r="AQ29" i="21" s="1"/>
  <c r="AA30" i="21"/>
  <c r="AI28" i="21"/>
  <c r="A206" i="5"/>
  <c r="A32" i="21"/>
  <c r="S31" i="21" l="1"/>
  <c r="T31" i="21" s="1"/>
  <c r="U31" i="21" s="1"/>
  <c r="V31" i="21" s="1"/>
  <c r="W31" i="21" s="1"/>
  <c r="X31" i="21" s="1"/>
  <c r="B155" i="5"/>
  <c r="B208" i="5" s="1"/>
  <c r="A33" i="4"/>
  <c r="L33" i="4" s="1" a="1"/>
  <c r="L33" i="4" s="1"/>
  <c r="E103" i="7" a="1"/>
  <c r="E103" i="7" s="1"/>
  <c r="AY28" i="21"/>
  <c r="BK28" i="21" s="1"/>
  <c r="BR28" i="21" s="1"/>
  <c r="BY28" i="21" s="1"/>
  <c r="AQ28" i="21"/>
  <c r="CF26" i="21"/>
  <c r="CM26" i="21"/>
  <c r="CT26" i="21" s="1"/>
  <c r="AI30" i="21"/>
  <c r="AY30" i="21" s="1"/>
  <c r="AY29" i="21"/>
  <c r="CM27" i="21"/>
  <c r="CT27" i="21" s="1"/>
  <c r="CF27" i="21"/>
  <c r="S32" i="21"/>
  <c r="J32" i="21"/>
  <c r="CU32" i="21" s="1"/>
  <c r="B32" i="4" s="1"/>
  <c r="AA31" i="21" l="1"/>
  <c r="AB31" i="21" s="1"/>
  <c r="AC31" i="21" s="1"/>
  <c r="AD31" i="21" s="1"/>
  <c r="AE31" i="21" s="1"/>
  <c r="AF31" i="21" s="1"/>
  <c r="A33" i="5"/>
  <c r="AI31" i="21"/>
  <c r="AJ31" i="21" s="1"/>
  <c r="AK31" i="21" s="1"/>
  <c r="AL31" i="21" s="1"/>
  <c r="AM31" i="21" s="1"/>
  <c r="AN31" i="21" s="1"/>
  <c r="AA32" i="21"/>
  <c r="AB32" i="21" s="1"/>
  <c r="AC32" i="21" s="1"/>
  <c r="AD32" i="21" s="1"/>
  <c r="AE32" i="21" s="1"/>
  <c r="AF32" i="21" s="1"/>
  <c r="T32" i="21"/>
  <c r="U32" i="21" s="1"/>
  <c r="V32" i="21" s="1"/>
  <c r="W32" i="21" s="1"/>
  <c r="X32" i="21" s="1"/>
  <c r="BK29" i="21"/>
  <c r="BR29" i="21" s="1"/>
  <c r="AQ30" i="21"/>
  <c r="CM28" i="21"/>
  <c r="CT28" i="21" s="1"/>
  <c r="CF28" i="21"/>
  <c r="A34" i="4"/>
  <c r="AI32" i="21"/>
  <c r="AJ32" i="21" s="1"/>
  <c r="AK32" i="21" s="1"/>
  <c r="AL32" i="21" s="1"/>
  <c r="AM32" i="21" s="1"/>
  <c r="AN32" i="21" s="1"/>
  <c r="BK30" i="21"/>
  <c r="AY31" i="21" l="1"/>
  <c r="AZ31" i="21" s="1"/>
  <c r="BA31" i="21" s="1"/>
  <c r="BB31" i="21" s="1"/>
  <c r="BC31" i="21" s="1"/>
  <c r="BD31" i="21" s="1"/>
  <c r="AQ31" i="21"/>
  <c r="AR31" i="21" s="1"/>
  <c r="AS31" i="21" s="1"/>
  <c r="AT31" i="21" s="1"/>
  <c r="AU31" i="21" s="1"/>
  <c r="AV31" i="21" s="1"/>
  <c r="A34" i="5"/>
  <c r="L34" i="4" a="1"/>
  <c r="L34" i="4" s="1"/>
  <c r="A35" i="4"/>
  <c r="AQ32" i="21"/>
  <c r="AR32" i="21" s="1"/>
  <c r="AS32" i="21" s="1"/>
  <c r="AT32" i="21" s="1"/>
  <c r="AU32" i="21" s="1"/>
  <c r="AV32" i="21" s="1"/>
  <c r="AY32" i="21"/>
  <c r="AZ32" i="21" s="1"/>
  <c r="BA32" i="21" s="1"/>
  <c r="BB32" i="21" s="1"/>
  <c r="BC32" i="21" s="1"/>
  <c r="BD32" i="21" s="1"/>
  <c r="BK31" i="21"/>
  <c r="BR30" i="21"/>
  <c r="BY29" i="21"/>
  <c r="A35" i="5" l="1"/>
  <c r="BK32" i="21"/>
  <c r="BR31" i="21"/>
  <c r="CF29" i="21"/>
  <c r="CM29" i="21"/>
  <c r="CT29" i="21" s="1"/>
  <c r="BY30" i="21"/>
  <c r="BY31" i="21" l="1"/>
  <c r="BR32" i="21"/>
  <c r="CF30" i="21"/>
  <c r="CM30" i="21"/>
  <c r="CT30" i="21" s="1"/>
  <c r="BY32" i="21" l="1"/>
  <c r="CM31" i="21"/>
  <c r="CT31" i="21" s="1"/>
  <c r="CF31" i="21"/>
  <c r="C19" i="4"/>
  <c r="C144" i="4"/>
  <c r="C197" i="4" s="1"/>
  <c r="C24" i="4"/>
  <c r="C24" i="5" s="1"/>
  <c r="C149" i="4"/>
  <c r="C23" i="4"/>
  <c r="C23" i="5" s="1"/>
  <c r="C148" i="4"/>
  <c r="C25" i="4"/>
  <c r="C25" i="5" s="1"/>
  <c r="C150" i="4"/>
  <c r="C20" i="4"/>
  <c r="C20" i="5" s="1"/>
  <c r="C145" i="4"/>
  <c r="C15" i="4"/>
  <c r="C140" i="4"/>
  <c r="C193" i="4" s="1"/>
  <c r="C18" i="4"/>
  <c r="C143" i="4"/>
  <c r="C196" i="4" s="1"/>
  <c r="C26" i="4"/>
  <c r="C26" i="5" s="1"/>
  <c r="C151" i="4"/>
  <c r="C22" i="4"/>
  <c r="C22" i="5" s="1"/>
  <c r="C147" i="4"/>
  <c r="C17" i="4"/>
  <c r="C142" i="4"/>
  <c r="C195" i="4" s="1"/>
  <c r="C14" i="4"/>
  <c r="C139" i="4"/>
  <c r="C192" i="4" s="1"/>
  <c r="C21" i="4"/>
  <c r="C21" i="5" s="1"/>
  <c r="C146" i="4"/>
  <c r="C16" i="4"/>
  <c r="C141" i="4"/>
  <c r="C194" i="4" s="1"/>
  <c r="D143" i="4"/>
  <c r="D18" i="4"/>
  <c r="D147" i="4"/>
  <c r="D147" i="5" s="1"/>
  <c r="D22" i="4"/>
  <c r="D22" i="5" s="1"/>
  <c r="D142" i="4"/>
  <c r="D17" i="4"/>
  <c r="D146" i="4"/>
  <c r="D146" i="5" s="1"/>
  <c r="D21" i="4"/>
  <c r="D21" i="5" s="1"/>
  <c r="D145" i="4"/>
  <c r="D145" i="5" s="1"/>
  <c r="D20" i="4"/>
  <c r="D20" i="5" s="1"/>
  <c r="D148" i="4"/>
  <c r="D148" i="5" s="1"/>
  <c r="D23" i="4"/>
  <c r="D23" i="5" s="1"/>
  <c r="D141" i="4"/>
  <c r="D16" i="4"/>
  <c r="D151" i="4"/>
  <c r="D151" i="5" s="1"/>
  <c r="D26" i="4"/>
  <c r="D26" i="5" s="1"/>
  <c r="D150" i="4"/>
  <c r="D150" i="5" s="1"/>
  <c r="D25" i="4"/>
  <c r="D25" i="5" s="1"/>
  <c r="D140" i="4"/>
  <c r="D15" i="4"/>
  <c r="D144" i="4"/>
  <c r="D19" i="4"/>
  <c r="D149" i="4"/>
  <c r="D149" i="5" s="1"/>
  <c r="D24" i="4"/>
  <c r="D24" i="5" s="1"/>
  <c r="D139" i="4"/>
  <c r="D14" i="4"/>
  <c r="C145" i="5" l="1"/>
  <c r="C198" i="5" s="1"/>
  <c r="C198" i="4"/>
  <c r="C150" i="5"/>
  <c r="C203" i="5" s="1"/>
  <c r="C203" i="4"/>
  <c r="C147" i="5"/>
  <c r="C200" i="5" s="1"/>
  <c r="C200" i="4"/>
  <c r="C148" i="5"/>
  <c r="C201" i="5" s="1"/>
  <c r="C201" i="4"/>
  <c r="C146" i="5"/>
  <c r="C199" i="5" s="1"/>
  <c r="C199" i="4"/>
  <c r="C151" i="5"/>
  <c r="C204" i="5" s="1"/>
  <c r="C204" i="4"/>
  <c r="C149" i="5"/>
  <c r="C202" i="5" s="1"/>
  <c r="C202" i="4"/>
  <c r="CF32" i="21"/>
  <c r="CM32" i="21"/>
  <c r="CT32" i="21" s="1"/>
  <c r="K14" i="8" l="1"/>
  <c r="K15" i="8"/>
  <c r="C27" i="4" l="1"/>
  <c r="C27" i="5" s="1"/>
  <c r="C152" i="4"/>
  <c r="D152" i="4"/>
  <c r="D152" i="5" s="1"/>
  <c r="D27" i="4"/>
  <c r="D27" i="5" s="1"/>
  <c r="C152" i="5" l="1"/>
  <c r="C205" i="5" s="1"/>
  <c r="C205" i="4"/>
  <c r="C135" i="4" l="1"/>
  <c r="C188" i="4" s="1"/>
  <c r="D135" i="4"/>
  <c r="D10" i="4"/>
  <c r="A10" i="5"/>
  <c r="H31" i="7" l="1"/>
  <c r="G113" i="4"/>
  <c r="G111" i="4"/>
  <c r="H109" i="4"/>
  <c r="E109" i="4"/>
  <c r="G109" i="4"/>
  <c r="E115" i="4"/>
  <c r="H113" i="4"/>
  <c r="I115" i="4"/>
  <c r="I29" i="7"/>
  <c r="G31" i="7"/>
  <c r="F113" i="4"/>
  <c r="J33" i="7"/>
  <c r="J29" i="7"/>
  <c r="I113" i="4"/>
  <c r="G108" i="4"/>
  <c r="H29" i="7"/>
  <c r="G29" i="7"/>
  <c r="G110" i="4"/>
  <c r="I33" i="7"/>
  <c r="H108" i="4"/>
  <c r="I109" i="4"/>
  <c r="F29" i="7"/>
  <c r="H111" i="4"/>
  <c r="F31" i="7"/>
  <c r="E110" i="4"/>
  <c r="I110" i="4"/>
  <c r="H33" i="7"/>
  <c r="I108" i="4"/>
  <c r="F33" i="7"/>
  <c r="I111" i="4"/>
  <c r="G33" i="7"/>
  <c r="E111" i="4"/>
  <c r="F108" i="4"/>
  <c r="F115" i="4"/>
  <c r="F111" i="4"/>
  <c r="H115" i="4"/>
  <c r="J31" i="7"/>
  <c r="F109" i="4"/>
  <c r="I31" i="7"/>
  <c r="E113" i="4"/>
  <c r="E108" i="4"/>
  <c r="G115" i="4"/>
  <c r="H110" i="4"/>
  <c r="F110" i="4"/>
  <c r="I28" i="7"/>
  <c r="G28" i="7"/>
  <c r="H28" i="7"/>
  <c r="J28" i="7"/>
  <c r="F28" i="7"/>
  <c r="G229" i="4"/>
  <c r="O229" i="4" s="1"/>
  <c r="G222" i="4"/>
  <c r="O222" i="4" s="1"/>
  <c r="I219" i="4"/>
  <c r="Q219" i="4" s="1"/>
  <c r="F217" i="4"/>
  <c r="N217" i="4" s="1"/>
  <c r="G227" i="4"/>
  <c r="O227" i="4" s="1"/>
  <c r="I214" i="4"/>
  <c r="Q214" i="4" s="1"/>
  <c r="E213" i="4"/>
  <c r="M213" i="4" s="1"/>
  <c r="E218" i="4"/>
  <c r="M218" i="4" s="1"/>
  <c r="F222" i="4"/>
  <c r="N222" i="4" s="1"/>
  <c r="H219" i="4"/>
  <c r="P219" i="4" s="1"/>
  <c r="G214" i="4"/>
  <c r="O214" i="4" s="1"/>
  <c r="I213" i="4"/>
  <c r="Q213" i="4" s="1"/>
  <c r="H220" i="4"/>
  <c r="P220" i="4" s="1"/>
  <c r="H217" i="4"/>
  <c r="P217" i="4" s="1"/>
  <c r="E222" i="4"/>
  <c r="M222" i="4" s="1"/>
  <c r="E219" i="4"/>
  <c r="M219" i="4" s="1"/>
  <c r="F214" i="4"/>
  <c r="N214" i="4" s="1"/>
  <c r="H222" i="4"/>
  <c r="P222" i="4" s="1"/>
  <c r="I218" i="4"/>
  <c r="Q218" i="4" s="1"/>
  <c r="I220" i="4"/>
  <c r="Q220" i="4" s="1"/>
  <c r="I229" i="4"/>
  <c r="Q229" i="4" s="1"/>
  <c r="H214" i="4"/>
  <c r="P214" i="4" s="1"/>
  <c r="F220" i="4"/>
  <c r="N220" i="4" s="1"/>
  <c r="H230" i="4"/>
  <c r="P230" i="4" s="1"/>
  <c r="H227" i="4"/>
  <c r="P227" i="4" s="1"/>
  <c r="G213" i="4"/>
  <c r="O213" i="4" s="1"/>
  <c r="I222" i="4"/>
  <c r="Q222" i="4" s="1"/>
  <c r="H218" i="4"/>
  <c r="P218" i="4" s="1"/>
  <c r="E220" i="4"/>
  <c r="M220" i="4" s="1"/>
  <c r="F229" i="4"/>
  <c r="N229" i="4" s="1"/>
  <c r="E214" i="4"/>
  <c r="M214" i="4" s="1"/>
  <c r="I230" i="4"/>
  <c r="Q230" i="4" s="1"/>
  <c r="G221" i="4"/>
  <c r="O221" i="4" s="1"/>
  <c r="E221" i="4"/>
  <c r="M221" i="4" s="1"/>
  <c r="G218" i="4"/>
  <c r="O218" i="4" s="1"/>
  <c r="E229" i="4"/>
  <c r="M229" i="4" s="1"/>
  <c r="E230" i="4"/>
  <c r="M230" i="4" s="1"/>
  <c r="G217" i="4"/>
  <c r="O217" i="4" s="1"/>
  <c r="F227" i="4"/>
  <c r="N227" i="4" s="1"/>
  <c r="F221" i="4"/>
  <c r="N221" i="4" s="1"/>
  <c r="F218" i="4"/>
  <c r="N218" i="4" s="1"/>
  <c r="R218" i="4" s="1"/>
  <c r="G220" i="4"/>
  <c r="O220" i="4" s="1"/>
  <c r="H229" i="4"/>
  <c r="P229" i="4" s="1"/>
  <c r="F230" i="4"/>
  <c r="N230" i="4" s="1"/>
  <c r="G230" i="4"/>
  <c r="O230" i="4" s="1"/>
  <c r="E227" i="4"/>
  <c r="M227" i="4" s="1"/>
  <c r="F213" i="4"/>
  <c r="N213" i="4" s="1"/>
  <c r="H221" i="4"/>
  <c r="P221" i="4" s="1"/>
  <c r="I217" i="4"/>
  <c r="Q217" i="4" s="1"/>
  <c r="I221" i="4"/>
  <c r="Q221" i="4" s="1"/>
  <c r="G219" i="4"/>
  <c r="O219" i="4" s="1"/>
  <c r="F219" i="4"/>
  <c r="N219" i="4" s="1"/>
  <c r="R219" i="4" s="1"/>
  <c r="E217" i="4"/>
  <c r="M217" i="4" s="1"/>
  <c r="I227" i="4"/>
  <c r="Q227" i="4" s="1"/>
  <c r="H213" i="4"/>
  <c r="P213" i="4" s="1"/>
  <c r="G225" i="4"/>
  <c r="O225" i="4" s="1"/>
  <c r="I223" i="4"/>
  <c r="Q223" i="4" s="1"/>
  <c r="F225" i="4"/>
  <c r="N225" i="4" s="1"/>
  <c r="E225" i="4"/>
  <c r="M225" i="4" s="1"/>
  <c r="I225" i="4"/>
  <c r="Q225" i="4" s="1"/>
  <c r="H225" i="4"/>
  <c r="P225" i="4" s="1"/>
  <c r="F223" i="4"/>
  <c r="N223" i="4" s="1"/>
  <c r="R223" i="4" s="1"/>
  <c r="E223" i="4"/>
  <c r="M223" i="4" s="1"/>
  <c r="G223" i="4"/>
  <c r="O223" i="4" s="1"/>
  <c r="H223" i="4"/>
  <c r="P223" i="4" s="1"/>
  <c r="I60" i="7"/>
  <c r="J60" i="7"/>
  <c r="H60" i="7"/>
  <c r="F60" i="7"/>
  <c r="G60" i="7"/>
  <c r="G178" i="4"/>
  <c r="O178" i="4" s="1"/>
  <c r="G163" i="4"/>
  <c r="O163" i="4" s="1"/>
  <c r="F169" i="4"/>
  <c r="N169" i="4" s="1"/>
  <c r="G168" i="4"/>
  <c r="O168" i="4" s="1"/>
  <c r="H167" i="4"/>
  <c r="P167" i="4" s="1"/>
  <c r="H178" i="4"/>
  <c r="P178" i="4" s="1"/>
  <c r="H163" i="4"/>
  <c r="P163" i="4" s="1"/>
  <c r="E170" i="4"/>
  <c r="M170" i="4" s="1"/>
  <c r="F168" i="4"/>
  <c r="N168" i="4" s="1"/>
  <c r="I167" i="4"/>
  <c r="Q167" i="4" s="1"/>
  <c r="I178" i="4"/>
  <c r="Q178" i="4" s="1"/>
  <c r="I163" i="4"/>
  <c r="Q163" i="4" s="1"/>
  <c r="F166" i="4"/>
  <c r="N166" i="4" s="1"/>
  <c r="E162" i="4"/>
  <c r="M162" i="4" s="1"/>
  <c r="E168" i="4"/>
  <c r="M168" i="4" s="1"/>
  <c r="E167" i="4"/>
  <c r="M167" i="4" s="1"/>
  <c r="E178" i="4"/>
  <c r="M178" i="4" s="1"/>
  <c r="E163" i="4"/>
  <c r="M163" i="4" s="1"/>
  <c r="H168" i="4"/>
  <c r="P168" i="4" s="1"/>
  <c r="G167" i="4"/>
  <c r="O167" i="4" s="1"/>
  <c r="G166" i="4"/>
  <c r="O166" i="4" s="1"/>
  <c r="I168" i="4"/>
  <c r="Q168" i="4" s="1"/>
  <c r="F167" i="4"/>
  <c r="N167" i="4" s="1"/>
  <c r="H162" i="4"/>
  <c r="P162" i="4" s="1"/>
  <c r="G171" i="4"/>
  <c r="O171" i="4" s="1"/>
  <c r="H171" i="4"/>
  <c r="P171" i="4" s="1"/>
  <c r="F171" i="4"/>
  <c r="N171" i="4" s="1"/>
  <c r="I162" i="4"/>
  <c r="Q162" i="4" s="1"/>
  <c r="I170" i="4"/>
  <c r="Q170" i="4" s="1"/>
  <c r="E169" i="4"/>
  <c r="M169" i="4" s="1"/>
  <c r="H170" i="4"/>
  <c r="P170" i="4" s="1"/>
  <c r="E166" i="4"/>
  <c r="M166" i="4" s="1"/>
  <c r="E171" i="4"/>
  <c r="M171" i="4" s="1"/>
  <c r="G162" i="4"/>
  <c r="O162" i="4" s="1"/>
  <c r="F162" i="4"/>
  <c r="N162" i="4" s="1"/>
  <c r="H169" i="4"/>
  <c r="P169" i="4" s="1"/>
  <c r="F170" i="4"/>
  <c r="N170" i="4" s="1"/>
  <c r="H166" i="4"/>
  <c r="P166" i="4" s="1"/>
  <c r="I171" i="4"/>
  <c r="Q171" i="4" s="1"/>
  <c r="G169" i="4"/>
  <c r="O169" i="4" s="1"/>
  <c r="I169" i="4"/>
  <c r="Q169" i="4" s="1"/>
  <c r="G170" i="4"/>
  <c r="O170" i="4" s="1"/>
  <c r="I166" i="4"/>
  <c r="Q166" i="4" s="1"/>
  <c r="F178" i="4"/>
  <c r="N178" i="4" s="1"/>
  <c r="F163" i="4"/>
  <c r="N163" i="4" s="1"/>
  <c r="E165" i="4"/>
  <c r="M165" i="4" s="1"/>
  <c r="F165" i="4"/>
  <c r="N165" i="4" s="1"/>
  <c r="G165" i="4"/>
  <c r="O165" i="4" s="1"/>
  <c r="H165" i="4"/>
  <c r="P165" i="4" s="1"/>
  <c r="E82" i="4"/>
  <c r="E91" i="4"/>
  <c r="E88" i="4"/>
  <c r="E83" i="4"/>
  <c r="E89" i="4"/>
  <c r="E90" i="4"/>
  <c r="E86" i="4"/>
  <c r="E98" i="4"/>
  <c r="E87" i="4"/>
  <c r="H86" i="4"/>
  <c r="P86" i="4" s="1"/>
  <c r="I89" i="4"/>
  <c r="Q89" i="4" s="1"/>
  <c r="F83" i="4"/>
  <c r="N83" i="4" s="1"/>
  <c r="H87" i="4"/>
  <c r="P87" i="4" s="1"/>
  <c r="F98" i="4"/>
  <c r="N98" i="4" s="1"/>
  <c r="I83" i="4"/>
  <c r="Q83" i="4" s="1"/>
  <c r="H90" i="4"/>
  <c r="P90" i="4" s="1"/>
  <c r="G98" i="4"/>
  <c r="O98" i="4" s="1"/>
  <c r="G86" i="4"/>
  <c r="O86" i="4" s="1"/>
  <c r="F89" i="4"/>
  <c r="N89" i="4" s="1"/>
  <c r="H82" i="4"/>
  <c r="P82" i="4" s="1"/>
  <c r="I91" i="4"/>
  <c r="Q91" i="4" s="1"/>
  <c r="F82" i="4"/>
  <c r="N82" i="4" s="1"/>
  <c r="G82" i="4"/>
  <c r="O82" i="4" s="1"/>
  <c r="I86" i="4"/>
  <c r="Q86" i="4" s="1"/>
  <c r="G89" i="4"/>
  <c r="O89" i="4" s="1"/>
  <c r="F86" i="4"/>
  <c r="N86" i="4" s="1"/>
  <c r="F88" i="4"/>
  <c r="N88" i="4" s="1"/>
  <c r="H91" i="4"/>
  <c r="P91" i="4" s="1"/>
  <c r="G83" i="4"/>
  <c r="O83" i="4" s="1"/>
  <c r="G90" i="4"/>
  <c r="O90" i="4" s="1"/>
  <c r="F91" i="4"/>
  <c r="N91" i="4" s="1"/>
  <c r="H83" i="4"/>
  <c r="P83" i="4" s="1"/>
  <c r="G87" i="4"/>
  <c r="O87" i="4" s="1"/>
  <c r="I88" i="4"/>
  <c r="Q88" i="4" s="1"/>
  <c r="H98" i="4"/>
  <c r="P98" i="4" s="1"/>
  <c r="I87" i="4"/>
  <c r="Q87" i="4" s="1"/>
  <c r="H88" i="4"/>
  <c r="P88" i="4" s="1"/>
  <c r="I90" i="4"/>
  <c r="Q90" i="4" s="1"/>
  <c r="G91" i="4"/>
  <c r="O91" i="4" s="1"/>
  <c r="F90" i="4"/>
  <c r="N90" i="4" s="1"/>
  <c r="G88" i="4"/>
  <c r="O88" i="4" s="1"/>
  <c r="I98" i="4"/>
  <c r="Q98" i="4" s="1"/>
  <c r="H89" i="4"/>
  <c r="P89" i="4" s="1"/>
  <c r="F87" i="4"/>
  <c r="N87" i="4" s="1"/>
  <c r="I82" i="4"/>
  <c r="Q82" i="4" s="1"/>
  <c r="G26" i="7"/>
  <c r="H26" i="7"/>
  <c r="I26" i="7"/>
  <c r="J26" i="7"/>
  <c r="F26" i="7"/>
  <c r="A135" i="5"/>
  <c r="A11" i="5"/>
  <c r="C10" i="5"/>
  <c r="B108" i="4"/>
  <c r="B107" i="4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10" i="4"/>
  <c r="B109" i="4"/>
  <c r="D10" i="5"/>
  <c r="D135" i="5"/>
  <c r="R230" i="4" l="1"/>
  <c r="R217" i="4"/>
  <c r="R229" i="4"/>
  <c r="R225" i="4"/>
  <c r="R214" i="4"/>
  <c r="R222" i="4"/>
  <c r="R221" i="4"/>
  <c r="R213" i="4"/>
  <c r="R227" i="4"/>
  <c r="R220" i="4"/>
  <c r="E86" i="5"/>
  <c r="R22" i="24" s="1"/>
  <c r="M86" i="4"/>
  <c r="R82" i="4"/>
  <c r="R167" i="4"/>
  <c r="R91" i="4"/>
  <c r="E83" i="5"/>
  <c r="R19" i="24" s="1"/>
  <c r="M83" i="4"/>
  <c r="R89" i="4"/>
  <c r="R86" i="4"/>
  <c r="E91" i="5"/>
  <c r="R27" i="24" s="1"/>
  <c r="M91" i="4"/>
  <c r="R171" i="4"/>
  <c r="R98" i="4"/>
  <c r="R87" i="4"/>
  <c r="R163" i="4"/>
  <c r="R166" i="4"/>
  <c r="E87" i="5"/>
  <c r="R23" i="24" s="1"/>
  <c r="M87" i="4"/>
  <c r="E82" i="5"/>
  <c r="R18" i="24" s="1"/>
  <c r="M82" i="4"/>
  <c r="R170" i="4"/>
  <c r="R162" i="4"/>
  <c r="E90" i="5"/>
  <c r="R26" i="24" s="1"/>
  <c r="M90" i="4"/>
  <c r="E89" i="5"/>
  <c r="R25" i="24" s="1"/>
  <c r="M89" i="4"/>
  <c r="R83" i="4"/>
  <c r="R88" i="4"/>
  <c r="E88" i="5"/>
  <c r="R24" i="24" s="1"/>
  <c r="M88" i="4"/>
  <c r="R90" i="4"/>
  <c r="E98" i="5"/>
  <c r="R34" i="24" s="1"/>
  <c r="M98" i="4"/>
  <c r="R169" i="4"/>
  <c r="R168" i="4"/>
  <c r="R178" i="4"/>
  <c r="K33" i="7"/>
  <c r="K26" i="7"/>
  <c r="K28" i="7"/>
  <c r="K31" i="7"/>
  <c r="K29" i="7"/>
  <c r="C24" i="9"/>
  <c r="C26" i="9"/>
  <c r="C10" i="9"/>
  <c r="F11" i="9"/>
  <c r="J111" i="4"/>
  <c r="E111" i="5"/>
  <c r="E10" i="9"/>
  <c r="F26" i="9"/>
  <c r="E24" i="9"/>
  <c r="D26" i="9"/>
  <c r="B26" i="9"/>
  <c r="J115" i="4"/>
  <c r="E115" i="5"/>
  <c r="J108" i="4"/>
  <c r="B10" i="9"/>
  <c r="E108" i="5"/>
  <c r="D11" i="9"/>
  <c r="J113" i="4"/>
  <c r="B24" i="9"/>
  <c r="E113" i="5"/>
  <c r="F10" i="9"/>
  <c r="J109" i="4"/>
  <c r="B11" i="9"/>
  <c r="E109" i="5"/>
  <c r="D10" i="9"/>
  <c r="E11" i="9"/>
  <c r="C11" i="9"/>
  <c r="F24" i="9"/>
  <c r="J110" i="4"/>
  <c r="E110" i="5"/>
  <c r="D24" i="9"/>
  <c r="E26" i="9"/>
  <c r="J221" i="4"/>
  <c r="J227" i="4"/>
  <c r="J229" i="4"/>
  <c r="J222" i="4"/>
  <c r="J223" i="4"/>
  <c r="J213" i="4"/>
  <c r="J217" i="4"/>
  <c r="J225" i="4"/>
  <c r="J214" i="4"/>
  <c r="J220" i="4"/>
  <c r="J230" i="4"/>
  <c r="J219" i="4"/>
  <c r="J218" i="4"/>
  <c r="B135" i="5"/>
  <c r="B188" i="5" s="1"/>
  <c r="A188" i="5"/>
  <c r="K60" i="7"/>
  <c r="J178" i="4"/>
  <c r="J170" i="4"/>
  <c r="J167" i="4"/>
  <c r="J168" i="4"/>
  <c r="J162" i="4"/>
  <c r="J169" i="4"/>
  <c r="J166" i="4"/>
  <c r="J171" i="4"/>
  <c r="J163" i="4"/>
  <c r="J91" i="4"/>
  <c r="J86" i="4"/>
  <c r="J98" i="4"/>
  <c r="J89" i="4"/>
  <c r="J90" i="4"/>
  <c r="J88" i="4"/>
  <c r="J82" i="4"/>
  <c r="J83" i="4"/>
  <c r="J87" i="4"/>
  <c r="C135" i="5"/>
  <c r="C188" i="5" s="1"/>
  <c r="C136" i="5"/>
  <c r="C189" i="5" s="1"/>
  <c r="C11" i="5"/>
  <c r="A136" i="5"/>
  <c r="A12" i="5"/>
  <c r="D11" i="5"/>
  <c r="D136" i="5"/>
  <c r="H11" i="9" l="1"/>
  <c r="H10" i="9"/>
  <c r="H26" i="9"/>
  <c r="H24" i="9"/>
  <c r="B136" i="5"/>
  <c r="B189" i="5" s="1"/>
  <c r="A189" i="5"/>
  <c r="A13" i="5"/>
  <c r="A137" i="5"/>
  <c r="D12" i="5"/>
  <c r="D137" i="5"/>
  <c r="C12" i="5"/>
  <c r="B137" i="5" l="1"/>
  <c r="B190" i="5" s="1"/>
  <c r="A190" i="5"/>
  <c r="D138" i="5"/>
  <c r="D13" i="5"/>
  <c r="C137" i="5"/>
  <c r="C190" i="5" s="1"/>
  <c r="C13" i="5"/>
  <c r="A14" i="5"/>
  <c r="A138" i="5"/>
  <c r="B138" i="5" l="1"/>
  <c r="B191" i="5" s="1"/>
  <c r="A191" i="5"/>
  <c r="A17" i="5"/>
  <c r="C14" i="5"/>
  <c r="A15" i="5"/>
  <c r="A16" i="5"/>
  <c r="C138" i="5"/>
  <c r="C191" i="5" s="1"/>
  <c r="D14" i="5"/>
  <c r="D139" i="5"/>
  <c r="A139" i="5"/>
  <c r="B139" i="5" l="1"/>
  <c r="B192" i="5" s="1"/>
  <c r="A192" i="5"/>
  <c r="A142" i="5"/>
  <c r="A141" i="5"/>
  <c r="C139" i="5"/>
  <c r="C192" i="5" s="1"/>
  <c r="C141" i="5"/>
  <c r="C194" i="5" s="1"/>
  <c r="C16" i="5"/>
  <c r="C142" i="5"/>
  <c r="C195" i="5" s="1"/>
  <c r="C17" i="5"/>
  <c r="A18" i="5"/>
  <c r="D15" i="5"/>
  <c r="D140" i="5"/>
  <c r="D141" i="5"/>
  <c r="D16" i="5"/>
  <c r="D17" i="5"/>
  <c r="D142" i="5"/>
  <c r="A140" i="5"/>
  <c r="C15" i="5"/>
  <c r="B140" i="5" l="1"/>
  <c r="B193" i="5" s="1"/>
  <c r="A193" i="5"/>
  <c r="B141" i="5"/>
  <c r="B194" i="5" s="1"/>
  <c r="A194" i="5"/>
  <c r="B142" i="5"/>
  <c r="B195" i="5" s="1"/>
  <c r="A195" i="5"/>
  <c r="A143" i="5"/>
  <c r="C140" i="5"/>
  <c r="C193" i="5" s="1"/>
  <c r="A19" i="5"/>
  <c r="C18" i="5"/>
  <c r="D18" i="5"/>
  <c r="D143" i="5"/>
  <c r="B143" i="5" l="1"/>
  <c r="B196" i="5" s="1"/>
  <c r="A196" i="5"/>
  <c r="C143" i="5"/>
  <c r="C196" i="5" s="1"/>
  <c r="D144" i="5"/>
  <c r="D19" i="5"/>
  <c r="C19" i="5"/>
  <c r="A144" i="5"/>
  <c r="B144" i="5" l="1"/>
  <c r="B197" i="5" s="1"/>
  <c r="A197" i="5"/>
  <c r="C144" i="5"/>
  <c r="C197" i="5" s="1"/>
  <c r="H181" i="5" l="1"/>
  <c r="F220" i="5"/>
  <c r="G225" i="5"/>
  <c r="H223" i="5"/>
  <c r="H227" i="5"/>
  <c r="G214" i="5"/>
  <c r="G221" i="5"/>
  <c r="F213" i="5"/>
  <c r="H220" i="5"/>
  <c r="G230" i="5"/>
  <c r="H230" i="5"/>
  <c r="E217" i="5"/>
  <c r="E220" i="5"/>
  <c r="E213" i="5"/>
  <c r="H222" i="5"/>
  <c r="I217" i="5"/>
  <c r="G213" i="5"/>
  <c r="G229" i="5"/>
  <c r="F214" i="5"/>
  <c r="G219" i="5"/>
  <c r="I223" i="5"/>
  <c r="E221" i="5"/>
  <c r="I221" i="5"/>
  <c r="F230" i="5"/>
  <c r="F218" i="5"/>
  <c r="I227" i="5"/>
  <c r="F225" i="5"/>
  <c r="E214" i="5"/>
  <c r="E230" i="5"/>
  <c r="E222" i="5"/>
  <c r="G223" i="5"/>
  <c r="H229" i="5"/>
  <c r="I218" i="5"/>
  <c r="G227" i="5"/>
  <c r="G218" i="5"/>
  <c r="F229" i="5"/>
  <c r="I213" i="5"/>
  <c r="F217" i="5"/>
  <c r="H219" i="5"/>
  <c r="F219" i="5"/>
  <c r="F222" i="5"/>
  <c r="H225" i="5"/>
  <c r="G222" i="5"/>
  <c r="F223" i="5"/>
  <c r="I222" i="5"/>
  <c r="G217" i="5"/>
  <c r="I230" i="5"/>
  <c r="E218" i="5"/>
  <c r="E227" i="5"/>
  <c r="E225" i="5"/>
  <c r="F221" i="5"/>
  <c r="E229" i="5"/>
  <c r="H221" i="5"/>
  <c r="F227" i="5"/>
  <c r="H214" i="5"/>
  <c r="E219" i="5"/>
  <c r="G220" i="5"/>
  <c r="E223" i="5"/>
  <c r="I214" i="5"/>
  <c r="H217" i="5"/>
  <c r="I220" i="5"/>
  <c r="H213" i="5"/>
  <c r="H218" i="5"/>
  <c r="I219" i="5"/>
  <c r="I229" i="5"/>
  <c r="I225" i="5"/>
  <c r="G162" i="5"/>
  <c r="I181" i="5"/>
  <c r="E181" i="5"/>
  <c r="G181" i="5"/>
  <c r="F181" i="5"/>
  <c r="H178" i="5"/>
  <c r="E178" i="5"/>
  <c r="I178" i="5"/>
  <c r="G178" i="5"/>
  <c r="F178" i="5"/>
  <c r="F168" i="5"/>
  <c r="F162" i="5"/>
  <c r="I167" i="5"/>
  <c r="F163" i="5"/>
  <c r="E168" i="5"/>
  <c r="I169" i="5"/>
  <c r="F169" i="5"/>
  <c r="E162" i="5"/>
  <c r="E163" i="5"/>
  <c r="H167" i="5"/>
  <c r="G171" i="5"/>
  <c r="G165" i="5"/>
  <c r="I170" i="5"/>
  <c r="H163" i="5"/>
  <c r="H169" i="5"/>
  <c r="I166" i="5"/>
  <c r="F167" i="5"/>
  <c r="E170" i="5"/>
  <c r="I163" i="5"/>
  <c r="I171" i="5"/>
  <c r="F171" i="5"/>
  <c r="F165" i="5"/>
  <c r="H162" i="5"/>
  <c r="F166" i="5"/>
  <c r="G169" i="5"/>
  <c r="G168" i="5"/>
  <c r="H170" i="5"/>
  <c r="E165" i="5"/>
  <c r="H171" i="5"/>
  <c r="E167" i="5"/>
  <c r="G170" i="5"/>
  <c r="F170" i="5"/>
  <c r="I162" i="5"/>
  <c r="H165" i="5"/>
  <c r="E171" i="5"/>
  <c r="G166" i="5"/>
  <c r="G163" i="5"/>
  <c r="G167" i="5"/>
  <c r="E169" i="5"/>
  <c r="H168" i="5"/>
  <c r="H166" i="5"/>
  <c r="I168" i="5"/>
  <c r="E166" i="5"/>
  <c r="J223" i="5" l="1"/>
  <c r="J221" i="5"/>
  <c r="J217" i="5"/>
  <c r="J225" i="5"/>
  <c r="J230" i="5"/>
  <c r="J222" i="5"/>
  <c r="J214" i="5"/>
  <c r="J227" i="5"/>
  <c r="J218" i="5"/>
  <c r="J219" i="5"/>
  <c r="J229" i="5"/>
  <c r="J213" i="5"/>
  <c r="J220" i="5"/>
  <c r="J181" i="5"/>
  <c r="J169" i="5"/>
  <c r="J178" i="5"/>
  <c r="J162" i="5"/>
  <c r="J171" i="5"/>
  <c r="J168" i="5"/>
  <c r="J170" i="5"/>
  <c r="J167" i="5"/>
  <c r="J163" i="5"/>
  <c r="J166" i="5"/>
  <c r="G50" i="7" l="1"/>
  <c r="J50" i="7"/>
  <c r="H50" i="7"/>
  <c r="I50" i="7"/>
  <c r="F50" i="7"/>
  <c r="J51" i="7" l="1"/>
  <c r="G51" i="7"/>
  <c r="I51" i="7"/>
  <c r="F51" i="7"/>
  <c r="H51" i="7"/>
  <c r="K50" i="7"/>
  <c r="K51" i="7" l="1"/>
  <c r="G43" i="7" l="1"/>
  <c r="H47" i="7" l="1"/>
  <c r="H43" i="7"/>
  <c r="J47" i="7"/>
  <c r="G47" i="7"/>
  <c r="I43" i="7"/>
  <c r="I47" i="7"/>
  <c r="J43" i="7" l="1"/>
  <c r="F43" i="7" l="1"/>
  <c r="F47" i="7"/>
  <c r="K47" i="7" l="1"/>
  <c r="K43" i="7"/>
  <c r="G42" i="7" l="1"/>
  <c r="F42" i="7"/>
  <c r="H42" i="7" l="1"/>
  <c r="I42" i="7"/>
  <c r="J42" i="7" l="1"/>
  <c r="K42" i="7" l="1"/>
  <c r="G49" i="7" l="1"/>
  <c r="F49" i="7"/>
  <c r="H49" i="7" l="1"/>
  <c r="I49" i="7" l="1"/>
  <c r="J49" i="7" l="1"/>
  <c r="K49" i="7" l="1"/>
  <c r="G48" i="7" l="1"/>
  <c r="F48" i="7" l="1"/>
  <c r="H48" i="7"/>
  <c r="I48" i="7" l="1"/>
  <c r="J48" i="7" l="1"/>
  <c r="K48" i="7" l="1"/>
  <c r="Q68" i="1" l="1"/>
  <c r="Q66" i="1"/>
  <c r="Q67" i="1"/>
  <c r="A161" i="4" l="1"/>
  <c r="A212" i="4" s="1"/>
  <c r="A81" i="5"/>
  <c r="B81" i="5" s="1"/>
  <c r="B81" i="4"/>
  <c r="I212" i="4" l="1"/>
  <c r="J109" i="7" s="1" a="1"/>
  <c r="J109" i="7" s="1"/>
  <c r="F114" i="7" a="1"/>
  <c r="F114" i="7" s="1"/>
  <c r="F122" i="7" a="1"/>
  <c r="F122" i="7" s="1"/>
  <c r="H110" i="7" a="1"/>
  <c r="H110" i="7" s="1"/>
  <c r="J111" i="7" a="1"/>
  <c r="J111" i="7" s="1"/>
  <c r="J114" i="7" a="1"/>
  <c r="J114" i="7" s="1"/>
  <c r="H116" i="7" a="1"/>
  <c r="H116" i="7" s="1"/>
  <c r="J117" i="7" a="1"/>
  <c r="J117" i="7" s="1"/>
  <c r="H119" i="7" a="1"/>
  <c r="H119" i="7" s="1"/>
  <c r="J120" i="7" a="1"/>
  <c r="J120" i="7" s="1"/>
  <c r="H122" i="7" a="1"/>
  <c r="H122" i="7" s="1"/>
  <c r="J126" i="7" a="1"/>
  <c r="J126" i="7" s="1"/>
  <c r="G114" i="7" a="1"/>
  <c r="G114" i="7" s="1"/>
  <c r="I118" i="7" a="1"/>
  <c r="I118" i="7" s="1"/>
  <c r="I124" i="7" a="1"/>
  <c r="I124" i="7" s="1"/>
  <c r="F115" i="7" a="1"/>
  <c r="F115" i="7" s="1"/>
  <c r="G120" i="7" a="1"/>
  <c r="G120" i="7" s="1"/>
  <c r="F127" i="7" a="1"/>
  <c r="F127" i="7" s="1"/>
  <c r="H114" i="7" a="1"/>
  <c r="H114" i="7" s="1"/>
  <c r="J118" i="7" a="1"/>
  <c r="J118" i="7" s="1"/>
  <c r="J124" i="7" a="1"/>
  <c r="J124" i="7" s="1"/>
  <c r="F124" i="7" a="1"/>
  <c r="F124" i="7" s="1"/>
  <c r="I110" i="7" a="1"/>
  <c r="I110" i="7" s="1"/>
  <c r="G115" i="7" a="1"/>
  <c r="G115" i="7" s="1"/>
  <c r="I116" i="7" a="1"/>
  <c r="I116" i="7" s="1"/>
  <c r="G118" i="7" a="1"/>
  <c r="G118" i="7" s="1"/>
  <c r="I119" i="7" a="1"/>
  <c r="I119" i="7" s="1"/>
  <c r="I122" i="7" a="1"/>
  <c r="I122" i="7" s="1"/>
  <c r="G124" i="7" a="1"/>
  <c r="G124" i="7" s="1"/>
  <c r="G127" i="7" a="1"/>
  <c r="G127" i="7" s="1"/>
  <c r="F116" i="7" a="1"/>
  <c r="F116" i="7" s="1"/>
  <c r="F119" i="7" a="1"/>
  <c r="F119" i="7" s="1"/>
  <c r="I115" i="7" a="1"/>
  <c r="I115" i="7" s="1"/>
  <c r="I127" i="7" a="1"/>
  <c r="I127" i="7" s="1"/>
  <c r="F120" i="7" a="1"/>
  <c r="F120" i="7" s="1"/>
  <c r="H111" i="7" a="1"/>
  <c r="H111" i="7" s="1"/>
  <c r="J115" i="7" a="1"/>
  <c r="J115" i="7" s="1"/>
  <c r="H120" i="7" a="1"/>
  <c r="H120" i="7" s="1"/>
  <c r="H126" i="7" a="1"/>
  <c r="H126" i="7" s="1"/>
  <c r="F117" i="7" a="1"/>
  <c r="F117" i="7" s="1"/>
  <c r="J110" i="7" a="1"/>
  <c r="J110" i="7" s="1"/>
  <c r="H115" i="7" a="1"/>
  <c r="H115" i="7" s="1"/>
  <c r="J116" i="7" a="1"/>
  <c r="J116" i="7" s="1"/>
  <c r="H118" i="7" a="1"/>
  <c r="H118" i="7" s="1"/>
  <c r="J119" i="7" a="1"/>
  <c r="J119" i="7" s="1"/>
  <c r="J122" i="7" a="1"/>
  <c r="J122" i="7" s="1"/>
  <c r="H124" i="7" a="1"/>
  <c r="H124" i="7" s="1"/>
  <c r="H127" i="7" a="1"/>
  <c r="H127" i="7" s="1"/>
  <c r="F118" i="7" a="1"/>
  <c r="F118" i="7" s="1"/>
  <c r="F126" i="7" a="1"/>
  <c r="F126" i="7" s="1"/>
  <c r="F110" i="7" a="1"/>
  <c r="F110" i="7" s="1"/>
  <c r="G111" i="7" a="1"/>
  <c r="G111" i="7" s="1"/>
  <c r="G117" i="7" a="1"/>
  <c r="G117" i="7" s="1"/>
  <c r="G126" i="7" a="1"/>
  <c r="G126" i="7" s="1"/>
  <c r="F111" i="7" a="1"/>
  <c r="F111" i="7" s="1"/>
  <c r="H117" i="7" a="1"/>
  <c r="H117" i="7" s="1"/>
  <c r="J127" i="7" a="1"/>
  <c r="J127" i="7" s="1"/>
  <c r="I111" i="7" a="1"/>
  <c r="I111" i="7" s="1"/>
  <c r="I120" i="7" a="1"/>
  <c r="I120" i="7" s="1"/>
  <c r="G116" i="7" a="1"/>
  <c r="G116" i="7" s="1"/>
  <c r="G119" i="7" a="1"/>
  <c r="G119" i="7" s="1"/>
  <c r="I126" i="7" a="1"/>
  <c r="I126" i="7" s="1"/>
  <c r="G122" i="7" a="1"/>
  <c r="G122" i="7" s="1"/>
  <c r="I117" i="7" a="1"/>
  <c r="I117" i="7" s="1"/>
  <c r="I114" i="7" a="1"/>
  <c r="I114" i="7" s="1"/>
  <c r="G110" i="7" a="1"/>
  <c r="G110" i="7" s="1"/>
  <c r="G212" i="4"/>
  <c r="F212" i="4"/>
  <c r="E212" i="4"/>
  <c r="F109" i="7" s="1" a="1"/>
  <c r="F109" i="7" s="1"/>
  <c r="H212" i="4"/>
  <c r="I109" i="7" s="1" a="1"/>
  <c r="I109" i="7" s="1"/>
  <c r="F161" i="4"/>
  <c r="N161" i="4" s="1"/>
  <c r="G161" i="4"/>
  <c r="O161" i="4" s="1"/>
  <c r="H161" i="4"/>
  <c r="P161" i="4" s="1"/>
  <c r="I161" i="4"/>
  <c r="Q161" i="4" s="1"/>
  <c r="CN32" i="21"/>
  <c r="CG32" i="21"/>
  <c r="BZ32" i="21"/>
  <c r="BS32" i="21"/>
  <c r="BL32" i="21"/>
  <c r="B82" i="4"/>
  <c r="B161" i="4"/>
  <c r="A161" i="5"/>
  <c r="A212" i="5" s="1"/>
  <c r="R161" i="4" l="1"/>
  <c r="K124" i="7"/>
  <c r="B184" i="4"/>
  <c r="B212" i="4"/>
  <c r="K120" i="7"/>
  <c r="K110" i="7"/>
  <c r="K126" i="7"/>
  <c r="K118" i="7"/>
  <c r="K127" i="7"/>
  <c r="H109" i="7" a="1"/>
  <c r="H109" i="7" s="1"/>
  <c r="K119" i="7"/>
  <c r="K117" i="7"/>
  <c r="K116" i="7"/>
  <c r="K122" i="7"/>
  <c r="K114" i="7"/>
  <c r="K111" i="7"/>
  <c r="K115" i="7"/>
  <c r="J212" i="4"/>
  <c r="G109" i="7" a="1"/>
  <c r="G109" i="7" s="1"/>
  <c r="F212" i="5"/>
  <c r="G212" i="5"/>
  <c r="H212" i="5"/>
  <c r="I212" i="5"/>
  <c r="E212" i="5"/>
  <c r="Y32" i="21"/>
  <c r="AO32" i="21"/>
  <c r="CA32" i="21"/>
  <c r="CB32" i="21" s="1"/>
  <c r="CC32" i="21" s="1"/>
  <c r="CD32" i="21" s="1"/>
  <c r="CH32" i="21"/>
  <c r="CI32" i="21" s="1"/>
  <c r="CJ32" i="21" s="1"/>
  <c r="CK32" i="21" s="1"/>
  <c r="AW32" i="21"/>
  <c r="BM32" i="21"/>
  <c r="BN32" i="21" s="1"/>
  <c r="BO32" i="21" s="1"/>
  <c r="BP32" i="21" s="1"/>
  <c r="CV32" i="21"/>
  <c r="BT32" i="21"/>
  <c r="BU32" i="21" s="1"/>
  <c r="BV32" i="21" s="1"/>
  <c r="BW32" i="21" s="1"/>
  <c r="CO32" i="21"/>
  <c r="AG32" i="21"/>
  <c r="B161" i="5"/>
  <c r="B212" i="5" s="1"/>
  <c r="B162" i="4"/>
  <c r="B213" i="4" s="1"/>
  <c r="B83" i="4"/>
  <c r="K109" i="7" l="1"/>
  <c r="J212" i="5"/>
  <c r="E96" i="4"/>
  <c r="E94" i="4"/>
  <c r="F57" i="7"/>
  <c r="F55" i="7"/>
  <c r="G59" i="7"/>
  <c r="F99" i="4"/>
  <c r="N99" i="4" s="1"/>
  <c r="BQ32" i="21"/>
  <c r="CW32" i="21"/>
  <c r="BX32" i="21"/>
  <c r="CL32" i="21"/>
  <c r="CE32" i="21"/>
  <c r="CP32" i="21"/>
  <c r="B162" i="5"/>
  <c r="B213" i="5" s="1"/>
  <c r="F44" i="7"/>
  <c r="G44" i="7"/>
  <c r="F59" i="7"/>
  <c r="E81" i="4"/>
  <c r="H44" i="7"/>
  <c r="B84" i="4"/>
  <c r="B163" i="4"/>
  <c r="B214" i="4" s="1"/>
  <c r="E94" i="5" l="1"/>
  <c r="R30" i="24" s="1"/>
  <c r="M94" i="4"/>
  <c r="E96" i="5"/>
  <c r="R32" i="24" s="1"/>
  <c r="M96" i="4"/>
  <c r="E81" i="5"/>
  <c r="R17" i="24" s="1"/>
  <c r="M81" i="4"/>
  <c r="E176" i="4"/>
  <c r="M176" i="4" s="1"/>
  <c r="E99" i="4"/>
  <c r="E174" i="4"/>
  <c r="M174" i="4" s="1"/>
  <c r="F96" i="4"/>
  <c r="N96" i="4" s="1"/>
  <c r="G57" i="7"/>
  <c r="F53" i="7"/>
  <c r="F94" i="4"/>
  <c r="N94" i="4" s="1"/>
  <c r="G55" i="7"/>
  <c r="I59" i="7"/>
  <c r="H99" i="4"/>
  <c r="P99" i="4" s="1"/>
  <c r="H59" i="7"/>
  <c r="CX32" i="21"/>
  <c r="CR32" i="21"/>
  <c r="CZ32" i="21" s="1"/>
  <c r="CQ32" i="21"/>
  <c r="CY32" i="21" s="1"/>
  <c r="E161" i="4"/>
  <c r="M161" i="4" s="1"/>
  <c r="B164" i="4"/>
  <c r="B215" i="4" s="1"/>
  <c r="J44" i="7"/>
  <c r="B85" i="4"/>
  <c r="I44" i="7"/>
  <c r="F52" i="7"/>
  <c r="F81" i="4"/>
  <c r="N81" i="4" s="1"/>
  <c r="G52" i="7"/>
  <c r="E176" i="5"/>
  <c r="B163" i="5"/>
  <c r="B214" i="5" s="1"/>
  <c r="E99" i="5" l="1"/>
  <c r="R35" i="24" s="1"/>
  <c r="M99" i="4"/>
  <c r="DA32" i="21"/>
  <c r="E179" i="4"/>
  <c r="E92" i="4"/>
  <c r="F179" i="4"/>
  <c r="G174" i="4"/>
  <c r="O174" i="4" s="1"/>
  <c r="F176" i="4"/>
  <c r="N176" i="4" s="1"/>
  <c r="F174" i="4"/>
  <c r="N174" i="4" s="1"/>
  <c r="G176" i="4"/>
  <c r="O176" i="4" s="1"/>
  <c r="E174" i="5"/>
  <c r="H96" i="4"/>
  <c r="P96" i="4" s="1"/>
  <c r="I57" i="7"/>
  <c r="F92" i="4"/>
  <c r="N92" i="4" s="1"/>
  <c r="F179" i="5"/>
  <c r="G53" i="7"/>
  <c r="E179" i="5"/>
  <c r="I99" i="4"/>
  <c r="Q99" i="4" s="1"/>
  <c r="G94" i="4"/>
  <c r="O94" i="4" s="1"/>
  <c r="H55" i="7"/>
  <c r="H94" i="4"/>
  <c r="P94" i="4" s="1"/>
  <c r="I55" i="7"/>
  <c r="G96" i="4"/>
  <c r="O96" i="4" s="1"/>
  <c r="H57" i="7"/>
  <c r="I94" i="4"/>
  <c r="Q94" i="4" s="1"/>
  <c r="J55" i="7"/>
  <c r="J59" i="7"/>
  <c r="CS32" i="21"/>
  <c r="BE32" i="21"/>
  <c r="BG32" i="21" s="1"/>
  <c r="I81" i="4"/>
  <c r="Q81" i="4" s="1"/>
  <c r="B165" i="4"/>
  <c r="B216" i="4" s="1"/>
  <c r="F174" i="5"/>
  <c r="K44" i="7"/>
  <c r="G81" i="4"/>
  <c r="O81" i="4" s="1"/>
  <c r="B86" i="4"/>
  <c r="B164" i="5"/>
  <c r="B215" i="5" s="1"/>
  <c r="H81" i="4"/>
  <c r="P81" i="4" s="1"/>
  <c r="E161" i="5"/>
  <c r="R81" i="4" l="1"/>
  <c r="G86" i="7"/>
  <c r="N179" i="4"/>
  <c r="R94" i="4"/>
  <c r="E92" i="5"/>
  <c r="R28" i="24" s="1"/>
  <c r="M92" i="4"/>
  <c r="F86" i="7"/>
  <c r="M179" i="4"/>
  <c r="H179" i="4"/>
  <c r="F176" i="5"/>
  <c r="H174" i="4"/>
  <c r="P174" i="4" s="1"/>
  <c r="I174" i="4"/>
  <c r="Q174" i="4" s="1"/>
  <c r="E172" i="4"/>
  <c r="M172" i="4" s="1"/>
  <c r="G99" i="4"/>
  <c r="O99" i="4" s="1"/>
  <c r="H176" i="4"/>
  <c r="P176" i="4" s="1"/>
  <c r="I96" i="4"/>
  <c r="Q96" i="4" s="1"/>
  <c r="I179" i="4"/>
  <c r="J57" i="7"/>
  <c r="H179" i="5"/>
  <c r="J94" i="4"/>
  <c r="K55" i="7"/>
  <c r="H53" i="7"/>
  <c r="K59" i="7"/>
  <c r="G92" i="4"/>
  <c r="O92" i="4" s="1"/>
  <c r="E172" i="5"/>
  <c r="J81" i="4"/>
  <c r="F172" i="5"/>
  <c r="F161" i="5"/>
  <c r="I174" i="5"/>
  <c r="B87" i="4"/>
  <c r="B165" i="5"/>
  <c r="B216" i="5" s="1"/>
  <c r="H52" i="7"/>
  <c r="G174" i="5"/>
  <c r="B166" i="4"/>
  <c r="B217" i="4" s="1"/>
  <c r="H174" i="5"/>
  <c r="G176" i="5"/>
  <c r="I86" i="7" l="1"/>
  <c r="P179" i="4"/>
  <c r="R99" i="4"/>
  <c r="J86" i="7"/>
  <c r="Q179" i="4"/>
  <c r="R174" i="4"/>
  <c r="R96" i="4"/>
  <c r="K57" i="7"/>
  <c r="G179" i="4"/>
  <c r="O179" i="4" s="1"/>
  <c r="J174" i="4"/>
  <c r="J99" i="4"/>
  <c r="J96" i="4"/>
  <c r="H176" i="5"/>
  <c r="I176" i="4"/>
  <c r="I179" i="5"/>
  <c r="J174" i="5"/>
  <c r="G179" i="5"/>
  <c r="I92" i="4"/>
  <c r="Q92" i="4" s="1"/>
  <c r="J53" i="7"/>
  <c r="J52" i="7"/>
  <c r="B167" i="4"/>
  <c r="B218" i="4" s="1"/>
  <c r="G161" i="5"/>
  <c r="I161" i="5"/>
  <c r="I52" i="7"/>
  <c r="B166" i="5"/>
  <c r="B217" i="5" s="1"/>
  <c r="B96" i="4"/>
  <c r="H161" i="5"/>
  <c r="J176" i="4" l="1"/>
  <c r="Q176" i="4"/>
  <c r="R179" i="4"/>
  <c r="J179" i="4"/>
  <c r="H86" i="7"/>
  <c r="I53" i="7"/>
  <c r="I176" i="5"/>
  <c r="J176" i="5" s="1"/>
  <c r="H92" i="4"/>
  <c r="P92" i="4" s="1"/>
  <c r="H172" i="4"/>
  <c r="P172" i="4" s="1"/>
  <c r="G172" i="4"/>
  <c r="O172" i="4" s="1"/>
  <c r="J179" i="5"/>
  <c r="J161" i="4"/>
  <c r="G172" i="5"/>
  <c r="J161" i="5"/>
  <c r="B167" i="5"/>
  <c r="B218" i="5" s="1"/>
  <c r="B97" i="4"/>
  <c r="I172" i="5"/>
  <c r="B168" i="4"/>
  <c r="B219" i="4" s="1"/>
  <c r="K52" i="7"/>
  <c r="R176" i="4" l="1"/>
  <c r="R92" i="4"/>
  <c r="K86" i="7"/>
  <c r="K53" i="7"/>
  <c r="J92" i="4"/>
  <c r="I172" i="4"/>
  <c r="Q172" i="4" s="1"/>
  <c r="H172" i="5"/>
  <c r="B168" i="5"/>
  <c r="B219" i="5" s="1"/>
  <c r="B169" i="4"/>
  <c r="B220" i="4" s="1"/>
  <c r="B98" i="4"/>
  <c r="J172" i="5" l="1"/>
  <c r="B99" i="4"/>
  <c r="B170" i="4"/>
  <c r="B221" i="4" s="1"/>
  <c r="B169" i="5"/>
  <c r="B220" i="5" s="1"/>
  <c r="B171" i="4" l="1"/>
  <c r="B222" i="4" s="1"/>
  <c r="B170" i="5"/>
  <c r="B221" i="5" s="1"/>
  <c r="B171" i="5" l="1"/>
  <c r="B222" i="5" s="1"/>
  <c r="B172" i="4"/>
  <c r="B223" i="4" s="1"/>
  <c r="I74" i="7" l="1"/>
  <c r="F70" i="7"/>
  <c r="J68" i="7"/>
  <c r="J74" i="7"/>
  <c r="I70" i="7"/>
  <c r="G83" i="7"/>
  <c r="H81" i="7"/>
  <c r="F78" i="7"/>
  <c r="G78" i="7"/>
  <c r="H85" i="7"/>
  <c r="G81" i="7"/>
  <c r="H74" i="7"/>
  <c r="J85" i="7"/>
  <c r="I76" i="7"/>
  <c r="G72" i="7"/>
  <c r="G74" i="7"/>
  <c r="I73" i="7"/>
  <c r="F77" i="7"/>
  <c r="I75" i="7"/>
  <c r="H68" i="7"/>
  <c r="J81" i="7"/>
  <c r="J77" i="7"/>
  <c r="G77" i="7"/>
  <c r="H83" i="7"/>
  <c r="F68" i="7"/>
  <c r="F73" i="7"/>
  <c r="G70" i="7"/>
  <c r="I77" i="7"/>
  <c r="H70" i="7"/>
  <c r="H77" i="7"/>
  <c r="G75" i="7"/>
  <c r="F72" i="7"/>
  <c r="G68" i="7"/>
  <c r="J69" i="7"/>
  <c r="G69" i="7"/>
  <c r="H79" i="7"/>
  <c r="F74" i="7"/>
  <c r="I81" i="7"/>
  <c r="J76" i="7"/>
  <c r="F79" i="7"/>
  <c r="J73" i="7"/>
  <c r="F81" i="7"/>
  <c r="J75" i="7"/>
  <c r="H72" i="7"/>
  <c r="J79" i="7"/>
  <c r="F83" i="7"/>
  <c r="H73" i="7"/>
  <c r="G85" i="7"/>
  <c r="J70" i="7"/>
  <c r="H75" i="7"/>
  <c r="F75" i="7"/>
  <c r="H78" i="7"/>
  <c r="H76" i="7"/>
  <c r="H69" i="7"/>
  <c r="G73" i="7"/>
  <c r="J83" i="7"/>
  <c r="F76" i="7"/>
  <c r="I85" i="7"/>
  <c r="I72" i="7"/>
  <c r="F69" i="7"/>
  <c r="I69" i="7"/>
  <c r="I83" i="7"/>
  <c r="I68" i="7"/>
  <c r="J78" i="7"/>
  <c r="G76" i="7"/>
  <c r="I78" i="7"/>
  <c r="I79" i="7"/>
  <c r="F85" i="7"/>
  <c r="B172" i="5"/>
  <c r="B223" i="5" s="1"/>
  <c r="K81" i="7" l="1"/>
  <c r="K76" i="7"/>
  <c r="K73" i="7"/>
  <c r="K75" i="7"/>
  <c r="K74" i="7"/>
  <c r="K70" i="7"/>
  <c r="K68" i="7"/>
  <c r="K77" i="7"/>
  <c r="K85" i="7"/>
  <c r="K78" i="7"/>
  <c r="K83" i="7"/>
  <c r="K69" i="7"/>
  <c r="Q65" i="1" l="1"/>
  <c r="CN31" i="21" l="1"/>
  <c r="BS31" i="21"/>
  <c r="CG31" i="21"/>
  <c r="BL31" i="21"/>
  <c r="BZ31" i="21"/>
  <c r="CA31" i="21" l="1"/>
  <c r="CH31" i="21"/>
  <c r="BM31" i="21"/>
  <c r="CV31" i="21"/>
  <c r="CO31" i="21"/>
  <c r="BT31" i="21"/>
  <c r="CI31" i="21" l="1"/>
  <c r="CJ31" i="21" s="1"/>
  <c r="CK31" i="21" s="1"/>
  <c r="CL31" i="21" s="1"/>
  <c r="BN31" i="21"/>
  <c r="BO31" i="21" s="1"/>
  <c r="BP31" i="21" s="1"/>
  <c r="CB31" i="21"/>
  <c r="CC31" i="21" s="1"/>
  <c r="AO31" i="21"/>
  <c r="Y31" i="21"/>
  <c r="CP31" i="21"/>
  <c r="CW31" i="21"/>
  <c r="AG31" i="21"/>
  <c r="BU31" i="21"/>
  <c r="BV31" i="21" s="1"/>
  <c r="BW31" i="21" s="1"/>
  <c r="AW31" i="21"/>
  <c r="CD31" i="21" l="1"/>
  <c r="CE31" i="21" s="1"/>
  <c r="BQ31" i="21"/>
  <c r="BX31" i="21"/>
  <c r="CQ31" i="21"/>
  <c r="CX31" i="21"/>
  <c r="CR31" i="21" l="1"/>
  <c r="CZ31" i="21" s="1"/>
  <c r="BE31" i="21"/>
  <c r="BG31" i="21" s="1"/>
  <c r="CY31" i="21"/>
  <c r="DA31" i="21" s="1"/>
  <c r="CS31" i="21" l="1"/>
  <c r="F172" i="4" l="1"/>
  <c r="J172" i="4" l="1"/>
  <c r="N172" i="4"/>
  <c r="G79" i="7"/>
  <c r="R172" i="4" l="1"/>
  <c r="K79" i="7"/>
  <c r="G164" i="7" l="1"/>
  <c r="F164" i="7"/>
  <c r="H164" i="7" l="1"/>
  <c r="L60" i="1" l="1"/>
  <c r="L47" i="1"/>
  <c r="L51" i="1"/>
  <c r="L56" i="1"/>
  <c r="L46" i="1"/>
  <c r="L53" i="1"/>
  <c r="L50" i="1"/>
  <c r="L44" i="1"/>
  <c r="L55" i="1"/>
  <c r="L59" i="1"/>
  <c r="L52" i="1"/>
  <c r="L49" i="1"/>
  <c r="I136" i="4"/>
  <c r="Q136" i="4" s="1"/>
  <c r="R136" i="4" s="1"/>
  <c r="L54" i="1"/>
  <c r="L58" i="1"/>
  <c r="L57" i="1"/>
  <c r="Q21" i="1"/>
  <c r="Q56" i="1" s="1"/>
  <c r="Q19" i="1"/>
  <c r="Q54" i="1" s="1"/>
  <c r="Q17" i="1"/>
  <c r="Q52" i="1" s="1"/>
  <c r="Q9" i="1"/>
  <c r="Q44" i="1" s="1"/>
  <c r="Q15" i="1"/>
  <c r="Q50" i="1" s="1"/>
  <c r="L61" i="1"/>
  <c r="L45" i="1" l="1"/>
  <c r="Q20" i="1"/>
  <c r="Q55" i="1" s="1"/>
  <c r="Q10" i="1"/>
  <c r="Q45" i="1" s="1"/>
  <c r="Q16" i="1"/>
  <c r="Q51" i="1" s="1"/>
  <c r="Q18" i="1"/>
  <c r="Q53" i="1" s="1"/>
  <c r="L62" i="1"/>
  <c r="Q28" i="1" l="1"/>
  <c r="Q63" i="1" s="1"/>
  <c r="L63" i="1"/>
  <c r="Q29" i="1" l="1"/>
  <c r="Q64" i="1" s="1"/>
  <c r="L64" i="1"/>
  <c r="L65" i="1" l="1"/>
  <c r="Q23" i="1" l="1"/>
  <c r="Q58" i="1" s="1"/>
  <c r="C13" i="21" a="1"/>
  <c r="C13" i="21" s="1"/>
  <c r="G14" i="21" a="1"/>
  <c r="G14" i="21" s="1"/>
  <c r="P14" i="21" s="1"/>
  <c r="E12" i="21" a="1"/>
  <c r="E12" i="21" s="1"/>
  <c r="N12" i="21" s="1"/>
  <c r="G12" i="21" a="1"/>
  <c r="G12" i="21" s="1"/>
  <c r="G24" i="21" a="1"/>
  <c r="G24" i="21" s="1"/>
  <c r="P24" i="21" s="1"/>
  <c r="D12" i="21" a="1"/>
  <c r="D12" i="21" s="1"/>
  <c r="M12" i="21" s="1"/>
  <c r="E24" i="21" a="1"/>
  <c r="E24" i="21" s="1"/>
  <c r="N24" i="21" s="1"/>
  <c r="D14" i="21" a="1"/>
  <c r="D14" i="21" s="1"/>
  <c r="M14" i="21" s="1"/>
  <c r="F12" i="21" a="1"/>
  <c r="F12" i="21" s="1"/>
  <c r="O12" i="21" s="1"/>
  <c r="Q12" i="1"/>
  <c r="Q47" i="1" s="1"/>
  <c r="G13" i="21" a="1"/>
  <c r="G13" i="21" s="1"/>
  <c r="P13" i="21" s="1"/>
  <c r="F13" i="21" a="1"/>
  <c r="F13" i="21" s="1"/>
  <c r="O13" i="21" s="1"/>
  <c r="C24" i="21" a="1"/>
  <c r="C24" i="21" s="1"/>
  <c r="D13" i="21" a="1"/>
  <c r="D13" i="21" s="1"/>
  <c r="M13" i="21" s="1"/>
  <c r="D21" i="21" a="1"/>
  <c r="D21" i="21" s="1"/>
  <c r="M21" i="21" s="1"/>
  <c r="D11" i="21" a="1"/>
  <c r="D11" i="21" s="1"/>
  <c r="M11" i="21" s="1"/>
  <c r="G25" i="21" a="1"/>
  <c r="G25" i="21" s="1"/>
  <c r="P25" i="21" s="1"/>
  <c r="F11" i="21" a="1"/>
  <c r="F11" i="21" s="1"/>
  <c r="O11" i="21" s="1"/>
  <c r="C27" i="21" a="1"/>
  <c r="C27" i="21" s="1"/>
  <c r="G11" i="21" a="1"/>
  <c r="G11" i="21" s="1"/>
  <c r="P11" i="21" s="1"/>
  <c r="C11" i="21" a="1"/>
  <c r="C11" i="21" s="1"/>
  <c r="D18" i="21" a="1"/>
  <c r="D18" i="21" s="1"/>
  <c r="M18" i="21" s="1"/>
  <c r="C26" i="21" a="1"/>
  <c r="C26" i="21" s="1"/>
  <c r="F10" i="21" a="1"/>
  <c r="F10" i="21" s="1"/>
  <c r="O10" i="21" s="1"/>
  <c r="F27" i="21" a="1"/>
  <c r="F27" i="21" s="1"/>
  <c r="O27" i="21" s="1"/>
  <c r="D25" i="21" a="1"/>
  <c r="D25" i="21" s="1"/>
  <c r="M25" i="21" s="1"/>
  <c r="G20" i="21" a="1"/>
  <c r="G20" i="21" s="1"/>
  <c r="P20" i="21" s="1"/>
  <c r="C18" i="21" a="1"/>
  <c r="C18" i="21" s="1"/>
  <c r="G17" i="21" a="1"/>
  <c r="G17" i="21" s="1"/>
  <c r="P17" i="21" s="1"/>
  <c r="G26" i="21" a="1"/>
  <c r="G26" i="21" s="1"/>
  <c r="P26" i="21" s="1"/>
  <c r="G19" i="21" a="1"/>
  <c r="G19" i="21" s="1"/>
  <c r="P19" i="21" s="1"/>
  <c r="F26" i="21" a="1"/>
  <c r="F26" i="21" s="1"/>
  <c r="O26" i="21" s="1"/>
  <c r="C25" i="21" a="1"/>
  <c r="C25" i="21" s="1"/>
  <c r="F21" i="21" a="1"/>
  <c r="F21" i="21" s="1"/>
  <c r="O21" i="21" s="1"/>
  <c r="D20" i="21" a="1"/>
  <c r="D20" i="21" s="1"/>
  <c r="M20" i="21" s="1"/>
  <c r="G27" i="21" a="1"/>
  <c r="G27" i="21" s="1"/>
  <c r="P27" i="21" s="1"/>
  <c r="G18" i="21" a="1"/>
  <c r="G18" i="21" s="1"/>
  <c r="P18" i="21" s="1"/>
  <c r="F22" i="21" a="1"/>
  <c r="F22" i="21" s="1"/>
  <c r="O22" i="21" s="1"/>
  <c r="D17" i="21" a="1"/>
  <c r="D17" i="21" s="1"/>
  <c r="M17" i="21" s="1"/>
  <c r="G16" i="21" a="1"/>
  <c r="G16" i="21" s="1"/>
  <c r="P16" i="21" s="1"/>
  <c r="F15" i="21" a="1"/>
  <c r="F15" i="21" s="1"/>
  <c r="O15" i="21" s="1"/>
  <c r="E16" i="21" a="1"/>
  <c r="E16" i="21" s="1"/>
  <c r="N16" i="21" s="1"/>
  <c r="E25" i="21" a="1"/>
  <c r="E25" i="21" s="1"/>
  <c r="N25" i="21" s="1"/>
  <c r="C15" i="21" a="1"/>
  <c r="C15" i="21" s="1"/>
  <c r="E18" i="21" a="1"/>
  <c r="E18" i="21" s="1"/>
  <c r="N18" i="21" s="1"/>
  <c r="E21" i="21" a="1"/>
  <c r="E21" i="21" s="1"/>
  <c r="N21" i="21" s="1"/>
  <c r="F18" i="21" a="1"/>
  <c r="F18" i="21" s="1"/>
  <c r="O18" i="21" s="1"/>
  <c r="G22" i="21" a="1"/>
  <c r="G22" i="21" s="1"/>
  <c r="P22" i="21" s="1"/>
  <c r="C20" i="21" a="1"/>
  <c r="C20" i="21" s="1"/>
  <c r="D23" i="21" a="1"/>
  <c r="D23" i="21" s="1"/>
  <c r="M23" i="21" s="1"/>
  <c r="F28" i="21" a="1"/>
  <c r="F28" i="21" s="1"/>
  <c r="O28" i="21" s="1"/>
  <c r="E27" i="21" a="1"/>
  <c r="E27" i="21" s="1"/>
  <c r="N27" i="21" s="1"/>
  <c r="F29" i="21" a="1"/>
  <c r="F29" i="21" s="1"/>
  <c r="O29" i="21" s="1"/>
  <c r="F16" i="21" a="1"/>
  <c r="F16" i="21" s="1"/>
  <c r="O16" i="21" s="1"/>
  <c r="D29" i="21" a="1"/>
  <c r="D29" i="21" s="1"/>
  <c r="M29" i="21" s="1"/>
  <c r="D28" i="21" a="1"/>
  <c r="D28" i="21" s="1"/>
  <c r="M28" i="21" s="1"/>
  <c r="E19" i="21" a="1"/>
  <c r="E19" i="21" s="1"/>
  <c r="N19" i="21" s="1"/>
  <c r="G29" i="21" a="1"/>
  <c r="G29" i="21" s="1"/>
  <c r="P29" i="21" s="1"/>
  <c r="E15" i="21" a="1"/>
  <c r="E15" i="21" s="1"/>
  <c r="N15" i="21" s="1"/>
  <c r="G10" i="21" a="1"/>
  <c r="G10" i="21" s="1"/>
  <c r="P10" i="21" s="1"/>
  <c r="C17" i="21" a="1"/>
  <c r="C17" i="21" s="1"/>
  <c r="L17" i="21" s="1"/>
  <c r="E20" i="21" a="1"/>
  <c r="E20" i="21" s="1"/>
  <c r="N20" i="21" s="1"/>
  <c r="G21" i="21" a="1"/>
  <c r="G21" i="21" s="1"/>
  <c r="P21" i="21" s="1"/>
  <c r="G23" i="21" a="1"/>
  <c r="G23" i="21" s="1"/>
  <c r="P23" i="21" s="1"/>
  <c r="F23" i="21" a="1"/>
  <c r="F23" i="21" s="1"/>
  <c r="O23" i="21" s="1"/>
  <c r="C28" i="21" a="1"/>
  <c r="C28" i="21" s="1"/>
  <c r="L28" i="21" s="1"/>
  <c r="C19" i="21" a="1"/>
  <c r="C19" i="21" s="1"/>
  <c r="E10" i="21" a="1"/>
  <c r="E10" i="21" s="1"/>
  <c r="N10" i="21" s="1"/>
  <c r="C16" i="21" a="1"/>
  <c r="C16" i="21" s="1"/>
  <c r="L16" i="21" s="1"/>
  <c r="D10" i="21" a="1"/>
  <c r="D10" i="21" s="1"/>
  <c r="M10" i="21" s="1"/>
  <c r="D26" i="21" a="1"/>
  <c r="D26" i="21" s="1"/>
  <c r="M26" i="21" s="1"/>
  <c r="C21" i="21" a="1"/>
  <c r="C21" i="21" s="1"/>
  <c r="C23" i="21" a="1"/>
  <c r="C23" i="21" s="1"/>
  <c r="E29" i="21" a="1"/>
  <c r="E29" i="21" s="1"/>
  <c r="N29" i="21" s="1"/>
  <c r="F19" i="21" a="1"/>
  <c r="F19" i="21" s="1"/>
  <c r="O19" i="21" s="1"/>
  <c r="D16" i="21" a="1"/>
  <c r="D16" i="21" s="1"/>
  <c r="M16" i="21" s="1"/>
  <c r="E22" i="21" a="1"/>
  <c r="E22" i="21" s="1"/>
  <c r="N22" i="21" s="1"/>
  <c r="E23" i="21" a="1"/>
  <c r="E23" i="21" s="1"/>
  <c r="N23" i="21" s="1"/>
  <c r="D19" i="21" a="1"/>
  <c r="D19" i="21" s="1"/>
  <c r="M19" i="21" s="1"/>
  <c r="F25" i="21" a="1"/>
  <c r="F25" i="21" s="1"/>
  <c r="O25" i="21" s="1"/>
  <c r="L66" i="1"/>
  <c r="Q24" i="1"/>
  <c r="Q59" i="1" s="1"/>
  <c r="E13" i="21" a="1"/>
  <c r="E13" i="21" s="1"/>
  <c r="N13" i="21" s="1"/>
  <c r="F17" i="21" a="1"/>
  <c r="F17" i="21" s="1"/>
  <c r="O17" i="21" s="1"/>
  <c r="E26" i="21" a="1"/>
  <c r="E26" i="21" s="1"/>
  <c r="N26" i="21" s="1"/>
  <c r="G15" i="21" a="1"/>
  <c r="G15" i="21" s="1"/>
  <c r="P15" i="21" s="1"/>
  <c r="D15" i="21" a="1"/>
  <c r="D15" i="21" s="1"/>
  <c r="M15" i="21" s="1"/>
  <c r="E11" i="21" a="1"/>
  <c r="E11" i="21" s="1"/>
  <c r="N11" i="21" s="1"/>
  <c r="F24" i="21" a="1"/>
  <c r="F24" i="21" s="1"/>
  <c r="O24" i="21" s="1"/>
  <c r="E17" i="21" a="1"/>
  <c r="E17" i="21" s="1"/>
  <c r="N17" i="21" s="1"/>
  <c r="D27" i="21" a="1"/>
  <c r="D27" i="21" s="1"/>
  <c r="M27" i="21" s="1"/>
  <c r="F20" i="21" a="1"/>
  <c r="F20" i="21" s="1"/>
  <c r="O20" i="21" s="1"/>
  <c r="Q11" i="1"/>
  <c r="Q46" i="1" s="1"/>
  <c r="D22" i="21" a="1"/>
  <c r="D22" i="21" s="1"/>
  <c r="M22" i="21" s="1"/>
  <c r="C10" i="21" a="1"/>
  <c r="C10" i="21" s="1"/>
  <c r="C14" i="21" a="1"/>
  <c r="C14" i="21" s="1"/>
  <c r="G28" i="21" a="1"/>
  <c r="G28" i="21" s="1"/>
  <c r="P28" i="21" s="1"/>
  <c r="D24" i="21" a="1"/>
  <c r="D24" i="21" s="1"/>
  <c r="M24" i="21" s="1"/>
  <c r="E28" i="21" a="1"/>
  <c r="E28" i="21" s="1"/>
  <c r="N28" i="21" s="1"/>
  <c r="F14" i="21" a="1"/>
  <c r="F14" i="21" s="1"/>
  <c r="O14" i="21" s="1"/>
  <c r="E14" i="21" a="1"/>
  <c r="E14" i="21" s="1"/>
  <c r="N14" i="21" s="1"/>
  <c r="Q27" i="1"/>
  <c r="Q62" i="1" s="1"/>
  <c r="Q25" i="1"/>
  <c r="Q60" i="1" s="1"/>
  <c r="C12" i="21" a="1"/>
  <c r="C12" i="21" s="1"/>
  <c r="Q14" i="1"/>
  <c r="Q49" i="1" s="1"/>
  <c r="Q26" i="1"/>
  <c r="Q61" i="1" s="1"/>
  <c r="P12" i="21" l="1"/>
  <c r="P33" i="21"/>
  <c r="E139" i="4"/>
  <c r="M139" i="4" s="1"/>
  <c r="D31" i="21" a="1"/>
  <c r="D31" i="21" s="1"/>
  <c r="M31" i="21" s="1"/>
  <c r="Q22" i="1"/>
  <c r="Q57" i="1" s="1"/>
  <c r="L15" i="1"/>
  <c r="L24" i="1"/>
  <c r="L67" i="1"/>
  <c r="L11" i="1"/>
  <c r="L12" i="1"/>
  <c r="L14" i="1"/>
  <c r="L23" i="1"/>
  <c r="L22" i="1"/>
  <c r="L26" i="1"/>
  <c r="L20" i="1"/>
  <c r="L10" i="1"/>
  <c r="Q13" i="1"/>
  <c r="Q48" i="1" s="1"/>
  <c r="L21" i="1"/>
  <c r="L28" i="1"/>
  <c r="L27" i="1"/>
  <c r="L17" i="1"/>
  <c r="L16" i="1"/>
  <c r="C22" i="21" a="1"/>
  <c r="C22" i="21" s="1"/>
  <c r="L22" i="21" s="1"/>
  <c r="L25" i="1"/>
  <c r="C29" i="21" a="1"/>
  <c r="C29" i="21" s="1"/>
  <c r="L29" i="21" s="1"/>
  <c r="L13" i="1"/>
  <c r="H28" i="21"/>
  <c r="BH28" i="21" s="1"/>
  <c r="L19" i="1"/>
  <c r="L9" i="1"/>
  <c r="L18" i="1"/>
  <c r="H19" i="21"/>
  <c r="BH19" i="21" s="1"/>
  <c r="L19" i="21"/>
  <c r="L27" i="21"/>
  <c r="H27" i="21"/>
  <c r="BH27" i="21" s="1"/>
  <c r="H24" i="21"/>
  <c r="BH24" i="21" s="1"/>
  <c r="L24" i="21"/>
  <c r="L25" i="21"/>
  <c r="H25" i="21"/>
  <c r="BH25" i="21" s="1"/>
  <c r="L14" i="21"/>
  <c r="H14" i="21"/>
  <c r="BH14" i="21" s="1"/>
  <c r="L20" i="21"/>
  <c r="H20" i="21"/>
  <c r="BH20" i="21" s="1"/>
  <c r="L15" i="21"/>
  <c r="H15" i="21"/>
  <c r="BH15" i="21" s="1"/>
  <c r="L18" i="21"/>
  <c r="H18" i="21"/>
  <c r="BH18" i="21" s="1"/>
  <c r="L12" i="21"/>
  <c r="H12" i="21"/>
  <c r="BH12" i="21" s="1"/>
  <c r="H17" i="21"/>
  <c r="BH17" i="21" s="1"/>
  <c r="H23" i="21"/>
  <c r="BH23" i="21" s="1"/>
  <c r="L23" i="21"/>
  <c r="L13" i="21"/>
  <c r="H13" i="21"/>
  <c r="BH13" i="21" s="1"/>
  <c r="H10" i="21"/>
  <c r="L10" i="21"/>
  <c r="L11" i="21"/>
  <c r="H11" i="21"/>
  <c r="BH11" i="21" s="1"/>
  <c r="H21" i="21"/>
  <c r="BH21" i="21" s="1"/>
  <c r="L21" i="21"/>
  <c r="H16" i="21"/>
  <c r="BH16" i="21" s="1"/>
  <c r="H26" i="21"/>
  <c r="BH26" i="21" s="1"/>
  <c r="L26" i="21"/>
  <c r="AB28" i="21"/>
  <c r="T28" i="21"/>
  <c r="AJ28" i="21"/>
  <c r="Q28" i="21"/>
  <c r="AR28" i="21"/>
  <c r="AZ28" i="21"/>
  <c r="L48" i="1" l="1"/>
  <c r="G31" i="21" a="1"/>
  <c r="G31" i="21" s="1"/>
  <c r="P31" i="21" s="1"/>
  <c r="G5" i="1"/>
  <c r="K5" i="1"/>
  <c r="I5" i="1"/>
  <c r="J5" i="1"/>
  <c r="G30" i="21" a="1"/>
  <c r="G30" i="21" s="1"/>
  <c r="P30" i="21" s="1"/>
  <c r="E31" i="21" a="1"/>
  <c r="E31" i="21" s="1"/>
  <c r="N31" i="21" s="1"/>
  <c r="E32" i="21" a="1"/>
  <c r="E32" i="21" s="1"/>
  <c r="N32" i="21" s="1"/>
  <c r="E30" i="21" a="1"/>
  <c r="E30" i="21" s="1"/>
  <c r="N30" i="21" s="1"/>
  <c r="G32" i="21" a="1"/>
  <c r="G32" i="21" s="1"/>
  <c r="P32" i="21" s="1"/>
  <c r="C31" i="21" a="1"/>
  <c r="C31" i="21" s="1"/>
  <c r="L31" i="21" s="1"/>
  <c r="C32" i="21" a="1"/>
  <c r="C32" i="21" s="1"/>
  <c r="L32" i="21" s="1"/>
  <c r="H5" i="1"/>
  <c r="D30" i="21" a="1"/>
  <c r="D30" i="21" s="1"/>
  <c r="M30" i="21" s="1"/>
  <c r="C30" i="21" a="1"/>
  <c r="C30" i="21" s="1"/>
  <c r="L30" i="21" s="1"/>
  <c r="D32" i="21" a="1"/>
  <c r="D32" i="21" s="1"/>
  <c r="M32" i="21" s="1"/>
  <c r="L68" i="1"/>
  <c r="F32" i="21" a="1"/>
  <c r="F32" i="21" s="1"/>
  <c r="O32" i="21" s="1"/>
  <c r="F31" i="21" a="1"/>
  <c r="F31" i="21" s="1"/>
  <c r="O31" i="21" s="1"/>
  <c r="H29" i="21"/>
  <c r="BH29" i="21" s="1"/>
  <c r="H22" i="21"/>
  <c r="BH22" i="21" s="1"/>
  <c r="L29" i="1"/>
  <c r="D189" i="4" a="1"/>
  <c r="D189" i="4" s="1"/>
  <c r="H189" i="4" s="1"/>
  <c r="D189" i="5" a="1"/>
  <c r="D189" i="5" s="1"/>
  <c r="H189" i="5" s="1"/>
  <c r="H216" i="5" s="1"/>
  <c r="F30" i="21" a="1"/>
  <c r="F30" i="21" s="1"/>
  <c r="O30" i="21" s="1"/>
  <c r="D207" i="4" a="1"/>
  <c r="D207" i="4" s="1"/>
  <c r="G207" i="4" s="1"/>
  <c r="O207" i="4" s="1"/>
  <c r="D207" i="5" a="1"/>
  <c r="D207" i="5" s="1"/>
  <c r="G207" i="5" s="1"/>
  <c r="D188" i="5" a="1"/>
  <c r="D188" i="5" s="1"/>
  <c r="G188" i="5" s="1"/>
  <c r="G226" i="5" s="1"/>
  <c r="D199" i="5" a="1"/>
  <c r="D199" i="5" s="1"/>
  <c r="G199" i="5" s="1"/>
  <c r="D193" i="5" a="1"/>
  <c r="D193" i="5" s="1"/>
  <c r="G193" i="5" s="1"/>
  <c r="D194" i="4" a="1"/>
  <c r="D194" i="4" s="1"/>
  <c r="G194" i="4" s="1"/>
  <c r="O194" i="4" s="1"/>
  <c r="D193" i="4" a="1"/>
  <c r="D193" i="4" s="1"/>
  <c r="F193" i="4" s="1"/>
  <c r="N193" i="4" s="1"/>
  <c r="D194" i="5" a="1"/>
  <c r="D194" i="5" s="1"/>
  <c r="E194" i="5" s="1"/>
  <c r="AB19" i="21"/>
  <c r="T19" i="21"/>
  <c r="AJ19" i="21"/>
  <c r="Q19" i="21"/>
  <c r="AZ19" i="21"/>
  <c r="AR19" i="21"/>
  <c r="Q22" i="21"/>
  <c r="AR22" i="21"/>
  <c r="AJ22" i="21"/>
  <c r="T22" i="21"/>
  <c r="AB22" i="21"/>
  <c r="AZ22" i="21"/>
  <c r="BS28" i="21"/>
  <c r="AC28" i="21"/>
  <c r="AD28" i="21" s="1"/>
  <c r="AE28" i="21" s="1"/>
  <c r="AF28" i="21" s="1"/>
  <c r="AJ26" i="21"/>
  <c r="AB26" i="21"/>
  <c r="Q26" i="21"/>
  <c r="AR26" i="21"/>
  <c r="AZ26" i="21"/>
  <c r="T26" i="21"/>
  <c r="AZ10" i="21"/>
  <c r="AR10" i="21"/>
  <c r="T10" i="21"/>
  <c r="AB10" i="21"/>
  <c r="AJ10" i="21"/>
  <c r="Q10" i="21"/>
  <c r="D204" i="5" a="1"/>
  <c r="D204" i="5" s="1"/>
  <c r="T25" i="21"/>
  <c r="AJ25" i="21"/>
  <c r="AB25" i="21"/>
  <c r="Q25" i="21"/>
  <c r="AZ25" i="21"/>
  <c r="AR25" i="21"/>
  <c r="BH10" i="21"/>
  <c r="D206" i="5" a="1"/>
  <c r="D206" i="5" s="1"/>
  <c r="AJ24" i="21"/>
  <c r="AB24" i="21"/>
  <c r="Q24" i="21"/>
  <c r="T24" i="21"/>
  <c r="AZ24" i="21"/>
  <c r="AR24" i="21"/>
  <c r="D200" i="4" a="1"/>
  <c r="D200" i="4" s="1"/>
  <c r="AB18" i="21"/>
  <c r="AJ18" i="21"/>
  <c r="Q18" i="21"/>
  <c r="AZ18" i="21"/>
  <c r="AR18" i="21"/>
  <c r="T18" i="21"/>
  <c r="AZ13" i="21"/>
  <c r="T13" i="21"/>
  <c r="AJ13" i="21"/>
  <c r="Q13" i="21"/>
  <c r="AR13" i="21"/>
  <c r="AB13" i="21"/>
  <c r="D203" i="4" a="1"/>
  <c r="D203" i="4" s="1"/>
  <c r="D200" i="5" a="1"/>
  <c r="D200" i="5" s="1"/>
  <c r="D205" i="5" a="1"/>
  <c r="D205" i="5" s="1"/>
  <c r="Q15" i="21"/>
  <c r="AZ15" i="21"/>
  <c r="AB15" i="21"/>
  <c r="T15" i="21"/>
  <c r="AR15" i="21"/>
  <c r="AJ15" i="21"/>
  <c r="AR27" i="21"/>
  <c r="AJ27" i="21"/>
  <c r="AZ27" i="21"/>
  <c r="Q27" i="21"/>
  <c r="T27" i="21"/>
  <c r="AB27" i="21"/>
  <c r="BA28" i="21"/>
  <c r="CN28" i="21"/>
  <c r="AJ23" i="21"/>
  <c r="Q23" i="21"/>
  <c r="AZ23" i="21"/>
  <c r="AR23" i="21"/>
  <c r="T23" i="21"/>
  <c r="AB23" i="21"/>
  <c r="D204" i="4" a="1"/>
  <c r="D204" i="4" s="1"/>
  <c r="D197" i="4" a="1"/>
  <c r="D197" i="4" s="1"/>
  <c r="AB17" i="21"/>
  <c r="AJ17" i="21"/>
  <c r="AR17" i="21"/>
  <c r="Q17" i="21"/>
  <c r="T17" i="21"/>
  <c r="AZ17" i="21"/>
  <c r="AB20" i="21"/>
  <c r="AZ20" i="21"/>
  <c r="AR20" i="21"/>
  <c r="Q20" i="21"/>
  <c r="T20" i="21"/>
  <c r="AJ20" i="21"/>
  <c r="CG28" i="21"/>
  <c r="AS28" i="21"/>
  <c r="AT28" i="21" s="1"/>
  <c r="AU28" i="21" s="1"/>
  <c r="AV28" i="21" s="1"/>
  <c r="Q16" i="21"/>
  <c r="AB16" i="21"/>
  <c r="AR16" i="21"/>
  <c r="T16" i="21"/>
  <c r="AZ16" i="21"/>
  <c r="AJ16" i="21"/>
  <c r="Q21" i="21"/>
  <c r="AZ21" i="21"/>
  <c r="AB21" i="21"/>
  <c r="T21" i="21"/>
  <c r="AJ21" i="21"/>
  <c r="AR21" i="21"/>
  <c r="D205" i="4" a="1"/>
  <c r="D205" i="4" s="1"/>
  <c r="D197" i="5" a="1"/>
  <c r="D197" i="5" s="1"/>
  <c r="AB14" i="21"/>
  <c r="AJ14" i="21"/>
  <c r="AR14" i="21"/>
  <c r="Q14" i="21"/>
  <c r="AZ14" i="21"/>
  <c r="T14" i="21"/>
  <c r="AK28" i="21"/>
  <c r="AL28" i="21" s="1"/>
  <c r="AM28" i="21" s="1"/>
  <c r="AN28" i="21" s="1"/>
  <c r="BZ28" i="21"/>
  <c r="D203" i="5" a="1"/>
  <c r="D203" i="5" s="1"/>
  <c r="AB12" i="21"/>
  <c r="T12" i="21"/>
  <c r="Q12" i="21"/>
  <c r="AZ12" i="21"/>
  <c r="AJ12" i="21"/>
  <c r="AR12" i="21"/>
  <c r="AJ29" i="21"/>
  <c r="AR29" i="21"/>
  <c r="AB29" i="21"/>
  <c r="AZ29" i="21"/>
  <c r="T29" i="21"/>
  <c r="Q29" i="21"/>
  <c r="BL28" i="21"/>
  <c r="U28" i="21"/>
  <c r="V28" i="21" s="1"/>
  <c r="W28" i="21" s="1"/>
  <c r="X28" i="21" s="1"/>
  <c r="D206" i="4" a="1"/>
  <c r="D206" i="4" s="1"/>
  <c r="AR11" i="21"/>
  <c r="AZ11" i="21"/>
  <c r="Q11" i="21"/>
  <c r="T11" i="21"/>
  <c r="AJ11" i="21"/>
  <c r="AB11" i="21"/>
  <c r="E129" i="4"/>
  <c r="H216" i="4" l="1"/>
  <c r="P189" i="4"/>
  <c r="P6" i="21"/>
  <c r="N6" i="21"/>
  <c r="E193" i="4"/>
  <c r="M193" i="4" s="1"/>
  <c r="I193" i="4"/>
  <c r="Q193" i="4" s="1"/>
  <c r="H193" i="4"/>
  <c r="P193" i="4" s="1"/>
  <c r="G193" i="4"/>
  <c r="O193" i="4" s="1"/>
  <c r="M6" i="21"/>
  <c r="O6" i="21"/>
  <c r="L5" i="1"/>
  <c r="D208" i="5" a="1"/>
  <c r="D208" i="5" s="1"/>
  <c r="D188" i="4" a="1"/>
  <c r="D188" i="4" s="1"/>
  <c r="I188" i="4" s="1"/>
  <c r="I226" i="4" s="1"/>
  <c r="H30" i="21"/>
  <c r="BH30" i="21" s="1"/>
  <c r="D208" i="4" a="1"/>
  <c r="D208" i="4" s="1"/>
  <c r="H32" i="21"/>
  <c r="BH32" i="21" s="1"/>
  <c r="BI32" i="21" s="1"/>
  <c r="Q31" i="21"/>
  <c r="H31" i="21"/>
  <c r="BH31" i="21" s="1"/>
  <c r="BI31" i="21" s="1"/>
  <c r="D190" i="4" a="1"/>
  <c r="D190" i="4" s="1"/>
  <c r="D192" i="5" a="1"/>
  <c r="D192" i="5" s="1"/>
  <c r="I192" i="5" s="1"/>
  <c r="D198" i="5" a="1"/>
  <c r="D198" i="5" s="1"/>
  <c r="Q32" i="21"/>
  <c r="D202" i="5" a="1"/>
  <c r="D202" i="5" s="1"/>
  <c r="H202" i="5" s="1"/>
  <c r="D195" i="4" a="1"/>
  <c r="D195" i="4" s="1"/>
  <c r="F195" i="4" s="1"/>
  <c r="N195" i="4" s="1"/>
  <c r="D196" i="4" a="1"/>
  <c r="D196" i="4" s="1"/>
  <c r="H196" i="4" s="1"/>
  <c r="P196" i="4" s="1"/>
  <c r="D191" i="4" a="1"/>
  <c r="D191" i="4" s="1"/>
  <c r="E191" i="4" s="1"/>
  <c r="M191" i="4" s="1"/>
  <c r="D190" i="5" a="1"/>
  <c r="D190" i="5" s="1"/>
  <c r="D192" i="4" a="1"/>
  <c r="D192" i="4" s="1"/>
  <c r="G192" i="4" s="1"/>
  <c r="O192" i="4" s="1"/>
  <c r="D199" i="4" a="1"/>
  <c r="D199" i="4" s="1"/>
  <c r="F199" i="4" s="1"/>
  <c r="N199" i="4" s="1"/>
  <c r="G189" i="4"/>
  <c r="I189" i="4"/>
  <c r="I189" i="5"/>
  <c r="I216" i="5" s="1"/>
  <c r="G189" i="5"/>
  <c r="G216" i="5" s="1"/>
  <c r="F189" i="4"/>
  <c r="E189" i="4"/>
  <c r="D201" i="5" a="1"/>
  <c r="D201" i="5" s="1"/>
  <c r="H207" i="4"/>
  <c r="P207" i="4" s="1"/>
  <c r="F207" i="4"/>
  <c r="N207" i="4" s="1"/>
  <c r="E207" i="4"/>
  <c r="M207" i="4" s="1"/>
  <c r="D191" i="5" a="1"/>
  <c r="D191" i="5" s="1"/>
  <c r="H191" i="5" s="1"/>
  <c r="I199" i="4"/>
  <c r="Q199" i="4" s="1"/>
  <c r="D196" i="5" a="1"/>
  <c r="D196" i="5" s="1"/>
  <c r="I196" i="5" s="1"/>
  <c r="H207" i="5"/>
  <c r="E207" i="5"/>
  <c r="E188" i="5"/>
  <c r="E226" i="5" s="1"/>
  <c r="I207" i="5"/>
  <c r="F188" i="5"/>
  <c r="F226" i="5" s="1"/>
  <c r="I207" i="4"/>
  <c r="Q207" i="4" s="1"/>
  <c r="H188" i="5"/>
  <c r="H226" i="5" s="1"/>
  <c r="F207" i="5"/>
  <c r="E189" i="5"/>
  <c r="E216" i="5" s="1"/>
  <c r="D202" i="4" a="1"/>
  <c r="D202" i="4" s="1"/>
  <c r="G202" i="4" s="1"/>
  <c r="O202" i="4" s="1"/>
  <c r="D201" i="4" a="1"/>
  <c r="D201" i="4" s="1"/>
  <c r="H201" i="4" s="1"/>
  <c r="P201" i="4" s="1"/>
  <c r="I188" i="5"/>
  <c r="I226" i="5" s="1"/>
  <c r="F189" i="5"/>
  <c r="F216" i="5" s="1"/>
  <c r="D195" i="5" a="1"/>
  <c r="D195" i="5" s="1"/>
  <c r="D198" i="4" a="1"/>
  <c r="D198" i="4" s="1"/>
  <c r="Q30" i="21"/>
  <c r="AB30" i="21"/>
  <c r="AJ30" i="21"/>
  <c r="T30" i="21"/>
  <c r="AZ30" i="21"/>
  <c r="AR30" i="21"/>
  <c r="F199" i="5"/>
  <c r="I199" i="5"/>
  <c r="H199" i="5"/>
  <c r="E199" i="5"/>
  <c r="I193" i="5"/>
  <c r="F193" i="5"/>
  <c r="H193" i="5"/>
  <c r="E193" i="5"/>
  <c r="G194" i="5"/>
  <c r="I194" i="5"/>
  <c r="F194" i="5"/>
  <c r="H194" i="5"/>
  <c r="E194" i="4"/>
  <c r="M194" i="4" s="1"/>
  <c r="I194" i="4"/>
  <c r="Q194" i="4" s="1"/>
  <c r="F194" i="4"/>
  <c r="N194" i="4" s="1"/>
  <c r="H194" i="4"/>
  <c r="P194" i="4" s="1"/>
  <c r="AO28" i="21"/>
  <c r="Y28" i="21"/>
  <c r="CV28" i="21"/>
  <c r="AK22" i="21"/>
  <c r="AL22" i="21" s="1"/>
  <c r="AM22" i="21" s="1"/>
  <c r="AN22" i="21" s="1"/>
  <c r="AO22" i="21" s="1"/>
  <c r="BZ22" i="21"/>
  <c r="AS22" i="21"/>
  <c r="AT22" i="21" s="1"/>
  <c r="AU22" i="21" s="1"/>
  <c r="AV22" i="21" s="1"/>
  <c r="CG22" i="21"/>
  <c r="AS19" i="21"/>
  <c r="AT19" i="21" s="1"/>
  <c r="AU19" i="21" s="1"/>
  <c r="AV19" i="21" s="1"/>
  <c r="CG19" i="21"/>
  <c r="CN19" i="21"/>
  <c r="BA19" i="21"/>
  <c r="L6" i="21"/>
  <c r="AK19" i="21"/>
  <c r="AL19" i="21" s="1"/>
  <c r="AM19" i="21" s="1"/>
  <c r="AN19" i="21" s="1"/>
  <c r="BZ19" i="21"/>
  <c r="BL19" i="21"/>
  <c r="U19" i="21"/>
  <c r="V19" i="21" s="1"/>
  <c r="W19" i="21" s="1"/>
  <c r="X19" i="21" s="1"/>
  <c r="Y19" i="21" s="1"/>
  <c r="AC19" i="21"/>
  <c r="AD19" i="21" s="1"/>
  <c r="AE19" i="21" s="1"/>
  <c r="AF19" i="21" s="1"/>
  <c r="BS19" i="21"/>
  <c r="BA22" i="21"/>
  <c r="CN22" i="21"/>
  <c r="AC22" i="21"/>
  <c r="AD22" i="21" s="1"/>
  <c r="AE22" i="21" s="1"/>
  <c r="AF22" i="21" s="1"/>
  <c r="BS22" i="21"/>
  <c r="U22" i="21"/>
  <c r="V22" i="21" s="1"/>
  <c r="W22" i="21" s="1"/>
  <c r="X22" i="21" s="1"/>
  <c r="BL22" i="21"/>
  <c r="BA21" i="21"/>
  <c r="CN21" i="21"/>
  <c r="BZ17" i="21"/>
  <c r="AK17" i="21"/>
  <c r="AL17" i="21" s="1"/>
  <c r="AM17" i="21" s="1"/>
  <c r="AN17" i="21" s="1"/>
  <c r="BA23" i="21"/>
  <c r="CN23" i="21"/>
  <c r="BA11" i="21"/>
  <c r="CN11" i="21"/>
  <c r="F206" i="4"/>
  <c r="N206" i="4" s="1"/>
  <c r="I206" i="4"/>
  <c r="Q206" i="4" s="1"/>
  <c r="E206" i="4"/>
  <c r="M206" i="4" s="1"/>
  <c r="H206" i="4"/>
  <c r="P206" i="4" s="1"/>
  <c r="G206" i="4"/>
  <c r="O206" i="4" s="1"/>
  <c r="CN12" i="21"/>
  <c r="BA12" i="21"/>
  <c r="E197" i="5"/>
  <c r="I197" i="5"/>
  <c r="H197" i="5"/>
  <c r="F197" i="5"/>
  <c r="G197" i="5"/>
  <c r="CH28" i="21"/>
  <c r="CI28" i="21" s="1"/>
  <c r="CJ28" i="21" s="1"/>
  <c r="CK28" i="21" s="1"/>
  <c r="BS17" i="21"/>
  <c r="AC17" i="21"/>
  <c r="AD17" i="21" s="1"/>
  <c r="AE17" i="21" s="1"/>
  <c r="AF17" i="21" s="1"/>
  <c r="AG17" i="21" s="1"/>
  <c r="CN15" i="21"/>
  <c r="BA15" i="21"/>
  <c r="BL13" i="21"/>
  <c r="U13" i="21"/>
  <c r="V13" i="21" s="1"/>
  <c r="W13" i="21" s="1"/>
  <c r="X13" i="21" s="1"/>
  <c r="Y13" i="21" s="1"/>
  <c r="U10" i="21"/>
  <c r="V10" i="21" s="1"/>
  <c r="W10" i="21" s="1"/>
  <c r="X10" i="21" s="1"/>
  <c r="BL10" i="21"/>
  <c r="AS11" i="21"/>
  <c r="AT11" i="21" s="1"/>
  <c r="AU11" i="21" s="1"/>
  <c r="AV11" i="21" s="1"/>
  <c r="CG11" i="21"/>
  <c r="BZ20" i="21"/>
  <c r="AK20" i="21"/>
  <c r="AL20" i="21" s="1"/>
  <c r="AM20" i="21" s="1"/>
  <c r="AN20" i="21" s="1"/>
  <c r="BZ23" i="21"/>
  <c r="AK23" i="21"/>
  <c r="AL23" i="21" s="1"/>
  <c r="AM23" i="21" s="1"/>
  <c r="AN23" i="21" s="1"/>
  <c r="AO23" i="21" s="1"/>
  <c r="BA13" i="21"/>
  <c r="CN13" i="21"/>
  <c r="I200" i="4"/>
  <c r="Q200" i="4" s="1"/>
  <c r="G200" i="4"/>
  <c r="O200" i="4" s="1"/>
  <c r="H200" i="4"/>
  <c r="P200" i="4" s="1"/>
  <c r="E200" i="4"/>
  <c r="M200" i="4" s="1"/>
  <c r="F200" i="4"/>
  <c r="N200" i="4" s="1"/>
  <c r="BS25" i="21"/>
  <c r="AC25" i="21"/>
  <c r="AD25" i="21" s="1"/>
  <c r="AE25" i="21" s="1"/>
  <c r="AF25" i="21" s="1"/>
  <c r="CG10" i="21"/>
  <c r="AS10" i="21"/>
  <c r="AT10" i="21" s="1"/>
  <c r="AU10" i="21" s="1"/>
  <c r="AV10" i="21" s="1"/>
  <c r="U12" i="21"/>
  <c r="V12" i="21" s="1"/>
  <c r="W12" i="21" s="1"/>
  <c r="X12" i="21" s="1"/>
  <c r="Y12" i="21" s="1"/>
  <c r="BL12" i="21"/>
  <c r="E203" i="5"/>
  <c r="G203" i="5"/>
  <c r="F203" i="5"/>
  <c r="H203" i="5"/>
  <c r="I203" i="5"/>
  <c r="U20" i="21"/>
  <c r="V20" i="21" s="1"/>
  <c r="W20" i="21" s="1"/>
  <c r="X20" i="21" s="1"/>
  <c r="BL20" i="21"/>
  <c r="AC27" i="21"/>
  <c r="AD27" i="21" s="1"/>
  <c r="AE27" i="21" s="1"/>
  <c r="AF27" i="21" s="1"/>
  <c r="BS27" i="21"/>
  <c r="BL18" i="21"/>
  <c r="U18" i="21"/>
  <c r="V18" i="21" s="1"/>
  <c r="W18" i="21" s="1"/>
  <c r="X18" i="21" s="1"/>
  <c r="CG24" i="21"/>
  <c r="AS24" i="21"/>
  <c r="AT24" i="21" s="1"/>
  <c r="AU24" i="21" s="1"/>
  <c r="AV24" i="21" s="1"/>
  <c r="AK25" i="21"/>
  <c r="AL25" i="21" s="1"/>
  <c r="AM25" i="21" s="1"/>
  <c r="AN25" i="21" s="1"/>
  <c r="BZ25" i="21"/>
  <c r="BA10" i="21"/>
  <c r="CN10" i="21"/>
  <c r="BM28" i="21"/>
  <c r="BN28" i="21" s="1"/>
  <c r="BO28" i="21" s="1"/>
  <c r="BP28" i="21" s="1"/>
  <c r="BS12" i="21"/>
  <c r="AC12" i="21"/>
  <c r="AD12" i="21" s="1"/>
  <c r="AE12" i="21" s="1"/>
  <c r="AF12" i="21" s="1"/>
  <c r="CO28" i="21"/>
  <c r="BB28" i="21"/>
  <c r="U27" i="21"/>
  <c r="V27" i="21" s="1"/>
  <c r="W27" i="21" s="1"/>
  <c r="X27" i="21" s="1"/>
  <c r="BL27" i="21"/>
  <c r="CG18" i="21"/>
  <c r="AS18" i="21"/>
  <c r="AT18" i="21" s="1"/>
  <c r="AU18" i="21" s="1"/>
  <c r="AV18" i="21" s="1"/>
  <c r="BA24" i="21"/>
  <c r="CN24" i="21"/>
  <c r="U25" i="21"/>
  <c r="V25" i="21" s="1"/>
  <c r="W25" i="21" s="1"/>
  <c r="X25" i="21" s="1"/>
  <c r="BL25" i="21"/>
  <c r="U26" i="21"/>
  <c r="V26" i="21" s="1"/>
  <c r="W26" i="21" s="1"/>
  <c r="X26" i="21" s="1"/>
  <c r="BL26" i="21"/>
  <c r="CA28" i="21"/>
  <c r="CB28" i="21" s="1"/>
  <c r="CC28" i="21" s="1"/>
  <c r="CD28" i="21" s="1"/>
  <c r="AK16" i="21"/>
  <c r="AL16" i="21" s="1"/>
  <c r="AM16" i="21" s="1"/>
  <c r="AN16" i="21" s="1"/>
  <c r="BZ16" i="21"/>
  <c r="AS20" i="21"/>
  <c r="AT20" i="21" s="1"/>
  <c r="AU20" i="21" s="1"/>
  <c r="AV20" i="21" s="1"/>
  <c r="CG20" i="21"/>
  <c r="CN18" i="21"/>
  <c r="BA18" i="21"/>
  <c r="U24" i="21"/>
  <c r="V24" i="21" s="1"/>
  <c r="W24" i="21" s="1"/>
  <c r="X24" i="21" s="1"/>
  <c r="BL24" i="21"/>
  <c r="G204" i="5"/>
  <c r="I204" i="5"/>
  <c r="F204" i="5"/>
  <c r="H204" i="5"/>
  <c r="E204" i="5"/>
  <c r="BA26" i="21"/>
  <c r="CN26" i="21"/>
  <c r="U29" i="21"/>
  <c r="V29" i="21" s="1"/>
  <c r="W29" i="21" s="1"/>
  <c r="X29" i="21" s="1"/>
  <c r="BL29" i="21"/>
  <c r="CN16" i="21"/>
  <c r="BA16" i="21"/>
  <c r="CN20" i="21"/>
  <c r="BA20" i="21"/>
  <c r="BA27" i="21"/>
  <c r="CN27" i="21"/>
  <c r="CG26" i="21"/>
  <c r="AS26" i="21"/>
  <c r="AT26" i="21" s="1"/>
  <c r="AU26" i="21" s="1"/>
  <c r="AV26" i="21" s="1"/>
  <c r="BA29" i="21"/>
  <c r="CN29" i="21"/>
  <c r="BL14" i="21"/>
  <c r="U14" i="21"/>
  <c r="V14" i="21" s="1"/>
  <c r="W14" i="21" s="1"/>
  <c r="X14" i="21" s="1"/>
  <c r="F205" i="4"/>
  <c r="N205" i="4" s="1"/>
  <c r="G205" i="4"/>
  <c r="O205" i="4" s="1"/>
  <c r="I205" i="4"/>
  <c r="Q205" i="4" s="1"/>
  <c r="H205" i="4"/>
  <c r="P205" i="4" s="1"/>
  <c r="E205" i="4"/>
  <c r="M205" i="4" s="1"/>
  <c r="U16" i="21"/>
  <c r="V16" i="21" s="1"/>
  <c r="W16" i="21" s="1"/>
  <c r="X16" i="21" s="1"/>
  <c r="BL16" i="21"/>
  <c r="BS20" i="21"/>
  <c r="AC20" i="21"/>
  <c r="AD20" i="21" s="1"/>
  <c r="AE20" i="21" s="1"/>
  <c r="AF20" i="21" s="1"/>
  <c r="H197" i="4"/>
  <c r="P197" i="4" s="1"/>
  <c r="E197" i="4"/>
  <c r="M197" i="4" s="1"/>
  <c r="I197" i="4"/>
  <c r="Q197" i="4" s="1"/>
  <c r="G197" i="4"/>
  <c r="O197" i="4" s="1"/>
  <c r="F197" i="4"/>
  <c r="N197" i="4" s="1"/>
  <c r="AK27" i="21"/>
  <c r="AL27" i="21" s="1"/>
  <c r="AM27" i="21" s="1"/>
  <c r="AN27" i="21" s="1"/>
  <c r="BZ27" i="21"/>
  <c r="BZ18" i="21"/>
  <c r="AK18" i="21"/>
  <c r="AL18" i="21" s="1"/>
  <c r="AM18" i="21" s="1"/>
  <c r="AN18" i="21" s="1"/>
  <c r="AC24" i="21"/>
  <c r="AD24" i="21" s="1"/>
  <c r="AE24" i="21" s="1"/>
  <c r="AF24" i="21" s="1"/>
  <c r="AG24" i="21" s="1"/>
  <c r="BS24" i="21"/>
  <c r="BA17" i="21"/>
  <c r="CN17" i="21"/>
  <c r="H204" i="4"/>
  <c r="P204" i="4" s="1"/>
  <c r="I204" i="4"/>
  <c r="Q204" i="4" s="1"/>
  <c r="F204" i="4"/>
  <c r="N204" i="4" s="1"/>
  <c r="E204" i="4"/>
  <c r="M204" i="4" s="1"/>
  <c r="G204" i="4"/>
  <c r="O204" i="4" s="1"/>
  <c r="CG27" i="21"/>
  <c r="AS27" i="21"/>
  <c r="AT27" i="21" s="1"/>
  <c r="AU27" i="21" s="1"/>
  <c r="AV27" i="21" s="1"/>
  <c r="F205" i="5"/>
  <c r="H205" i="5"/>
  <c r="E205" i="5"/>
  <c r="G205" i="5"/>
  <c r="I205" i="5"/>
  <c r="G203" i="4"/>
  <c r="O203" i="4" s="1"/>
  <c r="H203" i="4"/>
  <c r="P203" i="4" s="1"/>
  <c r="I203" i="4"/>
  <c r="Q203" i="4" s="1"/>
  <c r="F203" i="4"/>
  <c r="N203" i="4" s="1"/>
  <c r="E203" i="4"/>
  <c r="M203" i="4" s="1"/>
  <c r="AC18" i="21"/>
  <c r="AD18" i="21" s="1"/>
  <c r="AE18" i="21" s="1"/>
  <c r="AF18" i="21" s="1"/>
  <c r="BS18" i="21"/>
  <c r="BZ24" i="21"/>
  <c r="AK24" i="21"/>
  <c r="AL24" i="21" s="1"/>
  <c r="AM24" i="21" s="1"/>
  <c r="AN24" i="21" s="1"/>
  <c r="BS26" i="21"/>
  <c r="AC26" i="21"/>
  <c r="AD26" i="21" s="1"/>
  <c r="AE26" i="21" s="1"/>
  <c r="AF26" i="21" s="1"/>
  <c r="AC29" i="21"/>
  <c r="AD29" i="21" s="1"/>
  <c r="AE29" i="21" s="1"/>
  <c r="AF29" i="21" s="1"/>
  <c r="BS29" i="21"/>
  <c r="CN14" i="21"/>
  <c r="BA14" i="21"/>
  <c r="AS21" i="21"/>
  <c r="AT21" i="21" s="1"/>
  <c r="AU21" i="21" s="1"/>
  <c r="AV21" i="21" s="1"/>
  <c r="CG21" i="21"/>
  <c r="AS16" i="21"/>
  <c r="AT16" i="21" s="1"/>
  <c r="AU16" i="21" s="1"/>
  <c r="AV16" i="21" s="1"/>
  <c r="AW16" i="21" s="1"/>
  <c r="CG16" i="21"/>
  <c r="BS11" i="21"/>
  <c r="AC11" i="21"/>
  <c r="AD11" i="21" s="1"/>
  <c r="AE11" i="21" s="1"/>
  <c r="AF11" i="21" s="1"/>
  <c r="CG29" i="21"/>
  <c r="AS29" i="21"/>
  <c r="AT29" i="21" s="1"/>
  <c r="AU29" i="21" s="1"/>
  <c r="AV29" i="21" s="1"/>
  <c r="BZ21" i="21"/>
  <c r="AK21" i="21"/>
  <c r="AL21" i="21" s="1"/>
  <c r="AM21" i="21" s="1"/>
  <c r="AN21" i="21" s="1"/>
  <c r="BS16" i="21"/>
  <c r="AC16" i="21"/>
  <c r="AD16" i="21" s="1"/>
  <c r="AE16" i="21" s="1"/>
  <c r="AF16" i="21" s="1"/>
  <c r="U17" i="21"/>
  <c r="V17" i="21" s="1"/>
  <c r="W17" i="21" s="1"/>
  <c r="X17" i="21" s="1"/>
  <c r="BL17" i="21"/>
  <c r="AC23" i="21"/>
  <c r="AD23" i="21" s="1"/>
  <c r="AE23" i="21" s="1"/>
  <c r="AF23" i="21" s="1"/>
  <c r="BS23" i="21"/>
  <c r="BZ15" i="21"/>
  <c r="AK15" i="21"/>
  <c r="AL15" i="21" s="1"/>
  <c r="AM15" i="21" s="1"/>
  <c r="AN15" i="21" s="1"/>
  <c r="G200" i="5"/>
  <c r="I200" i="5"/>
  <c r="F200" i="5"/>
  <c r="E200" i="5"/>
  <c r="H200" i="5"/>
  <c r="BS13" i="21"/>
  <c r="AC13" i="21"/>
  <c r="AD13" i="21" s="1"/>
  <c r="AE13" i="21" s="1"/>
  <c r="AF13" i="21" s="1"/>
  <c r="E206" i="5"/>
  <c r="H206" i="5"/>
  <c r="I206" i="5"/>
  <c r="G206" i="5"/>
  <c r="F206" i="5"/>
  <c r="AK26" i="21"/>
  <c r="AL26" i="21" s="1"/>
  <c r="AM26" i="21" s="1"/>
  <c r="AN26" i="21" s="1"/>
  <c r="BZ26" i="21"/>
  <c r="BZ11" i="21"/>
  <c r="AK11" i="21"/>
  <c r="AL11" i="21" s="1"/>
  <c r="AM11" i="21" s="1"/>
  <c r="AN11" i="21" s="1"/>
  <c r="AK29" i="21"/>
  <c r="AL29" i="21" s="1"/>
  <c r="AM29" i="21" s="1"/>
  <c r="AN29" i="21" s="1"/>
  <c r="BZ29" i="21"/>
  <c r="AS14" i="21"/>
  <c r="AT14" i="21" s="1"/>
  <c r="AU14" i="21" s="1"/>
  <c r="AV14" i="21" s="1"/>
  <c r="CG14" i="21"/>
  <c r="BL21" i="21"/>
  <c r="U21" i="21"/>
  <c r="V21" i="21" s="1"/>
  <c r="W21" i="21" s="1"/>
  <c r="X21" i="21" s="1"/>
  <c r="U23" i="21"/>
  <c r="V23" i="21" s="1"/>
  <c r="W23" i="21" s="1"/>
  <c r="X23" i="21" s="1"/>
  <c r="BL23" i="21"/>
  <c r="CG15" i="21"/>
  <c r="AS15" i="21"/>
  <c r="AT15" i="21" s="1"/>
  <c r="AU15" i="21" s="1"/>
  <c r="AV15" i="21" s="1"/>
  <c r="AS13" i="21"/>
  <c r="AT13" i="21" s="1"/>
  <c r="AU13" i="21" s="1"/>
  <c r="AV13" i="21" s="1"/>
  <c r="CG13" i="21"/>
  <c r="AG28" i="21"/>
  <c r="BL11" i="21"/>
  <c r="U11" i="21"/>
  <c r="V11" i="21" s="1"/>
  <c r="W11" i="21" s="1"/>
  <c r="X11" i="21" s="1"/>
  <c r="AS12" i="21"/>
  <c r="AT12" i="21" s="1"/>
  <c r="AU12" i="21" s="1"/>
  <c r="AV12" i="21" s="1"/>
  <c r="CG12" i="21"/>
  <c r="BZ14" i="21"/>
  <c r="AK14" i="21"/>
  <c r="AL14" i="21" s="1"/>
  <c r="AM14" i="21" s="1"/>
  <c r="AN14" i="21" s="1"/>
  <c r="BS21" i="21"/>
  <c r="AC21" i="21"/>
  <c r="AD21" i="21" s="1"/>
  <c r="AE21" i="21" s="1"/>
  <c r="AF21" i="21" s="1"/>
  <c r="AW28" i="21"/>
  <c r="CG17" i="21"/>
  <c r="AS17" i="21"/>
  <c r="AT17" i="21" s="1"/>
  <c r="AU17" i="21" s="1"/>
  <c r="AV17" i="21" s="1"/>
  <c r="CG23" i="21"/>
  <c r="AS23" i="21"/>
  <c r="AT23" i="21" s="1"/>
  <c r="AU23" i="21" s="1"/>
  <c r="AV23" i="21" s="1"/>
  <c r="BL15" i="21"/>
  <c r="U15" i="21"/>
  <c r="V15" i="21" s="1"/>
  <c r="W15" i="21" s="1"/>
  <c r="X15" i="21" s="1"/>
  <c r="CG25" i="21"/>
  <c r="AS25" i="21"/>
  <c r="AT25" i="21" s="1"/>
  <c r="AU25" i="21" s="1"/>
  <c r="AV25" i="21" s="1"/>
  <c r="BZ10" i="21"/>
  <c r="AK10" i="21"/>
  <c r="AL10" i="21" s="1"/>
  <c r="AM10" i="21" s="1"/>
  <c r="AN10" i="21" s="1"/>
  <c r="AK12" i="21"/>
  <c r="AL12" i="21" s="1"/>
  <c r="AM12" i="21" s="1"/>
  <c r="AN12" i="21" s="1"/>
  <c r="AO12" i="21" s="1"/>
  <c r="BZ12" i="21"/>
  <c r="AC14" i="21"/>
  <c r="AD14" i="21" s="1"/>
  <c r="AE14" i="21" s="1"/>
  <c r="AF14" i="21" s="1"/>
  <c r="BS14" i="21"/>
  <c r="BS15" i="21"/>
  <c r="AC15" i="21"/>
  <c r="AD15" i="21" s="1"/>
  <c r="AE15" i="21" s="1"/>
  <c r="AF15" i="21" s="1"/>
  <c r="AK13" i="21"/>
  <c r="AL13" i="21" s="1"/>
  <c r="AM13" i="21" s="1"/>
  <c r="AN13" i="21" s="1"/>
  <c r="BZ13" i="21"/>
  <c r="BA25" i="21"/>
  <c r="CN25" i="21"/>
  <c r="AC10" i="21"/>
  <c r="AD10" i="21" s="1"/>
  <c r="AE10" i="21" s="1"/>
  <c r="AF10" i="21" s="1"/>
  <c r="BS10" i="21"/>
  <c r="BT28" i="21"/>
  <c r="BU28" i="21" s="1"/>
  <c r="BV28" i="21" s="1"/>
  <c r="BW28" i="21" s="1"/>
  <c r="F129" i="4"/>
  <c r="E129" i="5"/>
  <c r="G129" i="4"/>
  <c r="R205" i="4" l="1"/>
  <c r="R206" i="4"/>
  <c r="J123" i="7" a="1"/>
  <c r="J123" i="7" s="1"/>
  <c r="Q226" i="4"/>
  <c r="I113" i="7" a="1"/>
  <c r="I113" i="7" s="1"/>
  <c r="P216" i="4"/>
  <c r="I216" i="4"/>
  <c r="Q189" i="4"/>
  <c r="R204" i="4"/>
  <c r="R194" i="4"/>
  <c r="R207" i="4"/>
  <c r="G216" i="4"/>
  <c r="O189" i="4"/>
  <c r="R193" i="4"/>
  <c r="E216" i="4"/>
  <c r="M216" i="4" s="1"/>
  <c r="M189" i="4"/>
  <c r="R203" i="4"/>
  <c r="F216" i="4"/>
  <c r="N189" i="4"/>
  <c r="R197" i="4"/>
  <c r="R200" i="4"/>
  <c r="E28" i="4" a="1"/>
  <c r="E28" i="4" s="1"/>
  <c r="E153" i="4" s="1"/>
  <c r="M153" i="4" s="1"/>
  <c r="CV54" i="21"/>
  <c r="J194" i="5"/>
  <c r="J194" i="4"/>
  <c r="J193" i="4"/>
  <c r="I202" i="5"/>
  <c r="G202" i="5"/>
  <c r="E199" i="4"/>
  <c r="M199" i="4" s="1"/>
  <c r="H199" i="4"/>
  <c r="P199" i="4" s="1"/>
  <c r="G199" i="4"/>
  <c r="O199" i="4" s="1"/>
  <c r="R199" i="4" s="1"/>
  <c r="G192" i="5"/>
  <c r="Q6" i="21"/>
  <c r="F188" i="4"/>
  <c r="F226" i="4" s="1"/>
  <c r="G188" i="4"/>
  <c r="G226" i="4" s="1"/>
  <c r="H5" i="21"/>
  <c r="H6" i="21"/>
  <c r="E202" i="5"/>
  <c r="E188" i="4"/>
  <c r="H188" i="4"/>
  <c r="H226" i="4" s="1"/>
  <c r="H196" i="5"/>
  <c r="F202" i="5"/>
  <c r="G196" i="5"/>
  <c r="J216" i="5"/>
  <c r="J207" i="5"/>
  <c r="E196" i="5"/>
  <c r="I195" i="4"/>
  <c r="Q195" i="4" s="1"/>
  <c r="H195" i="4"/>
  <c r="P195" i="4" s="1"/>
  <c r="F191" i="4"/>
  <c r="N191" i="4" s="1"/>
  <c r="F196" i="4"/>
  <c r="N196" i="4" s="1"/>
  <c r="I192" i="4"/>
  <c r="Q192" i="4" s="1"/>
  <c r="F192" i="4"/>
  <c r="N192" i="4" s="1"/>
  <c r="G191" i="4"/>
  <c r="H191" i="4"/>
  <c r="P191" i="4" s="1"/>
  <c r="G195" i="4"/>
  <c r="O195" i="4" s="1"/>
  <c r="I191" i="4"/>
  <c r="Q191" i="4" s="1"/>
  <c r="J199" i="5"/>
  <c r="E196" i="4"/>
  <c r="M196" i="4" s="1"/>
  <c r="E195" i="4"/>
  <c r="M195" i="4" s="1"/>
  <c r="J189" i="4"/>
  <c r="I198" i="5"/>
  <c r="I231" i="5" s="1"/>
  <c r="E198" i="5"/>
  <c r="H198" i="5"/>
  <c r="H231" i="5" s="1"/>
  <c r="G198" i="5"/>
  <c r="G231" i="5" s="1"/>
  <c r="F198" i="5"/>
  <c r="F231" i="5" s="1"/>
  <c r="E192" i="5"/>
  <c r="H192" i="5"/>
  <c r="F192" i="5"/>
  <c r="G191" i="5"/>
  <c r="F196" i="5"/>
  <c r="J207" i="4"/>
  <c r="H192" i="4"/>
  <c r="P192" i="4" s="1"/>
  <c r="I196" i="4"/>
  <c r="Q196" i="4" s="1"/>
  <c r="G196" i="4"/>
  <c r="O196" i="4" s="1"/>
  <c r="E191" i="5"/>
  <c r="J193" i="5"/>
  <c r="E192" i="4"/>
  <c r="J226" i="5"/>
  <c r="F201" i="5"/>
  <c r="E201" i="5"/>
  <c r="H201" i="5"/>
  <c r="G201" i="5"/>
  <c r="I201" i="5"/>
  <c r="F191" i="5"/>
  <c r="J188" i="5"/>
  <c r="I191" i="5"/>
  <c r="I215" i="5" s="1"/>
  <c r="J189" i="5"/>
  <c r="E202" i="4"/>
  <c r="M202" i="4" s="1"/>
  <c r="F202" i="4"/>
  <c r="N202" i="4" s="1"/>
  <c r="I202" i="4"/>
  <c r="Q202" i="4" s="1"/>
  <c r="H202" i="4"/>
  <c r="P202" i="4" s="1"/>
  <c r="I201" i="4"/>
  <c r="Q201" i="4" s="1"/>
  <c r="G201" i="4"/>
  <c r="O201" i="4" s="1"/>
  <c r="E201" i="4"/>
  <c r="M201" i="4" s="1"/>
  <c r="F201" i="4"/>
  <c r="N201" i="4" s="1"/>
  <c r="G198" i="4"/>
  <c r="O198" i="4" s="1"/>
  <c r="F198" i="4"/>
  <c r="E198" i="4"/>
  <c r="M198" i="4" s="1"/>
  <c r="H198" i="4"/>
  <c r="P198" i="4" s="1"/>
  <c r="I198" i="4"/>
  <c r="I195" i="5"/>
  <c r="E195" i="5"/>
  <c r="G195" i="5"/>
  <c r="F195" i="5"/>
  <c r="H195" i="5"/>
  <c r="CG30" i="21"/>
  <c r="AS30" i="21"/>
  <c r="AT30" i="21" s="1"/>
  <c r="AU30" i="21" s="1"/>
  <c r="AV30" i="21" s="1"/>
  <c r="CN30" i="21"/>
  <c r="BA30" i="21"/>
  <c r="U30" i="21"/>
  <c r="V30" i="21" s="1"/>
  <c r="W30" i="21" s="1"/>
  <c r="X30" i="21" s="1"/>
  <c r="BL30" i="21"/>
  <c r="AK30" i="21"/>
  <c r="AL30" i="21" s="1"/>
  <c r="AM30" i="21" s="1"/>
  <c r="AN30" i="21" s="1"/>
  <c r="AO30" i="21" s="1"/>
  <c r="BZ30" i="21"/>
  <c r="BS30" i="21"/>
  <c r="AC30" i="21"/>
  <c r="AD30" i="21" s="1"/>
  <c r="AE30" i="21" s="1"/>
  <c r="AF30" i="21" s="1"/>
  <c r="AO13" i="21"/>
  <c r="F156" i="7"/>
  <c r="AW29" i="21"/>
  <c r="AO15" i="21"/>
  <c r="J205" i="4"/>
  <c r="AW20" i="21"/>
  <c r="CV25" i="21"/>
  <c r="AO29" i="21"/>
  <c r="AG15" i="21"/>
  <c r="AG19" i="21"/>
  <c r="AW19" i="21"/>
  <c r="AO11" i="21"/>
  <c r="AG29" i="21"/>
  <c r="AO20" i="21"/>
  <c r="CW28" i="21"/>
  <c r="AO21" i="21"/>
  <c r="AG18" i="21"/>
  <c r="AG27" i="21"/>
  <c r="AG22" i="21"/>
  <c r="BQ28" i="21"/>
  <c r="AG21" i="21"/>
  <c r="CA17" i="21"/>
  <c r="CB17" i="21" s="1"/>
  <c r="CC17" i="21" s="1"/>
  <c r="CD17" i="21" s="1"/>
  <c r="CE17" i="21" s="1"/>
  <c r="AO24" i="21"/>
  <c r="CV17" i="21"/>
  <c r="AW22" i="21"/>
  <c r="Y22" i="21"/>
  <c r="J200" i="5"/>
  <c r="Y25" i="21"/>
  <c r="AG12" i="21"/>
  <c r="J200" i="4"/>
  <c r="BM19" i="21"/>
  <c r="BN19" i="21" s="1"/>
  <c r="BO19" i="21" s="1"/>
  <c r="BP19" i="21" s="1"/>
  <c r="J206" i="4"/>
  <c r="BM22" i="21"/>
  <c r="BN22" i="21" s="1"/>
  <c r="BO22" i="21" s="1"/>
  <c r="BP22" i="21" s="1"/>
  <c r="AO19" i="21"/>
  <c r="CH22" i="21"/>
  <c r="CI22" i="21" s="1"/>
  <c r="CJ22" i="21" s="1"/>
  <c r="CK22" i="21" s="1"/>
  <c r="CL22" i="21" s="1"/>
  <c r="J205" i="5"/>
  <c r="BT12" i="21"/>
  <c r="BU12" i="21" s="1"/>
  <c r="BV12" i="21" s="1"/>
  <c r="BW12" i="21" s="1"/>
  <c r="BX12" i="21" s="1"/>
  <c r="CA19" i="21"/>
  <c r="CB19" i="21" s="1"/>
  <c r="CC19" i="21" s="1"/>
  <c r="CD19" i="21" s="1"/>
  <c r="Y15" i="21"/>
  <c r="CA21" i="21"/>
  <c r="CB21" i="21" s="1"/>
  <c r="CC21" i="21" s="1"/>
  <c r="CD21" i="21" s="1"/>
  <c r="CE21" i="21" s="1"/>
  <c r="CV26" i="21"/>
  <c r="CV52" i="21" s="1"/>
  <c r="BT24" i="21"/>
  <c r="BU24" i="21" s="1"/>
  <c r="BV24" i="21" s="1"/>
  <c r="BW24" i="21" s="1"/>
  <c r="BX24" i="21" s="1"/>
  <c r="J197" i="4"/>
  <c r="J203" i="5"/>
  <c r="BT22" i="21"/>
  <c r="BU22" i="21" s="1"/>
  <c r="BV22" i="21" s="1"/>
  <c r="BW22" i="21" s="1"/>
  <c r="BM15" i="21"/>
  <c r="BN15" i="21" s="1"/>
  <c r="BO15" i="21" s="1"/>
  <c r="BP15" i="21" s="1"/>
  <c r="BQ15" i="21" s="1"/>
  <c r="AO14" i="21"/>
  <c r="J206" i="5"/>
  <c r="AW27" i="21"/>
  <c r="CV27" i="21"/>
  <c r="CV53" i="21" s="1"/>
  <c r="J204" i="5"/>
  <c r="CV22" i="21"/>
  <c r="CV48" i="21" s="1"/>
  <c r="CA22" i="21"/>
  <c r="CB22" i="21" s="1"/>
  <c r="CC22" i="21" s="1"/>
  <c r="CD22" i="21" s="1"/>
  <c r="AW23" i="21"/>
  <c r="CA14" i="21"/>
  <c r="CB14" i="21" s="1"/>
  <c r="CC14" i="21" s="1"/>
  <c r="CD14" i="21" s="1"/>
  <c r="CE14" i="21" s="1"/>
  <c r="AG13" i="21"/>
  <c r="AG11" i="21"/>
  <c r="J203" i="4"/>
  <c r="CE28" i="21"/>
  <c r="Y27" i="21"/>
  <c r="J197" i="5"/>
  <c r="BB22" i="21"/>
  <c r="CO22" i="21"/>
  <c r="BB19" i="21"/>
  <c r="CO19" i="21"/>
  <c r="CA23" i="21"/>
  <c r="CB23" i="21" s="1"/>
  <c r="CC23" i="21" s="1"/>
  <c r="CD23" i="21" s="1"/>
  <c r="CE23" i="21" s="1"/>
  <c r="CV19" i="21"/>
  <c r="CV45" i="21" s="1"/>
  <c r="Y26" i="21"/>
  <c r="BT19" i="21"/>
  <c r="BU19" i="21" s="1"/>
  <c r="BV19" i="21" s="1"/>
  <c r="BW19" i="21" s="1"/>
  <c r="AW17" i="21"/>
  <c r="J204" i="4"/>
  <c r="CH19" i="21"/>
  <c r="CI19" i="21" s="1"/>
  <c r="CJ19" i="21" s="1"/>
  <c r="CK19" i="21" s="1"/>
  <c r="BT10" i="21"/>
  <c r="BU10" i="21" s="1"/>
  <c r="BV10" i="21" s="1"/>
  <c r="BW10" i="21" s="1"/>
  <c r="BT14" i="21"/>
  <c r="BU14" i="21" s="1"/>
  <c r="BV14" i="21" s="1"/>
  <c r="BW14" i="21" s="1"/>
  <c r="CH17" i="21"/>
  <c r="CI17" i="21" s="1"/>
  <c r="CJ17" i="21" s="1"/>
  <c r="CK17" i="21" s="1"/>
  <c r="CH21" i="21"/>
  <c r="CI21" i="21" s="1"/>
  <c r="CJ21" i="21" s="1"/>
  <c r="CK21" i="21" s="1"/>
  <c r="AO27" i="21"/>
  <c r="Y16" i="21"/>
  <c r="BM25" i="21"/>
  <c r="BN25" i="21" s="1"/>
  <c r="BO25" i="21" s="1"/>
  <c r="BP25" i="21" s="1"/>
  <c r="BM10" i="21"/>
  <c r="BN10" i="21" s="1"/>
  <c r="BO10" i="21" s="1"/>
  <c r="BP10" i="21" s="1"/>
  <c r="BM11" i="21"/>
  <c r="BN11" i="21" s="1"/>
  <c r="BO11" i="21" s="1"/>
  <c r="BP11" i="21" s="1"/>
  <c r="CH15" i="21"/>
  <c r="CI15" i="21" s="1"/>
  <c r="CJ15" i="21" s="1"/>
  <c r="CK15" i="21" s="1"/>
  <c r="CA29" i="21"/>
  <c r="CB29" i="21" s="1"/>
  <c r="CC29" i="21" s="1"/>
  <c r="CD29" i="21" s="1"/>
  <c r="CA27" i="21"/>
  <c r="CB27" i="21" s="1"/>
  <c r="CC27" i="21" s="1"/>
  <c r="CD27" i="21" s="1"/>
  <c r="BM16" i="21"/>
  <c r="BN16" i="21" s="1"/>
  <c r="BO16" i="21" s="1"/>
  <c r="BP16" i="21" s="1"/>
  <c r="CO26" i="21"/>
  <c r="BB26" i="21"/>
  <c r="CH20" i="21"/>
  <c r="CI20" i="21" s="1"/>
  <c r="CJ20" i="21" s="1"/>
  <c r="CK20" i="21" s="1"/>
  <c r="CH24" i="21"/>
  <c r="CI24" i="21" s="1"/>
  <c r="CJ24" i="21" s="1"/>
  <c r="CK24" i="21" s="1"/>
  <c r="Y20" i="21"/>
  <c r="CH10" i="21"/>
  <c r="CI10" i="21" s="1"/>
  <c r="CJ10" i="21" s="1"/>
  <c r="CK10" i="21" s="1"/>
  <c r="CA12" i="21"/>
  <c r="CB12" i="21" s="1"/>
  <c r="CC12" i="21" s="1"/>
  <c r="CD12" i="21" s="1"/>
  <c r="CA15" i="21"/>
  <c r="CB15" i="21" s="1"/>
  <c r="CC15" i="21" s="1"/>
  <c r="CD15" i="21" s="1"/>
  <c r="CO14" i="21"/>
  <c r="BB14" i="21"/>
  <c r="CA24" i="21"/>
  <c r="CB24" i="21" s="1"/>
  <c r="CC24" i="21" s="1"/>
  <c r="CD24" i="21" s="1"/>
  <c r="CV29" i="21"/>
  <c r="CV55" i="21" s="1"/>
  <c r="CO27" i="21"/>
  <c r="BB27" i="21"/>
  <c r="CV24" i="21"/>
  <c r="CV50" i="21" s="1"/>
  <c r="Y18" i="21"/>
  <c r="BM20" i="21"/>
  <c r="BN20" i="21" s="1"/>
  <c r="BO20" i="21" s="1"/>
  <c r="BP20" i="21" s="1"/>
  <c r="AG25" i="21"/>
  <c r="CV11" i="21"/>
  <c r="CV37" i="21" s="1"/>
  <c r="BB25" i="21"/>
  <c r="CO25" i="21"/>
  <c r="Y23" i="21"/>
  <c r="AG23" i="21"/>
  <c r="CV14" i="21"/>
  <c r="CV40" i="21" s="1"/>
  <c r="BB29" i="21"/>
  <c r="CO29" i="21"/>
  <c r="CO20" i="21"/>
  <c r="BB20" i="21"/>
  <c r="AO16" i="21"/>
  <c r="CO24" i="21"/>
  <c r="BB24" i="21"/>
  <c r="BM13" i="21"/>
  <c r="BN13" i="21" s="1"/>
  <c r="BO13" i="21" s="1"/>
  <c r="BP13" i="21" s="1"/>
  <c r="CO11" i="21"/>
  <c r="BB11" i="21"/>
  <c r="AO10" i="21"/>
  <c r="BT21" i="21"/>
  <c r="BU21" i="21" s="1"/>
  <c r="BV21" i="21" s="1"/>
  <c r="BW21" i="21" s="1"/>
  <c r="BM23" i="21"/>
  <c r="BN23" i="21" s="1"/>
  <c r="BO23" i="21" s="1"/>
  <c r="BP23" i="21" s="1"/>
  <c r="BT23" i="21"/>
  <c r="BU23" i="21" s="1"/>
  <c r="BV23" i="21" s="1"/>
  <c r="BW23" i="21" s="1"/>
  <c r="BB17" i="21"/>
  <c r="CO17" i="21"/>
  <c r="CV20" i="21"/>
  <c r="CV46" i="21" s="1"/>
  <c r="CA16" i="21"/>
  <c r="CB16" i="21" s="1"/>
  <c r="CC16" i="21" s="1"/>
  <c r="CD16" i="21" s="1"/>
  <c r="CE16" i="21" s="1"/>
  <c r="AW18" i="21"/>
  <c r="BM18" i="21"/>
  <c r="BN18" i="21" s="1"/>
  <c r="BO18" i="21" s="1"/>
  <c r="BP18" i="21" s="1"/>
  <c r="BT25" i="21"/>
  <c r="BU25" i="21" s="1"/>
  <c r="BV25" i="21" s="1"/>
  <c r="BW25" i="21" s="1"/>
  <c r="CV23" i="21"/>
  <c r="CA11" i="21"/>
  <c r="CB11" i="21" s="1"/>
  <c r="CC11" i="21" s="1"/>
  <c r="CD11" i="21" s="1"/>
  <c r="BT29" i="21"/>
  <c r="BU29" i="21" s="1"/>
  <c r="BV29" i="21" s="1"/>
  <c r="BW29" i="21" s="1"/>
  <c r="BB16" i="21"/>
  <c r="CO16" i="21"/>
  <c r="CA20" i="21"/>
  <c r="CB20" i="21" s="1"/>
  <c r="CC20" i="21" s="1"/>
  <c r="CD20" i="21" s="1"/>
  <c r="CO23" i="21"/>
  <c r="BB23" i="21"/>
  <c r="BT13" i="21"/>
  <c r="BU13" i="21" s="1"/>
  <c r="BV13" i="21" s="1"/>
  <c r="BW13" i="21" s="1"/>
  <c r="CA13" i="21"/>
  <c r="CB13" i="21" s="1"/>
  <c r="CC13" i="21" s="1"/>
  <c r="CD13" i="21" s="1"/>
  <c r="CA10" i="21"/>
  <c r="CB10" i="21" s="1"/>
  <c r="CC10" i="21" s="1"/>
  <c r="CD10" i="21" s="1"/>
  <c r="Y21" i="21"/>
  <c r="AO26" i="21"/>
  <c r="Y17" i="21"/>
  <c r="BT18" i="21"/>
  <c r="BU18" i="21" s="1"/>
  <c r="BV18" i="21" s="1"/>
  <c r="BW18" i="21" s="1"/>
  <c r="CV16" i="21"/>
  <c r="CH18" i="21"/>
  <c r="CI18" i="21" s="1"/>
  <c r="CJ18" i="21" s="1"/>
  <c r="CK18" i="21" s="1"/>
  <c r="CV10" i="21"/>
  <c r="CV36" i="21" s="1"/>
  <c r="BT27" i="21"/>
  <c r="BU27" i="21" s="1"/>
  <c r="BV27" i="21" s="1"/>
  <c r="BW27" i="21" s="1"/>
  <c r="BB15" i="21"/>
  <c r="CO15" i="21"/>
  <c r="AO17" i="21"/>
  <c r="CH29" i="21"/>
  <c r="CI29" i="21" s="1"/>
  <c r="CJ29" i="21" s="1"/>
  <c r="CK29" i="21" s="1"/>
  <c r="CA26" i="21"/>
  <c r="CB26" i="21" s="1"/>
  <c r="CC26" i="21" s="1"/>
  <c r="CD26" i="21" s="1"/>
  <c r="BM17" i="21"/>
  <c r="BN17" i="21" s="1"/>
  <c r="BO17" i="21" s="1"/>
  <c r="BP17" i="21" s="1"/>
  <c r="BQ17" i="21" s="1"/>
  <c r="AO18" i="21"/>
  <c r="Y29" i="21"/>
  <c r="Y24" i="21"/>
  <c r="CO10" i="21"/>
  <c r="BB10" i="21"/>
  <c r="AW11" i="21"/>
  <c r="CV15" i="21"/>
  <c r="BB12" i="21"/>
  <c r="CO12" i="21"/>
  <c r="AW12" i="21"/>
  <c r="AW13" i="21"/>
  <c r="BM21" i="21"/>
  <c r="BN21" i="21" s="1"/>
  <c r="BO21" i="21" s="1"/>
  <c r="BP21" i="21" s="1"/>
  <c r="BT11" i="21"/>
  <c r="BU11" i="21" s="1"/>
  <c r="BV11" i="21" s="1"/>
  <c r="BW11" i="21" s="1"/>
  <c r="CH27" i="21"/>
  <c r="CI27" i="21" s="1"/>
  <c r="CJ27" i="21" s="1"/>
  <c r="CK27" i="21" s="1"/>
  <c r="AW26" i="21"/>
  <c r="BM29" i="21"/>
  <c r="BN29" i="21" s="1"/>
  <c r="BO29" i="21" s="1"/>
  <c r="BP29" i="21" s="1"/>
  <c r="BM24" i="21"/>
  <c r="BN24" i="21" s="1"/>
  <c r="BO24" i="21" s="1"/>
  <c r="BP24" i="21" s="1"/>
  <c r="BM27" i="21"/>
  <c r="BN27" i="21" s="1"/>
  <c r="BO27" i="21" s="1"/>
  <c r="BP27" i="21" s="1"/>
  <c r="AO25" i="21"/>
  <c r="CH11" i="21"/>
  <c r="CI11" i="21" s="1"/>
  <c r="CJ11" i="21" s="1"/>
  <c r="CK11" i="21" s="1"/>
  <c r="CV12" i="21"/>
  <c r="BX28" i="21"/>
  <c r="AW25" i="21"/>
  <c r="CH23" i="21"/>
  <c r="CI23" i="21" s="1"/>
  <c r="CJ23" i="21" s="1"/>
  <c r="CK23" i="21" s="1"/>
  <c r="CH12" i="21"/>
  <c r="CI12" i="21" s="1"/>
  <c r="CJ12" i="21" s="1"/>
  <c r="CK12" i="21" s="1"/>
  <c r="CL12" i="21" s="1"/>
  <c r="CH13" i="21"/>
  <c r="CI13" i="21" s="1"/>
  <c r="CJ13" i="21" s="1"/>
  <c r="CK13" i="21" s="1"/>
  <c r="AW14" i="21"/>
  <c r="AG16" i="21"/>
  <c r="CH16" i="21"/>
  <c r="CI16" i="21" s="1"/>
  <c r="CJ16" i="21" s="1"/>
  <c r="CK16" i="21" s="1"/>
  <c r="AG26" i="21"/>
  <c r="CA18" i="21"/>
  <c r="CB18" i="21" s="1"/>
  <c r="CC18" i="21" s="1"/>
  <c r="CD18" i="21" s="1"/>
  <c r="CE18" i="21" s="1"/>
  <c r="AG20" i="21"/>
  <c r="Y14" i="21"/>
  <c r="BM26" i="21"/>
  <c r="BN26" i="21" s="1"/>
  <c r="BO26" i="21" s="1"/>
  <c r="BP26" i="21" s="1"/>
  <c r="CA25" i="21"/>
  <c r="CB25" i="21" s="1"/>
  <c r="CC25" i="21" s="1"/>
  <c r="CD25" i="21" s="1"/>
  <c r="BM12" i="21"/>
  <c r="BN12" i="21" s="1"/>
  <c r="BO12" i="21" s="1"/>
  <c r="BP12" i="21" s="1"/>
  <c r="CV21" i="21"/>
  <c r="BT15" i="21"/>
  <c r="BU15" i="21" s="1"/>
  <c r="BV15" i="21" s="1"/>
  <c r="BW15" i="21" s="1"/>
  <c r="CH14" i="21"/>
  <c r="CI14" i="21" s="1"/>
  <c r="CJ14" i="21" s="1"/>
  <c r="CK14" i="21" s="1"/>
  <c r="CH26" i="21"/>
  <c r="CI26" i="21" s="1"/>
  <c r="CJ26" i="21" s="1"/>
  <c r="CK26" i="21" s="1"/>
  <c r="BB18" i="21"/>
  <c r="CO18" i="21"/>
  <c r="BC28" i="21"/>
  <c r="CP28" i="21"/>
  <c r="CX28" i="21" s="1"/>
  <c r="CX54" i="21" s="1"/>
  <c r="CV13" i="21"/>
  <c r="CV39" i="21" s="1"/>
  <c r="BT17" i="21"/>
  <c r="BU17" i="21" s="1"/>
  <c r="BV17" i="21" s="1"/>
  <c r="BW17" i="21" s="1"/>
  <c r="CO21" i="21"/>
  <c r="BB21" i="21"/>
  <c r="AG10" i="21"/>
  <c r="AG14" i="21"/>
  <c r="CH25" i="21"/>
  <c r="CI25" i="21" s="1"/>
  <c r="CJ25" i="21" s="1"/>
  <c r="CK25" i="21" s="1"/>
  <c r="Y11" i="21"/>
  <c r="AW15" i="21"/>
  <c r="BT16" i="21"/>
  <c r="BU16" i="21" s="1"/>
  <c r="BV16" i="21" s="1"/>
  <c r="BW16" i="21" s="1"/>
  <c r="AW21" i="21"/>
  <c r="BT26" i="21"/>
  <c r="BU26" i="21" s="1"/>
  <c r="BV26" i="21" s="1"/>
  <c r="BW26" i="21" s="1"/>
  <c r="BT20" i="21"/>
  <c r="BU20" i="21" s="1"/>
  <c r="BV20" i="21" s="1"/>
  <c r="BW20" i="21" s="1"/>
  <c r="BM14" i="21"/>
  <c r="BN14" i="21" s="1"/>
  <c r="BO14" i="21" s="1"/>
  <c r="BP14" i="21" s="1"/>
  <c r="CV18" i="21"/>
  <c r="CV44" i="21" s="1"/>
  <c r="AW24" i="21"/>
  <c r="AW10" i="21"/>
  <c r="CO13" i="21"/>
  <c r="BB13" i="21"/>
  <c r="Y10" i="21"/>
  <c r="CL28" i="21"/>
  <c r="I129" i="4"/>
  <c r="R192" i="4" l="1"/>
  <c r="R195" i="4"/>
  <c r="J113" i="7" a="1"/>
  <c r="J113" i="7" s="1"/>
  <c r="Q216" i="4"/>
  <c r="H113" i="7" a="1"/>
  <c r="H113" i="7" s="1"/>
  <c r="O216" i="4"/>
  <c r="F113" i="7" a="1"/>
  <c r="F113" i="7" s="1"/>
  <c r="K113" i="7" s="1"/>
  <c r="H123" i="7" a="1"/>
  <c r="H123" i="7" s="1"/>
  <c r="O226" i="4"/>
  <c r="G123" i="7" a="1"/>
  <c r="G123" i="7" s="1"/>
  <c r="N226" i="4"/>
  <c r="G113" i="7" a="1"/>
  <c r="G113" i="7" s="1"/>
  <c r="N216" i="4"/>
  <c r="R216" i="4" s="1"/>
  <c r="I123" i="7" a="1"/>
  <c r="I123" i="7" s="1"/>
  <c r="P226" i="4"/>
  <c r="R202" i="4"/>
  <c r="F232" i="4"/>
  <c r="N198" i="4"/>
  <c r="R196" i="4"/>
  <c r="E215" i="4"/>
  <c r="M192" i="4"/>
  <c r="G215" i="4"/>
  <c r="O191" i="4"/>
  <c r="R191" i="4" s="1"/>
  <c r="J216" i="4"/>
  <c r="E28" i="5"/>
  <c r="E153" i="5" s="1"/>
  <c r="I232" i="4"/>
  <c r="Q198" i="4"/>
  <c r="R201" i="4"/>
  <c r="R189" i="4"/>
  <c r="E17" i="4" a="1"/>
  <c r="E17" i="4" s="1"/>
  <c r="E142" i="4" s="1"/>
  <c r="M142" i="4" s="1"/>
  <c r="CV43" i="21"/>
  <c r="F28" i="4" a="1"/>
  <c r="F28" i="4" s="1"/>
  <c r="F153" i="4" s="1"/>
  <c r="N153" i="4" s="1"/>
  <c r="CW54" i="21"/>
  <c r="E25" i="4" a="1"/>
  <c r="E25" i="4" s="1"/>
  <c r="E150" i="4" s="1"/>
  <c r="M150" i="4" s="1"/>
  <c r="CV51" i="21"/>
  <c r="E12" i="4" a="1"/>
  <c r="E12" i="4" s="1"/>
  <c r="E137" i="4" s="1"/>
  <c r="CV38" i="21"/>
  <c r="E23" i="4" a="1"/>
  <c r="E23" i="4" s="1"/>
  <c r="E148" i="4" s="1"/>
  <c r="M148" i="4" s="1"/>
  <c r="CV49" i="21"/>
  <c r="E21" i="4" a="1"/>
  <c r="E21" i="4" s="1"/>
  <c r="E146" i="4" s="1"/>
  <c r="M146" i="4" s="1"/>
  <c r="CV47" i="21"/>
  <c r="E15" i="4" a="1"/>
  <c r="E15" i="4" s="1"/>
  <c r="E140" i="4" s="1"/>
  <c r="M140" i="4" s="1"/>
  <c r="CV41" i="21"/>
  <c r="E16" i="4" a="1"/>
  <c r="E16" i="4" s="1"/>
  <c r="E141" i="4" s="1"/>
  <c r="M141" i="4" s="1"/>
  <c r="CV42" i="21"/>
  <c r="H232" i="4"/>
  <c r="G232" i="4"/>
  <c r="G224" i="5"/>
  <c r="H215" i="4"/>
  <c r="F145" i="7"/>
  <c r="G215" i="5"/>
  <c r="G224" i="4"/>
  <c r="H224" i="5"/>
  <c r="E215" i="5"/>
  <c r="F215" i="5"/>
  <c r="F215" i="4"/>
  <c r="H215" i="5"/>
  <c r="I215" i="4"/>
  <c r="I224" i="5"/>
  <c r="F224" i="5"/>
  <c r="F224" i="4"/>
  <c r="I224" i="4"/>
  <c r="H224" i="4"/>
  <c r="J199" i="4"/>
  <c r="J191" i="4"/>
  <c r="J192" i="4"/>
  <c r="J192" i="5"/>
  <c r="J202" i="5"/>
  <c r="J195" i="4"/>
  <c r="J188" i="4"/>
  <c r="E226" i="4"/>
  <c r="M226" i="4" s="1"/>
  <c r="J201" i="4"/>
  <c r="J201" i="5"/>
  <c r="J202" i="4"/>
  <c r="E224" i="4"/>
  <c r="J196" i="4"/>
  <c r="J196" i="5"/>
  <c r="J195" i="5"/>
  <c r="E224" i="5"/>
  <c r="E231" i="5"/>
  <c r="J231" i="5" s="1"/>
  <c r="J198" i="5"/>
  <c r="J191" i="5"/>
  <c r="AG30" i="21"/>
  <c r="Y30" i="21"/>
  <c r="AW30" i="21"/>
  <c r="E232" i="4"/>
  <c r="M232" i="4" s="1"/>
  <c r="J198" i="4"/>
  <c r="BT30" i="21"/>
  <c r="BU30" i="21" s="1"/>
  <c r="BV30" i="21" s="1"/>
  <c r="BW30" i="21" s="1"/>
  <c r="CA30" i="21"/>
  <c r="CB30" i="21" s="1"/>
  <c r="CC30" i="21" s="1"/>
  <c r="CD30" i="21" s="1"/>
  <c r="BM30" i="21"/>
  <c r="BN30" i="21" s="1"/>
  <c r="BO30" i="21" s="1"/>
  <c r="BP30" i="21" s="1"/>
  <c r="BB30" i="21"/>
  <c r="CO30" i="21"/>
  <c r="CV30" i="21"/>
  <c r="CV56" i="21" s="1"/>
  <c r="CH30" i="21"/>
  <c r="CI30" i="21" s="1"/>
  <c r="CJ30" i="21" s="1"/>
  <c r="CK30" i="21" s="1"/>
  <c r="E25" i="5"/>
  <c r="E150" i="5" s="1"/>
  <c r="E17" i="5"/>
  <c r="E142" i="5" s="1"/>
  <c r="BX25" i="21"/>
  <c r="CL19" i="21"/>
  <c r="BQ26" i="21"/>
  <c r="CE29" i="21"/>
  <c r="BX16" i="21"/>
  <c r="CL18" i="21"/>
  <c r="CL13" i="21"/>
  <c r="BQ20" i="21"/>
  <c r="CL15" i="21"/>
  <c r="BX20" i="21"/>
  <c r="CE19" i="21"/>
  <c r="BQ14" i="21"/>
  <c r="BQ21" i="21"/>
  <c r="BQ25" i="21"/>
  <c r="BX19" i="21"/>
  <c r="CE27" i="21"/>
  <c r="CL16" i="21"/>
  <c r="CE12" i="21"/>
  <c r="BX10" i="21"/>
  <c r="G28" i="4" a="1"/>
  <c r="G28" i="4" s="1"/>
  <c r="G153" i="4" s="1"/>
  <c r="O153" i="4" s="1"/>
  <c r="CP19" i="21"/>
  <c r="CX19" i="21" s="1"/>
  <c r="BC19" i="21"/>
  <c r="BQ22" i="21"/>
  <c r="CW22" i="21"/>
  <c r="E22" i="4" a="1"/>
  <c r="E22" i="4" s="1"/>
  <c r="E147" i="4" s="1"/>
  <c r="M147" i="4" s="1"/>
  <c r="E26" i="4" a="1"/>
  <c r="E26" i="4" s="1"/>
  <c r="E151" i="4" s="1"/>
  <c r="M151" i="4" s="1"/>
  <c r="BC22" i="21"/>
  <c r="CP22" i="21"/>
  <c r="CX22" i="21" s="1"/>
  <c r="E27" i="4" a="1"/>
  <c r="E27" i="4" s="1"/>
  <c r="E152" i="4" s="1"/>
  <c r="M152" i="4" s="1"/>
  <c r="BQ19" i="21"/>
  <c r="BQ27" i="21"/>
  <c r="BQ13" i="21"/>
  <c r="CL21" i="21"/>
  <c r="CW13" i="21"/>
  <c r="BQ24" i="21"/>
  <c r="CW27" i="21"/>
  <c r="CW21" i="21"/>
  <c r="CE13" i="21"/>
  <c r="BX29" i="21"/>
  <c r="BX14" i="21"/>
  <c r="E19" i="4" a="1"/>
  <c r="E19" i="4" s="1"/>
  <c r="E144" i="4" s="1"/>
  <c r="M144" i="4" s="1"/>
  <c r="BX22" i="21"/>
  <c r="BX17" i="21"/>
  <c r="BQ29" i="21"/>
  <c r="BX27" i="21"/>
  <c r="CE24" i="21"/>
  <c r="CW26" i="21"/>
  <c r="CW25" i="21"/>
  <c r="CW19" i="21"/>
  <c r="CE22" i="21"/>
  <c r="CQ28" i="21"/>
  <c r="BD28" i="21"/>
  <c r="CR28" i="21" s="1"/>
  <c r="CZ28" i="21" s="1"/>
  <c r="CE25" i="21"/>
  <c r="CW16" i="21"/>
  <c r="CW29" i="21"/>
  <c r="E11" i="4" a="1"/>
  <c r="E11" i="4" s="1"/>
  <c r="CW14" i="21"/>
  <c r="BC26" i="21"/>
  <c r="CP26" i="21"/>
  <c r="CX26" i="21" s="1"/>
  <c r="CL25" i="21"/>
  <c r="CW18" i="21"/>
  <c r="E10" i="4" a="1"/>
  <c r="E10" i="4" s="1"/>
  <c r="E135" i="4" s="1"/>
  <c r="M135" i="4" s="1"/>
  <c r="BC16" i="21"/>
  <c r="CP16" i="21"/>
  <c r="CX16" i="21" s="1"/>
  <c r="E20" i="4" a="1"/>
  <c r="E20" i="4" s="1"/>
  <c r="E145" i="4" s="1"/>
  <c r="M145" i="4" s="1"/>
  <c r="BC29" i="21"/>
  <c r="CP29" i="21"/>
  <c r="CX29" i="21" s="1"/>
  <c r="CE15" i="21"/>
  <c r="BQ11" i="21"/>
  <c r="BC18" i="21"/>
  <c r="CP18" i="21"/>
  <c r="CX18" i="21" s="1"/>
  <c r="CW17" i="21"/>
  <c r="CL26" i="21"/>
  <c r="CL23" i="21"/>
  <c r="CE26" i="21"/>
  <c r="CP17" i="21"/>
  <c r="CX17" i="21" s="1"/>
  <c r="BC17" i="21"/>
  <c r="BC11" i="21"/>
  <c r="CP11" i="21"/>
  <c r="CX11" i="21" s="1"/>
  <c r="BX13" i="21"/>
  <c r="CE11" i="21"/>
  <c r="BX23" i="21"/>
  <c r="CW11" i="21"/>
  <c r="CL14" i="21"/>
  <c r="CW12" i="21"/>
  <c r="BX18" i="21"/>
  <c r="E24" i="4" a="1"/>
  <c r="E24" i="4" s="1"/>
  <c r="CL10" i="21"/>
  <c r="BQ16" i="21"/>
  <c r="BQ10" i="21"/>
  <c r="CL17" i="21"/>
  <c r="CP13" i="21"/>
  <c r="CX13" i="21" s="1"/>
  <c r="BC13" i="21"/>
  <c r="BX26" i="21"/>
  <c r="CP21" i="21"/>
  <c r="BC21" i="21"/>
  <c r="BC12" i="21"/>
  <c r="CP12" i="21"/>
  <c r="CX12" i="21" s="1"/>
  <c r="CL29" i="21"/>
  <c r="CP23" i="21"/>
  <c r="CX23" i="21" s="1"/>
  <c r="BC23" i="21"/>
  <c r="F151" i="7"/>
  <c r="E23" i="5"/>
  <c r="E148" i="5" s="1"/>
  <c r="BQ23" i="21"/>
  <c r="CP27" i="21"/>
  <c r="CX27" i="21" s="1"/>
  <c r="BC27" i="21"/>
  <c r="BX15" i="21"/>
  <c r="CL27" i="21"/>
  <c r="E15" i="5"/>
  <c r="E140" i="5" s="1"/>
  <c r="CW23" i="21"/>
  <c r="BC24" i="21"/>
  <c r="CP24" i="21"/>
  <c r="CX24" i="21" s="1"/>
  <c r="E14" i="4" a="1"/>
  <c r="E14" i="4" s="1"/>
  <c r="BX21" i="21"/>
  <c r="CW24" i="21"/>
  <c r="E29" i="4" a="1"/>
  <c r="E29" i="4" s="1"/>
  <c r="E154" i="4" s="1"/>
  <c r="M154" i="4" s="1"/>
  <c r="CL24" i="21"/>
  <c r="E21" i="5"/>
  <c r="E146" i="5" s="1"/>
  <c r="F149" i="7"/>
  <c r="CL11" i="21"/>
  <c r="BX11" i="21"/>
  <c r="CP10" i="21"/>
  <c r="CX10" i="21" s="1"/>
  <c r="BC10" i="21"/>
  <c r="CW15" i="21"/>
  <c r="BQ18" i="21"/>
  <c r="E18" i="4" a="1"/>
  <c r="E18" i="4" s="1"/>
  <c r="E143" i="4" s="1"/>
  <c r="M143" i="4" s="1"/>
  <c r="E13" i="4" a="1"/>
  <c r="E13" i="4" s="1"/>
  <c r="E138" i="4" s="1"/>
  <c r="M138" i="4" s="1"/>
  <c r="BQ12" i="21"/>
  <c r="CW10" i="21"/>
  <c r="CP15" i="21"/>
  <c r="BC15" i="21"/>
  <c r="CE10" i="21"/>
  <c r="CE20" i="21"/>
  <c r="BC20" i="21"/>
  <c r="CP20" i="21"/>
  <c r="CX20" i="21" s="1"/>
  <c r="CL20" i="21"/>
  <c r="CW20" i="21"/>
  <c r="BC25" i="21"/>
  <c r="CP25" i="21"/>
  <c r="CX25" i="21" s="1"/>
  <c r="CP14" i="21"/>
  <c r="CX14" i="21" s="1"/>
  <c r="BC14" i="21"/>
  <c r="H129" i="4"/>
  <c r="F153" i="7" l="1"/>
  <c r="H121" i="7" a="1"/>
  <c r="H121" i="7" s="1"/>
  <c r="O224" i="4"/>
  <c r="F121" i="7" a="1"/>
  <c r="F121" i="7" s="1"/>
  <c r="M224" i="4"/>
  <c r="F112" i="7" a="1"/>
  <c r="F112" i="7" s="1"/>
  <c r="M215" i="4"/>
  <c r="I112" i="7" a="1"/>
  <c r="I112" i="7" s="1"/>
  <c r="P215" i="4"/>
  <c r="J112" i="7" a="1"/>
  <c r="J112" i="7" s="1"/>
  <c r="Q215" i="4"/>
  <c r="J129" i="7" a="1"/>
  <c r="J129" i="7" s="1"/>
  <c r="Q232" i="4"/>
  <c r="I121" i="7" a="1"/>
  <c r="I121" i="7" s="1"/>
  <c r="K121" i="7" s="1"/>
  <c r="P224" i="4"/>
  <c r="G129" i="7" a="1"/>
  <c r="G129" i="7" s="1"/>
  <c r="N232" i="4"/>
  <c r="R226" i="4"/>
  <c r="J121" i="7" a="1"/>
  <c r="J121" i="7" s="1"/>
  <c r="Q224" i="4"/>
  <c r="H129" i="7" a="1"/>
  <c r="H129" i="7" s="1"/>
  <c r="O232" i="4"/>
  <c r="G112" i="7" a="1"/>
  <c r="G112" i="7" s="1"/>
  <c r="N215" i="4"/>
  <c r="G121" i="7" a="1"/>
  <c r="G121" i="7" s="1"/>
  <c r="N224" i="4"/>
  <c r="I129" i="7" a="1"/>
  <c r="I129" i="7" s="1"/>
  <c r="P232" i="4"/>
  <c r="H112" i="7" a="1"/>
  <c r="H112" i="7" s="1"/>
  <c r="O215" i="4"/>
  <c r="R198" i="4"/>
  <c r="E190" i="4"/>
  <c r="M190" i="4" s="1"/>
  <c r="M137" i="4"/>
  <c r="G156" i="7"/>
  <c r="E12" i="5"/>
  <c r="E137" i="5" s="1"/>
  <c r="E190" i="5" s="1"/>
  <c r="E16" i="5"/>
  <c r="E141" i="5" s="1"/>
  <c r="G16" i="4" a="1"/>
  <c r="G16" i="4" s="1"/>
  <c r="G141" i="4" s="1"/>
  <c r="O141" i="4" s="1"/>
  <c r="CX42" i="21"/>
  <c r="F20" i="4" a="1"/>
  <c r="F20" i="4" s="1"/>
  <c r="F145" i="4" s="1"/>
  <c r="N145" i="4" s="1"/>
  <c r="CW46" i="21"/>
  <c r="CW36" i="21"/>
  <c r="CW38" i="21"/>
  <c r="G11" i="4" a="1"/>
  <c r="G11" i="4" s="1"/>
  <c r="CX37" i="21"/>
  <c r="G18" i="4" a="1"/>
  <c r="G18" i="4" s="1"/>
  <c r="G143" i="4" s="1"/>
  <c r="O143" i="4" s="1"/>
  <c r="CX44" i="21"/>
  <c r="F29" i="4" a="1"/>
  <c r="F29" i="4" s="1"/>
  <c r="F154" i="4" s="1"/>
  <c r="N154" i="4" s="1"/>
  <c r="CW55" i="21"/>
  <c r="F26" i="4" a="1"/>
  <c r="F26" i="4" s="1"/>
  <c r="CW52" i="21"/>
  <c r="F24" i="4" a="1"/>
  <c r="F24" i="4" s="1"/>
  <c r="F149" i="4" s="1"/>
  <c r="N149" i="4" s="1"/>
  <c r="CW50" i="21"/>
  <c r="F11" i="4" a="1"/>
  <c r="F11" i="4" s="1"/>
  <c r="CW37" i="21"/>
  <c r="F18" i="4" a="1"/>
  <c r="F18" i="4" s="1"/>
  <c r="F143" i="4" s="1"/>
  <c r="N143" i="4" s="1"/>
  <c r="CW44" i="21"/>
  <c r="F21" i="4" a="1"/>
  <c r="F21" i="4" s="1"/>
  <c r="G62" i="7" s="1"/>
  <c r="CW47" i="21"/>
  <c r="G19" i="4" a="1"/>
  <c r="G19" i="4" s="1"/>
  <c r="G144" i="4" s="1"/>
  <c r="O144" i="4" s="1"/>
  <c r="CX45" i="21"/>
  <c r="F22" i="4" a="1"/>
  <c r="F22" i="4" s="1"/>
  <c r="F147" i="4" s="1"/>
  <c r="N147" i="4" s="1"/>
  <c r="CW48" i="21"/>
  <c r="G13" i="4" a="1"/>
  <c r="G13" i="4" s="1"/>
  <c r="G138" i="4" s="1"/>
  <c r="O138" i="4" s="1"/>
  <c r="CX39" i="21"/>
  <c r="CW42" i="21"/>
  <c r="G20" i="4" a="1"/>
  <c r="G20" i="4" s="1"/>
  <c r="G145" i="4" s="1"/>
  <c r="O145" i="4" s="1"/>
  <c r="CX46" i="21"/>
  <c r="G12" i="4" a="1"/>
  <c r="G12" i="4" s="1"/>
  <c r="G137" i="4" s="1"/>
  <c r="O137" i="4" s="1"/>
  <c r="CX38" i="21"/>
  <c r="G17" i="4" a="1"/>
  <c r="G17" i="4" s="1"/>
  <c r="G142" i="4" s="1"/>
  <c r="O142" i="4" s="1"/>
  <c r="CX43" i="21"/>
  <c r="I28" i="4" a="1"/>
  <c r="I28" i="4" s="1"/>
  <c r="I153" i="4" s="1"/>
  <c r="Q153" i="4" s="1"/>
  <c r="CZ54" i="21"/>
  <c r="F27" i="4" a="1"/>
  <c r="F27" i="4" s="1"/>
  <c r="F152" i="4" s="1"/>
  <c r="N152" i="4" s="1"/>
  <c r="CW53" i="21"/>
  <c r="G22" i="4" a="1"/>
  <c r="G22" i="4" s="1"/>
  <c r="G147" i="4" s="1"/>
  <c r="O147" i="4" s="1"/>
  <c r="CX48" i="21"/>
  <c r="CX36" i="21"/>
  <c r="E97" i="4"/>
  <c r="G27" i="4" a="1"/>
  <c r="G27" i="4" s="1"/>
  <c r="G152" i="4" s="1"/>
  <c r="O152" i="4" s="1"/>
  <c r="CX53" i="21"/>
  <c r="G29" i="4" a="1"/>
  <c r="G29" i="4" s="1"/>
  <c r="G154" i="4" s="1"/>
  <c r="O154" i="4" s="1"/>
  <c r="CX55" i="21"/>
  <c r="G26" i="4" a="1"/>
  <c r="G26" i="4" s="1"/>
  <c r="G151" i="4" s="1"/>
  <c r="O151" i="4" s="1"/>
  <c r="CX52" i="21"/>
  <c r="CW49" i="21"/>
  <c r="CW43" i="21"/>
  <c r="G23" i="4" a="1"/>
  <c r="G23" i="4" s="1"/>
  <c r="G148" i="4" s="1"/>
  <c r="O148" i="4" s="1"/>
  <c r="CX49" i="21"/>
  <c r="G14" i="4" a="1"/>
  <c r="G14" i="4" s="1"/>
  <c r="CX40" i="21"/>
  <c r="CW41" i="21"/>
  <c r="F58" i="7"/>
  <c r="G24" i="4" a="1"/>
  <c r="G24" i="4" s="1"/>
  <c r="G149" i="4" s="1"/>
  <c r="O149" i="4" s="1"/>
  <c r="CX50" i="21"/>
  <c r="F13" i="4" a="1"/>
  <c r="F13" i="4" s="1"/>
  <c r="F138" i="4" s="1"/>
  <c r="N138" i="4" s="1"/>
  <c r="CW39" i="21"/>
  <c r="CW51" i="21"/>
  <c r="G25" i="4" a="1"/>
  <c r="G25" i="4" s="1"/>
  <c r="G150" i="4" s="1"/>
  <c r="O150" i="4" s="1"/>
  <c r="CX51" i="21"/>
  <c r="F144" i="7"/>
  <c r="F14" i="4" a="1"/>
  <c r="F14" i="4" s="1"/>
  <c r="CW40" i="21"/>
  <c r="F19" i="4" a="1"/>
  <c r="F19" i="4" s="1"/>
  <c r="F144" i="4" s="1"/>
  <c r="N144" i="4" s="1"/>
  <c r="CW45" i="21"/>
  <c r="E122" i="4"/>
  <c r="E122" i="5" s="1"/>
  <c r="E149" i="4"/>
  <c r="M149" i="4" s="1"/>
  <c r="E124" i="4"/>
  <c r="E124" i="5" s="1"/>
  <c r="J215" i="5"/>
  <c r="J215" i="4"/>
  <c r="J224" i="5"/>
  <c r="J224" i="4"/>
  <c r="J226" i="4"/>
  <c r="F123" i="7" a="1"/>
  <c r="F123" i="7" s="1"/>
  <c r="K123" i="7" s="1"/>
  <c r="CE30" i="21"/>
  <c r="BX30" i="21"/>
  <c r="CL30" i="21"/>
  <c r="E31" i="4" a="1"/>
  <c r="E31" i="4" s="1"/>
  <c r="E31" i="5" s="1"/>
  <c r="E33" i="4" a="1"/>
  <c r="E33" i="4" s="1"/>
  <c r="E33" i="5" s="1"/>
  <c r="E35" i="4" a="1"/>
  <c r="E35" i="4" s="1"/>
  <c r="E35" i="5" s="1"/>
  <c r="E32" i="4" a="1"/>
  <c r="E32" i="4" s="1"/>
  <c r="E32" i="5" s="1"/>
  <c r="E34" i="4" a="1"/>
  <c r="E34" i="4" s="1"/>
  <c r="E34" i="5" s="1"/>
  <c r="CW30" i="21"/>
  <c r="CW33" i="21" s="1"/>
  <c r="BQ30" i="21"/>
  <c r="J232" i="4"/>
  <c r="F129" i="7" a="1"/>
  <c r="F129" i="7" s="1"/>
  <c r="K129" i="7" s="1"/>
  <c r="E128" i="4"/>
  <c r="E128" i="5" s="1"/>
  <c r="E30" i="4" a="1"/>
  <c r="E30" i="4" s="1"/>
  <c r="E100" i="4" s="1"/>
  <c r="G128" i="4"/>
  <c r="BC30" i="21"/>
  <c r="CP30" i="21"/>
  <c r="F128" i="4"/>
  <c r="F30" i="7"/>
  <c r="F150" i="7"/>
  <c r="E22" i="5"/>
  <c r="E147" i="5" s="1"/>
  <c r="F25" i="4" a="1"/>
  <c r="F25" i="4" s="1"/>
  <c r="F150" i="4" s="1"/>
  <c r="N150" i="4" s="1"/>
  <c r="G150" i="7"/>
  <c r="E177" i="5"/>
  <c r="BE28" i="21"/>
  <c r="BG28" i="21" s="1"/>
  <c r="BI28" i="21" s="1"/>
  <c r="E177" i="4"/>
  <c r="CY28" i="21"/>
  <c r="CS28" i="21"/>
  <c r="E27" i="5"/>
  <c r="E152" i="5" s="1"/>
  <c r="F155" i="7"/>
  <c r="BD19" i="21"/>
  <c r="CQ19" i="21"/>
  <c r="H147" i="7"/>
  <c r="CQ22" i="21"/>
  <c r="BD22" i="21"/>
  <c r="CR22" i="21" s="1"/>
  <c r="CZ22" i="21" s="1"/>
  <c r="H156" i="7"/>
  <c r="E26" i="5"/>
  <c r="E151" i="5" s="1"/>
  <c r="F154" i="7"/>
  <c r="E19" i="5"/>
  <c r="E144" i="5" s="1"/>
  <c r="F147" i="7"/>
  <c r="G46" i="7"/>
  <c r="F85" i="4"/>
  <c r="N85" i="4" s="1"/>
  <c r="BD11" i="21"/>
  <c r="CR11" i="21" s="1"/>
  <c r="CZ11" i="21" s="1"/>
  <c r="CQ11" i="21"/>
  <c r="E20" i="5"/>
  <c r="E145" i="5" s="1"/>
  <c r="E180" i="5" s="1"/>
  <c r="E126" i="4"/>
  <c r="E126" i="5" s="1"/>
  <c r="F148" i="7"/>
  <c r="E101" i="4"/>
  <c r="M101" i="4" s="1"/>
  <c r="F62" i="7"/>
  <c r="CQ20" i="21"/>
  <c r="CY20" i="21" s="1"/>
  <c r="BD20" i="21"/>
  <c r="F146" i="7"/>
  <c r="E18" i="5"/>
  <c r="E143" i="5" s="1"/>
  <c r="F17" i="4" a="1"/>
  <c r="F17" i="4" s="1"/>
  <c r="H144" i="7"/>
  <c r="E85" i="4"/>
  <c r="M85" i="4" s="1"/>
  <c r="E11" i="5"/>
  <c r="F46" i="7"/>
  <c r="CQ14" i="21"/>
  <c r="CY14" i="21" s="1"/>
  <c r="CY40" i="21" s="1"/>
  <c r="BD14" i="21"/>
  <c r="CR14" i="21" s="1"/>
  <c r="CZ14" i="21" s="1"/>
  <c r="E228" i="5"/>
  <c r="E232" i="5" s="1"/>
  <c r="CQ17" i="21"/>
  <c r="BD17" i="21"/>
  <c r="H146" i="7"/>
  <c r="BD16" i="21"/>
  <c r="CQ16" i="21"/>
  <c r="CY16" i="21" s="1"/>
  <c r="F15" i="4" a="1"/>
  <c r="F15" i="4" s="1"/>
  <c r="E228" i="4"/>
  <c r="M228" i="4" s="1"/>
  <c r="E14" i="5"/>
  <c r="E139" i="5" s="1"/>
  <c r="E93" i="4"/>
  <c r="F54" i="7"/>
  <c r="BD12" i="21"/>
  <c r="CR12" i="21" s="1"/>
  <c r="CZ12" i="21" s="1"/>
  <c r="CQ12" i="21"/>
  <c r="BD18" i="21"/>
  <c r="CQ18" i="21"/>
  <c r="G157" i="7"/>
  <c r="F180" i="4"/>
  <c r="CQ27" i="21"/>
  <c r="BD27" i="21"/>
  <c r="F152" i="7"/>
  <c r="E24" i="5"/>
  <c r="E149" i="5" s="1"/>
  <c r="BD21" i="21"/>
  <c r="CR21" i="21" s="1"/>
  <c r="CZ21" i="21" s="1"/>
  <c r="CZ47" i="21" s="1"/>
  <c r="CQ21" i="21"/>
  <c r="CY21" i="21" s="1"/>
  <c r="F56" i="7"/>
  <c r="E10" i="5"/>
  <c r="E95" i="4"/>
  <c r="M95" i="4" s="1"/>
  <c r="E107" i="4"/>
  <c r="E121" i="4"/>
  <c r="F27" i="7"/>
  <c r="F16" i="4" a="1"/>
  <c r="F16" i="4" s="1"/>
  <c r="F141" i="4" s="1"/>
  <c r="N141" i="4" s="1"/>
  <c r="H153" i="7"/>
  <c r="CQ25" i="21"/>
  <c r="CY25" i="21" s="1"/>
  <c r="BD25" i="21"/>
  <c r="CR25" i="21" s="1"/>
  <c r="CZ25" i="21" s="1"/>
  <c r="CQ15" i="21"/>
  <c r="CY15" i="21" s="1"/>
  <c r="BD15" i="21"/>
  <c r="BD10" i="21"/>
  <c r="CQ10" i="21"/>
  <c r="CX15" i="21"/>
  <c r="G10" i="4" a="1"/>
  <c r="G10" i="4" s="1"/>
  <c r="G135" i="4" s="1"/>
  <c r="O135" i="4" s="1"/>
  <c r="CQ24" i="21"/>
  <c r="BD24" i="21"/>
  <c r="CR24" i="21" s="1"/>
  <c r="CZ24" i="21" s="1"/>
  <c r="CX21" i="21"/>
  <c r="CX47" i="21" s="1"/>
  <c r="E125" i="4"/>
  <c r="E125" i="5" s="1"/>
  <c r="G148" i="7"/>
  <c r="E29" i="5"/>
  <c r="E154" i="5" s="1"/>
  <c r="F157" i="7"/>
  <c r="E112" i="4"/>
  <c r="G146" i="7"/>
  <c r="F10" i="4" a="1"/>
  <c r="F10" i="4" s="1"/>
  <c r="F23" i="4" a="1"/>
  <c r="F23" i="4" s="1"/>
  <c r="F148" i="4" s="1"/>
  <c r="N148" i="4" s="1"/>
  <c r="F12" i="4" a="1"/>
  <c r="F12" i="4" s="1"/>
  <c r="F137" i="4" s="1"/>
  <c r="N137" i="4" s="1"/>
  <c r="G152" i="7"/>
  <c r="BD13" i="21"/>
  <c r="CQ13" i="21"/>
  <c r="G180" i="4"/>
  <c r="CQ29" i="21"/>
  <c r="CY29" i="21" s="1"/>
  <c r="BD29" i="21"/>
  <c r="BD26" i="21"/>
  <c r="CQ26" i="21"/>
  <c r="CY26" i="21" s="1"/>
  <c r="CY52" i="21" s="1"/>
  <c r="F45" i="7"/>
  <c r="E13" i="5"/>
  <c r="E138" i="5" s="1"/>
  <c r="E84" i="4"/>
  <c r="M84" i="4" s="1"/>
  <c r="E123" i="4"/>
  <c r="BD23" i="21"/>
  <c r="CQ23" i="21"/>
  <c r="CY23" i="21" s="1"/>
  <c r="G85" i="4"/>
  <c r="O85" i="4" s="1"/>
  <c r="H46" i="7"/>
  <c r="J129" i="4"/>
  <c r="K112" i="7" l="1"/>
  <c r="H152" i="7"/>
  <c r="R232" i="4"/>
  <c r="R215" i="4"/>
  <c r="F151" i="4"/>
  <c r="N151" i="4" s="1"/>
  <c r="G154" i="7"/>
  <c r="F135" i="4"/>
  <c r="N135" i="4" s="1"/>
  <c r="F142" i="4"/>
  <c r="N142" i="4" s="1"/>
  <c r="M156" i="4"/>
  <c r="G147" i="7"/>
  <c r="R224" i="4"/>
  <c r="G87" i="7"/>
  <c r="N180" i="4"/>
  <c r="E100" i="5"/>
  <c r="R36" i="24" s="1"/>
  <c r="M100" i="4"/>
  <c r="E93" i="5"/>
  <c r="M93" i="4"/>
  <c r="F84" i="7"/>
  <c r="M177" i="4"/>
  <c r="E97" i="5"/>
  <c r="R33" i="24" s="1"/>
  <c r="M97" i="4"/>
  <c r="H87" i="7"/>
  <c r="O180" i="4"/>
  <c r="H155" i="7"/>
  <c r="H151" i="7"/>
  <c r="J156" i="7"/>
  <c r="H157" i="7"/>
  <c r="H148" i="7"/>
  <c r="G155" i="7"/>
  <c r="G149" i="7"/>
  <c r="H154" i="7"/>
  <c r="G122" i="4"/>
  <c r="H150" i="7"/>
  <c r="I22" i="4" a="1"/>
  <c r="I22" i="4" s="1"/>
  <c r="I147" i="4" s="1"/>
  <c r="Q147" i="4" s="1"/>
  <c r="CZ48" i="21"/>
  <c r="H20" i="4" a="1"/>
  <c r="H20" i="4" s="1"/>
  <c r="H145" i="4" s="1"/>
  <c r="P145" i="4" s="1"/>
  <c r="CY46" i="21"/>
  <c r="DA14" i="21"/>
  <c r="J14" i="4" s="1" a="1"/>
  <c r="J14" i="4" s="1"/>
  <c r="I24" i="4" a="1"/>
  <c r="I24" i="4" s="1"/>
  <c r="I149" i="4" s="1"/>
  <c r="Q149" i="4" s="1"/>
  <c r="CZ50" i="21"/>
  <c r="H15" i="4" a="1"/>
  <c r="H15" i="4" s="1"/>
  <c r="H140" i="4" s="1"/>
  <c r="P140" i="4" s="1"/>
  <c r="CY41" i="21"/>
  <c r="I12" i="4" a="1"/>
  <c r="I12" i="4" s="1"/>
  <c r="I137" i="4" s="1"/>
  <c r="Q137" i="4" s="1"/>
  <c r="CZ38" i="21"/>
  <c r="F146" i="4"/>
  <c r="DA21" i="21"/>
  <c r="J21" i="4" s="1" a="1"/>
  <c r="J21" i="4" s="1"/>
  <c r="CY54" i="21"/>
  <c r="DA54" i="21" s="1"/>
  <c r="DA28" i="21"/>
  <c r="J28" i="4" s="1" a="1"/>
  <c r="J28" i="4" s="1"/>
  <c r="H25" i="4" a="1"/>
  <c r="H25" i="4" s="1"/>
  <c r="H150" i="4" s="1"/>
  <c r="P150" i="4" s="1"/>
  <c r="CY51" i="21"/>
  <c r="G15" i="4" a="1"/>
  <c r="G15" i="4" s="1"/>
  <c r="H27" i="7" s="1"/>
  <c r="CX41" i="21"/>
  <c r="H21" i="4" a="1"/>
  <c r="H21" i="4" s="1"/>
  <c r="H146" i="4" s="1"/>
  <c r="CY47" i="21"/>
  <c r="DA47" i="21" s="1"/>
  <c r="H29" i="4" a="1"/>
  <c r="H29" i="4" s="1"/>
  <c r="H154" i="4" s="1"/>
  <c r="P154" i="4" s="1"/>
  <c r="CY55" i="21"/>
  <c r="F101" i="4"/>
  <c r="N101" i="4" s="1"/>
  <c r="I25" i="4" a="1"/>
  <c r="I25" i="4" s="1"/>
  <c r="I150" i="4" s="1"/>
  <c r="Q150" i="4" s="1"/>
  <c r="CZ51" i="21"/>
  <c r="I14" i="4" a="1"/>
  <c r="I14" i="4" s="1"/>
  <c r="CZ40" i="21"/>
  <c r="DA40" i="21" s="1"/>
  <c r="DA25" i="21"/>
  <c r="J25" i="4" s="1" a="1"/>
  <c r="J25" i="4" s="1"/>
  <c r="H23" i="4" a="1"/>
  <c r="H23" i="4" s="1"/>
  <c r="H148" i="4" s="1"/>
  <c r="P148" i="4" s="1"/>
  <c r="CY49" i="21"/>
  <c r="H145" i="7"/>
  <c r="H16" i="4" a="1"/>
  <c r="H16" i="4" s="1"/>
  <c r="CY42" i="21"/>
  <c r="I11" i="4" a="1"/>
  <c r="I11" i="4" s="1"/>
  <c r="CZ37" i="21"/>
  <c r="CW5" i="21"/>
  <c r="CW56" i="21"/>
  <c r="CW59" i="21" s="1"/>
  <c r="E127" i="4"/>
  <c r="E127" i="5" s="1"/>
  <c r="E114" i="4"/>
  <c r="E116" i="4" s="1"/>
  <c r="F32" i="7"/>
  <c r="F34" i="7" s="1"/>
  <c r="F37" i="7" s="1"/>
  <c r="J164" i="7" s="1"/>
  <c r="K164" i="7" s="1"/>
  <c r="F61" i="7"/>
  <c r="F63" i="7" s="1"/>
  <c r="F84" i="4"/>
  <c r="N84" i="4" s="1"/>
  <c r="F140" i="4"/>
  <c r="N140" i="4" s="1"/>
  <c r="G84" i="4"/>
  <c r="O84" i="4" s="1"/>
  <c r="E164" i="5"/>
  <c r="G123" i="4"/>
  <c r="F123" i="4"/>
  <c r="E5" i="4"/>
  <c r="E4" i="4" s="1"/>
  <c r="H45" i="7"/>
  <c r="G45" i="7"/>
  <c r="F126" i="4"/>
  <c r="F30" i="4" a="1"/>
  <c r="F30" i="4" s="1"/>
  <c r="F35" i="4" a="1"/>
  <c r="F35" i="4" s="1"/>
  <c r="F33" i="4" a="1"/>
  <c r="F33" i="4" s="1"/>
  <c r="F31" i="4" a="1"/>
  <c r="F31" i="4" s="1"/>
  <c r="F32" i="4" a="1"/>
  <c r="F32" i="4" s="1"/>
  <c r="F34" i="4" a="1"/>
  <c r="F34" i="4" s="1"/>
  <c r="CX30" i="21"/>
  <c r="CQ30" i="21"/>
  <c r="CY30" i="21" s="1"/>
  <c r="CY56" i="21" s="1"/>
  <c r="BD30" i="21"/>
  <c r="CR30" i="21" s="1"/>
  <c r="CZ30" i="21" s="1"/>
  <c r="CZ56" i="21" s="1"/>
  <c r="E30" i="5"/>
  <c r="E155" i="5" s="1"/>
  <c r="E208" i="5" s="1"/>
  <c r="E209" i="5" s="1"/>
  <c r="E208" i="4"/>
  <c r="M208" i="4" s="1"/>
  <c r="M209" i="4" s="1"/>
  <c r="F158" i="7"/>
  <c r="CS14" i="21"/>
  <c r="BE11" i="21"/>
  <c r="BG11" i="21" s="1"/>
  <c r="BI11" i="21" s="1"/>
  <c r="F93" i="4"/>
  <c r="N93" i="4" s="1"/>
  <c r="BE12" i="21"/>
  <c r="BG12" i="21" s="1"/>
  <c r="BI12" i="21" s="1"/>
  <c r="CY19" i="21"/>
  <c r="CR27" i="21"/>
  <c r="CZ27" i="21" s="1"/>
  <c r="BE27" i="21"/>
  <c r="BG27" i="21" s="1"/>
  <c r="BI27" i="21" s="1"/>
  <c r="CR19" i="21"/>
  <c r="CZ19" i="21" s="1"/>
  <c r="BE19" i="21"/>
  <c r="BG19" i="21" s="1"/>
  <c r="BI19" i="21" s="1"/>
  <c r="CY27" i="21"/>
  <c r="E173" i="5"/>
  <c r="G54" i="7"/>
  <c r="H26" i="4" a="1"/>
  <c r="H26" i="4" s="1"/>
  <c r="G153" i="7"/>
  <c r="CR26" i="21"/>
  <c r="CZ26" i="21" s="1"/>
  <c r="DA26" i="21" s="1"/>
  <c r="BE26" i="21"/>
  <c r="BG26" i="21" s="1"/>
  <c r="BI26" i="21" s="1"/>
  <c r="F125" i="7" a="1"/>
  <c r="F125" i="7" s="1"/>
  <c r="CS25" i="21"/>
  <c r="H28" i="4" a="1"/>
  <c r="H28" i="4" s="1"/>
  <c r="H153" i="4" s="1"/>
  <c r="P153" i="4" s="1"/>
  <c r="R153" i="4" s="1"/>
  <c r="CY22" i="21"/>
  <c r="CS22" i="21"/>
  <c r="BE22" i="21"/>
  <c r="BG22" i="21" s="1"/>
  <c r="BI22" i="21" s="1"/>
  <c r="BE25" i="21"/>
  <c r="BG25" i="21" s="1"/>
  <c r="BI25" i="21" s="1"/>
  <c r="H180" i="4"/>
  <c r="CY13" i="21"/>
  <c r="I21" i="4" a="1"/>
  <c r="I21" i="4" s="1"/>
  <c r="I146" i="4" s="1"/>
  <c r="Q146" i="4" s="1"/>
  <c r="CR18" i="21"/>
  <c r="CZ18" i="21" s="1"/>
  <c r="BE18" i="21"/>
  <c r="BG18" i="21" s="1"/>
  <c r="BI18" i="21" s="1"/>
  <c r="CY17" i="21"/>
  <c r="CR20" i="21"/>
  <c r="CZ20" i="21" s="1"/>
  <c r="DA20" i="21" s="1"/>
  <c r="BE20" i="21"/>
  <c r="BG20" i="21" s="1"/>
  <c r="BI20" i="21" s="1"/>
  <c r="G177" i="4"/>
  <c r="E85" i="5"/>
  <c r="R21" i="24" s="1"/>
  <c r="CR23" i="21"/>
  <c r="CZ23" i="21" s="1"/>
  <c r="DA23" i="21" s="1"/>
  <c r="BE23" i="21"/>
  <c r="BG23" i="21" s="1"/>
  <c r="BI23" i="21" s="1"/>
  <c r="G144" i="7"/>
  <c r="G30" i="7"/>
  <c r="F125" i="4"/>
  <c r="F112" i="4"/>
  <c r="F97" i="4"/>
  <c r="N97" i="4" s="1"/>
  <c r="F164" i="4"/>
  <c r="F124" i="4"/>
  <c r="G190" i="4"/>
  <c r="O190" i="4" s="1"/>
  <c r="H58" i="7"/>
  <c r="E121" i="5"/>
  <c r="G97" i="4"/>
  <c r="O97" i="4" s="1"/>
  <c r="E101" i="5"/>
  <c r="R37" i="24" s="1"/>
  <c r="E123" i="5"/>
  <c r="B23" i="9"/>
  <c r="E112" i="5"/>
  <c r="E84" i="5"/>
  <c r="E102" i="4"/>
  <c r="CS21" i="21"/>
  <c r="CY10" i="21"/>
  <c r="E107" i="5"/>
  <c r="B9" i="9"/>
  <c r="CY12" i="21"/>
  <c r="CS12" i="21"/>
  <c r="G21" i="4" a="1"/>
  <c r="G21" i="4" s="1"/>
  <c r="CR10" i="21"/>
  <c r="CZ10" i="21" s="1"/>
  <c r="BE10" i="21"/>
  <c r="BG10" i="21" s="1"/>
  <c r="BI10" i="21" s="1"/>
  <c r="E164" i="4"/>
  <c r="M164" i="4" s="1"/>
  <c r="F122" i="4"/>
  <c r="G58" i="7"/>
  <c r="CR15" i="21"/>
  <c r="CZ15" i="21" s="1"/>
  <c r="BE15" i="21"/>
  <c r="BG15" i="21" s="1"/>
  <c r="BI15" i="21" s="1"/>
  <c r="E175" i="4"/>
  <c r="M175" i="4" s="1"/>
  <c r="BE14" i="21"/>
  <c r="BG14" i="21" s="1"/>
  <c r="BI14" i="21" s="1"/>
  <c r="CR16" i="21"/>
  <c r="BE16" i="21"/>
  <c r="BG16" i="21" s="1"/>
  <c r="BI16" i="21" s="1"/>
  <c r="G145" i="7"/>
  <c r="E181" i="4"/>
  <c r="M181" i="4" s="1"/>
  <c r="G151" i="7"/>
  <c r="E135" i="5"/>
  <c r="H14" i="4" a="1"/>
  <c r="H14" i="4" s="1"/>
  <c r="CY11" i="21"/>
  <c r="CS11" i="21"/>
  <c r="BE24" i="21"/>
  <c r="BG24" i="21" s="1"/>
  <c r="BI24" i="21" s="1"/>
  <c r="E95" i="5"/>
  <c r="R31" i="24" s="1"/>
  <c r="E173" i="4"/>
  <c r="I85" i="4"/>
  <c r="Q85" i="4" s="1"/>
  <c r="J46" i="7"/>
  <c r="CR13" i="21"/>
  <c r="CZ13" i="21" s="1"/>
  <c r="BE13" i="21"/>
  <c r="BG13" i="21" s="1"/>
  <c r="BI13" i="21" s="1"/>
  <c r="CY24" i="21"/>
  <c r="CS24" i="21"/>
  <c r="CR29" i="21"/>
  <c r="CZ29" i="21" s="1"/>
  <c r="DA29" i="21" s="1"/>
  <c r="BE29" i="21"/>
  <c r="BG29" i="21" s="1"/>
  <c r="BI29" i="21" s="1"/>
  <c r="F121" i="4"/>
  <c r="G56" i="7"/>
  <c r="F107" i="4"/>
  <c r="G27" i="7"/>
  <c r="F95" i="4"/>
  <c r="N95" i="4" s="1"/>
  <c r="G95" i="4"/>
  <c r="O95" i="4" s="1"/>
  <c r="H56" i="7"/>
  <c r="CY18" i="21"/>
  <c r="CR17" i="21"/>
  <c r="CZ17" i="21" s="1"/>
  <c r="BE17" i="21"/>
  <c r="BG17" i="21" s="1"/>
  <c r="BI17" i="21" s="1"/>
  <c r="BE21" i="21"/>
  <c r="BG21" i="21" s="1"/>
  <c r="BI21" i="21" s="1"/>
  <c r="E130" i="4" l="1"/>
  <c r="R150" i="4"/>
  <c r="M102" i="4"/>
  <c r="B12" i="9"/>
  <c r="F127" i="4"/>
  <c r="F130" i="4" s="1"/>
  <c r="H181" i="4"/>
  <c r="P146" i="4"/>
  <c r="F181" i="4"/>
  <c r="N146" i="4"/>
  <c r="G71" i="7"/>
  <c r="N164" i="4"/>
  <c r="H84" i="7"/>
  <c r="O177" i="4"/>
  <c r="I87" i="7"/>
  <c r="P180" i="4"/>
  <c r="F80" i="7"/>
  <c r="M173" i="4"/>
  <c r="N156" i="4"/>
  <c r="H151" i="4"/>
  <c r="P151" i="4" s="1"/>
  <c r="H141" i="4"/>
  <c r="P141" i="4" s="1"/>
  <c r="J152" i="7"/>
  <c r="I151" i="7"/>
  <c r="H101" i="4"/>
  <c r="P101" i="4" s="1"/>
  <c r="I122" i="4"/>
  <c r="J153" i="7"/>
  <c r="J150" i="7"/>
  <c r="I144" i="7"/>
  <c r="I153" i="7"/>
  <c r="DA30" i="21"/>
  <c r="DA51" i="21"/>
  <c r="I149" i="7"/>
  <c r="I62" i="7"/>
  <c r="CY45" i="21"/>
  <c r="DA19" i="21"/>
  <c r="J19" i="4" s="1" a="1"/>
  <c r="J19" i="4" s="1"/>
  <c r="G121" i="4"/>
  <c r="I17" i="4" a="1"/>
  <c r="I17" i="4" s="1"/>
  <c r="I142" i="4" s="1"/>
  <c r="Q142" i="4" s="1"/>
  <c r="CZ43" i="21"/>
  <c r="CY50" i="21"/>
  <c r="DA50" i="21" s="1"/>
  <c r="DA24" i="21"/>
  <c r="J24" i="4" s="1" a="1"/>
  <c r="J24" i="4" s="1"/>
  <c r="I15" i="4" a="1"/>
  <c r="I15" i="4" s="1"/>
  <c r="I140" i="4" s="1"/>
  <c r="Q140" i="4" s="1"/>
  <c r="CZ41" i="21"/>
  <c r="DA41" i="21" s="1"/>
  <c r="I148" i="7"/>
  <c r="I18" i="4" a="1"/>
  <c r="I18" i="4" s="1"/>
  <c r="I143" i="4" s="1"/>
  <c r="Q143" i="4" s="1"/>
  <c r="CZ44" i="21"/>
  <c r="CY48" i="21"/>
  <c r="DA48" i="21" s="1"/>
  <c r="DA22" i="21"/>
  <c r="J22" i="4" s="1" a="1"/>
  <c r="J22" i="4" s="1"/>
  <c r="CY44" i="21"/>
  <c r="DA18" i="21"/>
  <c r="J18" i="4" s="1" a="1"/>
  <c r="J18" i="4" s="1"/>
  <c r="I27" i="4" a="1"/>
  <c r="I27" i="4" s="1"/>
  <c r="J155" i="7" s="1"/>
  <c r="CZ53" i="21"/>
  <c r="CY38" i="21"/>
  <c r="DA38" i="21" s="1"/>
  <c r="DA12" i="21"/>
  <c r="J12" i="4" s="1" a="1"/>
  <c r="J12" i="4" s="1"/>
  <c r="CY39" i="21"/>
  <c r="DA13" i="21"/>
  <c r="CX5" i="21"/>
  <c r="CX56" i="21"/>
  <c r="CX59" i="21" s="1"/>
  <c r="G140" i="4"/>
  <c r="O140" i="4" s="1"/>
  <c r="CY37" i="21"/>
  <c r="DA37" i="21" s="1"/>
  <c r="DA11" i="21"/>
  <c r="J11" i="4" s="1" a="1"/>
  <c r="J11" i="4" s="1"/>
  <c r="I20" i="4" a="1"/>
  <c r="I20" i="4" s="1"/>
  <c r="I145" i="4" s="1"/>
  <c r="Q145" i="4" s="1"/>
  <c r="R145" i="4" s="1"/>
  <c r="CZ46" i="21"/>
  <c r="DA46" i="21" s="1"/>
  <c r="CY53" i="21"/>
  <c r="DA27" i="21"/>
  <c r="J27" i="4" s="1" a="1"/>
  <c r="J27" i="4" s="1"/>
  <c r="I13" i="4" a="1"/>
  <c r="I13" i="4" s="1"/>
  <c r="I138" i="4" s="1"/>
  <c r="Q138" i="4" s="1"/>
  <c r="CZ39" i="21"/>
  <c r="I23" i="4" a="1"/>
  <c r="I23" i="4" s="1"/>
  <c r="I148" i="4" s="1"/>
  <c r="CZ49" i="21"/>
  <c r="DA49" i="21" s="1"/>
  <c r="I157" i="7"/>
  <c r="CY36" i="21"/>
  <c r="CY33" i="21"/>
  <c r="DA10" i="21"/>
  <c r="CY43" i="21"/>
  <c r="DA17" i="21"/>
  <c r="J17" i="4" s="1" a="1"/>
  <c r="J17" i="4" s="1"/>
  <c r="B25" i="9"/>
  <c r="B27" i="9" s="1"/>
  <c r="B29" i="9" s="1"/>
  <c r="G107" i="4"/>
  <c r="D9" i="9" s="1"/>
  <c r="I29" i="4" a="1"/>
  <c r="I29" i="4" s="1"/>
  <c r="I154" i="4" s="1"/>
  <c r="Q154" i="4" s="1"/>
  <c r="R154" i="4" s="1"/>
  <c r="CZ55" i="21"/>
  <c r="DA55" i="21" s="1"/>
  <c r="I10" i="4" a="1"/>
  <c r="I10" i="4" s="1"/>
  <c r="I135" i="4" s="1"/>
  <c r="CZ36" i="21"/>
  <c r="I26" i="4" a="1"/>
  <c r="I26" i="4" s="1"/>
  <c r="I151" i="4" s="1"/>
  <c r="CZ52" i="21"/>
  <c r="DA52" i="21" s="1"/>
  <c r="I19" i="4" a="1"/>
  <c r="I19" i="4" s="1"/>
  <c r="I144" i="4" s="1"/>
  <c r="Q144" i="4" s="1"/>
  <c r="CZ45" i="21"/>
  <c r="E114" i="5"/>
  <c r="E116" i="5" s="1"/>
  <c r="CX33" i="21"/>
  <c r="DA15" i="21"/>
  <c r="J15" i="4" s="1" a="1"/>
  <c r="J15" i="4" s="1"/>
  <c r="G101" i="4"/>
  <c r="O101" i="4" s="1"/>
  <c r="H62" i="7"/>
  <c r="G61" i="7"/>
  <c r="G32" i="7"/>
  <c r="F114" i="4"/>
  <c r="C25" i="9" s="1"/>
  <c r="F100" i="4"/>
  <c r="E209" i="4"/>
  <c r="E231" i="4"/>
  <c r="M231" i="4" s="1"/>
  <c r="M233" i="4" s="1"/>
  <c r="G124" i="4"/>
  <c r="G146" i="4"/>
  <c r="E5" i="5"/>
  <c r="E4" i="5" s="1"/>
  <c r="E156" i="4"/>
  <c r="F5" i="4"/>
  <c r="G164" i="4"/>
  <c r="J20" i="4" a="1"/>
  <c r="J20" i="4" s="1"/>
  <c r="G126" i="4"/>
  <c r="I154" i="7"/>
  <c r="CS30" i="21"/>
  <c r="J35" i="4" a="1"/>
  <c r="J35" i="4" s="1"/>
  <c r="G30" i="4" a="1"/>
  <c r="G30" i="4" s="1"/>
  <c r="T9" i="24" s="1"/>
  <c r="G33" i="4" a="1"/>
  <c r="G33" i="4" s="1"/>
  <c r="G35" i="4" a="1"/>
  <c r="G35" i="4" s="1"/>
  <c r="G34" i="4" a="1"/>
  <c r="G34" i="4" s="1"/>
  <c r="G32" i="4" a="1"/>
  <c r="G32" i="4" s="1"/>
  <c r="G31" i="4" a="1"/>
  <c r="G31" i="4" s="1"/>
  <c r="I30" i="4" a="1"/>
  <c r="I30" i="4" s="1"/>
  <c r="I208" i="4" s="1"/>
  <c r="I32" i="4" a="1"/>
  <c r="I32" i="4" s="1"/>
  <c r="I33" i="4" a="1"/>
  <c r="I33" i="4" s="1"/>
  <c r="I35" i="4" a="1"/>
  <c r="I35" i="4" s="1"/>
  <c r="I31" i="4" a="1"/>
  <c r="I31" i="4" s="1"/>
  <c r="I34" i="4" a="1"/>
  <c r="I34" i="4" s="1"/>
  <c r="G158" i="7"/>
  <c r="F208" i="4"/>
  <c r="H30" i="4" a="1"/>
  <c r="H30" i="4" s="1"/>
  <c r="H35" i="4" a="1"/>
  <c r="H35" i="4" s="1"/>
  <c r="H31" i="4" a="1"/>
  <c r="H31" i="4" s="1"/>
  <c r="H34" i="4" a="1"/>
  <c r="H34" i="4" s="1"/>
  <c r="H32" i="4" a="1"/>
  <c r="H32" i="4" s="1"/>
  <c r="H33" i="4" a="1"/>
  <c r="H33" i="4" s="1"/>
  <c r="BE30" i="21"/>
  <c r="BG30" i="21" s="1"/>
  <c r="BI30" i="21" s="1"/>
  <c r="I128" i="4"/>
  <c r="E180" i="4"/>
  <c r="CS18" i="21"/>
  <c r="CS27" i="21"/>
  <c r="J150" i="4"/>
  <c r="F173" i="4"/>
  <c r="B15" i="9"/>
  <c r="CS23" i="21"/>
  <c r="J23" i="4" a="1"/>
  <c r="J23" i="4" s="1"/>
  <c r="CS20" i="21"/>
  <c r="H27" i="4" a="1"/>
  <c r="H27" i="4" s="1"/>
  <c r="J29" i="4" a="1"/>
  <c r="J29" i="4" s="1"/>
  <c r="H54" i="7"/>
  <c r="G93" i="4"/>
  <c r="O93" i="4" s="1"/>
  <c r="H30" i="7"/>
  <c r="G112" i="4"/>
  <c r="G125" i="4"/>
  <c r="H22" i="4" a="1"/>
  <c r="H22" i="4" s="1"/>
  <c r="H147" i="4" s="1"/>
  <c r="P147" i="4" s="1"/>
  <c r="R147" i="4" s="1"/>
  <c r="CS19" i="21"/>
  <c r="J153" i="4"/>
  <c r="I156" i="7"/>
  <c r="K156" i="7" s="1"/>
  <c r="J26" i="4" a="1"/>
  <c r="J26" i="4" s="1"/>
  <c r="H19" i="4" a="1"/>
  <c r="H19" i="4" s="1"/>
  <c r="H144" i="4" s="1"/>
  <c r="P144" i="4" s="1"/>
  <c r="CS26" i="21"/>
  <c r="F82" i="7"/>
  <c r="I190" i="4"/>
  <c r="Q190" i="4" s="1"/>
  <c r="J149" i="7"/>
  <c r="E156" i="5"/>
  <c r="E182" i="5" s="1"/>
  <c r="E184" i="5" s="1"/>
  <c r="E175" i="5"/>
  <c r="I177" i="4"/>
  <c r="J58" i="7"/>
  <c r="H18" i="4" a="1"/>
  <c r="H18" i="4" s="1"/>
  <c r="H143" i="4" s="1"/>
  <c r="P143" i="4" s="1"/>
  <c r="I97" i="4"/>
  <c r="Q97" i="4" s="1"/>
  <c r="CS10" i="21"/>
  <c r="H10" i="4" a="1"/>
  <c r="H10" i="4" s="1"/>
  <c r="CY5" i="21"/>
  <c r="CS15" i="21"/>
  <c r="C9" i="9"/>
  <c r="J56" i="7"/>
  <c r="CS13" i="21"/>
  <c r="F88" i="7"/>
  <c r="F190" i="4"/>
  <c r="N190" i="4" s="1"/>
  <c r="H13" i="4" a="1"/>
  <c r="H13" i="4" s="1"/>
  <c r="H138" i="4" s="1"/>
  <c r="P138" i="4" s="1"/>
  <c r="R138" i="4" s="1"/>
  <c r="J13" i="4" a="1"/>
  <c r="J13" i="4" s="1"/>
  <c r="G175" i="4"/>
  <c r="H149" i="7"/>
  <c r="G228" i="4"/>
  <c r="O228" i="4" s="1"/>
  <c r="H24" i="4" a="1"/>
  <c r="H24" i="4" s="1"/>
  <c r="H149" i="4" s="1"/>
  <c r="P149" i="4" s="1"/>
  <c r="R149" i="4" s="1"/>
  <c r="I101" i="4"/>
  <c r="J62" i="7"/>
  <c r="F177" i="4"/>
  <c r="N177" i="4" s="1"/>
  <c r="CS17" i="21"/>
  <c r="F156" i="4"/>
  <c r="F175" i="4"/>
  <c r="CZ16" i="21"/>
  <c r="CS16" i="21"/>
  <c r="F71" i="7"/>
  <c r="H17" i="4" a="1"/>
  <c r="H17" i="4" s="1"/>
  <c r="H11" i="4" a="1"/>
  <c r="H11" i="4" s="1"/>
  <c r="CS29" i="21"/>
  <c r="H12" i="4" a="1"/>
  <c r="H12" i="4" s="1"/>
  <c r="H137" i="4" s="1"/>
  <c r="P137" i="4" s="1"/>
  <c r="R137" i="4" s="1"/>
  <c r="E102" i="5"/>
  <c r="E130" i="5"/>
  <c r="C23" i="9"/>
  <c r="T6" i="24" l="1"/>
  <c r="U9" i="24"/>
  <c r="V9" i="24"/>
  <c r="B18" i="24"/>
  <c r="T5" i="24"/>
  <c r="T10" i="24"/>
  <c r="V6" i="24"/>
  <c r="U6" i="24"/>
  <c r="B22" i="24"/>
  <c r="R144" i="4"/>
  <c r="T8" i="24"/>
  <c r="J148" i="4"/>
  <c r="Q148" i="4"/>
  <c r="R148" i="4" s="1"/>
  <c r="J101" i="4"/>
  <c r="Q101" i="4"/>
  <c r="E182" i="4"/>
  <c r="M180" i="4"/>
  <c r="M182" i="4" s="1"/>
  <c r="I231" i="4"/>
  <c r="Q208" i="4"/>
  <c r="Q209" i="4" s="1"/>
  <c r="G181" i="4"/>
  <c r="O146" i="4"/>
  <c r="R146" i="4" s="1"/>
  <c r="J151" i="4"/>
  <c r="Q151" i="4"/>
  <c r="F231" i="4"/>
  <c r="N208" i="4"/>
  <c r="N209" i="4" s="1"/>
  <c r="G88" i="7"/>
  <c r="N181" i="4"/>
  <c r="G82" i="7"/>
  <c r="N175" i="4"/>
  <c r="R143" i="4"/>
  <c r="I175" i="4"/>
  <c r="Q135" i="4"/>
  <c r="R151" i="4"/>
  <c r="I88" i="7"/>
  <c r="P181" i="4"/>
  <c r="H82" i="7"/>
  <c r="O175" i="4"/>
  <c r="J84" i="7"/>
  <c r="Q177" i="4"/>
  <c r="G80" i="7"/>
  <c r="N173" i="4"/>
  <c r="H71" i="7"/>
  <c r="O164" i="4"/>
  <c r="F102" i="4"/>
  <c r="N100" i="4"/>
  <c r="R140" i="4"/>
  <c r="H135" i="4"/>
  <c r="P135" i="4" s="1"/>
  <c r="B19" i="24"/>
  <c r="H142" i="4"/>
  <c r="P142" i="4" s="1"/>
  <c r="R142" i="4" s="1"/>
  <c r="B23" i="24"/>
  <c r="B21" i="24"/>
  <c r="F4" i="4"/>
  <c r="B4" i="24"/>
  <c r="O12" i="26" s="1"/>
  <c r="G34" i="7"/>
  <c r="G37" i="7" s="1"/>
  <c r="K153" i="7"/>
  <c r="J151" i="7"/>
  <c r="K151" i="7" s="1"/>
  <c r="G63" i="7"/>
  <c r="DA43" i="21"/>
  <c r="J146" i="7"/>
  <c r="J154" i="7"/>
  <c r="K154" i="7" s="1"/>
  <c r="J145" i="7"/>
  <c r="J148" i="7"/>
  <c r="K148" i="7" s="1"/>
  <c r="J147" i="7"/>
  <c r="J157" i="7"/>
  <c r="K157" i="7" s="1"/>
  <c r="I95" i="4"/>
  <c r="Q95" i="4" s="1"/>
  <c r="I121" i="4"/>
  <c r="DA44" i="21"/>
  <c r="CZ42" i="21"/>
  <c r="DA42" i="21" s="1"/>
  <c r="DA16" i="21"/>
  <c r="DA5" i="21" s="1"/>
  <c r="I126" i="4"/>
  <c r="DA56" i="21"/>
  <c r="DA45" i="21"/>
  <c r="CZ33" i="21"/>
  <c r="DA33" i="21" s="1"/>
  <c r="I152" i="4"/>
  <c r="Q152" i="4" s="1"/>
  <c r="DA53" i="21"/>
  <c r="CY59" i="21"/>
  <c r="DA36" i="21"/>
  <c r="DA39" i="21"/>
  <c r="K62" i="7"/>
  <c r="C12" i="9"/>
  <c r="C15" i="9" s="1"/>
  <c r="C27" i="9"/>
  <c r="F116" i="4"/>
  <c r="J61" i="7"/>
  <c r="F128" i="7" a="1"/>
  <c r="F128" i="7" s="1"/>
  <c r="E233" i="4"/>
  <c r="H208" i="4"/>
  <c r="H114" i="4"/>
  <c r="E25" i="9" s="1"/>
  <c r="H100" i="4"/>
  <c r="P100" i="4" s="1"/>
  <c r="I32" i="7"/>
  <c r="I61" i="7"/>
  <c r="J32" i="7"/>
  <c r="I100" i="4"/>
  <c r="Q100" i="4" s="1"/>
  <c r="I114" i="4"/>
  <c r="F25" i="9" s="1"/>
  <c r="G127" i="4"/>
  <c r="G130" i="4" s="1"/>
  <c r="H61" i="7"/>
  <c r="G100" i="4"/>
  <c r="G114" i="4"/>
  <c r="D25" i="9" s="1"/>
  <c r="H32" i="7"/>
  <c r="H34" i="7" s="1"/>
  <c r="H37" i="7" s="1"/>
  <c r="I127" i="4"/>
  <c r="H128" i="4"/>
  <c r="J128" i="4" s="1"/>
  <c r="H152" i="4"/>
  <c r="P152" i="4" s="1"/>
  <c r="E184" i="4"/>
  <c r="H124" i="4"/>
  <c r="G5" i="4"/>
  <c r="J154" i="4"/>
  <c r="I180" i="4"/>
  <c r="J32" i="4" a="1"/>
  <c r="J32" i="4" s="1"/>
  <c r="J34" i="4" a="1"/>
  <c r="J34" i="4" s="1"/>
  <c r="J31" i="4" a="1"/>
  <c r="J31" i="4" s="1"/>
  <c r="J33" i="4" a="1"/>
  <c r="J33" i="4" s="1"/>
  <c r="J30" i="4" a="1"/>
  <c r="J30" i="4" s="1"/>
  <c r="H126" i="4"/>
  <c r="J158" i="7"/>
  <c r="I158" i="7"/>
  <c r="G156" i="4"/>
  <c r="H158" i="7"/>
  <c r="F87" i="7"/>
  <c r="J140" i="4"/>
  <c r="J144" i="4"/>
  <c r="I147" i="7"/>
  <c r="D23" i="9"/>
  <c r="H125" i="7" a="1"/>
  <c r="H125" i="7" s="1"/>
  <c r="J146" i="4"/>
  <c r="G173" i="4"/>
  <c r="O173" i="4" s="1"/>
  <c r="J147" i="4"/>
  <c r="I150" i="7"/>
  <c r="K150" i="7" s="1"/>
  <c r="F182" i="4"/>
  <c r="F184" i="4" s="1"/>
  <c r="I155" i="7"/>
  <c r="K155" i="7" s="1"/>
  <c r="H127" i="4"/>
  <c r="I45" i="7"/>
  <c r="H123" i="4"/>
  <c r="H84" i="4"/>
  <c r="P84" i="4" s="1"/>
  <c r="I152" i="7"/>
  <c r="K152" i="7" s="1"/>
  <c r="J149" i="4"/>
  <c r="H85" i="4"/>
  <c r="I46" i="7"/>
  <c r="K149" i="7"/>
  <c r="I16" i="4" a="1"/>
  <c r="I16" i="4" s="1"/>
  <c r="B20" i="24" s="1"/>
  <c r="F228" i="4"/>
  <c r="N228" i="4" s="1"/>
  <c r="F209" i="4"/>
  <c r="J143" i="4"/>
  <c r="I146" i="7"/>
  <c r="J142" i="4"/>
  <c r="I145" i="7"/>
  <c r="H125" i="4"/>
  <c r="I30" i="7"/>
  <c r="H112" i="4"/>
  <c r="I181" i="4"/>
  <c r="Q181" i="4" s="1"/>
  <c r="J145" i="4"/>
  <c r="CZ5" i="21"/>
  <c r="I209" i="4"/>
  <c r="I228" i="4"/>
  <c r="Q228" i="4" s="1"/>
  <c r="J10" i="4" a="1"/>
  <c r="J10" i="4" s="1"/>
  <c r="G84" i="7"/>
  <c r="H122" i="4"/>
  <c r="J122" i="4" s="1"/>
  <c r="H97" i="4"/>
  <c r="I58" i="7"/>
  <c r="I56" i="7"/>
  <c r="H121" i="4"/>
  <c r="H95" i="4"/>
  <c r="P95" i="4" s="1"/>
  <c r="H107" i="4"/>
  <c r="H5" i="4"/>
  <c r="I27" i="7"/>
  <c r="I54" i="7"/>
  <c r="H93" i="4"/>
  <c r="P93" i="4" s="1"/>
  <c r="J139" i="4"/>
  <c r="R38" i="24" l="1"/>
  <c r="E22" i="24"/>
  <c r="F22" i="24"/>
  <c r="B24" i="24"/>
  <c r="Q233" i="4"/>
  <c r="G128" i="7" a="1"/>
  <c r="G128" i="7" s="1"/>
  <c r="N231" i="4"/>
  <c r="J128" i="7" a="1"/>
  <c r="J128" i="7" s="1"/>
  <c r="Q231" i="4"/>
  <c r="V5" i="24"/>
  <c r="U5" i="24"/>
  <c r="T11" i="24"/>
  <c r="V11" i="24" s="1"/>
  <c r="K146" i="7"/>
  <c r="V8" i="24"/>
  <c r="U8" i="24"/>
  <c r="R152" i="4"/>
  <c r="N182" i="4"/>
  <c r="V10" i="24"/>
  <c r="U10" i="24"/>
  <c r="N102" i="4"/>
  <c r="J82" i="7"/>
  <c r="Q175" i="4"/>
  <c r="H88" i="7"/>
  <c r="O181" i="4"/>
  <c r="F233" i="4"/>
  <c r="J16" i="4" a="1"/>
  <c r="J16" i="4" s="1"/>
  <c r="J87" i="7"/>
  <c r="Q180" i="4"/>
  <c r="G102" i="4"/>
  <c r="O100" i="4"/>
  <c r="R101" i="4"/>
  <c r="R95" i="4"/>
  <c r="K145" i="7"/>
  <c r="J85" i="4"/>
  <c r="P85" i="4"/>
  <c r="P156" i="4"/>
  <c r="R135" i="4"/>
  <c r="O156" i="4"/>
  <c r="J97" i="4"/>
  <c r="P97" i="4"/>
  <c r="H231" i="4"/>
  <c r="P208" i="4"/>
  <c r="J152" i="4"/>
  <c r="K32" i="7"/>
  <c r="G4" i="4"/>
  <c r="C4" i="24"/>
  <c r="P12" i="26" s="1"/>
  <c r="B5" i="24"/>
  <c r="B6" i="24"/>
  <c r="H4" i="4"/>
  <c r="D4" i="24"/>
  <c r="Q12" i="26" s="1"/>
  <c r="J126" i="4"/>
  <c r="K147" i="7"/>
  <c r="J95" i="4"/>
  <c r="CZ59" i="21"/>
  <c r="DA59" i="21" s="1"/>
  <c r="K46" i="7"/>
  <c r="K56" i="7"/>
  <c r="K58" i="7"/>
  <c r="G89" i="7"/>
  <c r="C29" i="9"/>
  <c r="D27" i="9"/>
  <c r="D12" i="9"/>
  <c r="D15" i="9" s="1"/>
  <c r="H25" i="9"/>
  <c r="J127" i="4"/>
  <c r="K61" i="7"/>
  <c r="H63" i="7"/>
  <c r="J114" i="4"/>
  <c r="F130" i="7"/>
  <c r="I107" i="4"/>
  <c r="F9" i="9" s="1"/>
  <c r="J27" i="7"/>
  <c r="K27" i="7" s="1"/>
  <c r="I84" i="4"/>
  <c r="I123" i="4"/>
  <c r="J123" i="4" s="1"/>
  <c r="J45" i="7"/>
  <c r="J100" i="4"/>
  <c r="G116" i="4"/>
  <c r="I124" i="4"/>
  <c r="J124" i="4" s="1"/>
  <c r="I141" i="4"/>
  <c r="J180" i="4"/>
  <c r="K87" i="7"/>
  <c r="K158" i="7"/>
  <c r="F89" i="7"/>
  <c r="G208" i="4"/>
  <c r="J155" i="4"/>
  <c r="H80" i="7"/>
  <c r="G182" i="4"/>
  <c r="G184" i="4" s="1"/>
  <c r="H173" i="4"/>
  <c r="J5" i="4"/>
  <c r="L35" i="4" s="1"/>
  <c r="J44" i="4"/>
  <c r="J47" i="4"/>
  <c r="J45" i="4"/>
  <c r="J57" i="4"/>
  <c r="J54" i="4"/>
  <c r="J46" i="4"/>
  <c r="J49" i="4"/>
  <c r="J52" i="4"/>
  <c r="J51" i="4"/>
  <c r="J58" i="4"/>
  <c r="J53" i="4"/>
  <c r="J42" i="4"/>
  <c r="J59" i="4"/>
  <c r="J43" i="4"/>
  <c r="J48" i="4"/>
  <c r="J41" i="4"/>
  <c r="J62" i="4"/>
  <c r="J61" i="4"/>
  <c r="J55" i="4"/>
  <c r="J56" i="4"/>
  <c r="J50" i="4"/>
  <c r="J60" i="4"/>
  <c r="J136" i="4"/>
  <c r="I165" i="4"/>
  <c r="Q165" i="4" s="1"/>
  <c r="I233" i="4"/>
  <c r="J125" i="7" a="1"/>
  <c r="J125" i="7" s="1"/>
  <c r="H190" i="4"/>
  <c r="P190" i="4" s="1"/>
  <c r="P209" i="4" s="1"/>
  <c r="H177" i="4"/>
  <c r="P177" i="4" s="1"/>
  <c r="J137" i="4"/>
  <c r="I34" i="7"/>
  <c r="I37" i="7" s="1"/>
  <c r="H116" i="4"/>
  <c r="E9" i="9"/>
  <c r="G125" i="7" a="1"/>
  <c r="G125" i="7" s="1"/>
  <c r="H102" i="4"/>
  <c r="H175" i="4"/>
  <c r="P175" i="4" s="1"/>
  <c r="H156" i="4"/>
  <c r="J135" i="4"/>
  <c r="H164" i="4"/>
  <c r="P164" i="4" s="1"/>
  <c r="J138" i="4"/>
  <c r="J88" i="7"/>
  <c r="J181" i="4"/>
  <c r="H130" i="4"/>
  <c r="J121" i="4"/>
  <c r="E12" i="9"/>
  <c r="E23" i="9"/>
  <c r="J144" i="7"/>
  <c r="K144" i="7" s="1"/>
  <c r="I125" i="4"/>
  <c r="I112" i="4"/>
  <c r="J112" i="4" s="1"/>
  <c r="I93" i="4"/>
  <c r="Q93" i="4" s="1"/>
  <c r="J30" i="7"/>
  <c r="K30" i="7" s="1"/>
  <c r="J54" i="7"/>
  <c r="I5" i="4"/>
  <c r="I63" i="7"/>
  <c r="R100" i="4" l="1"/>
  <c r="U11" i="24"/>
  <c r="I128" i="7" a="1"/>
  <c r="I128" i="7" s="1"/>
  <c r="P231" i="4"/>
  <c r="N233" i="4"/>
  <c r="H9" i="9"/>
  <c r="R180" i="4"/>
  <c r="R177" i="4"/>
  <c r="R85" i="4"/>
  <c r="R165" i="4"/>
  <c r="J84" i="4"/>
  <c r="Q84" i="4"/>
  <c r="I80" i="7"/>
  <c r="P173" i="4"/>
  <c r="R93" i="4"/>
  <c r="I164" i="4"/>
  <c r="Q141" i="4"/>
  <c r="R97" i="4"/>
  <c r="P102" i="4"/>
  <c r="R175" i="4"/>
  <c r="O182" i="4"/>
  <c r="R190" i="4"/>
  <c r="G231" i="4"/>
  <c r="O231" i="4" s="1"/>
  <c r="O233" i="4" s="1"/>
  <c r="O208" i="4"/>
  <c r="O209" i="4" s="1"/>
  <c r="O102" i="4"/>
  <c r="R181" i="4"/>
  <c r="C5" i="24"/>
  <c r="C6" i="24"/>
  <c r="I4" i="4"/>
  <c r="J4" i="4" s="1"/>
  <c r="E4" i="24"/>
  <c r="R12" i="26" s="1"/>
  <c r="T12" i="26" s="1"/>
  <c r="D5" i="24"/>
  <c r="D6" i="24"/>
  <c r="K88" i="7"/>
  <c r="K45" i="7"/>
  <c r="J130" i="7"/>
  <c r="J63" i="7"/>
  <c r="D29" i="9"/>
  <c r="I156" i="4"/>
  <c r="H128" i="7" a="1"/>
  <c r="H128" i="7" s="1"/>
  <c r="J231" i="4"/>
  <c r="J107" i="4"/>
  <c r="J116" i="4" s="1"/>
  <c r="I130" i="4"/>
  <c r="J208" i="4"/>
  <c r="G209" i="4"/>
  <c r="F98" i="7"/>
  <c r="I136" i="7"/>
  <c r="H136" i="7"/>
  <c r="H98" i="7"/>
  <c r="G98" i="7"/>
  <c r="I98" i="7"/>
  <c r="F136" i="7"/>
  <c r="G136" i="7"/>
  <c r="J98" i="7"/>
  <c r="J136" i="7"/>
  <c r="H89" i="7"/>
  <c r="J125" i="4"/>
  <c r="J130" i="4" s="1"/>
  <c r="L130" i="4" s="1"/>
  <c r="I102" i="4"/>
  <c r="J93" i="4"/>
  <c r="J102" i="4" s="1"/>
  <c r="L102" i="4" s="1"/>
  <c r="E27" i="9"/>
  <c r="E29" i="9" s="1"/>
  <c r="K54" i="7"/>
  <c r="H53" i="4" a="1"/>
  <c r="H53" i="4" s="1"/>
  <c r="B53" i="4" a="1"/>
  <c r="B53" i="4" s="1"/>
  <c r="G53" i="4" a="1"/>
  <c r="G53" i="4" s="1"/>
  <c r="F53" i="4" a="1"/>
  <c r="F53" i="4" s="1"/>
  <c r="C53" i="4" a="1"/>
  <c r="C53" i="4" s="1"/>
  <c r="C53" i="5" s="1"/>
  <c r="I53" i="4" a="1"/>
  <c r="I53" i="4" s="1"/>
  <c r="E53" i="4" a="1"/>
  <c r="E53" i="4" s="1"/>
  <c r="E53" i="5" s="1"/>
  <c r="D53" i="4" a="1"/>
  <c r="D53" i="4" s="1"/>
  <c r="D53" i="5" s="1"/>
  <c r="A53" i="4" a="1"/>
  <c r="A53" i="4" s="1"/>
  <c r="A53" i="5" s="1"/>
  <c r="B53" i="5" s="1"/>
  <c r="K34" i="7"/>
  <c r="J34" i="7"/>
  <c r="J37" i="7" s="1"/>
  <c r="D60" i="4" a="1"/>
  <c r="D60" i="4" s="1"/>
  <c r="D60" i="5" s="1"/>
  <c r="F60" i="4" a="1"/>
  <c r="F60" i="4" s="1"/>
  <c r="G60" i="4" a="1"/>
  <c r="G60" i="4" s="1"/>
  <c r="B60" i="4" a="1"/>
  <c r="B60" i="4" s="1"/>
  <c r="C60" i="4" a="1"/>
  <c r="C60" i="4" s="1"/>
  <c r="C60" i="5" s="1"/>
  <c r="I60" i="4" a="1"/>
  <c r="I60" i="4" s="1"/>
  <c r="E60" i="4" a="1"/>
  <c r="E60" i="4" s="1"/>
  <c r="E60" i="5" s="1"/>
  <c r="A60" i="4" a="1"/>
  <c r="A60" i="4" s="1"/>
  <c r="A60" i="5" s="1"/>
  <c r="B60" i="5" s="1"/>
  <c r="H60" i="4" a="1"/>
  <c r="H60" i="4" s="1"/>
  <c r="E58" i="4" a="1"/>
  <c r="E58" i="4" s="1"/>
  <c r="E58" i="5" s="1"/>
  <c r="F58" i="4" a="1"/>
  <c r="F58" i="4" s="1"/>
  <c r="D58" i="4" a="1"/>
  <c r="D58" i="4" s="1"/>
  <c r="D58" i="5" s="1"/>
  <c r="C58" i="4" a="1"/>
  <c r="C58" i="4" s="1"/>
  <c r="C58" i="5" s="1"/>
  <c r="I58" i="4" a="1"/>
  <c r="I58" i="4" s="1"/>
  <c r="G58" i="4" a="1"/>
  <c r="G58" i="4" s="1"/>
  <c r="A58" i="4" a="1"/>
  <c r="A58" i="4" s="1"/>
  <c r="A58" i="5" s="1"/>
  <c r="B58" i="5" s="1"/>
  <c r="H58" i="4" a="1"/>
  <c r="H58" i="4" s="1"/>
  <c r="B58" i="4" a="1"/>
  <c r="B58" i="4" s="1"/>
  <c r="I71" i="7"/>
  <c r="H182" i="4"/>
  <c r="H184" i="4" s="1"/>
  <c r="F50" i="4" a="1"/>
  <c r="F50" i="4" s="1"/>
  <c r="B50" i="4" a="1"/>
  <c r="B50" i="4" s="1"/>
  <c r="D50" i="4" a="1"/>
  <c r="D50" i="4" s="1"/>
  <c r="D50" i="5" s="1"/>
  <c r="C50" i="4" a="1"/>
  <c r="C50" i="4" s="1"/>
  <c r="C50" i="5" s="1"/>
  <c r="G50" i="4" a="1"/>
  <c r="G50" i="4" s="1"/>
  <c r="E50" i="4" a="1"/>
  <c r="E50" i="4" s="1"/>
  <c r="E50" i="5" s="1"/>
  <c r="H50" i="4" a="1"/>
  <c r="H50" i="4" s="1"/>
  <c r="A50" i="4" a="1"/>
  <c r="A50" i="4" s="1"/>
  <c r="A50" i="5" s="1"/>
  <c r="B50" i="5" s="1"/>
  <c r="I50" i="4" a="1"/>
  <c r="I50" i="4" s="1"/>
  <c r="H51" i="4" a="1"/>
  <c r="H51" i="4" s="1"/>
  <c r="F51" i="4" a="1"/>
  <c r="F51" i="4" s="1"/>
  <c r="B51" i="4" a="1"/>
  <c r="B51" i="4" s="1"/>
  <c r="I51" i="4" a="1"/>
  <c r="I51" i="4" s="1"/>
  <c r="A51" i="4" a="1"/>
  <c r="A51" i="4" s="1"/>
  <c r="A51" i="5" s="1"/>
  <c r="B51" i="5" s="1"/>
  <c r="E51" i="4" a="1"/>
  <c r="E51" i="4" s="1"/>
  <c r="E51" i="5" s="1"/>
  <c r="C51" i="4" a="1"/>
  <c r="C51" i="4" s="1"/>
  <c r="C51" i="5" s="1"/>
  <c r="G51" i="4" a="1"/>
  <c r="G51" i="4" s="1"/>
  <c r="D51" i="4" a="1"/>
  <c r="D51" i="4" s="1"/>
  <c r="D51" i="5" s="1"/>
  <c r="I116" i="4"/>
  <c r="F12" i="9"/>
  <c r="H12" i="9" s="1"/>
  <c r="F23" i="9"/>
  <c r="F27" i="9" s="1"/>
  <c r="D56" i="4" a="1"/>
  <c r="D56" i="4" s="1"/>
  <c r="D56" i="5" s="1"/>
  <c r="A56" i="4" a="1"/>
  <c r="A56" i="4" s="1"/>
  <c r="A56" i="5" s="1"/>
  <c r="B56" i="5" s="1"/>
  <c r="H56" i="4" a="1"/>
  <c r="H56" i="4" s="1"/>
  <c r="G56" i="4" a="1"/>
  <c r="G56" i="4" s="1"/>
  <c r="E56" i="4" a="1"/>
  <c r="E56" i="4" s="1"/>
  <c r="E56" i="5" s="1"/>
  <c r="B56" i="4" a="1"/>
  <c r="B56" i="4" s="1"/>
  <c r="C56" i="4" a="1"/>
  <c r="C56" i="4" s="1"/>
  <c r="C56" i="5" s="1"/>
  <c r="I56" i="4" a="1"/>
  <c r="I56" i="4" s="1"/>
  <c r="F56" i="4" a="1"/>
  <c r="F56" i="4" s="1"/>
  <c r="G52" i="4" a="1"/>
  <c r="G52" i="4" s="1"/>
  <c r="D52" i="4" a="1"/>
  <c r="D52" i="4" s="1"/>
  <c r="D52" i="5" s="1"/>
  <c r="F52" i="4" a="1"/>
  <c r="F52" i="4" s="1"/>
  <c r="A52" i="4" a="1"/>
  <c r="A52" i="4" s="1"/>
  <c r="A52" i="5" s="1"/>
  <c r="B52" i="5" s="1"/>
  <c r="E52" i="4" a="1"/>
  <c r="E52" i="4" s="1"/>
  <c r="E52" i="5" s="1"/>
  <c r="I52" i="4" a="1"/>
  <c r="I52" i="4" s="1"/>
  <c r="C52" i="4" a="1"/>
  <c r="C52" i="4" s="1"/>
  <c r="C52" i="5" s="1"/>
  <c r="B52" i="4" a="1"/>
  <c r="B52" i="4" s="1"/>
  <c r="H52" i="4" a="1"/>
  <c r="H52" i="4" s="1"/>
  <c r="C55" i="4" a="1"/>
  <c r="C55" i="4" s="1"/>
  <c r="C55" i="5" s="1"/>
  <c r="H55" i="4" a="1"/>
  <c r="H55" i="4" s="1"/>
  <c r="F55" i="4" a="1"/>
  <c r="F55" i="4" s="1"/>
  <c r="G55" i="4" a="1"/>
  <c r="G55" i="4" s="1"/>
  <c r="B55" i="4" a="1"/>
  <c r="B55" i="4" s="1"/>
  <c r="E55" i="4" a="1"/>
  <c r="E55" i="4" s="1"/>
  <c r="E55" i="5" s="1"/>
  <c r="D55" i="4" a="1"/>
  <c r="D55" i="4" s="1"/>
  <c r="D55" i="5" s="1"/>
  <c r="A55" i="4" a="1"/>
  <c r="A55" i="4" s="1"/>
  <c r="A55" i="5" s="1"/>
  <c r="B55" i="5" s="1"/>
  <c r="I55" i="4" a="1"/>
  <c r="I55" i="4" s="1"/>
  <c r="H49" i="4" a="1"/>
  <c r="H49" i="4" s="1"/>
  <c r="I49" i="4" a="1"/>
  <c r="I49" i="4" s="1"/>
  <c r="D49" i="4" a="1"/>
  <c r="D49" i="4" s="1"/>
  <c r="D49" i="5" s="1"/>
  <c r="G49" i="4" a="1"/>
  <c r="G49" i="4" s="1"/>
  <c r="B49" i="4" a="1"/>
  <c r="B49" i="4" s="1"/>
  <c r="A76" i="4"/>
  <c r="C49" i="4" a="1"/>
  <c r="C49" i="4" s="1"/>
  <c r="C49" i="5" s="1"/>
  <c r="F49" i="4" a="1"/>
  <c r="F49" i="4" s="1"/>
  <c r="A49" i="4" a="1"/>
  <c r="A49" i="4" s="1"/>
  <c r="A49" i="5" s="1"/>
  <c r="B49" i="5" s="1"/>
  <c r="E49" i="4" a="1"/>
  <c r="E49" i="4" s="1"/>
  <c r="E49" i="5" s="1"/>
  <c r="I82" i="7"/>
  <c r="J175" i="4"/>
  <c r="I84" i="7"/>
  <c r="J177" i="4"/>
  <c r="F61" i="4" a="1"/>
  <c r="F61" i="4" s="1"/>
  <c r="B61" i="4" a="1"/>
  <c r="B61" i="4" s="1"/>
  <c r="A61" i="4" a="1"/>
  <c r="A61" i="4" s="1"/>
  <c r="A61" i="5" s="1"/>
  <c r="B61" i="5" s="1"/>
  <c r="C61" i="4" a="1"/>
  <c r="C61" i="4" s="1"/>
  <c r="C61" i="5" s="1"/>
  <c r="G61" i="4" a="1"/>
  <c r="G61" i="4" s="1"/>
  <c r="I61" i="4" a="1"/>
  <c r="I61" i="4" s="1"/>
  <c r="E61" i="4" a="1"/>
  <c r="E61" i="4" s="1"/>
  <c r="E61" i="5" s="1"/>
  <c r="D61" i="4" a="1"/>
  <c r="D61" i="4" s="1"/>
  <c r="D61" i="5" s="1"/>
  <c r="H61" i="4" a="1"/>
  <c r="H61" i="4" s="1"/>
  <c r="B46" i="4" a="1"/>
  <c r="B46" i="4" s="1"/>
  <c r="D73" i="4"/>
  <c r="H46" i="4" a="1"/>
  <c r="H46" i="4" s="1"/>
  <c r="D46" i="4" a="1"/>
  <c r="D46" i="4" s="1"/>
  <c r="D46" i="5" s="1"/>
  <c r="A46" i="4" a="1"/>
  <c r="A46" i="4" s="1"/>
  <c r="A46" i="5" s="1"/>
  <c r="B46" i="5" s="1"/>
  <c r="I46" i="4" a="1"/>
  <c r="I46" i="4" s="1"/>
  <c r="G46" i="4" a="1"/>
  <c r="G46" i="4" s="1"/>
  <c r="E46" i="4" a="1"/>
  <c r="E46" i="4" s="1"/>
  <c r="E46" i="5" s="1"/>
  <c r="C46" i="4" a="1"/>
  <c r="C46" i="4" s="1"/>
  <c r="C46" i="5" s="1"/>
  <c r="F46" i="4" a="1"/>
  <c r="F46" i="4" s="1"/>
  <c r="C73" i="4"/>
  <c r="B73" i="4"/>
  <c r="I173" i="4"/>
  <c r="J141" i="4"/>
  <c r="H228" i="4"/>
  <c r="H209" i="4"/>
  <c r="J190" i="4"/>
  <c r="I62" i="4" a="1"/>
  <c r="I62" i="4" s="1"/>
  <c r="H62" i="4" a="1"/>
  <c r="H62" i="4" s="1"/>
  <c r="A62" i="4" a="1"/>
  <c r="A62" i="4" s="1"/>
  <c r="A62" i="5" s="1"/>
  <c r="B62" i="5" s="1"/>
  <c r="F62" i="4" a="1"/>
  <c r="F62" i="4" s="1"/>
  <c r="E62" i="4" a="1"/>
  <c r="E62" i="4" s="1"/>
  <c r="E62" i="5" s="1"/>
  <c r="D62" i="4" a="1"/>
  <c r="D62" i="4" s="1"/>
  <c r="D62" i="5" s="1"/>
  <c r="B62" i="4" a="1"/>
  <c r="B62" i="4" s="1"/>
  <c r="C62" i="4" a="1"/>
  <c r="C62" i="4" s="1"/>
  <c r="C62" i="5" s="1"/>
  <c r="G62" i="4" a="1"/>
  <c r="G62" i="4" s="1"/>
  <c r="B54" i="4" a="1"/>
  <c r="B54" i="4" s="1"/>
  <c r="G54" i="4" a="1"/>
  <c r="G54" i="4" s="1"/>
  <c r="H54" i="4" a="1"/>
  <c r="H54" i="4" s="1"/>
  <c r="E54" i="4" a="1"/>
  <c r="E54" i="4" s="1"/>
  <c r="E54" i="5" s="1"/>
  <c r="F54" i="4" a="1"/>
  <c r="F54" i="4" s="1"/>
  <c r="A54" i="4" a="1"/>
  <c r="A54" i="4" s="1"/>
  <c r="A54" i="5" s="1"/>
  <c r="B54" i="5" s="1"/>
  <c r="D54" i="4" a="1"/>
  <c r="D54" i="4" s="1"/>
  <c r="D54" i="5" s="1"/>
  <c r="C54" i="4" a="1"/>
  <c r="C54" i="4" s="1"/>
  <c r="C54" i="5" s="1"/>
  <c r="I54" i="4" a="1"/>
  <c r="I54" i="4" s="1"/>
  <c r="G41" i="4" a="1"/>
  <c r="G41" i="4" s="1"/>
  <c r="I41" i="4" a="1"/>
  <c r="I41" i="4" s="1"/>
  <c r="D68" i="4"/>
  <c r="H41" i="4" a="1"/>
  <c r="H41" i="4" s="1"/>
  <c r="L62" i="4"/>
  <c r="B41" i="4" a="1"/>
  <c r="B41" i="4" s="1"/>
  <c r="D41" i="4" a="1"/>
  <c r="D41" i="4" s="1"/>
  <c r="D41" i="5" s="1"/>
  <c r="C68" i="4"/>
  <c r="A41" i="4" a="1"/>
  <c r="A41" i="4" s="1"/>
  <c r="A41" i="5" s="1"/>
  <c r="B41" i="5" s="1"/>
  <c r="F41" i="4" a="1"/>
  <c r="F41" i="4" s="1"/>
  <c r="C41" i="4" a="1"/>
  <c r="C41" i="4" s="1"/>
  <c r="C41" i="5" s="1"/>
  <c r="B68" i="4"/>
  <c r="E41" i="4" a="1"/>
  <c r="E41" i="4" s="1"/>
  <c r="E41" i="5" s="1"/>
  <c r="F57" i="4" a="1"/>
  <c r="F57" i="4" s="1"/>
  <c r="H57" i="4" a="1"/>
  <c r="H57" i="4" s="1"/>
  <c r="G57" i="4" a="1"/>
  <c r="G57" i="4" s="1"/>
  <c r="C57" i="4" a="1"/>
  <c r="C57" i="4" s="1"/>
  <c r="C57" i="5" s="1"/>
  <c r="A57" i="4" a="1"/>
  <c r="A57" i="4" s="1"/>
  <c r="A57" i="5" s="1"/>
  <c r="B57" i="5" s="1"/>
  <c r="I57" i="4" a="1"/>
  <c r="I57" i="4" s="1"/>
  <c r="D57" i="4" a="1"/>
  <c r="D57" i="4" s="1"/>
  <c r="D57" i="5" s="1"/>
  <c r="E57" i="4" a="1"/>
  <c r="E57" i="4" s="1"/>
  <c r="E57" i="5" s="1"/>
  <c r="B57" i="4" a="1"/>
  <c r="B57" i="4" s="1"/>
  <c r="A48" i="4" a="1"/>
  <c r="A48" i="4" s="1"/>
  <c r="A48" i="5" s="1"/>
  <c r="B48" i="5" s="1"/>
  <c r="D48" i="4" a="1"/>
  <c r="D48" i="4" s="1"/>
  <c r="D48" i="5" s="1"/>
  <c r="E48" i="4" a="1"/>
  <c r="E48" i="4" s="1"/>
  <c r="E48" i="5" s="1"/>
  <c r="I48" i="4" a="1"/>
  <c r="I48" i="4" s="1"/>
  <c r="F48" i="4" a="1"/>
  <c r="F48" i="4" s="1"/>
  <c r="A75" i="4"/>
  <c r="B76" i="4"/>
  <c r="C76" i="4"/>
  <c r="D76" i="4"/>
  <c r="G48" i="4" a="1"/>
  <c r="G48" i="4" s="1"/>
  <c r="H48" i="4" a="1"/>
  <c r="H48" i="4" s="1"/>
  <c r="C48" i="4" a="1"/>
  <c r="C48" i="4" s="1"/>
  <c r="C48" i="5" s="1"/>
  <c r="B48" i="4" a="1"/>
  <c r="B48" i="4" s="1"/>
  <c r="C72" i="4"/>
  <c r="D72" i="4"/>
  <c r="F45" i="4" a="1"/>
  <c r="F45" i="4" s="1"/>
  <c r="G45" i="4" a="1"/>
  <c r="G45" i="4" s="1"/>
  <c r="H45" i="4" a="1"/>
  <c r="H45" i="4" s="1"/>
  <c r="C45" i="4" a="1"/>
  <c r="C45" i="4" s="1"/>
  <c r="C45" i="5" s="1"/>
  <c r="E45" i="4" a="1"/>
  <c r="E45" i="4" s="1"/>
  <c r="E45" i="5" s="1"/>
  <c r="D45" i="4" a="1"/>
  <c r="D45" i="4" s="1"/>
  <c r="D45" i="5" s="1"/>
  <c r="A45" i="4" a="1"/>
  <c r="A45" i="4" s="1"/>
  <c r="A45" i="5" s="1"/>
  <c r="B45" i="5" s="1"/>
  <c r="B72" i="4"/>
  <c r="B45" i="4" a="1"/>
  <c r="B45" i="4" s="1"/>
  <c r="I45" i="4" a="1"/>
  <c r="I45" i="4" s="1"/>
  <c r="F99" i="7"/>
  <c r="H103" i="7"/>
  <c r="F100" i="7"/>
  <c r="G95" i="7"/>
  <c r="H100" i="7"/>
  <c r="J101" i="7"/>
  <c r="F97" i="7"/>
  <c r="I97" i="7"/>
  <c r="J97" i="7"/>
  <c r="F94" i="7"/>
  <c r="I102" i="7"/>
  <c r="H137" i="7"/>
  <c r="H94" i="7"/>
  <c r="F95" i="7"/>
  <c r="G100" i="7"/>
  <c r="H96" i="7"/>
  <c r="J100" i="7"/>
  <c r="F102" i="7"/>
  <c r="I103" i="7"/>
  <c r="J103" i="7"/>
  <c r="H102" i="7"/>
  <c r="H97" i="7"/>
  <c r="G103" i="7"/>
  <c r="G137" i="7"/>
  <c r="H95" i="7"/>
  <c r="G101" i="7"/>
  <c r="I96" i="7"/>
  <c r="G99" i="7"/>
  <c r="G97" i="7"/>
  <c r="F137" i="7"/>
  <c r="F96" i="7"/>
  <c r="H101" i="7"/>
  <c r="I95" i="7"/>
  <c r="J137" i="7"/>
  <c r="J102" i="7"/>
  <c r="I101" i="7"/>
  <c r="I137" i="7"/>
  <c r="J94" i="7"/>
  <c r="J99" i="7"/>
  <c r="J96" i="7"/>
  <c r="J95" i="7"/>
  <c r="H99" i="7"/>
  <c r="I100" i="7"/>
  <c r="F103" i="7"/>
  <c r="G96" i="7"/>
  <c r="G102" i="7"/>
  <c r="F101" i="7"/>
  <c r="I99" i="7"/>
  <c r="G94" i="7"/>
  <c r="I94" i="7"/>
  <c r="G130" i="7"/>
  <c r="E43" i="4" a="1"/>
  <c r="E43" i="4" s="1"/>
  <c r="E43" i="5" s="1"/>
  <c r="C70" i="4"/>
  <c r="A43" i="4" a="1"/>
  <c r="A43" i="4" s="1"/>
  <c r="A43" i="5" s="1"/>
  <c r="B43" i="5" s="1"/>
  <c r="B43" i="4" a="1"/>
  <c r="B43" i="4" s="1"/>
  <c r="F43" i="4" a="1"/>
  <c r="F43" i="4" s="1"/>
  <c r="G43" i="4" a="1"/>
  <c r="G43" i="4" s="1"/>
  <c r="I43" i="4" a="1"/>
  <c r="I43" i="4" s="1"/>
  <c r="H43" i="4" a="1"/>
  <c r="H43" i="4" s="1"/>
  <c r="D43" i="4" a="1"/>
  <c r="D43" i="4" s="1"/>
  <c r="D43" i="5" s="1"/>
  <c r="C43" i="4" a="1"/>
  <c r="C43" i="4" s="1"/>
  <c r="C43" i="5" s="1"/>
  <c r="B70" i="4"/>
  <c r="D70" i="4"/>
  <c r="I47" i="4" a="1"/>
  <c r="I47" i="4" s="1"/>
  <c r="H47" i="4" a="1"/>
  <c r="H47" i="4" s="1"/>
  <c r="G47" i="4" a="1"/>
  <c r="G47" i="4" s="1"/>
  <c r="A47" i="4" a="1"/>
  <c r="A47" i="4" s="1"/>
  <c r="A47" i="5" s="1"/>
  <c r="B47" i="5" s="1"/>
  <c r="C47" i="4" a="1"/>
  <c r="C47" i="4" s="1"/>
  <c r="C47" i="5" s="1"/>
  <c r="B47" i="4" a="1"/>
  <c r="B47" i="4" s="1"/>
  <c r="F47" i="4" a="1"/>
  <c r="F47" i="4" s="1"/>
  <c r="D74" i="4"/>
  <c r="D47" i="4" a="1"/>
  <c r="D47" i="4" s="1"/>
  <c r="D47" i="5" s="1"/>
  <c r="A74" i="4"/>
  <c r="B74" i="4"/>
  <c r="C74" i="4"/>
  <c r="E47" i="4" a="1"/>
  <c r="E47" i="4" s="1"/>
  <c r="E47" i="5" s="1"/>
  <c r="J165" i="4"/>
  <c r="J72" i="7"/>
  <c r="E59" i="4" a="1"/>
  <c r="E59" i="4" s="1"/>
  <c r="E59" i="5" s="1"/>
  <c r="B59" i="4" a="1"/>
  <c r="B59" i="4" s="1"/>
  <c r="C59" i="4" a="1"/>
  <c r="C59" i="4" s="1"/>
  <c r="C59" i="5" s="1"/>
  <c r="I59" i="4" a="1"/>
  <c r="I59" i="4" s="1"/>
  <c r="D59" i="4" a="1"/>
  <c r="D59" i="4" s="1"/>
  <c r="D59" i="5" s="1"/>
  <c r="A59" i="4" a="1"/>
  <c r="A59" i="4" s="1"/>
  <c r="A59" i="5" s="1"/>
  <c r="B59" i="5" s="1"/>
  <c r="H59" i="4" a="1"/>
  <c r="H59" i="4" s="1"/>
  <c r="G59" i="4" a="1"/>
  <c r="G59" i="4" s="1"/>
  <c r="F59" i="4" a="1"/>
  <c r="F59" i="4" s="1"/>
  <c r="D44" i="4" a="1"/>
  <c r="D44" i="4" s="1"/>
  <c r="D44" i="5" s="1"/>
  <c r="G44" i="4" a="1"/>
  <c r="G44" i="4" s="1"/>
  <c r="C71" i="4"/>
  <c r="F44" i="4" a="1"/>
  <c r="F44" i="4" s="1"/>
  <c r="B44" i="4" a="1"/>
  <c r="B44" i="4" s="1"/>
  <c r="D71" i="4"/>
  <c r="E44" i="4" a="1"/>
  <c r="E44" i="4" s="1"/>
  <c r="E44" i="5" s="1"/>
  <c r="H44" i="4" a="1"/>
  <c r="H44" i="4" s="1"/>
  <c r="A44" i="4" a="1"/>
  <c r="A44" i="4" s="1"/>
  <c r="A44" i="5" s="1"/>
  <c r="B44" i="5" s="1"/>
  <c r="I44" i="4" a="1"/>
  <c r="I44" i="4" s="1"/>
  <c r="B71" i="4"/>
  <c r="C44" i="4" a="1"/>
  <c r="C44" i="4" s="1"/>
  <c r="C44" i="5" s="1"/>
  <c r="E15" i="9"/>
  <c r="B69" i="4"/>
  <c r="E42" i="4" a="1"/>
  <c r="E42" i="4" s="1"/>
  <c r="E42" i="5" s="1"/>
  <c r="D69" i="4"/>
  <c r="D42" i="4" a="1"/>
  <c r="D42" i="4" s="1"/>
  <c r="D42" i="5" s="1"/>
  <c r="A42" i="4" a="1"/>
  <c r="A42" i="4" s="1"/>
  <c r="A42" i="5" s="1"/>
  <c r="B42" i="5" s="1"/>
  <c r="B42" i="4" a="1"/>
  <c r="B42" i="4" s="1"/>
  <c r="C69" i="4"/>
  <c r="H42" i="4" a="1"/>
  <c r="H42" i="4" s="1"/>
  <c r="G42" i="4" a="1"/>
  <c r="G42" i="4" s="1"/>
  <c r="F42" i="4" a="1"/>
  <c r="F42" i="4" s="1"/>
  <c r="I42" i="4" a="1"/>
  <c r="I42" i="4" s="1"/>
  <c r="C42" i="4" a="1"/>
  <c r="C42" i="4" s="1"/>
  <c r="C42" i="5" s="1"/>
  <c r="G233" i="4" l="1"/>
  <c r="H233" i="4"/>
  <c r="P228" i="4"/>
  <c r="R231" i="4"/>
  <c r="J71" i="7"/>
  <c r="Q164" i="4"/>
  <c r="P182" i="4"/>
  <c r="I182" i="4"/>
  <c r="I184" i="4" s="1"/>
  <c r="Q173" i="4"/>
  <c r="R208" i="4"/>
  <c r="Q102" i="4"/>
  <c r="R102" i="4" s="1"/>
  <c r="R84" i="4"/>
  <c r="J164" i="4"/>
  <c r="R141" i="4"/>
  <c r="Q156" i="4"/>
  <c r="R156" i="4" s="1"/>
  <c r="E5" i="24"/>
  <c r="F5" i="24" s="1"/>
  <c r="E6" i="24"/>
  <c r="F4" i="24"/>
  <c r="F6" i="24" s="1"/>
  <c r="K37" i="7"/>
  <c r="M37" i="7" s="1"/>
  <c r="K63" i="7"/>
  <c r="M63" i="7" s="1"/>
  <c r="K82" i="7"/>
  <c r="K72" i="7"/>
  <c r="K84" i="7"/>
  <c r="J209" i="4"/>
  <c r="H130" i="7"/>
  <c r="K128" i="7"/>
  <c r="A73" i="4"/>
  <c r="F73" i="4" s="1"/>
  <c r="A72" i="4"/>
  <c r="F72" i="4" s="1"/>
  <c r="A68" i="4"/>
  <c r="F68" i="4" s="1"/>
  <c r="G104" i="7"/>
  <c r="K99" i="7"/>
  <c r="K103" i="7"/>
  <c r="A69" i="4"/>
  <c r="G69" i="4" s="1"/>
  <c r="H23" i="9"/>
  <c r="H27" i="9" s="1"/>
  <c r="H29" i="9" s="1"/>
  <c r="J138" i="7"/>
  <c r="G138" i="7"/>
  <c r="F138" i="7"/>
  <c r="K136" i="7"/>
  <c r="K96" i="7"/>
  <c r="H138" i="7"/>
  <c r="A71" i="4"/>
  <c r="G71" i="4" s="1"/>
  <c r="I138" i="7"/>
  <c r="A70" i="4"/>
  <c r="E17" i="7" s="1"/>
  <c r="K98" i="7"/>
  <c r="L116" i="4"/>
  <c r="K101" i="7"/>
  <c r="J156" i="4"/>
  <c r="F104" i="7"/>
  <c r="K94" i="7"/>
  <c r="I89" i="7"/>
  <c r="K71" i="7"/>
  <c r="K97" i="7"/>
  <c r="K102" i="7"/>
  <c r="H76" i="4"/>
  <c r="I76" i="4"/>
  <c r="F76" i="4"/>
  <c r="G76" i="4"/>
  <c r="E76" i="4"/>
  <c r="F29" i="9"/>
  <c r="F15" i="9"/>
  <c r="H15" i="9" s="1"/>
  <c r="J173" i="4"/>
  <c r="J182" i="4" s="1"/>
  <c r="J80" i="7"/>
  <c r="K137" i="7"/>
  <c r="H104" i="7"/>
  <c r="H75" i="4"/>
  <c r="I75" i="4"/>
  <c r="E75" i="4"/>
  <c r="G75" i="4"/>
  <c r="F75" i="4"/>
  <c r="H74" i="4"/>
  <c r="F74" i="4"/>
  <c r="G74" i="4"/>
  <c r="I74" i="4"/>
  <c r="E74" i="4"/>
  <c r="K100" i="7"/>
  <c r="I125" i="7" a="1"/>
  <c r="I125" i="7" s="1"/>
  <c r="J228" i="4"/>
  <c r="I104" i="7"/>
  <c r="J104" i="7"/>
  <c r="K95" i="7"/>
  <c r="J233" i="4" l="1"/>
  <c r="L233" i="4" s="1"/>
  <c r="P233" i="4"/>
  <c r="R233" i="4" s="1"/>
  <c r="R228" i="4"/>
  <c r="R173" i="4"/>
  <c r="Q182" i="4"/>
  <c r="R182" i="4" s="1"/>
  <c r="R164" i="4"/>
  <c r="I9" i="9"/>
  <c r="I12" i="9"/>
  <c r="G73" i="4"/>
  <c r="H73" i="4"/>
  <c r="E73" i="4"/>
  <c r="I73" i="4"/>
  <c r="G72" i="4"/>
  <c r="G68" i="4"/>
  <c r="I68" i="4"/>
  <c r="H68" i="4"/>
  <c r="E11" i="7"/>
  <c r="E68" i="4"/>
  <c r="E72" i="4"/>
  <c r="H72" i="4"/>
  <c r="E23" i="7"/>
  <c r="G23" i="7" s="1"/>
  <c r="I72" i="4"/>
  <c r="E20" i="7"/>
  <c r="H20" i="7" s="1"/>
  <c r="H71" i="4"/>
  <c r="E71" i="4"/>
  <c r="E69" i="4"/>
  <c r="I69" i="4"/>
  <c r="H69" i="4"/>
  <c r="F69" i="4"/>
  <c r="I71" i="4"/>
  <c r="L182" i="4"/>
  <c r="E14" i="7"/>
  <c r="F71" i="4"/>
  <c r="F70" i="4"/>
  <c r="G17" i="7" s="1"/>
  <c r="J89" i="7"/>
  <c r="K80" i="7"/>
  <c r="K89" i="7" s="1"/>
  <c r="M89" i="7" s="1"/>
  <c r="G70" i="4"/>
  <c r="H17" i="7" s="1"/>
  <c r="H70" i="4"/>
  <c r="I17" i="7" s="1"/>
  <c r="I70" i="4"/>
  <c r="J17" i="7" s="1"/>
  <c r="E70" i="4"/>
  <c r="J76" i="4"/>
  <c r="K125" i="7"/>
  <c r="K130" i="7" s="1"/>
  <c r="M130" i="7" s="1"/>
  <c r="I130" i="7"/>
  <c r="K138" i="7"/>
  <c r="J74" i="4"/>
  <c r="J75" i="4"/>
  <c r="K104" i="7"/>
  <c r="M104" i="7" s="1"/>
  <c r="J184" i="4"/>
  <c r="K17" i="7" l="1"/>
  <c r="I11" i="7"/>
  <c r="J68" i="4"/>
  <c r="J73" i="4"/>
  <c r="H11" i="7"/>
  <c r="F11" i="7"/>
  <c r="J11" i="7"/>
  <c r="G11" i="7"/>
  <c r="H23" i="7"/>
  <c r="J72" i="4"/>
  <c r="J23" i="7"/>
  <c r="F23" i="7"/>
  <c r="I23" i="7"/>
  <c r="F14" i="7"/>
  <c r="J69" i="4"/>
  <c r="J71" i="4"/>
  <c r="G20" i="7"/>
  <c r="F20" i="7"/>
  <c r="J20" i="7"/>
  <c r="I20" i="7"/>
  <c r="I14" i="7"/>
  <c r="G14" i="7"/>
  <c r="H14" i="7"/>
  <c r="J14" i="7"/>
  <c r="J70" i="4"/>
  <c r="F17" i="7"/>
  <c r="M17" i="7" s="1"/>
  <c r="K23" i="7" l="1"/>
  <c r="K14" i="7"/>
  <c r="K20" i="7"/>
  <c r="K11" i="7"/>
  <c r="M11" i="7" s="1"/>
  <c r="M23" i="7"/>
  <c r="M14" i="7"/>
  <c r="M20" i="7"/>
  <c r="L15" i="8" l="1"/>
  <c r="L14" i="8"/>
  <c r="L13" i="8"/>
  <c r="F115" i="5" l="1"/>
  <c r="F82" i="5"/>
  <c r="F109" i="5"/>
  <c r="F108" i="5"/>
  <c r="F111" i="5"/>
  <c r="F91" i="5"/>
  <c r="F88" i="5"/>
  <c r="F83" i="5"/>
  <c r="F87" i="5"/>
  <c r="F86" i="5"/>
  <c r="F98" i="5"/>
  <c r="F89" i="5"/>
  <c r="F90" i="5"/>
  <c r="F113" i="5"/>
  <c r="F110" i="5"/>
  <c r="F99" i="5"/>
  <c r="F94" i="5"/>
  <c r="F81" i="5"/>
  <c r="F96" i="5"/>
  <c r="F92" i="5"/>
  <c r="F12" i="5"/>
  <c r="F14" i="5"/>
  <c r="F24" i="5"/>
  <c r="F28" i="5"/>
  <c r="F26" i="5"/>
  <c r="F21" i="5"/>
  <c r="F22" i="5"/>
  <c r="F122" i="5"/>
  <c r="F25" i="5"/>
  <c r="F84" i="5"/>
  <c r="F16" i="5"/>
  <c r="F97" i="5"/>
  <c r="F29" i="5"/>
  <c r="F154" i="5" s="1"/>
  <c r="F13" i="5"/>
  <c r="F15" i="5"/>
  <c r="F11" i="5"/>
  <c r="F30" i="5"/>
  <c r="F23" i="5"/>
  <c r="F127" i="5"/>
  <c r="F35" i="5"/>
  <c r="F124" i="5"/>
  <c r="F27" i="5"/>
  <c r="F19" i="5"/>
  <c r="F85" i="5"/>
  <c r="F17" i="5"/>
  <c r="F31" i="5"/>
  <c r="F33" i="5"/>
  <c r="F128" i="5"/>
  <c r="F34" i="5"/>
  <c r="F18" i="5"/>
  <c r="F20" i="5"/>
  <c r="F32" i="5"/>
  <c r="F10" i="5"/>
  <c r="F123" i="5"/>
  <c r="F121" i="5"/>
  <c r="F100" i="5"/>
  <c r="F93" i="5"/>
  <c r="F107" i="5"/>
  <c r="F129" i="5"/>
  <c r="F112" i="5"/>
  <c r="F101" i="5"/>
  <c r="F126" i="5"/>
  <c r="F95" i="5"/>
  <c r="F125" i="5"/>
  <c r="F114" i="5"/>
  <c r="F50" i="5"/>
  <c r="F57" i="5"/>
  <c r="F54" i="5"/>
  <c r="F48" i="5"/>
  <c r="F56" i="5"/>
  <c r="F47" i="5"/>
  <c r="F51" i="5"/>
  <c r="F49" i="5"/>
  <c r="F44" i="5"/>
  <c r="F41" i="5"/>
  <c r="F43" i="5"/>
  <c r="F52" i="5"/>
  <c r="F46" i="5"/>
  <c r="F61" i="5"/>
  <c r="F42" i="5"/>
  <c r="F59" i="5"/>
  <c r="F53" i="5"/>
  <c r="F45" i="5"/>
  <c r="F55" i="5"/>
  <c r="F60" i="5"/>
  <c r="F62" i="5"/>
  <c r="F58" i="5"/>
  <c r="F155" i="5" l="1"/>
  <c r="F208" i="5" s="1"/>
  <c r="F151" i="5"/>
  <c r="F145" i="5"/>
  <c r="F147" i="5"/>
  <c r="F143" i="5"/>
  <c r="F148" i="5"/>
  <c r="F146" i="5"/>
  <c r="F153" i="5"/>
  <c r="F140" i="5"/>
  <c r="F149" i="5"/>
  <c r="F116" i="5"/>
  <c r="F138" i="5"/>
  <c r="F139" i="5"/>
  <c r="F142" i="5"/>
  <c r="F137" i="5"/>
  <c r="F130" i="5"/>
  <c r="F144" i="5"/>
  <c r="F141" i="5"/>
  <c r="F152" i="5"/>
  <c r="F102" i="5"/>
  <c r="F5" i="5"/>
  <c r="F4" i="5" s="1"/>
  <c r="F135" i="5"/>
  <c r="F150" i="5"/>
  <c r="F156" i="5" l="1"/>
  <c r="F182" i="5" s="1"/>
  <c r="F184" i="5" s="1"/>
  <c r="F175" i="5"/>
  <c r="F173" i="5"/>
  <c r="F180" i="5"/>
  <c r="F164" i="5"/>
  <c r="F177" i="5"/>
  <c r="F190" i="5"/>
  <c r="G155" i="5"/>
  <c r="G208" i="5" s="1"/>
  <c r="F228" i="5" l="1"/>
  <c r="F209" i="5"/>
  <c r="I155" i="5" l="1"/>
  <c r="I208" i="5" s="1"/>
  <c r="F232" i="5"/>
  <c r="H155" i="5" l="1"/>
  <c r="J155" i="5" s="1"/>
  <c r="H208" i="5"/>
  <c r="J208" i="5" s="1"/>
  <c r="M15" i="8"/>
  <c r="N15" i="8" l="1"/>
  <c r="O15" i="8" s="1"/>
  <c r="M13" i="8"/>
  <c r="G22" i="5" s="1"/>
  <c r="G147" i="5" s="1"/>
  <c r="G107" i="5"/>
  <c r="G61" i="5"/>
  <c r="G115" i="5"/>
  <c r="G83" i="5"/>
  <c r="G111" i="5"/>
  <c r="G112" i="5"/>
  <c r="G49" i="5"/>
  <c r="G122" i="5"/>
  <c r="G41" i="5"/>
  <c r="G57" i="5"/>
  <c r="G51" i="5"/>
  <c r="M14" i="8"/>
  <c r="N14" i="8" s="1"/>
  <c r="O14" i="8" s="1"/>
  <c r="G101" i="5"/>
  <c r="G82" i="5"/>
  <c r="G81" i="5"/>
  <c r="G121" i="5"/>
  <c r="G47" i="5"/>
  <c r="G18" i="5"/>
  <c r="G55" i="5"/>
  <c r="G113" i="5"/>
  <c r="G87" i="5"/>
  <c r="G128" i="5"/>
  <c r="G46" i="5"/>
  <c r="G100" i="5"/>
  <c r="G28" i="5"/>
  <c r="G108" i="5"/>
  <c r="G123" i="5"/>
  <c r="G23" i="5"/>
  <c r="G27" i="5"/>
  <c r="G88" i="5"/>
  <c r="G84" i="5"/>
  <c r="G15" i="5"/>
  <c r="G129" i="5"/>
  <c r="N13" i="8"/>
  <c r="G43" i="5"/>
  <c r="G31" i="5"/>
  <c r="G24" i="5"/>
  <c r="G96" i="5"/>
  <c r="G89" i="5"/>
  <c r="G54" i="5"/>
  <c r="G53" i="5"/>
  <c r="G21" i="5"/>
  <c r="G10" i="5"/>
  <c r="G48" i="5"/>
  <c r="G124" i="5"/>
  <c r="G125" i="5"/>
  <c r="G12" i="5"/>
  <c r="G99" i="5"/>
  <c r="G85" i="5"/>
  <c r="G94" i="5"/>
  <c r="G33" i="5"/>
  <c r="G90" i="5"/>
  <c r="G25" i="5"/>
  <c r="G109" i="5"/>
  <c r="G29" i="5"/>
  <c r="G59" i="5"/>
  <c r="G11" i="5"/>
  <c r="G60" i="5"/>
  <c r="G19" i="5"/>
  <c r="G20" i="5"/>
  <c r="G91" i="5" l="1"/>
  <c r="G13" i="5"/>
  <c r="G62" i="5"/>
  <c r="G30" i="5"/>
  <c r="G56" i="5"/>
  <c r="G58" i="5"/>
  <c r="G32" i="5"/>
  <c r="G127" i="5"/>
  <c r="G16" i="5"/>
  <c r="G141" i="5" s="1"/>
  <c r="G35" i="5"/>
  <c r="G114" i="5"/>
  <c r="G45" i="5"/>
  <c r="G17" i="5"/>
  <c r="G34" i="5"/>
  <c r="G14" i="5"/>
  <c r="G139" i="5" s="1"/>
  <c r="G52" i="5"/>
  <c r="G93" i="5"/>
  <c r="G110" i="5"/>
  <c r="G95" i="5"/>
  <c r="G42" i="5"/>
  <c r="G126" i="5"/>
  <c r="G26" i="5"/>
  <c r="G151" i="5" s="1"/>
  <c r="G86" i="5"/>
  <c r="G98" i="5"/>
  <c r="G92" i="5"/>
  <c r="G50" i="5"/>
  <c r="G44" i="5"/>
  <c r="G97" i="5"/>
  <c r="G140" i="5"/>
  <c r="G152" i="5"/>
  <c r="G145" i="5"/>
  <c r="G138" i="5"/>
  <c r="G135" i="5"/>
  <c r="G146" i="5"/>
  <c r="G137" i="5"/>
  <c r="G144" i="5"/>
  <c r="G142" i="5"/>
  <c r="G148" i="5"/>
  <c r="G149" i="5"/>
  <c r="G154" i="5"/>
  <c r="G143" i="5"/>
  <c r="G150" i="5"/>
  <c r="H23" i="5"/>
  <c r="H148" i="5" s="1"/>
  <c r="H107" i="5"/>
  <c r="H52" i="5"/>
  <c r="H126" i="5"/>
  <c r="H114" i="5"/>
  <c r="H95" i="5"/>
  <c r="H91" i="5"/>
  <c r="H83" i="5"/>
  <c r="H108" i="5"/>
  <c r="H30" i="5"/>
  <c r="H61" i="5"/>
  <c r="H115" i="5"/>
  <c r="H84" i="5"/>
  <c r="H51" i="5"/>
  <c r="H122" i="5"/>
  <c r="H13" i="5"/>
  <c r="H138" i="5" s="1"/>
  <c r="H125" i="5"/>
  <c r="H85" i="5"/>
  <c r="H48" i="5"/>
  <c r="H59" i="5"/>
  <c r="H100" i="5"/>
  <c r="H82" i="5"/>
  <c r="H97" i="5"/>
  <c r="H25" i="5"/>
  <c r="H150" i="5" s="1"/>
  <c r="H10" i="5"/>
  <c r="H53" i="5"/>
  <c r="H20" i="5"/>
  <c r="H145" i="5" s="1"/>
  <c r="H12" i="5"/>
  <c r="H137" i="5" s="1"/>
  <c r="H28" i="5"/>
  <c r="H153" i="5" s="1"/>
  <c r="H27" i="5"/>
  <c r="H152" i="5" s="1"/>
  <c r="H99" i="5"/>
  <c r="H60" i="5"/>
  <c r="H98" i="5"/>
  <c r="H58" i="5"/>
  <c r="H128" i="5"/>
  <c r="H81" i="5"/>
  <c r="H15" i="5"/>
  <c r="H140" i="5" s="1"/>
  <c r="H26" i="5"/>
  <c r="H151" i="5" s="1"/>
  <c r="O13" i="8"/>
  <c r="H49" i="5"/>
  <c r="H89" i="5"/>
  <c r="H111" i="5"/>
  <c r="H90" i="5"/>
  <c r="H109" i="5"/>
  <c r="H55" i="5"/>
  <c r="H62" i="5"/>
  <c r="H127" i="5"/>
  <c r="H96" i="5"/>
  <c r="H18" i="5"/>
  <c r="H143" i="5" s="1"/>
  <c r="H11" i="5"/>
  <c r="H110" i="5"/>
  <c r="H16" i="5"/>
  <c r="H141" i="5" s="1"/>
  <c r="H14" i="5"/>
  <c r="H123" i="5"/>
  <c r="H92" i="5"/>
  <c r="H86" i="5"/>
  <c r="H44" i="5"/>
  <c r="H93" i="5"/>
  <c r="H22" i="5"/>
  <c r="H24" i="5"/>
  <c r="H149" i="5" s="1"/>
  <c r="H42" i="5"/>
  <c r="H31" i="5"/>
  <c r="H43" i="5"/>
  <c r="H41" i="5"/>
  <c r="H33" i="5"/>
  <c r="H50" i="5"/>
  <c r="H121" i="5"/>
  <c r="H124" i="5"/>
  <c r="H45" i="5"/>
  <c r="H54" i="5"/>
  <c r="H112" i="5"/>
  <c r="H94" i="5"/>
  <c r="H87" i="5"/>
  <c r="H46" i="5"/>
  <c r="H32" i="5"/>
  <c r="H113" i="5"/>
  <c r="H101" i="5"/>
  <c r="H34" i="5"/>
  <c r="H56" i="5"/>
  <c r="H35" i="5"/>
  <c r="H19" i="5"/>
  <c r="H144" i="5" s="1"/>
  <c r="H29" i="5"/>
  <c r="H154" i="5" s="1"/>
  <c r="H47" i="5"/>
  <c r="H17" i="5"/>
  <c r="H142" i="5" s="1"/>
  <c r="H21" i="5"/>
  <c r="H146" i="5" s="1"/>
  <c r="H129" i="5"/>
  <c r="H88" i="5"/>
  <c r="H57" i="5"/>
  <c r="G153" i="5"/>
  <c r="G116" i="5" l="1"/>
  <c r="G130" i="5"/>
  <c r="G5" i="5"/>
  <c r="G4" i="5" s="1"/>
  <c r="H180" i="5"/>
  <c r="G102" i="5"/>
  <c r="H5" i="5"/>
  <c r="H4" i="5" s="1"/>
  <c r="H135" i="5"/>
  <c r="H102" i="5"/>
  <c r="H147" i="5"/>
  <c r="G164" i="5"/>
  <c r="H116" i="5"/>
  <c r="H130" i="5"/>
  <c r="G156" i="5"/>
  <c r="G175" i="5"/>
  <c r="G173" i="5"/>
  <c r="H139" i="5"/>
  <c r="H164" i="5" s="1"/>
  <c r="G180" i="5"/>
  <c r="H177" i="5"/>
  <c r="H190" i="5"/>
  <c r="G190" i="5"/>
  <c r="G177" i="5"/>
  <c r="I10" i="5"/>
  <c r="I109" i="5"/>
  <c r="J109" i="5" s="1"/>
  <c r="I46" i="5"/>
  <c r="J46" i="5" s="1"/>
  <c r="A73" i="5" s="1"/>
  <c r="I41" i="5"/>
  <c r="J41" i="5" s="1"/>
  <c r="I110" i="5"/>
  <c r="J110" i="5" s="1"/>
  <c r="I59" i="5"/>
  <c r="J59" i="5" s="1"/>
  <c r="I31" i="5"/>
  <c r="J31" i="5" s="1"/>
  <c r="I112" i="5"/>
  <c r="J112" i="5" s="1"/>
  <c r="I86" i="5"/>
  <c r="J86" i="5" s="1"/>
  <c r="I82" i="5"/>
  <c r="J82" i="5" s="1"/>
  <c r="I126" i="5"/>
  <c r="J126" i="5" s="1"/>
  <c r="I33" i="5"/>
  <c r="J33" i="5" s="1"/>
  <c r="I96" i="5"/>
  <c r="J96" i="5" s="1"/>
  <c r="I20" i="5"/>
  <c r="I99" i="5"/>
  <c r="J99" i="5" s="1"/>
  <c r="I113" i="5"/>
  <c r="J113" i="5" s="1"/>
  <c r="I47" i="5"/>
  <c r="J47" i="5" s="1"/>
  <c r="A74" i="5" s="1"/>
  <c r="I58" i="5"/>
  <c r="J58" i="5" s="1"/>
  <c r="I98" i="5"/>
  <c r="J98" i="5" s="1"/>
  <c r="I56" i="5"/>
  <c r="J56" i="5" s="1"/>
  <c r="I122" i="5"/>
  <c r="J122" i="5" s="1"/>
  <c r="I88" i="5"/>
  <c r="J88" i="5" s="1"/>
  <c r="I14" i="5"/>
  <c r="I139" i="5" s="1"/>
  <c r="I25" i="5"/>
  <c r="I45" i="5"/>
  <c r="J45" i="5" s="1"/>
  <c r="A72" i="5" s="1"/>
  <c r="I44" i="5"/>
  <c r="J44" i="5" s="1"/>
  <c r="A71" i="5" s="1"/>
  <c r="I127" i="5"/>
  <c r="J127" i="5" s="1"/>
  <c r="I26" i="5"/>
  <c r="I151" i="5" s="1"/>
  <c r="J151" i="5" s="1"/>
  <c r="I13" i="5"/>
  <c r="I138" i="5" s="1"/>
  <c r="I81" i="5"/>
  <c r="J81" i="5" s="1"/>
  <c r="I123" i="5"/>
  <c r="J123" i="5" s="1"/>
  <c r="I61" i="5"/>
  <c r="J61" i="5" s="1"/>
  <c r="I83" i="5"/>
  <c r="J83" i="5" s="1"/>
  <c r="I54" i="5"/>
  <c r="J54" i="5" s="1"/>
  <c r="I50" i="5"/>
  <c r="J50" i="5" s="1"/>
  <c r="I128" i="5"/>
  <c r="J128" i="5" s="1"/>
  <c r="I107" i="5"/>
  <c r="I28" i="5"/>
  <c r="I51" i="5"/>
  <c r="J51" i="5" s="1"/>
  <c r="I57" i="5"/>
  <c r="J57" i="5" s="1"/>
  <c r="I84" i="5"/>
  <c r="J84" i="5" s="1"/>
  <c r="I97" i="5"/>
  <c r="J97" i="5" s="1"/>
  <c r="I129" i="5"/>
  <c r="J129" i="5" s="1"/>
  <c r="I42" i="5"/>
  <c r="J42" i="5" s="1"/>
  <c r="A69" i="5" s="1"/>
  <c r="I100" i="5"/>
  <c r="J100" i="5" s="1"/>
  <c r="I12" i="5"/>
  <c r="I137" i="5" s="1"/>
  <c r="I11" i="5"/>
  <c r="I136" i="5" s="1"/>
  <c r="I53" i="5"/>
  <c r="J53" i="5" s="1"/>
  <c r="I93" i="5"/>
  <c r="J93" i="5" s="1"/>
  <c r="I30" i="5"/>
  <c r="J30" i="5" s="1"/>
  <c r="I21" i="5"/>
  <c r="I146" i="5" s="1"/>
  <c r="J146" i="5" s="1"/>
  <c r="I22" i="5"/>
  <c r="I147" i="5" s="1"/>
  <c r="I27" i="5"/>
  <c r="I152" i="5" s="1"/>
  <c r="J152" i="5" s="1"/>
  <c r="I92" i="5"/>
  <c r="J92" i="5" s="1"/>
  <c r="I125" i="5"/>
  <c r="J125" i="5" s="1"/>
  <c r="I111" i="5"/>
  <c r="J111" i="5" s="1"/>
  <c r="I94" i="5"/>
  <c r="J94" i="5" s="1"/>
  <c r="I101" i="5"/>
  <c r="J101" i="5" s="1"/>
  <c r="I15" i="5"/>
  <c r="I140" i="5" s="1"/>
  <c r="J140" i="5" s="1"/>
  <c r="I17" i="5"/>
  <c r="I142" i="5" s="1"/>
  <c r="J142" i="5" s="1"/>
  <c r="I29" i="5"/>
  <c r="I154" i="5" s="1"/>
  <c r="J154" i="5" s="1"/>
  <c r="I16" i="5"/>
  <c r="I19" i="5"/>
  <c r="I144" i="5" s="1"/>
  <c r="J144" i="5" s="1"/>
  <c r="I35" i="5"/>
  <c r="J35" i="5" s="1"/>
  <c r="I91" i="5"/>
  <c r="J91" i="5" s="1"/>
  <c r="I52" i="5"/>
  <c r="J52" i="5" s="1"/>
  <c r="I55" i="5"/>
  <c r="J55" i="5" s="1"/>
  <c r="I87" i="5"/>
  <c r="J87" i="5" s="1"/>
  <c r="I85" i="5"/>
  <c r="J85" i="5" s="1"/>
  <c r="I121" i="5"/>
  <c r="J121" i="5" s="1"/>
  <c r="I48" i="5"/>
  <c r="J48" i="5" s="1"/>
  <c r="A75" i="5" s="1"/>
  <c r="I90" i="5"/>
  <c r="J90" i="5" s="1"/>
  <c r="I89" i="5"/>
  <c r="J89" i="5" s="1"/>
  <c r="I32" i="5"/>
  <c r="J32" i="5" s="1"/>
  <c r="I124" i="5"/>
  <c r="J124" i="5" s="1"/>
  <c r="I18" i="5"/>
  <c r="I143" i="5" s="1"/>
  <c r="J143" i="5" s="1"/>
  <c r="I62" i="5"/>
  <c r="J62" i="5" s="1"/>
  <c r="I23" i="5"/>
  <c r="I148" i="5" s="1"/>
  <c r="J148" i="5" s="1"/>
  <c r="I34" i="5"/>
  <c r="J34" i="5" s="1"/>
  <c r="I114" i="5"/>
  <c r="J114" i="5" s="1"/>
  <c r="I108" i="5"/>
  <c r="J108" i="5" s="1"/>
  <c r="I43" i="5"/>
  <c r="J43" i="5" s="1"/>
  <c r="A70" i="5" s="1"/>
  <c r="I95" i="5"/>
  <c r="J95" i="5" s="1"/>
  <c r="I49" i="5"/>
  <c r="J49" i="5" s="1"/>
  <c r="A76" i="5" s="1"/>
  <c r="I60" i="5"/>
  <c r="J60" i="5" s="1"/>
  <c r="I115" i="5"/>
  <c r="J115" i="5" s="1"/>
  <c r="I24" i="5"/>
  <c r="I149" i="5" s="1"/>
  <c r="J149" i="5" s="1"/>
  <c r="J14" i="5" l="1"/>
  <c r="B71" i="5"/>
  <c r="I71" i="5" a="1"/>
  <c r="I71" i="5" s="1"/>
  <c r="G71" i="5" a="1"/>
  <c r="G71" i="5" s="1"/>
  <c r="C71" i="5" a="1"/>
  <c r="C71" i="5" s="1"/>
  <c r="E71" i="5" a="1"/>
  <c r="E71" i="5" s="1"/>
  <c r="D71" i="5" a="1"/>
  <c r="D71" i="5" s="1"/>
  <c r="H71" i="5" a="1"/>
  <c r="H71" i="5" s="1"/>
  <c r="F71" i="5" a="1"/>
  <c r="F71" i="5" s="1"/>
  <c r="D69" i="5" a="1"/>
  <c r="D69" i="5" s="1"/>
  <c r="H69" i="5" a="1"/>
  <c r="H69" i="5" s="1"/>
  <c r="F69" i="5" a="1"/>
  <c r="F69" i="5" s="1"/>
  <c r="C69" i="5" a="1"/>
  <c r="C69" i="5" s="1"/>
  <c r="E69" i="5" a="1"/>
  <c r="E69" i="5" s="1"/>
  <c r="I69" i="5" a="1"/>
  <c r="I69" i="5" s="1"/>
  <c r="G69" i="5" a="1"/>
  <c r="G69" i="5" s="1"/>
  <c r="B69" i="5"/>
  <c r="H72" i="5" a="1"/>
  <c r="H72" i="5" s="1"/>
  <c r="F72" i="5" a="1"/>
  <c r="F72" i="5" s="1"/>
  <c r="I72" i="5" a="1"/>
  <c r="I72" i="5" s="1"/>
  <c r="B72" i="5"/>
  <c r="E72" i="5" a="1"/>
  <c r="E72" i="5" s="1"/>
  <c r="C72" i="5" a="1"/>
  <c r="C72" i="5" s="1"/>
  <c r="D72" i="5" a="1"/>
  <c r="D72" i="5" s="1"/>
  <c r="G72" i="5" a="1"/>
  <c r="G72" i="5" s="1"/>
  <c r="A68" i="5"/>
  <c r="I74" i="5" a="1"/>
  <c r="I74" i="5" s="1"/>
  <c r="B74" i="5"/>
  <c r="E74" i="5" a="1"/>
  <c r="E74" i="5" s="1"/>
  <c r="G74" i="5" a="1"/>
  <c r="G74" i="5" s="1"/>
  <c r="C74" i="5" a="1"/>
  <c r="C74" i="5" s="1"/>
  <c r="F74" i="5" a="1"/>
  <c r="F74" i="5" s="1"/>
  <c r="D74" i="5" a="1"/>
  <c r="D74" i="5" s="1"/>
  <c r="H74" i="5" a="1"/>
  <c r="H74" i="5" s="1"/>
  <c r="C73" i="5" a="1"/>
  <c r="C73" i="5" s="1"/>
  <c r="F73" i="5" a="1"/>
  <c r="F73" i="5" s="1"/>
  <c r="G73" i="5" a="1"/>
  <c r="G73" i="5" s="1"/>
  <c r="I73" i="5" a="1"/>
  <c r="I73" i="5" s="1"/>
  <c r="B73" i="5"/>
  <c r="D73" i="5" a="1"/>
  <c r="D73" i="5" s="1"/>
  <c r="E73" i="5" a="1"/>
  <c r="E73" i="5" s="1"/>
  <c r="H73" i="5" a="1"/>
  <c r="H73" i="5" s="1"/>
  <c r="J136" i="5"/>
  <c r="I165" i="5"/>
  <c r="J165" i="5" s="1"/>
  <c r="B70" i="5"/>
  <c r="C70" i="5" a="1"/>
  <c r="C70" i="5" s="1"/>
  <c r="G70" i="5" a="1"/>
  <c r="G70" i="5" s="1"/>
  <c r="E70" i="5" a="1"/>
  <c r="E70" i="5" s="1"/>
  <c r="D70" i="5" a="1"/>
  <c r="D70" i="5" s="1"/>
  <c r="F70" i="5" a="1"/>
  <c r="F70" i="5" s="1"/>
  <c r="I70" i="5" a="1"/>
  <c r="I70" i="5" s="1"/>
  <c r="H70" i="5" a="1"/>
  <c r="H70" i="5" s="1"/>
  <c r="H228" i="5"/>
  <c r="H232" i="5" s="1"/>
  <c r="H209" i="5"/>
  <c r="J138" i="5"/>
  <c r="H173" i="5"/>
  <c r="J139" i="5"/>
  <c r="J13" i="5"/>
  <c r="I116" i="5"/>
  <c r="I5" i="5"/>
  <c r="I4" i="5" s="1"/>
  <c r="I135" i="5"/>
  <c r="J135" i="5" s="1"/>
  <c r="J10" i="5"/>
  <c r="J11" i="5"/>
  <c r="J17" i="5"/>
  <c r="J102" i="5"/>
  <c r="J21" i="5"/>
  <c r="G182" i="5"/>
  <c r="G184" i="5" s="1"/>
  <c r="J18" i="5"/>
  <c r="I153" i="5"/>
  <c r="J153" i="5" s="1"/>
  <c r="J28" i="5"/>
  <c r="J22" i="5"/>
  <c r="J24" i="5"/>
  <c r="I141" i="5"/>
  <c r="J141" i="5" s="1"/>
  <c r="J16" i="5"/>
  <c r="G209" i="5"/>
  <c r="G228" i="5"/>
  <c r="J29" i="5"/>
  <c r="J147" i="5"/>
  <c r="H156" i="5"/>
  <c r="H175" i="5"/>
  <c r="H75" i="5" a="1"/>
  <c r="H75" i="5" s="1"/>
  <c r="F75" i="5" a="1"/>
  <c r="F75" i="5" s="1"/>
  <c r="B75" i="5"/>
  <c r="E75" i="5" a="1"/>
  <c r="E75" i="5" s="1"/>
  <c r="D75" i="5" a="1"/>
  <c r="D75" i="5" s="1"/>
  <c r="I75" i="5" a="1"/>
  <c r="I75" i="5" s="1"/>
  <c r="G75" i="5" a="1"/>
  <c r="G75" i="5" s="1"/>
  <c r="C75" i="5" a="1"/>
  <c r="C75" i="5" s="1"/>
  <c r="I130" i="5"/>
  <c r="J27" i="5"/>
  <c r="I76" i="5" a="1"/>
  <c r="I76" i="5" s="1"/>
  <c r="G76" i="5" a="1"/>
  <c r="G76" i="5" s="1"/>
  <c r="B76" i="5"/>
  <c r="E76" i="5" a="1"/>
  <c r="E76" i="5" s="1"/>
  <c r="C76" i="5" a="1"/>
  <c r="C76" i="5" s="1"/>
  <c r="D76" i="5" a="1"/>
  <c r="D76" i="5" s="1"/>
  <c r="F76" i="5" a="1"/>
  <c r="F76" i="5" s="1"/>
  <c r="H76" i="5" a="1"/>
  <c r="H76" i="5" s="1"/>
  <c r="I150" i="5"/>
  <c r="J150" i="5" s="1"/>
  <c r="J25" i="5"/>
  <c r="I177" i="5"/>
  <c r="J177" i="5" s="1"/>
  <c r="I190" i="5"/>
  <c r="J190" i="5" s="1"/>
  <c r="J137" i="5"/>
  <c r="J12" i="5"/>
  <c r="J26" i="5"/>
  <c r="J15" i="5"/>
  <c r="J107" i="5"/>
  <c r="J116" i="5" s="1"/>
  <c r="J23" i="5"/>
  <c r="J130" i="5"/>
  <c r="I145" i="5"/>
  <c r="J20" i="5"/>
  <c r="I102" i="5"/>
  <c r="J19" i="5"/>
  <c r="I164" i="5" l="1"/>
  <c r="J164" i="5" s="1"/>
  <c r="L116" i="5"/>
  <c r="J70" i="5"/>
  <c r="G232" i="5"/>
  <c r="I173" i="5"/>
  <c r="J173" i="5" s="1"/>
  <c r="J75" i="5"/>
  <c r="J73" i="5"/>
  <c r="J74" i="5"/>
  <c r="J71" i="5"/>
  <c r="I180" i="5"/>
  <c r="J180" i="5" s="1"/>
  <c r="J145" i="5"/>
  <c r="J156" i="5" s="1"/>
  <c r="J72" i="5"/>
  <c r="J76" i="5"/>
  <c r="J5" i="5"/>
  <c r="L62" i="5" s="1"/>
  <c r="I228" i="5"/>
  <c r="I232" i="5" s="1"/>
  <c r="I209" i="5"/>
  <c r="J209" i="5" s="1"/>
  <c r="H182" i="5"/>
  <c r="I175" i="5"/>
  <c r="J175" i="5" s="1"/>
  <c r="I156" i="5"/>
  <c r="F68" i="5" a="1"/>
  <c r="F68" i="5" s="1"/>
  <c r="D68" i="5" a="1"/>
  <c r="D68" i="5" s="1"/>
  <c r="B68" i="5"/>
  <c r="I68" i="5" a="1"/>
  <c r="I68" i="5" s="1"/>
  <c r="E68" i="5" a="1"/>
  <c r="E68" i="5" s="1"/>
  <c r="C68" i="5" a="1"/>
  <c r="C68" i="5" s="1"/>
  <c r="G68" i="5" a="1"/>
  <c r="G68" i="5" s="1"/>
  <c r="H68" i="5" a="1"/>
  <c r="H68" i="5" s="1"/>
  <c r="J69" i="5"/>
  <c r="L130" i="5" l="1"/>
  <c r="H184" i="5"/>
  <c r="L35" i="5"/>
  <c r="L156" i="5"/>
  <c r="J68" i="5"/>
  <c r="L102" i="5"/>
  <c r="J228" i="5"/>
  <c r="J232" i="5"/>
  <c r="L232" i="5" s="1"/>
  <c r="I182" i="5"/>
  <c r="J182" i="5" s="1"/>
  <c r="L182" i="5" l="1"/>
  <c r="J184" i="5"/>
  <c r="I184" i="5"/>
  <c r="R20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tc={34DD4E18-EBF4-42D0-8302-2D286EB2F8D6}</author>
  </authors>
  <commentList>
    <comment ref="G29" authorId="0" shapeId="0" xr:uid="{34DD4E18-EBF4-42D0-8302-2D286EB2F8D6}">
      <text>
        <t>[Threaded comment]
Your version of Excel allows you to read this threaded comment; however, any edits to it will get removed if the file is opened in a newer version of Excel. Learn more: https://go.microsoft.com/fwlink/?linkid=870924
Comment:
    Per response to IR01 qu 13.2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tc={6E848D0A-2C7A-45C8-B20A-397B5A60D9B5}</author>
  </authors>
  <commentList>
    <comment ref="E3" authorId="0" shapeId="0" xr:uid="{6E848D0A-2C7A-45C8-B20A-397B5A60D9B5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https://imanage.accc.gov.au/work/link/d/ACCCANDAER!30568299.1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<sst xmlns="http://schemas.openxmlformats.org/spreadsheetml/2006/main" count="824" uniqueCount="246">
  <si>
    <t>Capex</t>
  </si>
  <si>
    <t>Check</t>
  </si>
  <si>
    <t>Total</t>
  </si>
  <si>
    <t>Program</t>
  </si>
  <si>
    <t>Asset Class</t>
  </si>
  <si>
    <t>Other</t>
  </si>
  <si>
    <t>Project</t>
  </si>
  <si>
    <t>Input</t>
  </si>
  <si>
    <t>Driver</t>
  </si>
  <si>
    <t>Commissioning Year</t>
  </si>
  <si>
    <t>Asset Classes</t>
  </si>
  <si>
    <t>Reactor DC Refurbishment</t>
  </si>
  <si>
    <t>End of Life Replacement</t>
  </si>
  <si>
    <t>SMOOTHING REACTOR</t>
  </si>
  <si>
    <t>Replacement expenditure</t>
  </si>
  <si>
    <t>2022/23</t>
  </si>
  <si>
    <t>as incurred</t>
  </si>
  <si>
    <t>Diminishing</t>
  </si>
  <si>
    <t>CONTROL SYSTEM</t>
  </si>
  <si>
    <t>2029/30</t>
  </si>
  <si>
    <t>Control &amp; Protection - System Renewal</t>
  </si>
  <si>
    <t>Stay in Business</t>
  </si>
  <si>
    <t>SWITCHYARD COMPONENTS</t>
  </si>
  <si>
    <t>2020/21</t>
  </si>
  <si>
    <t>Immediate</t>
  </si>
  <si>
    <t>Spares</t>
  </si>
  <si>
    <t>CABLE</t>
  </si>
  <si>
    <t>Subsea Cable Repair Strategy</t>
  </si>
  <si>
    <t>OTHER</t>
  </si>
  <si>
    <t>Minor Plant and Equipment</t>
  </si>
  <si>
    <t>2021/22</t>
  </si>
  <si>
    <t>Basslink IT/OT</t>
  </si>
  <si>
    <t>Non-network IT &amp; communications</t>
  </si>
  <si>
    <t>Laptop</t>
  </si>
  <si>
    <t>Phones</t>
  </si>
  <si>
    <t>Video Conferencing Rooms</t>
  </si>
  <si>
    <t>Printer</t>
  </si>
  <si>
    <t>APA IT</t>
  </si>
  <si>
    <t>IN-HOUSE SOFTWARE</t>
  </si>
  <si>
    <t>Straight Line</t>
  </si>
  <si>
    <t>Enterprise Asset Management System Upgrade</t>
  </si>
  <si>
    <t>OT initial integration and standard asset integration</t>
  </si>
  <si>
    <t>EMS basslink integration, Reliability / predictive monitoring</t>
  </si>
  <si>
    <t>OT Technology Capability uplift</t>
  </si>
  <si>
    <t>Program Management and Consultation</t>
  </si>
  <si>
    <t>SOCI</t>
  </si>
  <si>
    <t>Cyber Security</t>
  </si>
  <si>
    <t>Program Management and Material Risk</t>
  </si>
  <si>
    <t>Enterprise Security Governance</t>
  </si>
  <si>
    <t>Supply Chain Security</t>
  </si>
  <si>
    <t>BUILDING INSTALLATION</t>
  </si>
  <si>
    <t>Non-network buildings and property expenditure</t>
  </si>
  <si>
    <t>Physical Security and Natural Hazards</t>
  </si>
  <si>
    <t>Inflation</t>
  </si>
  <si>
    <t>CPI</t>
  </si>
  <si>
    <t>2017/18</t>
  </si>
  <si>
    <t>2018/19</t>
  </si>
  <si>
    <t>2019/20</t>
  </si>
  <si>
    <t>2023/24</t>
  </si>
  <si>
    <t>2024/25</t>
  </si>
  <si>
    <t>Date of ABS measure</t>
  </si>
  <si>
    <t>Actual</t>
  </si>
  <si>
    <t>RBA</t>
  </si>
  <si>
    <t>PTRM</t>
  </si>
  <si>
    <t>All cities</t>
  </si>
  <si>
    <t>CPI change</t>
  </si>
  <si>
    <t>Convert to Base Year FY 2017/18</t>
  </si>
  <si>
    <t>Convert 2016/17 to nominal</t>
  </si>
  <si>
    <t>Asset Classes (Hist)</t>
  </si>
  <si>
    <t>Asset Classes (Fore)</t>
  </si>
  <si>
    <t>AC FILTERS</t>
  </si>
  <si>
    <t>Connections</t>
  </si>
  <si>
    <t>AC SWITCHYARD</t>
  </si>
  <si>
    <t>Augmentation Expenditure</t>
  </si>
  <si>
    <t>AUXILIARY SYSTEMS</t>
  </si>
  <si>
    <t>Capitalised network overheads</t>
  </si>
  <si>
    <t>Capitalised corporate overheads</t>
  </si>
  <si>
    <t>CONVERTER TRANSFORMER</t>
  </si>
  <si>
    <t>Non-network motor vehicle expenditure</t>
  </si>
  <si>
    <t>DC FILTER</t>
  </si>
  <si>
    <t>DC SWITCHYARD</t>
  </si>
  <si>
    <t>Non-network other</t>
  </si>
  <si>
    <t>EASEMENT</t>
  </si>
  <si>
    <t>FREEHOLD LAND</t>
  </si>
  <si>
    <t>MEASURING DEVICES</t>
  </si>
  <si>
    <t>MOTOR VEHICLES</t>
  </si>
  <si>
    <t>OVERHEAD LINES</t>
  </si>
  <si>
    <t>STATION POWER SUPPLY</t>
  </si>
  <si>
    <t>VALVE COOLING</t>
  </si>
  <si>
    <t>VALVE HALL</t>
  </si>
  <si>
    <t>Cost Escalators</t>
  </si>
  <si>
    <t>Labour</t>
  </si>
  <si>
    <t>Indexes</t>
  </si>
  <si>
    <t>Capital Expenditure (As incurred)</t>
  </si>
  <si>
    <t>Forecast Period (Financial Years)</t>
  </si>
  <si>
    <t>Real $</t>
  </si>
  <si>
    <t>Quantum</t>
  </si>
  <si>
    <t>2025/26</t>
  </si>
  <si>
    <t>2026/27</t>
  </si>
  <si>
    <t>2027/28</t>
  </si>
  <si>
    <t>2028/29</t>
  </si>
  <si>
    <t>Forecast Value</t>
  </si>
  <si>
    <t>Tax Depreciation</t>
  </si>
  <si>
    <t>Capital Expenditure (As Commissioned)</t>
  </si>
  <si>
    <t>Current Period (Financial Years)</t>
  </si>
  <si>
    <t>Project Real Dollars - as incurred</t>
  </si>
  <si>
    <t>Escalated Total</t>
  </si>
  <si>
    <t>Sum</t>
  </si>
  <si>
    <t>Difference</t>
  </si>
  <si>
    <t>Forecast Capital Expenditure - As Incurred</t>
  </si>
  <si>
    <t>Project by size</t>
  </si>
  <si>
    <t>Material Projects (&gt;$1m)</t>
  </si>
  <si>
    <t>by Asset Class</t>
  </si>
  <si>
    <t>Incurred by Driver</t>
  </si>
  <si>
    <t>$</t>
  </si>
  <si>
    <t>As incurred by Program</t>
  </si>
  <si>
    <t>Forecast Capital Expenditure - As Commissioned</t>
  </si>
  <si>
    <t>Immediate Expensing Assets</t>
  </si>
  <si>
    <t>Immediate Expense</t>
  </si>
  <si>
    <t>Forecast Period (nominal '000)</t>
  </si>
  <si>
    <t>nominal</t>
  </si>
  <si>
    <t>Actual Capital Expenditure</t>
  </si>
  <si>
    <t>Forecast Period ($'000 real FY 23)</t>
  </si>
  <si>
    <t>Name</t>
  </si>
  <si>
    <t>Portion of Total</t>
  </si>
  <si>
    <t>Total capital expenditure ($'000)</t>
  </si>
  <si>
    <t>Total capital expenditure ($m)</t>
  </si>
  <si>
    <t>Forecast Capital Expenditure</t>
  </si>
  <si>
    <t>As Incurred - Asset Class</t>
  </si>
  <si>
    <t>As Commissioned - Asset Class</t>
  </si>
  <si>
    <t>By Program</t>
  </si>
  <si>
    <t>Real</t>
  </si>
  <si>
    <t>Immdiate Expensing Assets</t>
  </si>
  <si>
    <t>As Incurred by Progrm</t>
  </si>
  <si>
    <t>Historic Capex ($FY25)</t>
  </si>
  <si>
    <t>Check Cell (against workbook)</t>
  </si>
  <si>
    <t/>
  </si>
  <si>
    <t>Spare Subsea Cable</t>
  </si>
  <si>
    <t>Marine Disaster Recovery</t>
  </si>
  <si>
    <t>As Incurred by Program</t>
  </si>
  <si>
    <t>Marine Repair Vessel Fitout</t>
  </si>
  <si>
    <t>Historic Capex ($m nominal)</t>
  </si>
  <si>
    <t>Lodbrog Fitout</t>
  </si>
  <si>
    <t>Historic Capex ($nominal)</t>
  </si>
  <si>
    <t>2018-19</t>
  </si>
  <si>
    <t>2019-20</t>
  </si>
  <si>
    <t>2020-21</t>
  </si>
  <si>
    <t>2021-22</t>
  </si>
  <si>
    <t>2022-23</t>
  </si>
  <si>
    <t>2023-24</t>
  </si>
  <si>
    <t>2024-25</t>
  </si>
  <si>
    <t>2.1.1 - PRESCRIBED TRANSMISSION SERVICES CAPEX (as incurred)</t>
  </si>
  <si>
    <t>2025-26</t>
  </si>
  <si>
    <t>2026-27</t>
  </si>
  <si>
    <t>2027-28</t>
  </si>
  <si>
    <t>2028-29</t>
  </si>
  <si>
    <t>2029-30</t>
  </si>
  <si>
    <t>Non-network</t>
  </si>
  <si>
    <t>TOTAL  CAPEX</t>
  </si>
  <si>
    <t>2.6.1 - NON-NETWORK EXPENDITURE</t>
  </si>
  <si>
    <t>Total IT &amp; communications</t>
  </si>
  <si>
    <t>Total motor vehicle expenditure</t>
  </si>
  <si>
    <t>Total buildings and property expenditure</t>
  </si>
  <si>
    <t>Total other</t>
  </si>
  <si>
    <t>Tab</t>
  </si>
  <si>
    <t>Change</t>
  </si>
  <si>
    <t>1.1 Input</t>
  </si>
  <si>
    <t>Cells J12:K12 updated RBA CPI forecasts and glide path</t>
  </si>
  <si>
    <t>Cells J13</t>
  </si>
  <si>
    <t>Change to 1.00 to make base year 2025-26</t>
  </si>
  <si>
    <t>Project Real Dollars (FY2026)</t>
  </si>
  <si>
    <t>Forecast Period ($FY 2025/26 '000)</t>
  </si>
  <si>
    <t>1.1 Indexation</t>
  </si>
  <si>
    <t>Cells K10:K30</t>
  </si>
  <si>
    <t>Change base to 2025/26</t>
  </si>
  <si>
    <t>1.0 Data</t>
  </si>
  <si>
    <t>Cells G64:H64</t>
  </si>
  <si>
    <t>Changed to millions (divide by 1000) from thousands</t>
  </si>
  <si>
    <t>Cells D52:J52 Labour escalation per Opex model = average of BIS Oxford Economics and DAE Utilities WPI</t>
  </si>
  <si>
    <t>Removed labour proportion to be escalated</t>
  </si>
  <si>
    <t>Cell M9:M10</t>
  </si>
  <si>
    <t>Table 2–1</t>
  </si>
  <si>
    <t>Position on APA’s Basslink total forecast transmission capex ($million 2024-25)</t>
  </si>
  <si>
    <t>APA’s Basslink proposal</t>
  </si>
  <si>
    <t>AER position</t>
  </si>
  <si>
    <t>Percentage difference (%)</t>
  </si>
  <si>
    <t>$ millions, Real 2024-25</t>
  </si>
  <si>
    <t>2019–24 RFM</t>
  </si>
  <si>
    <t>Estimate</t>
  </si>
  <si>
    <t>Forecast</t>
  </si>
  <si>
    <t>Search term</t>
  </si>
  <si>
    <t>Actual + estimates</t>
  </si>
  <si>
    <t>2016-17</t>
  </si>
  <si>
    <t>2017-18</t>
  </si>
  <si>
    <t>Ñ</t>
  </si>
  <si>
    <t>AER Forecast</t>
  </si>
  <si>
    <t>AER Alternate Estimate</t>
  </si>
  <si>
    <t>Capex estimate</t>
  </si>
  <si>
    <t>2020-25</t>
  </si>
  <si>
    <t>Allowance</t>
  </si>
  <si>
    <t>Spending</t>
  </si>
  <si>
    <t>%</t>
  </si>
  <si>
    <t>Basslink's Proposal</t>
  </si>
  <si>
    <t>Convert to Base Year FY2024/25</t>
  </si>
  <si>
    <t>2016/17</t>
  </si>
  <si>
    <t>nominal to 2024-25</t>
  </si>
  <si>
    <t>Actual net capex (nominal) - RFM</t>
  </si>
  <si>
    <t>2026–30</t>
  </si>
  <si>
    <t>2016–21</t>
  </si>
  <si>
    <t>2021–26</t>
  </si>
  <si>
    <t>2030-31</t>
  </si>
  <si>
    <t>Annual average (2026-30)</t>
  </si>
  <si>
    <t>Difference (%)</t>
  </si>
  <si>
    <t>Annual average (2021-26)</t>
  </si>
  <si>
    <t>($)</t>
  </si>
  <si>
    <t>Annual average (2016-21)</t>
  </si>
  <si>
    <r>
      <rPr>
        <b/>
        <sz val="11"/>
        <color theme="1"/>
        <rFont val="Amasis MT Pro"/>
        <family val="1"/>
      </rPr>
      <t xml:space="preserve">APA </t>
    </r>
    <r>
      <rPr>
        <sz val="11"/>
        <color theme="1"/>
        <rFont val="Amasis MT Pro"/>
        <family val="1"/>
      </rPr>
      <t>Replacement  capex as % total capex</t>
    </r>
  </si>
  <si>
    <t>Stay In Business projects</t>
  </si>
  <si>
    <t>CPS</t>
  </si>
  <si>
    <t>Other (DC Reactor refurb, spares, minor plant &amp; equip, program mx and consultation)</t>
  </si>
  <si>
    <t xml:space="preserve">Physical Security and Natural Hazards </t>
  </si>
  <si>
    <t>Basslink allocation of the APA Group-wide costs to meet SOCI regulatory obligations</t>
  </si>
  <si>
    <t>Information and operational technology</t>
  </si>
  <si>
    <t>Table 2‑2</t>
  </si>
  <si>
    <t>Total forecast capex</t>
  </si>
  <si>
    <t>Control and protection system</t>
  </si>
  <si>
    <t>Other (DC Reactor refurbishment, spares, minor plant &amp; equipment, program manag.)</t>
  </si>
  <si>
    <t>Subsea cable repair strategy</t>
  </si>
  <si>
    <t>IT/OT</t>
  </si>
  <si>
    <t>Total capex</t>
  </si>
  <si>
    <t>AER draft decision - forecast capex by project ($2024–25, million)</t>
  </si>
  <si>
    <t>Basslink Total forecast capex by project 2026-30 ($2024-25, million)</t>
  </si>
  <si>
    <t>Table 2‑3</t>
  </si>
  <si>
    <t>AER Draft Decision</t>
  </si>
  <si>
    <t>APA Proposed</t>
  </si>
  <si>
    <t>As Incurred (Nominal)</t>
  </si>
  <si>
    <t xml:space="preserve">Source: </t>
  </si>
  <si>
    <t>https://imanage.accc.gov.au/work/link/d/ACCCANDAER!30588598.1</t>
  </si>
  <si>
    <t>APA Basslink - RFM - 17 to 26 - Post Conversion Decision.xlsm 20/08/2025 https://imanage.accc.gov.au/work/link/d/ACCCANDAER!30568299.1</t>
  </si>
  <si>
    <t>Hardcode copy for preservation</t>
  </si>
  <si>
    <t>FY2025/26</t>
  </si>
  <si>
    <t>AER Draft decision and Basslink proposed capex 2026–30 ($2025, million)</t>
  </si>
  <si>
    <t>Basslink proposed capex</t>
  </si>
  <si>
    <t>Difference ($m)</t>
  </si>
  <si>
    <t>Other (DC Reactor refurbishment, spares, minor plant &amp; equipment, program management)</t>
  </si>
  <si>
    <t>Overview - Table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</si>
</sst>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_(* #,##0_);_(* \(#,##0\);_(* &quot;-&quot;_);_(@_)"/>
    <numFmt numFmtId="166" formatCode="0.0%"/>
    <numFmt numFmtId="167" formatCode="_-* #,##0_-;\-* #,##0_-;_-* &quot;-&quot;??_-;_-@_-"/>
    <numFmt numFmtId="168" formatCode="_-* #,##0.0_-;\-* #,##0.0_-;_-* &quot;-&quot;_-;_-@_-"/>
    <numFmt numFmtId="169" formatCode="_-* #,##0.0_-;\-* #,##0.0_-;_-* &quot;-&quot;??_-;_-@_-"/>
    <numFmt numFmtId="170" formatCode="_-* #,##0.00_-;\-* #,##0.00_-;_-* &quot;-&quot;_-;_-@_-"/>
    <numFmt numFmtId="171" formatCode="_-* #,##0.0_-;\-* #,##0.0_-;_-* &quot;-&quot;?_-;_-@_-"/>
    <numFmt numFmtId="172" formatCode="_-* #,##0.000_-;\-* #,##0.000_-;_-* &quot;-&quot;??_-;_-@_-"/>
    <numFmt numFmtId="173" formatCode="_(* #,##0.0_);_(* \(#,##0.0\);_(* &quot;-&quot;??_);_(@_)"/>
    <numFmt numFmtId="174" formatCode="_(* #,##0.000_);_(* \(#,##0.000\);_(* &quot;-&quot;??_);_(@_)"/>
    <numFmt numFmtId="175" formatCode="0.0"/>
    <numFmt numFmtId="176" formatCode="_-* #,##0.000_-;\-* #,##0.000_-;_-* &quot;-&quot;_-;_-@_-"/>
  </numFmts>
  <fonts count="42">
    <font>
      <sz val="11"/>
      <color theme="1"/>
      <name val="Amasis MT Pro"/>
      <family val="1"/>
    </font>
    <font>
      <sz val="11"/>
      <color theme="1"/>
      <name val="Georgia"/>
      <family val="2"/>
      <scheme val="minor"/>
    </font>
    <font>
      <sz val="11"/>
      <color theme="1"/>
      <name val="Georgia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8"/>
      <name val="Times New Roman"/>
      <family val="1"/>
    </font>
    <font>
      <b/>
      <sz val="15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  <font>
      <b/>
      <sz val="11"/>
      <color theme="1"/>
      <name val="Arial"/>
      <family val="2"/>
    </font>
    <font>
      <b/>
      <sz val="8"/>
      <name val="Times New Roman"/>
      <family val="1"/>
    </font>
    <font>
      <sz val="11"/>
      <color rgb="FF006100"/>
      <name val="Georgia"/>
      <family val="2"/>
      <scheme val="minor"/>
    </font>
    <font>
      <sz val="11"/>
      <color rgb="FFFF0000"/>
      <name val="Georgia"/>
      <family val="2"/>
      <scheme val="minor"/>
    </font>
    <font>
      <sz val="8"/>
      <name val="Arial"/>
      <family val="2"/>
    </font>
    <font>
      <sz val="9"/>
      <color rgb="FF9C0006"/>
      <name val="Times New Roman"/>
      <family val="1"/>
    </font>
    <font>
      <sz val="8"/>
      <color rgb="FF9C6500"/>
      <name val="Century Gothic"/>
      <family val="2"/>
    </font>
    <font>
      <i/>
      <sz val="11"/>
      <color rgb="FF7F7F7F"/>
      <name val="Georgia"/>
      <family val="2"/>
      <scheme val="minor"/>
    </font>
    <font>
      <sz val="9"/>
      <color theme="1"/>
      <name val="Times New Roman"/>
      <family val="1"/>
    </font>
    <font>
      <b/>
      <sz val="11"/>
      <color theme="0"/>
      <name val="Amasis MT Pro"/>
      <family val="1"/>
    </font>
    <font>
      <sz val="9"/>
      <color theme="1"/>
      <name val="Amasis MT Pro"/>
      <family val="1"/>
    </font>
    <font>
      <sz val="6"/>
      <color theme="0"/>
      <name val="Times New Roman"/>
      <family val="1"/>
    </font>
    <font>
      <sz val="9"/>
      <color rgb="FF0000FF"/>
      <name val="Amasis MT Pro"/>
      <family val="1"/>
    </font>
    <font>
      <sz val="9"/>
      <name val="Amasis MT Pro"/>
      <family val="1"/>
    </font>
    <font>
      <sz val="9"/>
      <color theme="8" tint="-0.24994659260841701"/>
      <name val="Amasis MT Pro"/>
      <family val="1"/>
    </font>
    <font>
      <b/>
      <sz val="11"/>
      <color rgb="FF92CDDC"/>
      <name val="Amasis MT Pro"/>
      <family val="1"/>
    </font>
    <font>
      <sz val="11"/>
      <color rgb="FF92CDDC"/>
      <name val="Amasis MT Pro"/>
      <family val="1"/>
    </font>
    <font>
      <b/>
      <sz val="11"/>
      <color rgb="FF31869B"/>
      <name val="Amasis MT Pro"/>
      <family val="1"/>
    </font>
    <font>
      <sz val="8"/>
      <name val="Amasis MT Pro"/>
      <family val="1"/>
    </font>
    <font>
      <b/>
      <sz val="8"/>
      <color theme="0"/>
      <name val="Georgia"/>
      <family val="2"/>
      <scheme val="minor"/>
    </font>
    <font>
      <sz val="9"/>
      <color theme="1"/>
      <name val="Arial"/>
      <family val="2"/>
    </font>
    <font>
      <b/>
      <sz val="11"/>
      <color theme="1"/>
      <name val="Amasis MT Pro"/>
      <family val="1"/>
    </font>
    <font>
      <sz val="9"/>
      <color theme="0" tint="-0.34998626667073579"/>
      <name val="Amasis MT Pro"/>
      <family val="1"/>
    </font>
    <font>
      <b/>
      <sz val="9"/>
      <color theme="1"/>
      <name val="Amasis MT Pro"/>
      <family val="1"/>
    </font>
    <font>
      <b/>
      <sz val="11"/>
      <color rgb="FFF4611F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b/>
      <sz val="11"/>
      <color theme="3"/>
      <name val="Georgia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1"/>
      <name val="Amasis MT Pro"/>
      <family val="1"/>
    </font>
    <font>
      <b/>
      <sz val="10"/>
      <color rgb="FFFFFFFF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92CDD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6ECF2"/>
        <bgColor indexed="64"/>
      </patternFill>
    </fill>
    <fill>
      <patternFill patternType="solid">
        <fgColor rgb="FF303F5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FC8C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E7E7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thick">
        <color rgb="FF92CDDC"/>
      </left>
      <right style="thin">
        <color rgb="FF92CDDC"/>
      </right>
      <top style="thin">
        <color rgb="FF92CDDC"/>
      </top>
      <bottom style="thin">
        <color rgb="FF92CDDC"/>
      </bottom>
      <diagonal/>
    </border>
    <border>
      <left style="thin">
        <color rgb="FF92CDDC"/>
      </left>
      <right style="thin">
        <color rgb="FF92CDDC"/>
      </right>
      <top style="thin">
        <color rgb="FF92CDDC"/>
      </top>
      <bottom style="thin">
        <color rgb="FF92CDDC"/>
      </bottom>
      <diagonal/>
    </border>
    <border>
      <left style="thin">
        <color rgb="FF92CDDC"/>
      </left>
      <right style="thick">
        <color rgb="FF92CDDC"/>
      </right>
      <top style="thin">
        <color rgb="FF92CDDC"/>
      </top>
      <bottom style="thin">
        <color rgb="FF92CD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2CDDC"/>
      </left>
      <right style="thin">
        <color rgb="FF92CDDC"/>
      </right>
      <top style="thick">
        <color rgb="FF92CDDC"/>
      </top>
      <bottom style="thin">
        <color rgb="FF92CDDC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rgb="FF92CDDC"/>
      </left>
      <right style="medium">
        <color rgb="FF92CDDC"/>
      </right>
      <top/>
      <bottom style="medium">
        <color rgb="FF92CDDC"/>
      </bottom>
      <diagonal/>
    </border>
    <border>
      <left style="thin">
        <color rgb="FF92CDDC"/>
      </left>
      <right/>
      <top style="thin">
        <color rgb="FF92CDDC"/>
      </top>
      <bottom style="thin">
        <color rgb="FF92CDDC"/>
      </bottom>
      <diagonal/>
    </border>
    <border>
      <left style="thin">
        <color rgb="FF92CDDC"/>
      </left>
      <right/>
      <top style="thick">
        <color rgb="FF92CDDC"/>
      </top>
      <bottom style="thin">
        <color rgb="FF92CDDC"/>
      </bottom>
      <diagonal/>
    </border>
    <border>
      <left style="medium">
        <color rgb="FF92CDDC"/>
      </left>
      <right style="medium">
        <color rgb="FF92CDDC"/>
      </right>
      <top/>
      <bottom/>
      <diagonal/>
    </border>
    <border>
      <left style="medium">
        <color indexed="64"/>
      </left>
      <right style="thick">
        <color rgb="FF92CDDC"/>
      </right>
      <top style="medium">
        <color indexed="64"/>
      </top>
      <bottom style="thin">
        <color rgb="FF92CDDC"/>
      </bottom>
      <diagonal/>
    </border>
    <border>
      <left style="medium">
        <color indexed="64"/>
      </left>
      <right style="thick">
        <color rgb="FF92CDDC"/>
      </right>
      <top style="thin">
        <color rgb="FF92CDDC"/>
      </top>
      <bottom style="thin">
        <color rgb="FF92CDDC"/>
      </bottom>
      <diagonal/>
    </border>
    <border>
      <left style="thin">
        <color rgb="FF92CDDC"/>
      </left>
      <right style="thin">
        <color rgb="FF92CDDC"/>
      </right>
      <top style="thick">
        <color rgb="FF92CDDC"/>
      </top>
      <bottom style="medium">
        <color indexed="64"/>
      </bottom>
      <diagonal/>
    </border>
    <border>
      <left style="thin">
        <color rgb="FF92CDDC"/>
      </left>
      <right style="medium">
        <color indexed="64"/>
      </right>
      <top style="thick">
        <color rgb="FF92CDDC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92CDDC"/>
      </bottom>
      <diagonal/>
    </border>
    <border>
      <left style="medium">
        <color indexed="64"/>
      </left>
      <right/>
      <top style="thin">
        <color rgb="FF92CDDC"/>
      </top>
      <bottom style="thin">
        <color rgb="FF92CDDC"/>
      </bottom>
      <diagonal/>
    </border>
    <border>
      <left style="thin">
        <color rgb="FF92CDDC"/>
      </left>
      <right style="thin">
        <color rgb="FF92CDDC"/>
      </right>
      <top/>
      <bottom style="medium">
        <color indexed="64"/>
      </bottom>
      <diagonal/>
    </border>
    <border>
      <left style="thin">
        <color rgb="FF92CDDC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3">
    <xf numFmtId="0" fontId="0" fillId="7" borderId="0"/>
    <xf numFmtId="9" fontId="3" fillId="0" borderId="0" applyFont="0" applyFill="0" applyBorder="0" applyAlignment="0" applyProtection="0"/>
    <xf numFmtId="0" fontId="5" fillId="3" borderId="0" applyNumberFormat="0" applyAlignment="0" applyProtection="0"/>
    <xf numFmtId="0" fontId="6" fillId="2" borderId="0" applyNumberFormat="0" applyAlignment="0" applyProtection="0"/>
    <xf numFmtId="0" fontId="7" fillId="4" borderId="0" applyNumberFormat="0" applyAlignment="0" applyProtection="0"/>
    <xf numFmtId="0" fontId="8" fillId="5" borderId="0" applyNumberFormat="0" applyAlignment="0" applyProtection="0"/>
    <xf numFmtId="0" fontId="8" fillId="6" borderId="0" applyNumberFormat="0" applyAlignment="0" applyProtection="0"/>
    <xf numFmtId="164" fontId="21" fillId="0" borderId="8" applyAlignment="0" applyProtection="0"/>
    <xf numFmtId="164" fontId="22" fillId="0" borderId="6" applyAlignment="0" applyProtection="0"/>
    <xf numFmtId="0" fontId="4" fillId="0" borderId="1" applyNumberFormat="0" applyFill="0" applyAlignment="0" applyProtection="0"/>
    <xf numFmtId="165" fontId="26" fillId="14" borderId="15" applyAlignment="0" applyProtection="0"/>
    <xf numFmtId="165" fontId="26" fillId="14" borderId="10" applyAlignment="0" applyProtection="0"/>
    <xf numFmtId="164" fontId="17" fillId="0" borderId="0" applyFill="0" applyBorder="0" applyAlignment="0" applyProtection="0"/>
    <xf numFmtId="0" fontId="20" fillId="8" borderId="3" applyNumberFormat="0" applyAlignment="0" applyProtection="0"/>
    <xf numFmtId="0" fontId="15" fillId="9" borderId="0" applyNumberFormat="0" applyBorder="0" applyAlignment="0" applyProtection="0"/>
    <xf numFmtId="0" fontId="19" fillId="10" borderId="4" applyNumberFormat="0" applyAlignment="0" applyProtection="0"/>
    <xf numFmtId="165" fontId="21" fillId="0" borderId="7" applyAlignment="0" applyProtection="0"/>
    <xf numFmtId="0" fontId="11" fillId="11" borderId="0" applyNumberFormat="0" applyBorder="0" applyAlignment="0" applyProtection="0"/>
    <xf numFmtId="0" fontId="14" fillId="12" borderId="0" applyNumberFormat="0" applyBorder="0" applyAlignment="0" applyProtection="0"/>
    <xf numFmtId="0" fontId="12" fillId="0" borderId="0" applyNumberFormat="0" applyFill="0" applyBorder="0" applyAlignment="0" applyProtection="0"/>
    <xf numFmtId="165" fontId="17" fillId="0" borderId="0" applyFill="0" applyBorder="0" applyAlignment="0" applyProtection="0"/>
    <xf numFmtId="0" fontId="23" fillId="7" borderId="5" applyNumberFormat="0" applyAlignment="0" applyProtection="0"/>
    <xf numFmtId="0" fontId="16" fillId="0" borderId="0" applyNumberFormat="0" applyFill="0" applyBorder="0" applyAlignment="0" applyProtection="0"/>
    <xf numFmtId="164" fontId="24" fillId="7" borderId="12">
      <alignment vertical="center" wrapText="1"/>
    </xf>
    <xf numFmtId="0" fontId="18" fillId="13" borderId="9">
      <alignment horizontal="left" vertical="center"/>
    </xf>
    <xf numFmtId="165" fontId="25" fillId="7" borderId="11">
      <alignment vertical="center" wrapText="1"/>
    </xf>
    <xf numFmtId="0" fontId="2" fillId="0" borderId="0"/>
    <xf numFmtId="0" fontId="28" fillId="8" borderId="3" applyNumberFormat="0" applyAlignment="0" applyProtection="0"/>
    <xf numFmtId="164" fontId="2" fillId="0" borderId="0" applyFont="0" applyFill="0" applyBorder="0" applyAlignment="0" applyProtection="0"/>
    <xf numFmtId="0" fontId="1" fillId="0" borderId="0"/>
    <xf numFmtId="0" fontId="36" fillId="0" borderId="22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4">
    <xf numFmtId="0" fontId="0" fillId="7" borderId="0" xfId="0"/>
    <xf numFmtId="0" fontId="5" fillId="3" borderId="0" xfId="2"/>
    <xf numFmtId="0" fontId="6" fillId="2" borderId="0" xfId="3"/>
    <xf numFmtId="0" fontId="8" fillId="5" borderId="0" xfId="5"/>
    <xf numFmtId="0" fontId="7" fillId="4" borderId="0" xfId="4"/>
    <xf numFmtId="164" fontId="21" fillId="0" borderId="8" xfId="7"/>
    <xf numFmtId="164" fontId="22" fillId="0" borderId="6" xfId="8"/>
    <xf numFmtId="14" fontId="21" fillId="0" borderId="8" xfId="7" applyNumberFormat="1"/>
    <xf numFmtId="0" fontId="8" fillId="5" borderId="0" xfId="5" quotePrefix="1"/>
    <xf numFmtId="167" fontId="21" fillId="0" borderId="8" xfId="7" applyNumberFormat="1"/>
    <xf numFmtId="0" fontId="21" fillId="0" borderId="8" xfId="7" quotePrefix="1" applyNumberFormat="1"/>
    <xf numFmtId="0" fontId="20" fillId="8" borderId="3" xfId="13"/>
    <xf numFmtId="0" fontId="4" fillId="7" borderId="0" xfId="0" applyFont="1" applyAlignment="1">
      <alignment vertical="center" wrapText="1"/>
    </xf>
    <xf numFmtId="167" fontId="9" fillId="7" borderId="0" xfId="12" applyNumberFormat="1" applyFont="1" applyFill="1" applyBorder="1" applyAlignment="1">
      <alignment horizontal="right" vertical="center" wrapText="1"/>
    </xf>
    <xf numFmtId="167" fontId="22" fillId="0" borderId="6" xfId="8" applyNumberFormat="1"/>
    <xf numFmtId="167" fontId="9" fillId="7" borderId="0" xfId="0" applyNumberFormat="1" applyFont="1" applyAlignment="1">
      <alignment horizontal="right" vertical="center" wrapText="1"/>
    </xf>
    <xf numFmtId="164" fontId="0" fillId="7" borderId="0" xfId="0" applyNumberFormat="1"/>
    <xf numFmtId="0" fontId="10" fillId="10" borderId="4" xfId="15" applyFont="1"/>
    <xf numFmtId="0" fontId="8" fillId="6" borderId="0" xfId="6"/>
    <xf numFmtId="14" fontId="22" fillId="0" borderId="6" xfId="8" applyNumberFormat="1"/>
    <xf numFmtId="165" fontId="26" fillId="14" borderId="15" xfId="10"/>
    <xf numFmtId="167" fontId="5" fillId="3" borderId="0" xfId="2" applyNumberFormat="1"/>
    <xf numFmtId="164" fontId="23" fillId="7" borderId="5" xfId="21" applyNumberFormat="1"/>
    <xf numFmtId="164" fontId="20" fillId="8" borderId="3" xfId="13" applyNumberFormat="1"/>
    <xf numFmtId="167" fontId="20" fillId="8" borderId="3" xfId="13" applyNumberFormat="1"/>
    <xf numFmtId="164" fontId="24" fillId="7" borderId="12" xfId="23">
      <alignment vertical="center" wrapText="1"/>
    </xf>
    <xf numFmtId="0" fontId="18" fillId="13" borderId="9" xfId="24">
      <alignment horizontal="left" vertical="center"/>
    </xf>
    <xf numFmtId="0" fontId="23" fillId="7" borderId="5" xfId="21"/>
    <xf numFmtId="168" fontId="25" fillId="7" borderId="11" xfId="25" applyNumberFormat="1">
      <alignment vertical="center" wrapText="1"/>
    </xf>
    <xf numFmtId="165" fontId="26" fillId="14" borderId="10" xfId="11"/>
    <xf numFmtId="165" fontId="20" fillId="8" borderId="3" xfId="13" applyNumberFormat="1"/>
    <xf numFmtId="165" fontId="26" fillId="14" borderId="15" xfId="10" applyAlignment="1">
      <alignment vertical="center" wrapText="1"/>
    </xf>
    <xf numFmtId="167" fontId="21" fillId="0" borderId="8" xfId="7" quotePrefix="1" applyNumberFormat="1"/>
    <xf numFmtId="168" fontId="26" fillId="14" borderId="10" xfId="11" applyNumberFormat="1"/>
    <xf numFmtId="164" fontId="21" fillId="0" borderId="16" xfId="7" applyBorder="1"/>
    <xf numFmtId="170" fontId="26" fillId="14" borderId="10" xfId="11" applyNumberFormat="1"/>
    <xf numFmtId="170" fontId="0" fillId="7" borderId="0" xfId="0" applyNumberFormat="1"/>
    <xf numFmtId="168" fontId="26" fillId="14" borderId="10" xfId="11" applyNumberFormat="1" applyAlignment="1">
      <alignment horizontal="right" vertical="center" wrapText="1"/>
    </xf>
    <xf numFmtId="168" fontId="26" fillId="14" borderId="15" xfId="10" applyNumberFormat="1" applyAlignment="1">
      <alignment vertical="center" wrapText="1"/>
    </xf>
    <xf numFmtId="168" fontId="26" fillId="14" borderId="15" xfId="10" applyNumberFormat="1" applyAlignment="1">
      <alignment horizontal="right" vertical="center" wrapText="1"/>
    </xf>
    <xf numFmtId="168" fontId="26" fillId="14" borderId="10" xfId="11" applyNumberFormat="1" applyAlignment="1">
      <alignment vertical="center" wrapText="1"/>
    </xf>
    <xf numFmtId="9" fontId="21" fillId="0" borderId="8" xfId="1" applyFont="1" applyBorder="1"/>
    <xf numFmtId="9" fontId="22" fillId="0" borderId="6" xfId="1" applyFont="1" applyBorder="1"/>
    <xf numFmtId="168" fontId="26" fillId="14" borderId="15" xfId="10" applyNumberFormat="1"/>
    <xf numFmtId="170" fontId="26" fillId="14" borderId="15" xfId="10" applyNumberFormat="1"/>
    <xf numFmtId="169" fontId="26" fillId="14" borderId="15" xfId="10" applyNumberFormat="1"/>
    <xf numFmtId="166" fontId="21" fillId="0" borderId="8" xfId="1" applyNumberFormat="1" applyFont="1" applyBorder="1"/>
    <xf numFmtId="9" fontId="21" fillId="0" borderId="0" xfId="1" applyFont="1" applyBorder="1"/>
    <xf numFmtId="169" fontId="26" fillId="14" borderId="10" xfId="11" applyNumberFormat="1" applyAlignment="1">
      <alignment horizontal="right" vertical="center" wrapText="1"/>
    </xf>
    <xf numFmtId="169" fontId="22" fillId="0" borderId="6" xfId="8" applyNumberFormat="1"/>
    <xf numFmtId="169" fontId="26" fillId="14" borderId="10" xfId="11" applyNumberFormat="1"/>
    <xf numFmtId="169" fontId="0" fillId="7" borderId="0" xfId="0" applyNumberFormat="1"/>
    <xf numFmtId="164" fontId="5" fillId="3" borderId="0" xfId="2" applyNumberFormat="1"/>
    <xf numFmtId="171" fontId="20" fillId="8" borderId="3" xfId="13" applyNumberFormat="1"/>
    <xf numFmtId="168" fontId="20" fillId="8" borderId="3" xfId="13" applyNumberFormat="1"/>
    <xf numFmtId="169" fontId="20" fillId="8" borderId="3" xfId="13" applyNumberFormat="1"/>
    <xf numFmtId="169" fontId="23" fillId="7" borderId="5" xfId="21" applyNumberFormat="1"/>
    <xf numFmtId="165" fontId="21" fillId="0" borderId="7" xfId="16"/>
    <xf numFmtId="165" fontId="25" fillId="7" borderId="11" xfId="25">
      <alignment vertical="center" wrapText="1"/>
    </xf>
    <xf numFmtId="165" fontId="26" fillId="14" borderId="10" xfId="11" applyAlignment="1">
      <alignment vertical="center" wrapText="1"/>
    </xf>
    <xf numFmtId="165" fontId="26" fillId="14" borderId="15" xfId="10" applyAlignment="1">
      <alignment horizontal="right" vertical="center" wrapText="1"/>
    </xf>
    <xf numFmtId="164" fontId="17" fillId="7" borderId="0" xfId="12" applyFill="1"/>
    <xf numFmtId="170" fontId="26" fillId="14" borderId="10" xfId="11" applyNumberFormat="1" applyAlignment="1">
      <alignment vertical="center" wrapText="1"/>
    </xf>
    <xf numFmtId="170" fontId="26" fillId="14" borderId="15" xfId="10" applyNumberFormat="1" applyAlignment="1">
      <alignment horizontal="right" vertical="center" wrapText="1"/>
    </xf>
    <xf numFmtId="172" fontId="23" fillId="7" borderId="5" xfId="21" applyNumberFormat="1"/>
    <xf numFmtId="10" fontId="22" fillId="0" borderId="6" xfId="1" applyNumberFormat="1" applyFont="1" applyBorder="1"/>
    <xf numFmtId="0" fontId="18" fillId="16" borderId="9" xfId="24" applyFill="1">
      <alignment horizontal="left" vertical="center"/>
    </xf>
    <xf numFmtId="164" fontId="21" fillId="15" borderId="8" xfId="7" applyFill="1"/>
    <xf numFmtId="10" fontId="21" fillId="15" borderId="8" xfId="1" applyNumberFormat="1" applyFont="1" applyFill="1" applyBorder="1"/>
    <xf numFmtId="164" fontId="21" fillId="7" borderId="8" xfId="7" applyFill="1"/>
    <xf numFmtId="0" fontId="29" fillId="0" borderId="0" xfId="0" applyFont="1" applyFill="1"/>
    <xf numFmtId="164" fontId="22" fillId="15" borderId="6" xfId="8" applyFill="1"/>
    <xf numFmtId="0" fontId="8" fillId="5" borderId="0" xfId="5" applyAlignment="1">
      <alignment horizontal="center"/>
    </xf>
    <xf numFmtId="0" fontId="8" fillId="5" borderId="17" xfId="5" applyBorder="1" applyAlignment="1">
      <alignment horizontal="center"/>
    </xf>
    <xf numFmtId="166" fontId="21" fillId="15" borderId="8" xfId="1" applyNumberFormat="1" applyFont="1" applyFill="1" applyBorder="1"/>
    <xf numFmtId="9" fontId="21" fillId="15" borderId="8" xfId="1" applyFont="1" applyFill="1" applyBorder="1"/>
    <xf numFmtId="164" fontId="30" fillId="7" borderId="0" xfId="0" applyNumberFormat="1" applyFont="1"/>
    <xf numFmtId="164" fontId="31" fillId="0" borderId="6" xfId="8" applyFont="1"/>
    <xf numFmtId="173" fontId="22" fillId="0" borderId="6" xfId="8" applyNumberFormat="1"/>
    <xf numFmtId="173" fontId="30" fillId="7" borderId="0" xfId="0" applyNumberFormat="1" applyFont="1"/>
    <xf numFmtId="164" fontId="32" fillId="7" borderId="5" xfId="21" quotePrefix="1" applyNumberFormat="1" applyFont="1"/>
    <xf numFmtId="164" fontId="32" fillId="7" borderId="5" xfId="21" applyNumberFormat="1" applyFont="1"/>
    <xf numFmtId="174" fontId="22" fillId="0" borderId="6" xfId="8" applyNumberFormat="1"/>
    <xf numFmtId="174" fontId="21" fillId="0" borderId="8" xfId="7" applyNumberFormat="1"/>
    <xf numFmtId="174" fontId="21" fillId="0" borderId="8" xfId="7" applyNumberFormat="1" applyFill="1"/>
    <xf numFmtId="174" fontId="21" fillId="15" borderId="8" xfId="7" applyNumberFormat="1" applyFill="1"/>
    <xf numFmtId="0" fontId="33" fillId="7" borderId="0" xfId="0" applyFont="1" applyAlignment="1">
      <alignment vertical="center"/>
    </xf>
    <xf numFmtId="0" fontId="34" fillId="17" borderId="18" xfId="0" applyFont="1" applyFill="1" applyBorder="1" applyAlignment="1">
      <alignment vertical="center" wrapText="1"/>
    </xf>
    <xf numFmtId="0" fontId="34" fillId="17" borderId="19" xfId="0" applyFont="1" applyFill="1" applyBorder="1" applyAlignment="1">
      <alignment vertical="center" wrapText="1"/>
    </xf>
    <xf numFmtId="0" fontId="29" fillId="7" borderId="20" xfId="0" applyFont="1" applyBorder="1" applyAlignment="1">
      <alignment vertical="center" wrapText="1"/>
    </xf>
    <xf numFmtId="10" fontId="35" fillId="7" borderId="21" xfId="0" applyNumberFormat="1" applyFont="1" applyBorder="1" applyAlignment="1">
      <alignment horizontal="center" vertical="center" wrapText="1"/>
    </xf>
    <xf numFmtId="175" fontId="29" fillId="7" borderId="21" xfId="0" applyNumberFormat="1" applyFont="1" applyBorder="1" applyAlignment="1">
      <alignment horizontal="center" vertical="center" wrapText="1"/>
    </xf>
    <xf numFmtId="175" fontId="35" fillId="7" borderId="21" xfId="0" applyNumberFormat="1" applyFont="1" applyBorder="1" applyAlignment="1">
      <alignment horizontal="center" vertical="center" wrapText="1"/>
    </xf>
    <xf numFmtId="0" fontId="29" fillId="7" borderId="0" xfId="0" applyFont="1" applyBorder="1" applyAlignment="1">
      <alignment vertical="center" wrapText="1"/>
    </xf>
    <xf numFmtId="175" fontId="0" fillId="7" borderId="0" xfId="0" applyNumberFormat="1"/>
    <xf numFmtId="0" fontId="1" fillId="0" borderId="0" xfId="29"/>
    <xf numFmtId="3" fontId="1" fillId="15" borderId="0" xfId="29" applyNumberFormat="1" applyFill="1"/>
    <xf numFmtId="0" fontId="1" fillId="18" borderId="0" xfId="29" applyFill="1"/>
    <xf numFmtId="0" fontId="36" fillId="0" borderId="22" xfId="30"/>
    <xf numFmtId="164" fontId="0" fillId="19" borderId="0" xfId="31" applyFont="1" applyFill="1"/>
    <xf numFmtId="164" fontId="0" fillId="20" borderId="0" xfId="31" applyFont="1" applyFill="1"/>
    <xf numFmtId="164" fontId="0" fillId="5" borderId="0" xfId="31" applyFont="1" applyFill="1"/>
    <xf numFmtId="0" fontId="37" fillId="0" borderId="0" xfId="29" applyFont="1" applyAlignment="1">
      <alignment horizontal="right"/>
    </xf>
    <xf numFmtId="0" fontId="1" fillId="15" borderId="0" xfId="29" applyFill="1"/>
    <xf numFmtId="0" fontId="37" fillId="15" borderId="0" xfId="29" applyFont="1" applyFill="1" applyAlignment="1">
      <alignment horizontal="left"/>
    </xf>
    <xf numFmtId="164" fontId="1" fillId="19" borderId="0" xfId="31" applyFont="1" applyFill="1"/>
    <xf numFmtId="164" fontId="1" fillId="20" borderId="0" xfId="31" applyFont="1" applyFill="1"/>
    <xf numFmtId="164" fontId="1" fillId="5" borderId="0" xfId="31" applyFont="1" applyFill="1"/>
    <xf numFmtId="39" fontId="1" fillId="0" borderId="0" xfId="29" applyNumberFormat="1"/>
    <xf numFmtId="0" fontId="1" fillId="0" borderId="0" xfId="29" applyAlignment="1">
      <alignment horizontal="center"/>
    </xf>
    <xf numFmtId="164" fontId="1" fillId="0" borderId="0" xfId="29" applyNumberFormat="1"/>
    <xf numFmtId="166" fontId="1" fillId="0" borderId="0" xfId="32" applyNumberFormat="1" applyFont="1"/>
    <xf numFmtId="166" fontId="0" fillId="7" borderId="0" xfId="1" applyNumberFormat="1" applyFont="1" applyFill="1"/>
    <xf numFmtId="0" fontId="38" fillId="7" borderId="0" xfId="0" applyFont="1"/>
    <xf numFmtId="0" fontId="39" fillId="7" borderId="20" xfId="0" applyFont="1" applyBorder="1" applyAlignment="1">
      <alignment vertical="center" wrapText="1"/>
    </xf>
    <xf numFmtId="175" fontId="29" fillId="7" borderId="21" xfId="0" applyNumberFormat="1" applyFont="1" applyBorder="1" applyAlignment="1">
      <alignment horizontal="right" vertical="center" wrapText="1"/>
    </xf>
    <xf numFmtId="166" fontId="35" fillId="7" borderId="21" xfId="0" applyNumberFormat="1" applyFont="1" applyBorder="1" applyAlignment="1">
      <alignment horizontal="center" vertical="center" wrapText="1"/>
    </xf>
    <xf numFmtId="0" fontId="0" fillId="7" borderId="6" xfId="0" applyBorder="1"/>
    <xf numFmtId="0" fontId="40" fillId="13" borderId="23" xfId="24" applyFont="1" applyBorder="1">
      <alignment horizontal="left" vertical="center"/>
    </xf>
    <xf numFmtId="164" fontId="40" fillId="7" borderId="24" xfId="23" applyFont="1" applyBorder="1">
      <alignment vertical="center" wrapText="1"/>
    </xf>
    <xf numFmtId="165" fontId="40" fillId="14" borderId="25" xfId="10" applyFont="1" applyBorder="1" applyAlignment="1">
      <alignment vertical="center" wrapText="1"/>
    </xf>
    <xf numFmtId="0" fontId="40" fillId="13" borderId="26" xfId="24" applyFont="1" applyBorder="1">
      <alignment horizontal="left" vertical="center"/>
    </xf>
    <xf numFmtId="164" fontId="40" fillId="7" borderId="0" xfId="23" applyFont="1" applyBorder="1">
      <alignment vertical="center" wrapText="1"/>
    </xf>
    <xf numFmtId="168" fontId="40" fillId="14" borderId="33" xfId="10" applyNumberFormat="1" applyFont="1" applyBorder="1" applyAlignment="1">
      <alignment vertical="center" wrapText="1"/>
    </xf>
    <xf numFmtId="168" fontId="40" fillId="14" borderId="34" xfId="10" applyNumberFormat="1" applyFont="1" applyBorder="1" applyAlignment="1">
      <alignment vertical="center" wrapText="1"/>
    </xf>
    <xf numFmtId="168" fontId="40" fillId="15" borderId="6" xfId="25" applyNumberFormat="1" applyFont="1" applyFill="1" applyBorder="1">
      <alignment vertical="center" wrapText="1"/>
    </xf>
    <xf numFmtId="168" fontId="40" fillId="15" borderId="39" xfId="25" applyNumberFormat="1" applyFont="1" applyFill="1" applyBorder="1">
      <alignment vertical="center" wrapText="1"/>
    </xf>
    <xf numFmtId="168" fontId="40" fillId="21" borderId="35" xfId="25" applyNumberFormat="1" applyFont="1" applyFill="1" applyBorder="1">
      <alignment vertical="center" wrapText="1"/>
    </xf>
    <xf numFmtId="168" fontId="40" fillId="21" borderId="36" xfId="25" applyNumberFormat="1" applyFont="1" applyFill="1" applyBorder="1">
      <alignment vertical="center" wrapText="1"/>
    </xf>
    <xf numFmtId="168" fontId="40" fillId="21" borderId="37" xfId="25" applyNumberFormat="1" applyFont="1" applyFill="1" applyBorder="1">
      <alignment vertical="center" wrapText="1"/>
    </xf>
    <xf numFmtId="168" fontId="40" fillId="21" borderId="38" xfId="25" applyNumberFormat="1" applyFont="1" applyFill="1" applyBorder="1">
      <alignment vertical="center" wrapText="1"/>
    </xf>
    <xf numFmtId="168" fontId="40" fillId="21" borderId="6" xfId="25" applyNumberFormat="1" applyFont="1" applyFill="1" applyBorder="1">
      <alignment vertical="center" wrapText="1"/>
    </xf>
    <xf numFmtId="168" fontId="40" fillId="21" borderId="39" xfId="25" applyNumberFormat="1" applyFont="1" applyFill="1" applyBorder="1">
      <alignment vertical="center" wrapText="1"/>
    </xf>
    <xf numFmtId="168" fontId="40" fillId="21" borderId="40" xfId="25" applyNumberFormat="1" applyFont="1" applyFill="1" applyBorder="1">
      <alignment vertical="center" wrapText="1"/>
    </xf>
    <xf numFmtId="168" fontId="40" fillId="21" borderId="41" xfId="25" applyNumberFormat="1" applyFont="1" applyFill="1" applyBorder="1">
      <alignment vertical="center" wrapText="1"/>
    </xf>
    <xf numFmtId="168" fontId="40" fillId="21" borderId="42" xfId="25" applyNumberFormat="1" applyFont="1" applyFill="1" applyBorder="1">
      <alignment vertical="center" wrapText="1"/>
    </xf>
    <xf numFmtId="168" fontId="40" fillId="15" borderId="38" xfId="25" applyNumberFormat="1" applyFont="1" applyFill="1" applyBorder="1">
      <alignment vertical="center" wrapText="1"/>
    </xf>
    <xf numFmtId="164" fontId="0" fillId="7" borderId="0" xfId="0" applyNumberFormat="1"/>
    <xf numFmtId="0" fontId="30" fillId="7" borderId="0" xfId="0" applyFont="1"/>
    <xf numFmtId="176" fontId="26" fillId="14" borderId="15" xfId="10" applyNumberFormat="1" applyAlignment="1">
      <alignment horizontal="right" vertical="center" wrapText="1"/>
    </xf>
    <xf numFmtId="164" fontId="0" fillId="7" borderId="0" xfId="0" applyNumberFormat="1"/>
    <xf numFmtId="0" fontId="33" fillId="7" borderId="0" xfId="0" applyFont="1" applyAlignment="1">
      <alignment horizontal="left" vertical="center" indent="8"/>
    </xf>
    <xf numFmtId="0" fontId="41" fillId="17" borderId="18" xfId="0" applyFont="1" applyFill="1" applyBorder="1" applyAlignment="1">
      <alignment vertical="center" wrapText="1"/>
    </xf>
    <xf numFmtId="0" fontId="41" fillId="17" borderId="19" xfId="0" applyFont="1" applyFill="1" applyBorder="1" applyAlignment="1">
      <alignment vertical="center" wrapText="1"/>
    </xf>
    <xf numFmtId="0" fontId="3" fillId="7" borderId="20" xfId="0" applyFont="1" applyBorder="1" applyAlignment="1">
      <alignment vertical="center" wrapText="1"/>
    </xf>
    <xf numFmtId="0" fontId="33" fillId="0" borderId="0" xfId="0" applyFont="1" applyFill="1" applyAlignment="1">
      <alignment horizontal="left" vertical="center" indent="8"/>
    </xf>
    <xf numFmtId="175" fontId="3" fillId="7" borderId="21" xfId="0" applyNumberFormat="1" applyFont="1" applyBorder="1" applyAlignment="1">
      <alignment horizontal="right" vertical="center" wrapText="1"/>
    </xf>
    <xf numFmtId="166" fontId="3" fillId="7" borderId="21" xfId="0" applyNumberFormat="1" applyFont="1" applyBorder="1" applyAlignment="1">
      <alignment horizontal="right" vertical="center" wrapText="1"/>
    </xf>
    <xf numFmtId="173" fontId="40" fillId="7" borderId="27" xfId="23" applyNumberFormat="1" applyFont="1" applyBorder="1">
      <alignment vertical="center" wrapText="1"/>
    </xf>
    <xf numFmtId="173" fontId="40" fillId="7" borderId="31" xfId="23" applyNumberFormat="1" applyFont="1" applyBorder="1">
      <alignment vertical="center" wrapText="1"/>
    </xf>
    <xf numFmtId="173" fontId="40" fillId="21" borderId="35" xfId="25" applyNumberFormat="1" applyFont="1" applyFill="1" applyBorder="1">
      <alignment vertical="center" wrapText="1"/>
    </xf>
    <xf numFmtId="173" fontId="40" fillId="21" borderId="36" xfId="25" applyNumberFormat="1" applyFont="1" applyFill="1" applyBorder="1">
      <alignment vertical="center" wrapText="1"/>
    </xf>
    <xf numFmtId="173" fontId="40" fillId="21" borderId="37" xfId="25" applyNumberFormat="1" applyFont="1" applyFill="1" applyBorder="1">
      <alignment vertical="center" wrapText="1"/>
    </xf>
    <xf numFmtId="173" fontId="40" fillId="21" borderId="38" xfId="25" applyNumberFormat="1" applyFont="1" applyFill="1" applyBorder="1">
      <alignment vertical="center" wrapText="1"/>
    </xf>
    <xf numFmtId="173" fontId="40" fillId="21" borderId="6" xfId="25" applyNumberFormat="1" applyFont="1" applyFill="1" applyBorder="1">
      <alignment vertical="center" wrapText="1"/>
    </xf>
    <xf numFmtId="173" fontId="40" fillId="21" borderId="39" xfId="25" applyNumberFormat="1" applyFont="1" applyFill="1" applyBorder="1">
      <alignment vertical="center" wrapText="1"/>
    </xf>
    <xf numFmtId="173" fontId="40" fillId="15" borderId="6" xfId="25" applyNumberFormat="1" applyFont="1" applyFill="1" applyBorder="1">
      <alignment vertical="center" wrapText="1"/>
    </xf>
    <xf numFmtId="173" fontId="40" fillId="15" borderId="38" xfId="25" applyNumberFormat="1" applyFont="1" applyFill="1" applyBorder="1">
      <alignment vertical="center" wrapText="1"/>
    </xf>
    <xf numFmtId="173" fontId="40" fillId="7" borderId="28" xfId="23" applyNumberFormat="1" applyFont="1" applyBorder="1">
      <alignment vertical="center" wrapText="1"/>
    </xf>
    <xf numFmtId="173" fontId="40" fillId="7" borderId="32" xfId="23" applyNumberFormat="1" applyFont="1" applyBorder="1">
      <alignment vertical="center" wrapText="1"/>
    </xf>
    <xf numFmtId="173" fontId="40" fillId="15" borderId="39" xfId="25" applyNumberFormat="1" applyFont="1" applyFill="1" applyBorder="1">
      <alignment vertical="center" wrapText="1"/>
    </xf>
    <xf numFmtId="173" fontId="40" fillId="21" borderId="40" xfId="25" applyNumberFormat="1" applyFont="1" applyFill="1" applyBorder="1">
      <alignment vertical="center" wrapText="1"/>
    </xf>
    <xf numFmtId="173" fontId="40" fillId="21" borderId="41" xfId="25" applyNumberFormat="1" applyFont="1" applyFill="1" applyBorder="1">
      <alignment vertical="center" wrapText="1"/>
    </xf>
    <xf numFmtId="173" fontId="40" fillId="21" borderId="42" xfId="25" applyNumberFormat="1" applyFont="1" applyFill="1" applyBorder="1">
      <alignment vertical="center" wrapText="1"/>
    </xf>
    <xf numFmtId="173" fontId="40" fillId="14" borderId="29" xfId="10" applyNumberFormat="1" applyFont="1" applyBorder="1" applyAlignment="1">
      <alignment vertical="center" wrapText="1"/>
    </xf>
    <xf numFmtId="173" fontId="40" fillId="14" borderId="30" xfId="10" applyNumberFormat="1" applyFont="1" applyBorder="1" applyAlignment="1">
      <alignment vertical="center" wrapText="1"/>
    </xf>
    <xf numFmtId="173" fontId="40" fillId="14" borderId="33" xfId="10" applyNumberFormat="1" applyFont="1" applyBorder="1" applyAlignment="1">
      <alignment vertical="center" wrapText="1"/>
    </xf>
    <xf numFmtId="173" fontId="40" fillId="14" borderId="34" xfId="10" applyNumberFormat="1" applyFont="1" applyBorder="1" applyAlignment="1">
      <alignment vertical="center" wrapText="1"/>
    </xf>
    <xf numFmtId="0" fontId="1" fillId="16" borderId="0" xfId="29" applyFill="1"/>
    <xf numFmtId="0" fontId="8" fillId="5" borderId="13" xfId="5" applyBorder="1" applyAlignment="1">
      <alignment horizontal="center"/>
    </xf>
    <xf numFmtId="0" fontId="8" fillId="5" borderId="14" xfId="5" applyBorder="1" applyAlignment="1">
      <alignment horizontal="center"/>
    </xf>
    <xf numFmtId="0" fontId="8" fillId="5" borderId="2" xfId="5" applyBorder="1" applyAlignment="1">
      <alignment horizontal="center"/>
    </xf>
    <xf numFmtId="0" fontId="0" fillId="7" borderId="6" xfId="0" applyBorder="1" applyAlignment="1"/>
    <xf numFmtId="0" fontId="1" fillId="0" borderId="0" xfId="29" applyAlignment="1">
      <alignment horizontal="center"/>
    </xf>
  </cellXfs>
  <cellStyles count="33">
    <cellStyle name="Bad" xfId="18" builtinId="27" customBuiltin="1"/>
    <cellStyle name="Calculation" xfId="8" builtinId="22" customBuiltin="1"/>
    <cellStyle name="Check Cell" xfId="13" builtinId="23" customBuiltin="1"/>
    <cellStyle name="Check Cell 2" xfId="27" xr:uid="{00000000-0005-0000-0000-000004000000}"/>
    <cellStyle name="Comma" xfId="12" builtinId="3" customBuiltin="1"/>
    <cellStyle name="Comma [0]" xfId="20" builtinId="6" customBuiltin="1"/>
    <cellStyle name="Comma 2" xfId="28" xr:uid="{00000000-0005-0000-0000-000007000000}"/>
    <cellStyle name="Comma 2 2" xfId="31" xr:uid="{8CE17EF5-8030-4820-A24F-3D60308763F5}"/>
    <cellStyle name="Explanatory Text" xfId="22" builtinId="53" hidden="1"/>
    <cellStyle name="Good" xfId="17" builtinId="26" hidden="1"/>
    <cellStyle name="Heading 1" xfId="3" builtinId="16" customBuiltin="1"/>
    <cellStyle name="Heading 2" xfId="4" builtinId="17" customBuiltin="1"/>
    <cellStyle name="Heading 3" xfId="5" builtinId="18" customBuiltin="1"/>
    <cellStyle name="Heading 3 2" xfId="30" xr:uid="{82E8C8D2-FCF8-4A02-9988-D58D08F522FF}"/>
    <cellStyle name="Heading 4" xfId="6" builtinId="19" customBuiltin="1"/>
    <cellStyle name="Input" xfId="7" builtinId="20" customBuiltin="1"/>
    <cellStyle name="Linked Cell" xfId="21" builtinId="24" customBuiltin="1"/>
    <cellStyle name="Neutral" xfId="14" builtinId="28" hidden="1" customBuiltin="1"/>
    <cellStyle name="Normal" xfId="0" builtinId="0" customBuiltin="1"/>
    <cellStyle name="Normal 2" xfId="26" xr:uid="{00000000-0005-0000-0000-000012000000}"/>
    <cellStyle name="Normal 5" xfId="29" xr:uid="{DD87A36F-1E6B-4B07-B875-35C4CE7F5FB5}"/>
    <cellStyle name="Note" xfId="15" builtinId="10" customBuiltin="1"/>
    <cellStyle name="Output" xfId="16" builtinId="21" customBuiltin="1"/>
    <cellStyle name="Percent" xfId="1" builtinId="5"/>
    <cellStyle name="Percent 2" xfId="32" xr:uid="{081754EA-A0BC-44F2-8A39-07F6DBD98013}"/>
    <cellStyle name="Table Data" xfId="25" xr:uid="{00000000-0005-0000-0000-000016000000}"/>
    <cellStyle name="Table Heading" xfId="24" xr:uid="{00000000-0005-0000-0000-000017000000}"/>
    <cellStyle name="Table Label" xfId="23" xr:uid="{00000000-0005-0000-0000-000018000000}"/>
    <cellStyle name="Title" xfId="2" builtinId="15" customBuiltin="1"/>
    <cellStyle name="Total" xfId="9" builtinId="25" hidden="1"/>
    <cellStyle name="Total - horizontal" xfId="11" xr:uid="{00000000-0005-0000-0000-00001B000000}"/>
    <cellStyle name="Total - vertical" xfId="10" xr:uid="{00000000-0005-0000-0000-00001C000000}"/>
    <cellStyle name="Warning Text" xfId="19" builtinId="11" hidden="1"/>
  </cellStyles>
  <dxfs count="19"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numFmt numFmtId="0" formatCode="General"/>
      <fill>
        <patternFill>
          <bgColor rgb="FFC000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fill>
        <patternFill>
          <bgColor rgb="FFFF000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rgb="FFC00000"/>
      </font>
      <fill>
        <patternFill>
          <bgColor rgb="FFFF9393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6ECF2"/>
      <color rgb="FFFFE7E7"/>
      <color rgb="FF319A87"/>
      <color rgb="FFFF9999"/>
      <color rgb="FFFF9393"/>
      <color rgb="FFFF6161"/>
      <color rgb="FFFFB7B7"/>
      <color rgb="FFD9D9D9"/>
      <color rgb="FF31869B"/>
      <color rgb="FF319B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50" Type="http://schemas.openxmlformats.org/officeDocument/2006/relationships/externalLink" Target="externalLinks/externalLink39.xml"/><Relationship Id="rId55" Type="http://schemas.openxmlformats.org/officeDocument/2006/relationships/theme" Target="theme/theme1.xml"/><Relationship Id="rId63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0.xml"/><Relationship Id="rId54" Type="http://schemas.openxmlformats.org/officeDocument/2006/relationships/externalLink" Target="externalLinks/externalLink43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42.xml"/><Relationship Id="rId58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sharedStrings" Target="sharedStrings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35.xml"/><Relationship Id="rId5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Forecast capital expenditure 2025/26 to 2029/30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896768452379367"/>
          <c:y val="0.16992007113200114"/>
          <c:w val="0.81001524876264774"/>
          <c:h val="0.5772272895763873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'3.0 Outputs'!$E$94</c:f>
              <c:strCache>
                <c:ptCount val="1"/>
                <c:pt idx="0">
                  <c:v> End of Life Replacement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Outputs'!$F$94:$J$94</c:f>
              <c:numCache>
                <c:formatCode>_-* #,##0.0_-;\-* #,##0.0_-;_-* "-"_-;_-@_-</c:formatCode>
                <c:ptCount val="5"/>
                <c:pt idx="0">
                  <c:v>5.3104644189193619</c:v>
                </c:pt>
                <c:pt idx="1">
                  <c:v>13.743128309540186</c:v>
                </c:pt>
                <c:pt idx="2">
                  <c:v>27.097964418919361</c:v>
                </c:pt>
                <c:pt idx="3">
                  <c:v>27.097964418919361</c:v>
                </c:pt>
                <c:pt idx="4">
                  <c:v>15.575998399501886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62D-A5EB-062976296589}"/>
            </c:ext>
          </c:extLst>
        </c:ser>
        <c:ser>
          <c:idx val="1"/>
          <c:order val="1"/>
          <c:tx>
            <c:strRef>
              <c:f>'3.0 Outputs'!$E$95</c:f>
              <c:strCache>
                <c:ptCount val="1"/>
                <c:pt idx="0">
                  <c:v> Stay in Business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Outputs'!$F$95:$J$95</c:f>
              <c:numCache>
                <c:formatCode>_-* #,##0.0_-;\-* #,##0.0_-;_-* "-"_-;_-@_-</c:formatCode>
                <c:ptCount val="5"/>
                <c:pt idx="0">
                  <c:v>5.9470989761092156E-2</c:v>
                </c:pt>
                <c:pt idx="1">
                  <c:v>0.23788395904436863</c:v>
                </c:pt>
                <c:pt idx="2">
                  <c:v>0.11894197952218431</c:v>
                </c:pt>
                <c:pt idx="3">
                  <c:v>0.24977815699658704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61-442F-870D-81C5E999A37D}"/>
            </c:ext>
          </c:extLst>
        </c:ser>
        <c:ser>
          <c:idx val="2"/>
          <c:order val="2"/>
          <c:tx>
            <c:strRef>
              <c:f>'3.0 Outputs'!$E$96</c:f>
              <c:strCache>
                <c:ptCount val="1"/>
                <c:pt idx="0">
                  <c:v> Marine Disaster Recovery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Outputs'!$F$96:$J$96</c:f>
              <c:numCache>
                <c:formatCode>_-* #,##0.0_-;\-* #,##0.0_-;_-* "-"_-;_-@_-</c:formatCode>
                <c:ptCount val="5"/>
                <c:pt idx="0">
                  <c:v>3.5873807766990295</c:v>
                </c:pt>
                <c:pt idx="1">
                  <c:v>7.2601941747572818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61-442F-870D-81C5E999A37D}"/>
            </c:ext>
          </c:extLst>
        </c:ser>
        <c:ser>
          <c:idx val="3"/>
          <c:order val="3"/>
          <c:tx>
            <c:strRef>
              <c:f>'3.0 Outputs'!$E$97</c:f>
              <c:strCache>
                <c:ptCount val="1"/>
                <c:pt idx="0">
                  <c:v> Basslink IT/OT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Outputs'!$F$97:$J$97</c:f>
              <c:numCache>
                <c:formatCode>_-* #,##0.0_-;\-* #,##0.0_-;_-* "-"_-;_-@_-</c:formatCode>
                <c:ptCount val="5"/>
                <c:pt idx="0">
                  <c:v>0.50094361088211059</c:v>
                </c:pt>
                <c:pt idx="1">
                  <c:v>0.22984336356141802</c:v>
                </c:pt>
                <c:pt idx="2">
                  <c:v>0</c:v>
                </c:pt>
                <c:pt idx="3">
                  <c:v>5.2749051937345436E-2</c:v>
                </c:pt>
                <c:pt idx="4">
                  <c:v>0.11492168178070901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61-442F-870D-81C5E999A37D}"/>
            </c:ext>
          </c:extLst>
        </c:ser>
        <c:ser>
          <c:idx val="4"/>
          <c:order val="4"/>
          <c:tx>
            <c:strRef>
              <c:f>'3.0 Outputs'!$E$98</c:f>
              <c:strCache>
                <c:ptCount val="1"/>
                <c:pt idx="0">
                  <c:v> APA IT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Outputs'!$F$98:$J$98</c:f>
              <c:numCache>
                <c:formatCode>_-* #,##0.0_-;\-* #,##0.0_-;_-* "-"_-;_-@_-</c:formatCode>
                <c:ptCount val="5"/>
                <c:pt idx="0">
                  <c:v>0.23537967670935223</c:v>
                </c:pt>
                <c:pt idx="1">
                  <c:v>4.5557356782455274E-2</c:v>
                </c:pt>
                <c:pt idx="2">
                  <c:v>4.5557356782455274E-2</c:v>
                </c:pt>
                <c:pt idx="3">
                  <c:v>4.5557356782455274E-2</c:v>
                </c:pt>
                <c:pt idx="4">
                  <c:v>4.5557356782455274E-2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61-442F-870D-81C5E999A37D}"/>
            </c:ext>
          </c:extLst>
        </c:ser>
        <c:ser>
          <c:idx val="5"/>
          <c:order val="5"/>
          <c:tx>
            <c:strRef>
              <c:f>'3.0 Outputs'!$E$99</c:f>
              <c:strCache>
                <c:ptCount val="1"/>
                <c:pt idx="0">
                  <c:v> SOCI </c:v>
                </c:pt>
              </c:strCache>
            </c:strRef>
          </c:tx>
          <c:spPr>
            <a:solidFill>
              <a:srgbClr val="319A87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Outputs'!$F$99:$J$99</c:f>
              <c:numCache>
                <c:formatCode>_-* #,##0.0_-;\-* #,##0.0_-;_-* "-"_-;_-@_-</c:formatCode>
                <c:ptCount val="5"/>
                <c:pt idx="0">
                  <c:v>1.0540801566210001</c:v>
                </c:pt>
                <c:pt idx="1">
                  <c:v>0.90524500198576807</c:v>
                </c:pt>
                <c:pt idx="2">
                  <c:v>0.64539588775144974</c:v>
                </c:pt>
                <c:pt idx="3">
                  <c:v>0.64539588775144974</c:v>
                </c:pt>
                <c:pt idx="4">
                  <c:v>0.64539588775144974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61-442F-870D-81C5E999A37D}"/>
            </c:ext>
          </c:extLst>
        </c:ser>
        <c:ser>
          <c:idx val="6"/>
          <c:order val="6"/>
          <c:tx>
            <c:strRef>
              <c:f>'3.0 Outputs'!$E$100</c:f>
              <c:strCache>
                <c:ptCount val="1"/>
                <c:pt idx="0">
                  <c:v> Physical Security and Natural Hazards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Outputs'!$F$100:$J$100</c:f>
              <c:numCache>
                <c:formatCode>_-* #,##0.0_-;\-* #,##0.0_-;_-* "-"_-;_-@_-</c:formatCode>
                <c:ptCount val="5"/>
                <c:pt idx="0">
                  <c:v>1.033794261368508</c:v>
                </c:pt>
                <c:pt idx="1">
                  <c:v>1.033794261368508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461-442F-870D-81C5E999A37D}"/>
            </c:ext>
          </c:extLst>
        </c:ser>
        <c:ser>
          <c:idx val="7"/>
          <c:order val="7"/>
          <c:tx>
            <c:strRef>
              <c:f>'3.0 Outputs'!$E$101</c:f>
              <c:strCache>
                <c:ptCount val="1"/>
                <c:pt idx="0">
                  <c:v> -  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'3.0 Outputs'!$F$93:$J$93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'3.0 Outputs'!$F$101:$J$101</c:f>
              <c:numCache>
                <c:formatCode>_-* #,##0.0_-;\-* #,##0.0_-;_-* "-"_-;_-@_-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461-442F-870D-81C5E999A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76783"/>
        <c:axId val="1675951"/>
        <c:axId val="0"/>
      </c:bar3DChart>
      <c:catAx>
        <c:axId val="167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5951"/>
        <c:crosses val="autoZero"/>
        <c:auto val="1"/>
        <c:lblAlgn val="ctr"/>
        <c:lblOffset val="100"/>
        <c:noMultiLvlLbl val="0"/>
      </c:catAx>
      <c:valAx>
        <c:axId val="167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Millions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.0_-;\-* #,##0.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758954096517473E-2"/>
          <c:y val="0.78610082953105598"/>
          <c:w val="0.97648186978071816"/>
          <c:h val="0.198556500389305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85327509344072E-2"/>
          <c:y val="2.4390205148684334E-2"/>
          <c:w val="0.88179068778662983"/>
          <c:h val="0.71584455837552685"/>
        </c:manualLayout>
      </c:layout>
      <c:barChart>
        <c:barDir val="col"/>
        <c:grouping val="clustered"/>
        <c:varyColors val="0"/>
        <c:ser>
          <c:idx val="22"/>
          <c:order val="1"/>
          <c:tx>
            <c:strRef>
              <c:f>'AER DD Chart'!$D$10</c:f>
              <c:strCache>
                <c:ptCount val="1"/>
                <c:pt idx="0">
                  <c:v>Capex</c:v>
                </c:pt>
              </c:strCache>
            </c:strRef>
          </c:tx>
          <c:spPr>
            <a:solidFill>
              <a:srgbClr val="3F85B9"/>
            </a:solidFill>
            <a:ln>
              <a:solidFill>
                <a:schemeClr val="tx2"/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3F85B9"/>
              </a:solidFill>
              <a:ln>
                <a:solidFill>
                  <a:schemeClr val="tx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94-4A29-B265-494E1547FDA0}"/>
              </c:ext>
            </c:extLst>
          </c:dPt>
          <c:dPt>
            <c:idx val="8"/>
            <c:invertIfNegative val="0"/>
            <c:bubble3D val="0"/>
            <c:spPr>
              <a:solidFill>
                <a:srgbClr val="3F85B9"/>
              </a:solidFill>
              <a:ln>
                <a:solidFill>
                  <a:schemeClr val="tx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473-4AF7-B1E1-420508DCBADA}"/>
              </c:ext>
            </c:extLst>
          </c:dPt>
          <c:cat>
            <c:multiLvlStrRef>
              <c:f>'AER DD Chart'!$E$5:$S$7</c:f>
              <c:multiLvlStrCache>
                <c:ptCount val="14"/>
                <c:lvl>
                  <c:pt idx="0">
                    <c:v> 2016-17 </c:v>
                  </c:pt>
                  <c:pt idx="1">
                    <c:v> 2017-18 </c:v>
                  </c:pt>
                  <c:pt idx="2">
                    <c:v> 2018-19 </c:v>
                  </c:pt>
                  <c:pt idx="3">
                    <c:v> 2019-20 </c:v>
                  </c:pt>
                  <c:pt idx="4">
                    <c:v> 2020-21 </c:v>
                  </c:pt>
                  <c:pt idx="5">
                    <c:v> 2021-22 </c:v>
                  </c:pt>
                  <c:pt idx="6">
                    <c:v> 2022-23 </c:v>
                  </c:pt>
                  <c:pt idx="7">
                    <c:v> 2023-24 </c:v>
                  </c:pt>
                  <c:pt idx="8">
                    <c:v> 2024-25 </c:v>
                  </c:pt>
                  <c:pt idx="9">
                    <c:v> 2025-26 </c:v>
                  </c:pt>
                  <c:pt idx="10">
                    <c:v> 2026-27 </c:v>
                  </c:pt>
                  <c:pt idx="11">
                    <c:v> 2027-28 </c:v>
                  </c:pt>
                  <c:pt idx="12">
                    <c:v> 2028-29 </c:v>
                  </c:pt>
                  <c:pt idx="13">
                    <c:v> 2029-30 </c:v>
                  </c:pt>
                </c:lvl>
                <c:lvl>
                  <c:pt idx="0">
                    <c:v>Actual</c:v>
                  </c:pt>
                  <c:pt idx="5">
                    <c:v>Actual</c:v>
                  </c:pt>
                  <c:pt idx="8">
                    <c:v>Estimate</c:v>
                  </c:pt>
                  <c:pt idx="10">
                    <c:v>Forecast</c:v>
                  </c:pt>
                </c:lvl>
                <c:lvl>
                  <c:pt idx="0">
                    <c:v>2016–21</c:v>
                  </c:pt>
                  <c:pt idx="5">
                    <c:v>2021–26</c:v>
                  </c:pt>
                  <c:pt idx="10">
                    <c:v>2026–30</c:v>
                  </c:pt>
                </c:lvl>
              </c:multiLvlStrCache>
            </c:multiLvlStrRef>
          </c:cat>
          <c:val>
            <c:numRef>
              <c:f>'AER DD Chart'!$E$10:$R$10</c:f>
              <c:numCache>
                <c:formatCode>_(* #,##0.00_);_(* \(#,##0.00\);_(* "-"??_);_(@_)</c:formatCode>
                <c:ptCount val="14"/>
                <c:pt idx="0">
                  <c:v>5.3747444181818198E-2</c:v>
                </c:pt>
                <c:pt idx="1">
                  <c:v>0.12041355834076722</c:v>
                </c:pt>
                <c:pt idx="2">
                  <c:v>7.9653340572480307</c:v>
                </c:pt>
                <c:pt idx="3">
                  <c:v>1.7940293899483655</c:v>
                </c:pt>
                <c:pt idx="4">
                  <c:v>5.5887361406484644</c:v>
                </c:pt>
                <c:pt idx="5">
                  <c:v>6.0088775098928293</c:v>
                </c:pt>
                <c:pt idx="6">
                  <c:v>5.7915696773651684</c:v>
                </c:pt>
                <c:pt idx="7">
                  <c:v>33.266330210515456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73-4AF7-B1E1-420508DCBADA}"/>
            </c:ext>
          </c:extLst>
        </c:ser>
        <c:ser>
          <c:idx val="23"/>
          <c:order val="2"/>
          <c:tx>
            <c:strRef>
              <c:f>'AER DD Chart'!$D$11</c:f>
              <c:strCache>
                <c:ptCount val="1"/>
                <c:pt idx="0">
                  <c:v>Basslink's Proposal</c:v>
                </c:pt>
              </c:strCache>
            </c:strRef>
          </c:tx>
          <c:spPr>
            <a:solidFill>
              <a:srgbClr val="31424B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5473-4AF7-B1E1-420508DCBAD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5473-4AF7-B1E1-420508DCBAD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5473-4AF7-B1E1-420508DCBAD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5473-4AF7-B1E1-420508DCBAD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5473-4AF7-B1E1-420508DCBAD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5473-4AF7-B1E1-420508DCBAD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5473-4AF7-B1E1-420508DCBAD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5473-4AF7-B1E1-420508DCBAD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5473-4AF7-B1E1-420508DCBAD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5473-4AF7-B1E1-420508DCBAD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5473-4AF7-B1E1-420508DCBAD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5473-4AF7-B1E1-420508DCBAD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AU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5473-4AF7-B1E1-420508DCBADA}"/>
                </c:ext>
              </c:extLst>
            </c:dLbl>
            <c:dLbl>
              <c:idx val="13"/>
              <c:layout>
                <c:manualLayout>
                  <c:x val="-0.1079115732816688"/>
                  <c:y val="-0.39587160377155112"/>
                </c:manualLayout>
              </c:layout>
              <c:tx>
                <c:strRef>
                  <c:f>'AER DD Chart'!$T$11</c:f>
                  <c:strCache>
                    <c:ptCount val="1"/>
                    <c:pt idx="0">
                      <c:v>$99M</c:v>
                    </c:pt>
                  </c:strCache>
                </c:strRef>
              </c:tx>
              <c:spPr/>
              <c:txPr>
                <a:bodyPr lIns="38100" tIns="19050" rIns="38100" bIns="19050">
                  <a:spAutoFit/>
                </a:bodyPr>
                <a:lstStyle/>
                <a:p>
                  <a:pPr>
                    <a:defRPr sz="1200" b="1">
                      <a:solidFill>
                        <a:srgbClr val="31424B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{2A56F6BB-EB1F-4F7C-B729-3FDDA47C1AC2}</c15:txfldGUID>
                      <c15:f>'AER DD Chart'!$T$11</c15:f>
                      <c15:dlblFieldTableCache>
                        <c:ptCount val="1"/>
                        <c:pt idx="0">
                          <c:v>$99M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12-5473-4AF7-B1E1-420508DCB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lIns="38100" tIns="19050" rIns="38100" bIns="19050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multiLvlStrRef>
              <c:f>'AER DD Chart'!$E$5:$S$7</c:f>
              <c:multiLvlStrCache>
                <c:ptCount val="14"/>
                <c:lvl>
                  <c:pt idx="0">
                    <c:v> 2016-17 </c:v>
                  </c:pt>
                  <c:pt idx="1">
                    <c:v> 2017-18 </c:v>
                  </c:pt>
                  <c:pt idx="2">
                    <c:v> 2018-19 </c:v>
                  </c:pt>
                  <c:pt idx="3">
                    <c:v> 2019-20 </c:v>
                  </c:pt>
                  <c:pt idx="4">
                    <c:v> 2020-21 </c:v>
                  </c:pt>
                  <c:pt idx="5">
                    <c:v> 2021-22 </c:v>
                  </c:pt>
                  <c:pt idx="6">
                    <c:v> 2022-23 </c:v>
                  </c:pt>
                  <c:pt idx="7">
                    <c:v> 2023-24 </c:v>
                  </c:pt>
                  <c:pt idx="8">
                    <c:v> 2024-25 </c:v>
                  </c:pt>
                  <c:pt idx="9">
                    <c:v> 2025-26 </c:v>
                  </c:pt>
                  <c:pt idx="10">
                    <c:v> 2026-27 </c:v>
                  </c:pt>
                  <c:pt idx="11">
                    <c:v> 2027-28 </c:v>
                  </c:pt>
                  <c:pt idx="12">
                    <c:v> 2028-29 </c:v>
                  </c:pt>
                  <c:pt idx="13">
                    <c:v> 2029-30 </c:v>
                  </c:pt>
                </c:lvl>
                <c:lvl>
                  <c:pt idx="0">
                    <c:v>Actual</c:v>
                  </c:pt>
                  <c:pt idx="5">
                    <c:v>Actual</c:v>
                  </c:pt>
                  <c:pt idx="8">
                    <c:v>Estimate</c:v>
                  </c:pt>
                  <c:pt idx="10">
                    <c:v>Forecast</c:v>
                  </c:pt>
                </c:lvl>
                <c:lvl>
                  <c:pt idx="0">
                    <c:v>2016–21</c:v>
                  </c:pt>
                  <c:pt idx="5">
                    <c:v>2021–26</c:v>
                  </c:pt>
                  <c:pt idx="10">
                    <c:v>2026–30</c:v>
                  </c:pt>
                </c:lvl>
              </c:multiLvlStrCache>
            </c:multiLvlStrRef>
          </c:cat>
          <c:val>
            <c:numRef>
              <c:f>'AER DD Chart'!$E$11:$R$11</c:f>
              <c:numCache>
                <c:formatCode>_(* #,##0.00_);_(* \(#,##0.00\);_(*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24.15853805171869</c:v>
                </c:pt>
                <c:pt idx="11">
                  <c:v>28.106896707125546</c:v>
                </c:pt>
                <c:pt idx="12">
                  <c:v>29.452280303297027</c:v>
                </c:pt>
                <c:pt idx="13">
                  <c:v>17.238814989659993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'DD Chart'!#REF!</c15:f>
              </c15:datalabelsRange>
            </c:ext>
            <c:ext xmlns:c16="http://schemas.microsoft.com/office/drawing/2014/chart" uri="{C3380CC4-5D6E-409C-BE32-E72D297353CC}">
              <c16:uniqueId val="{00000014-5473-4AF7-B1E1-420508DCBADA}"/>
            </c:ext>
          </c:extLst>
        </c:ser>
        <c:ser>
          <c:idx val="0"/>
          <c:order val="3"/>
          <c:tx>
            <c:strRef>
              <c:f>'AER DD Chart'!$D$13</c:f>
              <c:strCache>
                <c:ptCount val="1"/>
                <c:pt idx="0">
                  <c:v>Capex estimate</c:v>
                </c:pt>
              </c:strCache>
            </c:strRef>
          </c:tx>
          <c:spPr>
            <a:pattFill prst="ltDnDiag">
              <a:fgClr>
                <a:srgbClr val="5B99C7"/>
              </a:fgClr>
              <a:bgClr>
                <a:schemeClr val="bg1"/>
              </a:bgClr>
            </a:pattFill>
            <a:ln>
              <a:solidFill>
                <a:schemeClr val="tx2"/>
              </a:solidFill>
            </a:ln>
          </c:spPr>
          <c:invertIfNegative val="0"/>
          <c:dPt>
            <c:idx val="7"/>
            <c:invertIfNegative val="0"/>
            <c:bubble3D val="0"/>
            <c:spPr>
              <a:pattFill prst="ltDnDiag">
                <a:fgClr>
                  <a:srgbClr val="5B99C7"/>
                </a:fgClr>
                <a:bgClr>
                  <a:schemeClr val="bg1"/>
                </a:bgClr>
              </a:pattFill>
              <a:ln>
                <a:solidFill>
                  <a:schemeClr val="tx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94-4A29-B265-494E1547FDA0}"/>
              </c:ext>
            </c:extLst>
          </c:dPt>
          <c:cat>
            <c:multiLvlStrRef>
              <c:f>'AER DD Chart'!$E$5:$S$7</c:f>
              <c:multiLvlStrCache>
                <c:ptCount val="14"/>
                <c:lvl>
                  <c:pt idx="0">
                    <c:v> 2016-17 </c:v>
                  </c:pt>
                  <c:pt idx="1">
                    <c:v> 2017-18 </c:v>
                  </c:pt>
                  <c:pt idx="2">
                    <c:v> 2018-19 </c:v>
                  </c:pt>
                  <c:pt idx="3">
                    <c:v> 2019-20 </c:v>
                  </c:pt>
                  <c:pt idx="4">
                    <c:v> 2020-21 </c:v>
                  </c:pt>
                  <c:pt idx="5">
                    <c:v> 2021-22 </c:v>
                  </c:pt>
                  <c:pt idx="6">
                    <c:v> 2022-23 </c:v>
                  </c:pt>
                  <c:pt idx="7">
                    <c:v> 2023-24 </c:v>
                  </c:pt>
                  <c:pt idx="8">
                    <c:v> 2024-25 </c:v>
                  </c:pt>
                  <c:pt idx="9">
                    <c:v> 2025-26 </c:v>
                  </c:pt>
                  <c:pt idx="10">
                    <c:v> 2026-27 </c:v>
                  </c:pt>
                  <c:pt idx="11">
                    <c:v> 2027-28 </c:v>
                  </c:pt>
                  <c:pt idx="12">
                    <c:v> 2028-29 </c:v>
                  </c:pt>
                  <c:pt idx="13">
                    <c:v> 2029-30 </c:v>
                  </c:pt>
                </c:lvl>
                <c:lvl>
                  <c:pt idx="0">
                    <c:v>Actual</c:v>
                  </c:pt>
                  <c:pt idx="5">
                    <c:v>Actual</c:v>
                  </c:pt>
                  <c:pt idx="8">
                    <c:v>Estimate</c:v>
                  </c:pt>
                  <c:pt idx="10">
                    <c:v>Forecast</c:v>
                  </c:pt>
                </c:lvl>
                <c:lvl>
                  <c:pt idx="0">
                    <c:v>2016–21</c:v>
                  </c:pt>
                  <c:pt idx="5">
                    <c:v>2021–26</c:v>
                  </c:pt>
                  <c:pt idx="10">
                    <c:v>2026–30</c:v>
                  </c:pt>
                </c:lvl>
              </c:multiLvlStrCache>
            </c:multiLvlStrRef>
          </c:cat>
          <c:val>
            <c:numRef>
              <c:f>'AER DD Chart'!$E$13:$R$13</c:f>
              <c:numCache>
                <c:formatCode>_(* #,##0.00_);_(* \(#,##0.00\);_(*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9.7655979218012199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473-4AF7-B1E1-420508DC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77753528"/>
        <c:axId val="1377758448"/>
      </c:barChart>
      <c:scatterChart>
        <c:scatterStyle val="smoothMarker"/>
        <c:varyColors val="0"/>
        <c:ser>
          <c:idx val="5"/>
          <c:order val="0"/>
          <c:tx>
            <c:strRef>
              <c:f>'AER DD Chart'!$D$9</c:f>
              <c:strCache>
                <c:ptCount val="1"/>
                <c:pt idx="0">
                  <c:v>AER Forecast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xVal>
            <c:multiLvlStrRef>
              <c:f>'AER DD Chart'!$E$5:$S$7</c:f>
              <c:multiLvlStrCache>
                <c:ptCount val="14"/>
                <c:lvl>
                  <c:pt idx="0">
                    <c:v> 2016-17 </c:v>
                  </c:pt>
                  <c:pt idx="1">
                    <c:v> 2017-18 </c:v>
                  </c:pt>
                  <c:pt idx="2">
                    <c:v> 2018-19 </c:v>
                  </c:pt>
                  <c:pt idx="3">
                    <c:v> 2019-20 </c:v>
                  </c:pt>
                  <c:pt idx="4">
                    <c:v> 2020-21 </c:v>
                  </c:pt>
                  <c:pt idx="5">
                    <c:v> 2021-22 </c:v>
                  </c:pt>
                  <c:pt idx="6">
                    <c:v> 2022-23 </c:v>
                  </c:pt>
                  <c:pt idx="7">
                    <c:v> 2023-24 </c:v>
                  </c:pt>
                  <c:pt idx="8">
                    <c:v> 2024-25 </c:v>
                  </c:pt>
                  <c:pt idx="9">
                    <c:v> 2025-26 </c:v>
                  </c:pt>
                  <c:pt idx="10">
                    <c:v> 2026-27 </c:v>
                  </c:pt>
                  <c:pt idx="11">
                    <c:v> 2027-28 </c:v>
                  </c:pt>
                  <c:pt idx="12">
                    <c:v> 2028-29 </c:v>
                  </c:pt>
                  <c:pt idx="13">
                    <c:v> 2029-30 </c:v>
                  </c:pt>
                </c:lvl>
                <c:lvl>
                  <c:pt idx="0">
                    <c:v>Actual</c:v>
                  </c:pt>
                  <c:pt idx="5">
                    <c:v>Actual</c:v>
                  </c:pt>
                  <c:pt idx="8">
                    <c:v>Estimate</c:v>
                  </c:pt>
                  <c:pt idx="10">
                    <c:v>Forecast</c:v>
                  </c:pt>
                </c:lvl>
                <c:lvl>
                  <c:pt idx="0">
                    <c:v>2016–21</c:v>
                  </c:pt>
                  <c:pt idx="5">
                    <c:v>2021–26</c:v>
                  </c:pt>
                  <c:pt idx="10">
                    <c:v>2026–30</c:v>
                  </c:pt>
                </c:lvl>
              </c:multiLvlStrCache>
            </c:multiLvlStrRef>
          </c:xVal>
          <c:yVal>
            <c:numRef>
              <c:f>'AER DD Chart'!$E$9:$R$9</c:f>
              <c:numCache>
                <c:formatCode>_(* #,##0.00_);_(* \(#,##0.00\);_(* "-"??_);_(@_)</c:formatCode>
                <c:ptCount val="1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5473-4AF7-B1E1-420508DCBADA}"/>
            </c:ext>
          </c:extLst>
        </c:ser>
        <c:ser>
          <c:idx val="1"/>
          <c:order val="4"/>
          <c:tx>
            <c:strRef>
              <c:f>'AER DD Chart'!$D$12</c:f>
              <c:strCache>
                <c:ptCount val="1"/>
                <c:pt idx="0">
                  <c:v>AER Alternate Estimate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xVal>
            <c:strRef>
              <c:f>'AER DD Chart'!$E$7:$R$7</c:f>
              <c:strCache>
                <c:ptCount val="14"/>
                <c:pt idx="0">
                  <c:v> 2016-17 </c:v>
                </c:pt>
                <c:pt idx="1">
                  <c:v> 2017-18 </c:v>
                </c:pt>
                <c:pt idx="2">
                  <c:v> 2018-19 </c:v>
                </c:pt>
                <c:pt idx="3">
                  <c:v> 2019-20 </c:v>
                </c:pt>
                <c:pt idx="4">
                  <c:v> 2020-21 </c:v>
                </c:pt>
                <c:pt idx="5">
                  <c:v> 2021-22 </c:v>
                </c:pt>
                <c:pt idx="6">
                  <c:v> 2022-23 </c:v>
                </c:pt>
                <c:pt idx="7">
                  <c:v> 2023-24 </c:v>
                </c:pt>
                <c:pt idx="8">
                  <c:v> 2024-25 </c:v>
                </c:pt>
                <c:pt idx="9">
                  <c:v> 2025-26 </c:v>
                </c:pt>
                <c:pt idx="10">
                  <c:v> 2026-27 </c:v>
                </c:pt>
                <c:pt idx="11">
                  <c:v> 2027-28 </c:v>
                </c:pt>
                <c:pt idx="12">
                  <c:v> 2028-29 </c:v>
                </c:pt>
                <c:pt idx="13">
                  <c:v> 2029-30 </c:v>
                </c:pt>
              </c:strCache>
            </c:strRef>
          </c:xVal>
          <c:yVal>
            <c:numRef>
              <c:f>'AER DD Chart'!$E$12:$R$12</c:f>
              <c:numCache>
                <c:formatCode>_(* #,##0.00_);_(* \(#,##0.00\);_(* "-"??_);_(@_)</c:formatCode>
                <c:ptCount val="14"/>
                <c:pt idx="10">
                  <c:v>23.455646427039991</c:v>
                </c:pt>
                <c:pt idx="11">
                  <c:v>27.907859642975449</c:v>
                </c:pt>
                <c:pt idx="12">
                  <c:v>28.091444872387196</c:v>
                </c:pt>
                <c:pt idx="13">
                  <c:v>16.3818733258165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5473-4AF7-B1E1-420508DC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7753528"/>
        <c:axId val="1377758448"/>
      </c:scatterChart>
      <c:catAx>
        <c:axId val="1377753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-5400000"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endParaRPr lang="en-US"/>
          </a:p>
        </c:txPr>
        <c:crossAx val="1377758448"/>
        <c:crosses val="autoZero"/>
        <c:auto val="1"/>
        <c:lblAlgn val="ctr"/>
        <c:lblOffset val="100"/>
        <c:noMultiLvlLbl val="0"/>
      </c:catAx>
      <c:valAx>
        <c:axId val="137775844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endParaRPr lang="en-US"/>
          </a:p>
        </c:txPr>
        <c:crossAx val="13777535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251090339135521"/>
          <c:y val="0.95478473705934841"/>
          <c:w val="0.56232843718041459"/>
          <c:h val="4.5215229006818028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114300</xdr:colOff>
      <xdr:row>3</xdr:row>
      <xdr:rowOff>104775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0.13226</cdr:x>
      <cdr:y>0.24876</cdr:y>
    </cdr:from>
    <cdr:to>
      <cdr:x>0.2118</cdr:x>
      <cdr:y>0.30017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8C6F807A-FB08-4545-9263-B98B37C160AD}"/>
            </a:ext>
          </a:extLst>
        </cdr:cNvPr>
        <cdr:cNvSpPr txBox="1"/>
      </cdr:nvSpPr>
      <cdr:spPr>
        <a:xfrm xmlns:a="http://schemas.openxmlformats.org/drawingml/2006/main">
          <a:off x="1409701" y="1428749"/>
          <a:ext cx="847725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AU" sz="1100"/>
        </a:p>
      </cdr:txBody>
    </cdr:sp>
  </cdr:relSizeAnchor>
  <cdr:relSizeAnchor xmlns:cdr="http://schemas.openxmlformats.org/drawingml/2006/chartDrawing">
    <cdr:from>
      <cdr:x>0.7125</cdr:x>
      <cdr:y>0.10876</cdr:y>
    </cdr:from>
    <cdr:to>
      <cdr:x>0.94633</cdr:x>
      <cdr:y>0.14386</cdr:y>
    </cdr:to>
    <cdr:sp macro="" textlink="">
      <cdr:nvSpPr>
        <cdr:cNvPr id="2" name="Right Brace 1">
          <a:extLst xmlns:a="http://schemas.openxmlformats.org/drawingml/2006/main">
            <a:ext uri="{FF2B5EF4-FFF2-40B4-BE49-F238E27FC236}">
              <a16:creationId xmlns:a16="http://schemas.microsoft.com/office/drawing/2014/main" id="{348CE0FD-EA8C-5303-91B2-88A7A2AC5555}"/>
            </a:ext>
          </a:extLst>
        </cdr:cNvPr>
        <cdr:cNvSpPr/>
      </cdr:nvSpPr>
      <cdr:spPr>
        <a:xfrm xmlns:a="http://schemas.openxmlformats.org/drawingml/2006/main" rot="16200000">
          <a:off x="10539662" y="-772798"/>
          <a:ext cx="202078" cy="2999794"/>
        </a:xfrm>
        <a:custGeom xmlns:a="http://schemas.openxmlformats.org/drawingml/2006/main">
          <a:avLst/>
          <a:gdLst>
            <a:gd name="connsiteX0" fmla="*/ 0 w 165571"/>
            <a:gd name="connsiteY0" fmla="*/ 0 h 3580043"/>
            <a:gd name="connsiteX1" fmla="*/ 82786 w 165571"/>
            <a:gd name="connsiteY1" fmla="*/ 13797 h 3580043"/>
            <a:gd name="connsiteX2" fmla="*/ 82786 w 165571"/>
            <a:gd name="connsiteY2" fmla="*/ 1776224 h 3580043"/>
            <a:gd name="connsiteX3" fmla="*/ 165572 w 165571"/>
            <a:gd name="connsiteY3" fmla="*/ 1790021 h 3580043"/>
            <a:gd name="connsiteX4" fmla="*/ 82786 w 165571"/>
            <a:gd name="connsiteY4" fmla="*/ 1803818 h 3580043"/>
            <a:gd name="connsiteX5" fmla="*/ 82786 w 165571"/>
            <a:gd name="connsiteY5" fmla="*/ 3566246 h 3580043"/>
            <a:gd name="connsiteX6" fmla="*/ 0 w 165571"/>
            <a:gd name="connsiteY6" fmla="*/ 3580043 h 3580043"/>
            <a:gd name="connsiteX7" fmla="*/ 0 w 165571"/>
            <a:gd name="connsiteY7" fmla="*/ 0 h 3580043"/>
            <a:gd name="connsiteX0" fmla="*/ 0 w 165571"/>
            <a:gd name="connsiteY0" fmla="*/ 0 h 3580043"/>
            <a:gd name="connsiteX1" fmla="*/ 82786 w 165571"/>
            <a:gd name="connsiteY1" fmla="*/ 13797 h 3580043"/>
            <a:gd name="connsiteX2" fmla="*/ 82786 w 165571"/>
            <a:gd name="connsiteY2" fmla="*/ 1776224 h 3580043"/>
            <a:gd name="connsiteX3" fmla="*/ 165572 w 165571"/>
            <a:gd name="connsiteY3" fmla="*/ 1790021 h 3580043"/>
            <a:gd name="connsiteX4" fmla="*/ 82786 w 165571"/>
            <a:gd name="connsiteY4" fmla="*/ 1803818 h 3580043"/>
            <a:gd name="connsiteX5" fmla="*/ 82786 w 165571"/>
            <a:gd name="connsiteY5" fmla="*/ 3566246 h 3580043"/>
            <a:gd name="connsiteX6" fmla="*/ 0 w 165571"/>
            <a:gd name="connsiteY6" fmla="*/ 3580043 h 3580043"/>
            <a:gd name="connsiteX0" fmla="*/ 0 w 165572"/>
            <a:gd name="connsiteY0" fmla="*/ 0 h 3580043"/>
            <a:gd name="connsiteX1" fmla="*/ 82786 w 165572"/>
            <a:gd name="connsiteY1" fmla="*/ 13797 h 3580043"/>
            <a:gd name="connsiteX2" fmla="*/ 82786 w 165572"/>
            <a:gd name="connsiteY2" fmla="*/ 1776224 h 3580043"/>
            <a:gd name="connsiteX3" fmla="*/ 165572 w 165572"/>
            <a:gd name="connsiteY3" fmla="*/ 1790021 h 3580043"/>
            <a:gd name="connsiteX4" fmla="*/ 82786 w 165572"/>
            <a:gd name="connsiteY4" fmla="*/ 1803818 h 3580043"/>
            <a:gd name="connsiteX5" fmla="*/ 82786 w 165572"/>
            <a:gd name="connsiteY5" fmla="*/ 3566246 h 3580043"/>
            <a:gd name="connsiteX6" fmla="*/ 0 w 165572"/>
            <a:gd name="connsiteY6" fmla="*/ 3580043 h 3580043"/>
            <a:gd name="connsiteX7" fmla="*/ 0 w 165572"/>
            <a:gd name="connsiteY7" fmla="*/ 0 h 3580043"/>
            <a:gd name="connsiteX0" fmla="*/ 0 w 165572"/>
            <a:gd name="connsiteY0" fmla="*/ 0 h 3580043"/>
            <a:gd name="connsiteX1" fmla="*/ 40452 w 165572"/>
            <a:gd name="connsiteY1" fmla="*/ 574714 h 3580043"/>
            <a:gd name="connsiteX2" fmla="*/ 82786 w 165572"/>
            <a:gd name="connsiteY2" fmla="*/ 1776224 h 3580043"/>
            <a:gd name="connsiteX3" fmla="*/ 165572 w 165572"/>
            <a:gd name="connsiteY3" fmla="*/ 1790021 h 3580043"/>
            <a:gd name="connsiteX4" fmla="*/ 82786 w 165572"/>
            <a:gd name="connsiteY4" fmla="*/ 1803818 h 3580043"/>
            <a:gd name="connsiteX5" fmla="*/ 82786 w 165572"/>
            <a:gd name="connsiteY5" fmla="*/ 3566246 h 3580043"/>
            <a:gd name="connsiteX6" fmla="*/ 0 w 165572"/>
            <a:gd name="connsiteY6" fmla="*/ 3580043 h 3580043"/>
            <a:gd name="connsiteX0" fmla="*/ 0 w 165572"/>
            <a:gd name="connsiteY0" fmla="*/ 0 h 3580043"/>
            <a:gd name="connsiteX1" fmla="*/ 72203 w 165572"/>
            <a:gd name="connsiteY1" fmla="*/ 669966 h 3580043"/>
            <a:gd name="connsiteX2" fmla="*/ 82786 w 165572"/>
            <a:gd name="connsiteY2" fmla="*/ 1776224 h 3580043"/>
            <a:gd name="connsiteX3" fmla="*/ 165572 w 165572"/>
            <a:gd name="connsiteY3" fmla="*/ 1790021 h 3580043"/>
            <a:gd name="connsiteX4" fmla="*/ 82786 w 165572"/>
            <a:gd name="connsiteY4" fmla="*/ 1803818 h 3580043"/>
            <a:gd name="connsiteX5" fmla="*/ 82786 w 165572"/>
            <a:gd name="connsiteY5" fmla="*/ 3566246 h 3580043"/>
            <a:gd name="connsiteX6" fmla="*/ 0 w 165572"/>
            <a:gd name="connsiteY6" fmla="*/ 3580043 h 3580043"/>
            <a:gd name="connsiteX7" fmla="*/ 0 w 165572"/>
            <a:gd name="connsiteY7" fmla="*/ 0 h 3580043"/>
            <a:gd name="connsiteX0" fmla="*/ 0 w 165572"/>
            <a:gd name="connsiteY0" fmla="*/ 0 h 3580043"/>
            <a:gd name="connsiteX1" fmla="*/ 40452 w 165572"/>
            <a:gd name="connsiteY1" fmla="*/ 574714 h 3580043"/>
            <a:gd name="connsiteX2" fmla="*/ 82786 w 165572"/>
            <a:gd name="connsiteY2" fmla="*/ 1776224 h 3580043"/>
            <a:gd name="connsiteX3" fmla="*/ 165572 w 165572"/>
            <a:gd name="connsiteY3" fmla="*/ 1790021 h 3580043"/>
            <a:gd name="connsiteX4" fmla="*/ 82786 w 165572"/>
            <a:gd name="connsiteY4" fmla="*/ 1803818 h 3580043"/>
            <a:gd name="connsiteX5" fmla="*/ 82786 w 165572"/>
            <a:gd name="connsiteY5" fmla="*/ 3566246 h 3580043"/>
            <a:gd name="connsiteX6" fmla="*/ 0 w 165572"/>
            <a:gd name="connsiteY6" fmla="*/ 3580043 h 3580043"/>
            <a:gd name="connsiteX0" fmla="*/ 42334 w 207906"/>
            <a:gd name="connsiteY0" fmla="*/ 0 h 3580043"/>
            <a:gd name="connsiteX1" fmla="*/ 114537 w 207906"/>
            <a:gd name="connsiteY1" fmla="*/ 669966 h 3580043"/>
            <a:gd name="connsiteX2" fmla="*/ 125120 w 207906"/>
            <a:gd name="connsiteY2" fmla="*/ 1776224 h 3580043"/>
            <a:gd name="connsiteX3" fmla="*/ 207906 w 207906"/>
            <a:gd name="connsiteY3" fmla="*/ 1790021 h 3580043"/>
            <a:gd name="connsiteX4" fmla="*/ 125120 w 207906"/>
            <a:gd name="connsiteY4" fmla="*/ 1803818 h 3580043"/>
            <a:gd name="connsiteX5" fmla="*/ 125120 w 207906"/>
            <a:gd name="connsiteY5" fmla="*/ 3566246 h 3580043"/>
            <a:gd name="connsiteX6" fmla="*/ 42334 w 207906"/>
            <a:gd name="connsiteY6" fmla="*/ 3580043 h 3580043"/>
            <a:gd name="connsiteX7" fmla="*/ 42334 w 207906"/>
            <a:gd name="connsiteY7" fmla="*/ 0 h 3580043"/>
            <a:gd name="connsiteX0" fmla="*/ 0 w 207906"/>
            <a:gd name="connsiteY0" fmla="*/ 582086 h 3580043"/>
            <a:gd name="connsiteX1" fmla="*/ 82786 w 207906"/>
            <a:gd name="connsiteY1" fmla="*/ 574714 h 3580043"/>
            <a:gd name="connsiteX2" fmla="*/ 125120 w 207906"/>
            <a:gd name="connsiteY2" fmla="*/ 1776224 h 3580043"/>
            <a:gd name="connsiteX3" fmla="*/ 207906 w 207906"/>
            <a:gd name="connsiteY3" fmla="*/ 1790021 h 3580043"/>
            <a:gd name="connsiteX4" fmla="*/ 125120 w 207906"/>
            <a:gd name="connsiteY4" fmla="*/ 1803818 h 3580043"/>
            <a:gd name="connsiteX5" fmla="*/ 125120 w 207906"/>
            <a:gd name="connsiteY5" fmla="*/ 3566246 h 3580043"/>
            <a:gd name="connsiteX6" fmla="*/ 42334 w 207906"/>
            <a:gd name="connsiteY6" fmla="*/ 3580043 h 3580043"/>
            <a:gd name="connsiteX0" fmla="*/ 10584 w 207906"/>
            <a:gd name="connsiteY0" fmla="*/ 9532 h 3007489"/>
            <a:gd name="connsiteX1" fmla="*/ 114537 w 207906"/>
            <a:gd name="connsiteY1" fmla="*/ 97412 h 3007489"/>
            <a:gd name="connsiteX2" fmla="*/ 125120 w 207906"/>
            <a:gd name="connsiteY2" fmla="*/ 1203670 h 3007489"/>
            <a:gd name="connsiteX3" fmla="*/ 207906 w 207906"/>
            <a:gd name="connsiteY3" fmla="*/ 1217467 h 3007489"/>
            <a:gd name="connsiteX4" fmla="*/ 125120 w 207906"/>
            <a:gd name="connsiteY4" fmla="*/ 1231264 h 3007489"/>
            <a:gd name="connsiteX5" fmla="*/ 125120 w 207906"/>
            <a:gd name="connsiteY5" fmla="*/ 2993692 h 3007489"/>
            <a:gd name="connsiteX6" fmla="*/ 42334 w 207906"/>
            <a:gd name="connsiteY6" fmla="*/ 3007489 h 3007489"/>
            <a:gd name="connsiteX7" fmla="*/ 10584 w 207906"/>
            <a:gd name="connsiteY7" fmla="*/ 9532 h 3007489"/>
            <a:gd name="connsiteX0" fmla="*/ 0 w 207906"/>
            <a:gd name="connsiteY0" fmla="*/ 9532 h 3007489"/>
            <a:gd name="connsiteX1" fmla="*/ 82786 w 207906"/>
            <a:gd name="connsiteY1" fmla="*/ 2160 h 3007489"/>
            <a:gd name="connsiteX2" fmla="*/ 125120 w 207906"/>
            <a:gd name="connsiteY2" fmla="*/ 1203670 h 3007489"/>
            <a:gd name="connsiteX3" fmla="*/ 207906 w 207906"/>
            <a:gd name="connsiteY3" fmla="*/ 1217467 h 3007489"/>
            <a:gd name="connsiteX4" fmla="*/ 125120 w 207906"/>
            <a:gd name="connsiteY4" fmla="*/ 1231264 h 3007489"/>
            <a:gd name="connsiteX5" fmla="*/ 125120 w 207906"/>
            <a:gd name="connsiteY5" fmla="*/ 2993692 h 3007489"/>
            <a:gd name="connsiteX6" fmla="*/ 42334 w 207906"/>
            <a:gd name="connsiteY6" fmla="*/ 3007489 h 3007489"/>
            <a:gd name="connsiteX0" fmla="*/ 10584 w 207906"/>
            <a:gd name="connsiteY0" fmla="*/ 1268 h 2999225"/>
            <a:gd name="connsiteX1" fmla="*/ 114537 w 207906"/>
            <a:gd name="connsiteY1" fmla="*/ 89148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7" fmla="*/ 10584 w 207906"/>
            <a:gd name="connsiteY7" fmla="*/ 1268 h 2999225"/>
            <a:gd name="connsiteX0" fmla="*/ 0 w 207906"/>
            <a:gd name="connsiteY0" fmla="*/ 1268 h 2999225"/>
            <a:gd name="connsiteX1" fmla="*/ 93369 w 207906"/>
            <a:gd name="connsiteY1" fmla="*/ 4482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0" fmla="*/ 10584 w 207906"/>
            <a:gd name="connsiteY0" fmla="*/ 1268 h 2999225"/>
            <a:gd name="connsiteX1" fmla="*/ 133139 w 207906"/>
            <a:gd name="connsiteY1" fmla="*/ 89148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7" fmla="*/ 10584 w 207906"/>
            <a:gd name="connsiteY7" fmla="*/ 1268 h 2999225"/>
            <a:gd name="connsiteX0" fmla="*/ 0 w 207906"/>
            <a:gd name="connsiteY0" fmla="*/ 1268 h 2999225"/>
            <a:gd name="connsiteX1" fmla="*/ 93369 w 207906"/>
            <a:gd name="connsiteY1" fmla="*/ 4482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0" fmla="*/ 10584 w 207906"/>
            <a:gd name="connsiteY0" fmla="*/ 1268 h 2999225"/>
            <a:gd name="connsiteX1" fmla="*/ 133139 w 207906"/>
            <a:gd name="connsiteY1" fmla="*/ 89148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7" fmla="*/ 10584 w 207906"/>
            <a:gd name="connsiteY7" fmla="*/ 1268 h 2999225"/>
            <a:gd name="connsiteX0" fmla="*/ 0 w 207906"/>
            <a:gd name="connsiteY0" fmla="*/ 1268 h 2999225"/>
            <a:gd name="connsiteX1" fmla="*/ 118171 w 207906"/>
            <a:gd name="connsiteY1" fmla="*/ 4482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0" fmla="*/ 10584 w 207906"/>
            <a:gd name="connsiteY0" fmla="*/ 1268 h 2999225"/>
            <a:gd name="connsiteX1" fmla="*/ 151741 w 207906"/>
            <a:gd name="connsiteY1" fmla="*/ 89148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7" fmla="*/ 10584 w 207906"/>
            <a:gd name="connsiteY7" fmla="*/ 1268 h 2999225"/>
            <a:gd name="connsiteX0" fmla="*/ 0 w 207906"/>
            <a:gd name="connsiteY0" fmla="*/ 1268 h 2999225"/>
            <a:gd name="connsiteX1" fmla="*/ 118171 w 207906"/>
            <a:gd name="connsiteY1" fmla="*/ 4482 h 2999225"/>
            <a:gd name="connsiteX2" fmla="*/ 125120 w 207906"/>
            <a:gd name="connsiteY2" fmla="*/ 1195406 h 2999225"/>
            <a:gd name="connsiteX3" fmla="*/ 207906 w 207906"/>
            <a:gd name="connsiteY3" fmla="*/ 1209203 h 2999225"/>
            <a:gd name="connsiteX4" fmla="*/ 125120 w 207906"/>
            <a:gd name="connsiteY4" fmla="*/ 1223000 h 2999225"/>
            <a:gd name="connsiteX5" fmla="*/ 125120 w 207906"/>
            <a:gd name="connsiteY5" fmla="*/ 2985428 h 2999225"/>
            <a:gd name="connsiteX6" fmla="*/ 42334 w 207906"/>
            <a:gd name="connsiteY6" fmla="*/ 2999225 h 2999225"/>
            <a:gd name="connsiteX0" fmla="*/ 10584 w 207906"/>
            <a:gd name="connsiteY0" fmla="*/ 9755 h 3007712"/>
            <a:gd name="connsiteX1" fmla="*/ 108337 w 207906"/>
            <a:gd name="connsiteY1" fmla="*/ 2133 h 3007712"/>
            <a:gd name="connsiteX2" fmla="*/ 125120 w 207906"/>
            <a:gd name="connsiteY2" fmla="*/ 1203893 h 3007712"/>
            <a:gd name="connsiteX3" fmla="*/ 207906 w 207906"/>
            <a:gd name="connsiteY3" fmla="*/ 1217690 h 3007712"/>
            <a:gd name="connsiteX4" fmla="*/ 125120 w 207906"/>
            <a:gd name="connsiteY4" fmla="*/ 1231487 h 3007712"/>
            <a:gd name="connsiteX5" fmla="*/ 125120 w 207906"/>
            <a:gd name="connsiteY5" fmla="*/ 2993915 h 3007712"/>
            <a:gd name="connsiteX6" fmla="*/ 42334 w 207906"/>
            <a:gd name="connsiteY6" fmla="*/ 3007712 h 3007712"/>
            <a:gd name="connsiteX7" fmla="*/ 10584 w 207906"/>
            <a:gd name="connsiteY7" fmla="*/ 9755 h 3007712"/>
            <a:gd name="connsiteX0" fmla="*/ 0 w 207906"/>
            <a:gd name="connsiteY0" fmla="*/ 9755 h 3007712"/>
            <a:gd name="connsiteX1" fmla="*/ 118171 w 207906"/>
            <a:gd name="connsiteY1" fmla="*/ 12969 h 3007712"/>
            <a:gd name="connsiteX2" fmla="*/ 125120 w 207906"/>
            <a:gd name="connsiteY2" fmla="*/ 1203893 h 3007712"/>
            <a:gd name="connsiteX3" fmla="*/ 207906 w 207906"/>
            <a:gd name="connsiteY3" fmla="*/ 1217690 h 3007712"/>
            <a:gd name="connsiteX4" fmla="*/ 125120 w 207906"/>
            <a:gd name="connsiteY4" fmla="*/ 1231487 h 3007712"/>
            <a:gd name="connsiteX5" fmla="*/ 125120 w 207906"/>
            <a:gd name="connsiteY5" fmla="*/ 2993915 h 3007712"/>
            <a:gd name="connsiteX6" fmla="*/ 42334 w 207906"/>
            <a:gd name="connsiteY6" fmla="*/ 3007712 h 3007712"/>
            <a:gd name="connsiteX0" fmla="*/ 0 w 197322"/>
            <a:gd name="connsiteY0" fmla="*/ 9755 h 3007712"/>
            <a:gd name="connsiteX1" fmla="*/ 97753 w 197322"/>
            <a:gd name="connsiteY1" fmla="*/ 2133 h 3007712"/>
            <a:gd name="connsiteX2" fmla="*/ 114536 w 197322"/>
            <a:gd name="connsiteY2" fmla="*/ 1203893 h 3007712"/>
            <a:gd name="connsiteX3" fmla="*/ 197322 w 197322"/>
            <a:gd name="connsiteY3" fmla="*/ 1217690 h 3007712"/>
            <a:gd name="connsiteX4" fmla="*/ 114536 w 197322"/>
            <a:gd name="connsiteY4" fmla="*/ 1231487 h 3007712"/>
            <a:gd name="connsiteX5" fmla="*/ 114536 w 197322"/>
            <a:gd name="connsiteY5" fmla="*/ 2993915 h 3007712"/>
            <a:gd name="connsiteX6" fmla="*/ 31750 w 197322"/>
            <a:gd name="connsiteY6" fmla="*/ 3007712 h 3007712"/>
            <a:gd name="connsiteX7" fmla="*/ 0 w 197322"/>
            <a:gd name="connsiteY7" fmla="*/ 9755 h 3007712"/>
            <a:gd name="connsiteX0" fmla="*/ 51421 w 197322"/>
            <a:gd name="connsiteY0" fmla="*/ 9757 h 3007712"/>
            <a:gd name="connsiteX1" fmla="*/ 107587 w 197322"/>
            <a:gd name="connsiteY1" fmla="*/ 12969 h 3007712"/>
            <a:gd name="connsiteX2" fmla="*/ 114536 w 197322"/>
            <a:gd name="connsiteY2" fmla="*/ 1203893 h 3007712"/>
            <a:gd name="connsiteX3" fmla="*/ 197322 w 197322"/>
            <a:gd name="connsiteY3" fmla="*/ 1217690 h 3007712"/>
            <a:gd name="connsiteX4" fmla="*/ 114536 w 197322"/>
            <a:gd name="connsiteY4" fmla="*/ 1231487 h 3007712"/>
            <a:gd name="connsiteX5" fmla="*/ 114536 w 197322"/>
            <a:gd name="connsiteY5" fmla="*/ 2993915 h 3007712"/>
            <a:gd name="connsiteX6" fmla="*/ 31750 w 197322"/>
            <a:gd name="connsiteY6" fmla="*/ 3007712 h 30077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97322" h="3007712" stroke="0" extrusionOk="0">
              <a:moveTo>
                <a:pt x="0" y="9755"/>
              </a:moveTo>
              <a:cubicBezTo>
                <a:pt x="45721" y="9755"/>
                <a:pt x="97753" y="-5487"/>
                <a:pt x="97753" y="2133"/>
              </a:cubicBezTo>
              <a:lnTo>
                <a:pt x="114536" y="1203893"/>
              </a:lnTo>
              <a:cubicBezTo>
                <a:pt x="114536" y="1211513"/>
                <a:pt x="151601" y="1217690"/>
                <a:pt x="197322" y="1217690"/>
              </a:cubicBezTo>
              <a:cubicBezTo>
                <a:pt x="151601" y="1217690"/>
                <a:pt x="114536" y="1223867"/>
                <a:pt x="114536" y="1231487"/>
              </a:cubicBezTo>
              <a:lnTo>
                <a:pt x="114536" y="2993915"/>
              </a:lnTo>
              <a:cubicBezTo>
                <a:pt x="114536" y="3001535"/>
                <a:pt x="77471" y="3007712"/>
                <a:pt x="31750" y="3007712"/>
              </a:cubicBezTo>
              <a:lnTo>
                <a:pt x="0" y="9755"/>
              </a:lnTo>
              <a:close/>
            </a:path>
            <a:path w="197322" h="3007712" fill="none">
              <a:moveTo>
                <a:pt x="51421" y="9757"/>
              </a:moveTo>
              <a:cubicBezTo>
                <a:pt x="97142" y="9757"/>
                <a:pt x="107587" y="5349"/>
                <a:pt x="107587" y="12969"/>
              </a:cubicBezTo>
              <a:cubicBezTo>
                <a:pt x="107587" y="600445"/>
                <a:pt x="114536" y="616417"/>
                <a:pt x="114536" y="1203893"/>
              </a:cubicBezTo>
              <a:cubicBezTo>
                <a:pt x="114536" y="1211513"/>
                <a:pt x="151601" y="1217690"/>
                <a:pt x="197322" y="1217690"/>
              </a:cubicBezTo>
              <a:cubicBezTo>
                <a:pt x="151601" y="1217690"/>
                <a:pt x="114536" y="1223867"/>
                <a:pt x="114536" y="1231487"/>
              </a:cubicBezTo>
              <a:lnTo>
                <a:pt x="114536" y="2993915"/>
              </a:lnTo>
              <a:cubicBezTo>
                <a:pt x="114536" y="3001535"/>
                <a:pt x="77471" y="3007712"/>
                <a:pt x="31750" y="3007712"/>
              </a:cubicBezTo>
            </a:path>
          </a:pathLst>
        </a:custGeom>
        <a:ln xmlns:a="http://schemas.openxmlformats.org/drawingml/2006/main">
          <a:solidFill>
            <a:srgbClr val="31424B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>
            <a:solidFill>
              <a:srgbClr val="31424B"/>
            </a:solidFill>
          </a:endParaRPr>
        </a:p>
      </cdr:txBody>
    </cdr:sp>
  </cdr:relSizeAnchor>
  <cdr:relSizeAnchor xmlns:cdr="http://schemas.openxmlformats.org/drawingml/2006/chartDrawing">
    <cdr:from>
      <cdr:x>0.13226</cdr:x>
      <cdr:y>0.24876</cdr:y>
    </cdr:from>
    <cdr:to>
      <cdr:x>0.2118</cdr:x>
      <cdr:y>0.30017</cdr:y>
    </cdr:to>
    <cdr:sp macro="" textlink="">
      <cdr:nvSpPr>
        <cdr:cNvPr id="4" name="TextBox 2">
          <a:extLst xmlns:a="http://schemas.openxmlformats.org/drawingml/2006/main">
            <a:ext uri="{FF2B5EF4-FFF2-40B4-BE49-F238E27FC236}">
              <a16:creationId xmlns:a16="http://schemas.microsoft.com/office/drawing/2014/main" id="{8C6F807A-FB08-4545-9263-B98B37C160AD}"/>
            </a:ext>
          </a:extLst>
        </cdr:cNvPr>
        <cdr:cNvSpPr txBox="1"/>
      </cdr:nvSpPr>
      <cdr:spPr>
        <a:xfrm xmlns:a="http://schemas.openxmlformats.org/drawingml/2006/main">
          <a:off x="1409701" y="1428749"/>
          <a:ext cx="847725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AU" sz="1100"/>
        </a:p>
      </cdr:txBody>
    </cdr:sp>
  </cdr:relSizeAnchor>
  <cdr:relSizeAnchor xmlns:cdr="http://schemas.openxmlformats.org/drawingml/2006/chartDrawing">
    <cdr:from>
      <cdr:x>0.94336</cdr:x>
      <cdr:y>0.52616</cdr:y>
    </cdr:from>
    <cdr:to>
      <cdr:x>1</cdr:x>
      <cdr:y>0.58876</cdr:y>
    </cdr:to>
    <cdr:sp macro="" textlink="'AER DD Chart'!$T$12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2524BD77-B71D-B878-B979-489723EAD1B7}"/>
            </a:ext>
          </a:extLst>
        </cdr:cNvPr>
        <cdr:cNvSpPr txBox="1"/>
      </cdr:nvSpPr>
      <cdr:spPr>
        <a:xfrm xmlns:a="http://schemas.openxmlformats.org/drawingml/2006/main">
          <a:off x="12114438" y="3002044"/>
          <a:ext cx="727382" cy="357188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8A46388B-93AF-4349-8DF7-4F682D982785}" type="TxLink">
            <a:rPr lang="en-US" sz="1300" b="1" i="0" u="none" strike="noStrike">
              <a:solidFill>
                <a:srgbClr val="FFC000"/>
              </a:solidFill>
              <a:latin typeface="Calibri"/>
              <a:cs typeface="Calibri"/>
            </a:rPr>
            <a:pPr/>
            <a:t>$96M</a:t>
          </a:fld>
          <a:endParaRPr lang="en-AU" sz="1300" b="1">
            <a:solidFill>
              <a:srgbClr val="FFC000"/>
            </a:solidFill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2333625</xdr:colOff>
      <xdr:row>3</xdr:row>
      <xdr:rowOff>95250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819150</xdr:colOff>
      <xdr:row>4</xdr:row>
      <xdr:rowOff>190500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C163FF03-9184-4BCA-A447-837CD5EF34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0</xdr:colOff>
      <xdr:row>3</xdr:row>
      <xdr:rowOff>95250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1993526</xdr:colOff>
      <xdr:row>3</xdr:row>
      <xdr:rowOff>95250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4</xdr:col>
      <xdr:colOff>1231210</xdr:colOff>
      <xdr:row>3</xdr:row>
      <xdr:rowOff>104775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247650</xdr:colOff>
      <xdr:row>3</xdr:row>
      <xdr:rowOff>104775</xdr:rowOff>
    </xdr:to>
    <xdr:pic>
      <xdr:nvPicPr>
        <xdr:cNvPr id="2" name="Picture 1" descr="C:\Users\scoyou\AppData\Local\Microsoft\Windows\Temporary Internet Files\Content.Outlook\2X0YH98E\EII_logo_FINAL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333624" cy="9620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236772</xdr:colOff>
      <xdr:row>30</xdr:row>
      <xdr:rowOff>13541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4CAB97-A60A-4BCF-9A18-0ED15FF11BED}"/>
            </a:ext>
            <a:ext uri="{147F2762-F138-4A5C-976F-8EAC2B608ADB}">
              <a16:predDERef xmlns:a16="http://schemas.microsoft.com/office/drawing/2014/main" pred="{FED45B6E-FA97-4143-AE7C-81457422CE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696687</xdr:colOff>
      <xdr:row>21</xdr:row>
      <xdr:rowOff>165018</xdr:rowOff>
    </xdr:from>
    <xdr:to>
      <xdr:col>12</xdr:col>
      <xdr:colOff>140007</xdr:colOff>
      <xdr:row>53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C8C76A-6CDE-4080-B58E-6A6EFC9F8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conomic/FC/GPSECTOR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AusNet%20Services%20-%20Revised%20Regulatory%20Proposal%20-%202021-26%20-%20Capex%20Model%20(2021-26)%20-%20December%202020%20(1).xlsx" TargetMode="External"/><Relationship Id="rId1" Type="http://schemas.openxmlformats.org/officeDocument/2006/relationships/externalLinkPath" Target="/Users/mtayl1/Downloads/AusNet%20Services%20-%20Revised%20Regulatory%20Proposal%20-%202021-26%20-%20Capex%20Model%20(2021-26)%20-%20December%202020%20(1)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Jemena%20-%20Revised%20Regulatory%20Proposal%20-%202021-26%20-%2004-01M%20Capex%20Model%20-%20December%202020.xlsb" TargetMode="External"/><Relationship Id="rId1" Type="http://schemas.openxmlformats.org/officeDocument/2006/relationships/externalLinkPath" Target="/Users/mtayl1/Downloads/Jemena%20-%20Revised%20Regulatory%20Proposal%20-%202021-26%20-%2004-01M%20Capex%20Model%20-%20December%202020.xlsb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1.%20Price%20Reviews\02.%20GAAR\2021-25\04.%20Revenue%20Scenarios\GAAR%20-%20Revised%20Proposal%20(Submitted)%20-%2009%20Jan%2020\03.%20Model%20Suite\01.%20Confidential\JGN%20&#8211;%20RP%20&#8211;%20Attachment%205.1%20&#8211;%20Opex%20Model%20&#8211;%2020200109%20&#8211;%20Confidential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FIN\MKT\DEPT\AIMRO\Monthly%20Reporting\Bus%20Report\2011\02.%20Feb%202011\PL%20and%20Flash%20analysis\Capex%20Report%20Feb%20201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FIN\MKT\DEPT\AIMRO\Monthly%20Reporting\Bus%20Report\2011\02.%20Feb%202011\PL%20and%20Flash%20analysis\Metering%20P_L%20-%20Feb%2020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fin\MKT\DEPT\AIMRO\Monthly%20Reporting\Bus%20Report\2011\06.%20June%202011\Meter%20Volumes%20Reports\Meter%20volumes%20report%20May%20201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KT\INTER-DEPT\DEPT\CMA\2010\12-Dec\Capital\BW%20Capital%20Summary%20Flash%20December%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JGN%20-%20Attachment%204.1%20-%20Capex%20Model%20-%20January%202020%20(1).xlsb" TargetMode="External"/><Relationship Id="rId1" Type="http://schemas.openxmlformats.org/officeDocument/2006/relationships/externalLinkPath" Target="/Users/mtayl1/Downloads/JGN%20-%20Attachment%204.1%20-%20Capex%20Model%20-%20January%202020%20(1).xlsb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/personal/michael_taylor1_accc_gov_au/Documents/Personal%20Directory/000%20Capture/Tas%20Networks%20T/Capex%20attachment%20check/Draft%20Determination%20TasNetworks%20Multiperiod%20graph%20AER%20-%20-%20Total%20capex%20trends%20-%20February%202023.xlsm?B5792574" TargetMode="External"/><Relationship Id="rId1" Type="http://schemas.openxmlformats.org/officeDocument/2006/relationships/externalLinkPath" Target="file:///\\B5792574\Draft%20Determination%20TasNetworks%20Multiperiod%20graph%20AER%20-%20-%20Total%20capex%20trends%20-%20February%20202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00DATES" TargetMode="External"/></Relationships>
</file>

<file path=xl/externalLinks/_rels/externalLink20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mtayl1\AppData\Roaming\iManage\Work\Recent\AER212491%20-%20TasNetworks%20Determination%202024-29%20(DX%20and%20TX)\Final%20Determination%20chart%20TasNetworks%20TNSP%20-%20Total%20capex%20trends(16154327.2).xlsm" TargetMode="External"/><Relationship Id="rId2" Type="http://schemas.microsoft.com/office/2019/04/relationships/externalLinkLongPath" Target="/Users/mtayl1/AppData/Roaming/iManage/Work/Recent/AER212491%20-%20TasNetworks%20Determination%202024-29%20(DX%20and%20TX)/Final%20Determination%20chart%20TasNetworks%20TNSP%20-%20Total%20capex%20trends(16154327.2).xlsm?9BDB8F71" TargetMode="External"/><Relationship Id="rId1" Type="http://schemas.openxmlformats.org/officeDocument/2006/relationships/externalLinkPath" Target="file:///\\9BDB8F71\Final%20Determination%20chart%20TasNetworks%20TNSP%20-%20Total%20capex%20trends(16154327.2).xlsm" TargetMode="External"/></Relationships>
</file>

<file path=xl/externalLinks/_rels/externalLink2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mtayl1\Downloads\Victorian%20distribution%20determination%20final%20decision%202016-2020%20PTRM\AER%20-%20Jemena%20distribution%20determination%20-%202020%20return%20on%20debt%20update%20-%20PTRM%20-%20SCS%20(PUBLIC)%20-%20September%202019%20(2).XLSM" TargetMode="External"/><Relationship Id="rId2" Type="http://schemas.microsoft.com/office/2019/04/relationships/externalLinkLongPath" Target="/Users/mtayl1/Downloads/Victorian%20distribution%20determination%20final%20decision%202016-2020%20PTRM/AER%20-%20Jemena%20distribution%20determination%20-%202020%20return%20on%20debt%20update%20-%20PTRM%20-%20SCS%20(PUBLIC)%20-%20September%202019%20(2).XLSM?3862D13D" TargetMode="External"/><Relationship Id="rId1" Type="http://schemas.openxmlformats.org/officeDocument/2006/relationships/externalLinkPath" Target="file:///\\3862D13D\AER%20-%20Jemena%20distribution%20determination%20-%202020%20return%20on%20debt%20update%20-%20PTRM%20-%20SCS%20(PUBLIC)%20-%20September%202019%20(2).XLSM" TargetMode="External"/></Relationships>
</file>

<file path=xl/externalLinks/_rels/externalLink2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AusNet%20Services%20-%20Distribution%20Capex%20Model%20-%20Revised%20Proposal%20Public%20-%20Jan%202016.xlsx" TargetMode="External"/><Relationship Id="rId1" Type="http://schemas.openxmlformats.org/officeDocument/2006/relationships/externalLinkPath" Target="/Users/mtayl1/Downloads/AusNet%20Services%20-%20Distribution%20Capex%20Model%20-%20Revised%20Proposal%20Public%20-%20Jan%20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ayl1/Work%20Folders/Downloads/TasNetworks-(T)%20Workbook%201%20Forecast-Dec-22-Public.xlsm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Vic%20dist%202021-26%20RFM\AER%20-%20Final%20decision%20-%20United%20Energy%20distribution%20determination%20-%202021-26-%20Roll%20forward%20model%202016-21%20-%20April%202021.xlsm" TargetMode="External"/><Relationship Id="rId1" Type="http://schemas.openxmlformats.org/officeDocument/2006/relationships/externalLinkPath" Target="/Users/mtayl1/Downloads/Vic%20dist%202021-26%20RFM/AER%20-%20Final%20decision%20-%20United%20Energy%20distribution%20determination%20-%202021-26-%20Roll%20forward%20model%202016-21%20-%20April%202021.xlsm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6.8%20STPIS%20Exclusions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Vic%20dist%20det%20final%20decision%202021-26%20RoD\AER%20-%20AusNet%20Services%20distribution%20PTRM%20-%202023-24%20Return%20on%20debt%20update%20-%20March%202023.xlsm" TargetMode="External"/><Relationship Id="rId1" Type="http://schemas.openxmlformats.org/officeDocument/2006/relationships/externalLinkPath" Target="/Users/mtayl1/Downloads/Vic%20dist%20det%20final%20decision%202021-26%20RoD/AER%20-%20AusNet%20Services%20distribution%20PTRM%20-%202023-24%20Return%20on%20debt%20update%20-%20March%202023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ER\DMT\DATABASE\Tools\D.%20Cover%20sheet\Master%20Cover%20Sheet%20-%2020181219.xlsm" TargetMode="External"/></Relationships>
</file>

<file path=xl/externalLinks/_rels/externalLink2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JGN%20&#8211;%20ESP_2%20&#8211;%20RFM%20&#8211;%2009022024%20(1).xlsm" TargetMode="External"/><Relationship Id="rId1" Type="http://schemas.openxmlformats.org/officeDocument/2006/relationships/externalLinkPath" Target="/Users/mtayl1/Downloads/JGN%20&#8211;%20ESP_2%20&#8211;%20RFM%20&#8211;%2009022024%20(1).xlsm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Powercor%20-%20Revised%20Regulatory%20Proposal%20-%202021-26%20-%20MOD%2010.02%20-%20PTRM%202021-26%20-%20December%202020.xlsm" TargetMode="External"/><Relationship Id="rId1" Type="http://schemas.openxmlformats.org/officeDocument/2006/relationships/externalLinkPath" Target="/Users/mtayl1/Downloads/Powercor%20-%20Revised%20Regulatory%20Proposal%20-%202021-26%20-%20MOD%2010.02%20-%20PTRM%202021-26%20-%20December%202020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conomic/STATEFC/STCONST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6.3%20Sustained%20interruptionss" TargetMode="External"/></Relationships>
</file>

<file path=xl/externalLinks/_rels/externalLink3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cccgovau-my.sharepoint.com/personal/michael_taylor1_aer_gov_au/Documents/Personal%20Directory/000%20Capture/VIC%20Electricity%20QA%20Feb%202024/04a%2002a%2002b/VIC%20Electricity%20Distribution%20QA%2004a.xlsx" TargetMode="External"/><Relationship Id="rId1" Type="http://schemas.openxmlformats.org/officeDocument/2006/relationships/externalLinkPath" Target="/personal/michael_taylor1_aer_gov_au/Documents/Personal%20Directory/000%20Capture/VIC%20Electricity%20QA%20Feb%202024/04a%2002a%2002b/VIC%20Electricity%20Distribution%20QA%2004a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%20Category%20Dimensions%20and%20Hierarchy%20v2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ance\Financial%20Year%202015-16\12%20June%2016\Upload%20SUN%20Jun16%20v2.xlsx" TargetMode="External"/></Relationships>
</file>

<file path=xl/externalLinks/_rels/externalLink3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tayl1\Downloads\JGN%20-%20Att%207.12M%20-%20CESS%20model%20-%2020240628%20-%20Public.xlsx" TargetMode="External"/><Relationship Id="rId1" Type="http://schemas.openxmlformats.org/officeDocument/2006/relationships/externalLinkPath" Target="/Users/mtayl1/Downloads/JGN%20-%20Att%207.12M%20-%20CESS%20model%20-%2020240628%20-%20Public.xlsx" TargetMode="External"/></Relationships>
</file>

<file path=xl/externalLinks/_rels/externalLink35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mtayl1\Downloads\Victorian%20distribution%20determination%20final%20decision%202011-2015%20-%20PTRM%20and%20roll-forward%20models%20(29%20October%202010)_2\SP%20AusNet%20PTRM%20Final%20Decision%20v1.0%20for%20publishing.xls" TargetMode="External"/><Relationship Id="rId2" Type="http://schemas.microsoft.com/office/2019/04/relationships/externalLinkLongPath" Target="/Users/mtayl1/Downloads/Victorian%20distribution%20determination%20final%20decision%202011-2015%20-%20PTRM%20and%20roll-forward%20models%20(29%20October%202010)_2/SP%20AusNet%20PTRM%20Final%20Decision%20v1.0%20for%20publishing.xls?8F62AB52" TargetMode="External"/><Relationship Id="rId1" Type="http://schemas.openxmlformats.org/officeDocument/2006/relationships/externalLinkPath" Target="file:///\\8F62AB52\SP%20AusNet%20PTRM%20Final%20Decision%20v1.0%20for%20publishin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ayl1/Downloads/Vic%20dist%202016-20%20RFM/Attachment%2010.02%20-%20JEN%20ACS%20Public%20Lighting%20-%20Forecast%20Charges%20Model%20(PUBLIC).xlsm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anAcc04\Budget\5am\Mods\Alinta34emu.xls" TargetMode="External"/></Relationships>
</file>

<file path=xl/externalLinks/_rels/externalLink3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hel\AppData\Roaming\iManage\Work\Recent\AER23007165%20-%20Basslink%20Intending%20TNSP%202024-29\AER%20Draft%20Decision%20-%20Basslink%20-%20Forecast%20opex%20model%20-%20post%20conversion%20decision(30508679.1).xlsx" TargetMode="External"/><Relationship Id="rId1" Type="http://schemas.openxmlformats.org/officeDocument/2006/relationships/externalLinkPath" Target="AER%20Draft%20Decision%20-%20Basslink%20-%20Forecast%20opex%20model%20-%20post%20conversion%20decision(30508679.1)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hel\AppData\Roaming\iManage\Work\Recent\AER23007165%20-%20Basslink%20Intending%20TNSP%202024-29\130825%20Basslink%20-%20IR013%20-%20Minor%20Capex%20-%20Public%20-%20BS%20adjustments(30580526.1).xlsx" TargetMode="External"/><Relationship Id="rId1" Type="http://schemas.openxmlformats.org/officeDocument/2006/relationships/externalLinkPath" Target="130825%20Basslink%20-%20IR013%20-%20Minor%20Capex%20-%20Public%20-%20BS%20adjustments(30580526.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conomic/Private%20Clients/EnergyAustralia/EnergyAustData.xls" TargetMode="External"/></Relationships>
</file>

<file path=xl/externalLinks/_rels/externalLink4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hel\AppData\Roaming\iManage\Work\Recent\AER23007165%20-%20Basslink%20Intending%20TNSP%202024-29\200825%20APA%20update%20-%20Basslink%20-%20Forecast%20Capex%20Model%20-%20Post%20Conversion%20Decision%20v2%20-%20$2024-25(30573851.1).xlsx" TargetMode="External"/><Relationship Id="rId1" Type="http://schemas.openxmlformats.org/officeDocument/2006/relationships/externalLinkPath" Target="200825%20APA%20update%20-%20Basslink%20-%20Forecast%20Capex%20Model%20-%20Post%20Conversion%20Decision%20v2%20-%20$2024-25(30573851.1).xlsx" TargetMode="External"/></Relationships>
</file>

<file path=xl/externalLinks/_rels/externalLink4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hel\AppData\Roaming\iManage\Work\Recent\AER23007165%20-%20Basslink%20Intending%20TNSP%202024-29\Basslink%20-%20Forecast%20Capex%20Model%20-%20Post%20Conversion%20Decision%20v2(30568256.1).xlsx" TargetMode="External"/><Relationship Id="rId1" Type="http://schemas.openxmlformats.org/officeDocument/2006/relationships/externalLinkPath" Target="Basslink%20-%20Forecast%20Capex%20Model%20-%20Post%20Conversion%20Decision%20v2(30568256.1).xlsx" TargetMode="External"/></Relationships>
</file>

<file path=xl/externalLinks/_rels/externalLink4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shel\AppData\Roaming\iManage\Work\Recent\AER23007165%20-%20Basslink%20Intending%20TNSP%202024-29\26082025%20Basslink%20-%20Capital%20Expenditure%20FY23-FY26%20Lodbrog%20Determination%20and%20Response%20Vessel%20-%20Public(30588598.1).xlsx" TargetMode="External"/><Relationship Id="rId1" Type="http://schemas.openxmlformats.org/officeDocument/2006/relationships/externalLinkPath" Target="26082025%20Basslink%20-%20Capital%20Expenditure%20FY23-FY26%20Lodbrog%20Determination%20and%20Response%20Vessel%20-%20Public(30588598.1).xlsx" TargetMode="External"/></Relationships>
</file>

<file path=xl/externalLinks/_rels/externalLink4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ER\APA%20Basslink%20Regulatory%20conversion%20and%20revenue%20determination%20application\Belinda\Basslink%20Draft%20Decision%20-%20Capex%20Attachment%205%20-%20Interperiod%20chart%20Basslink.xlsx" TargetMode="External"/><Relationship Id="rId1" Type="http://schemas.openxmlformats.org/officeDocument/2006/relationships/externalLinkPath" Target="file:///T:\AER\APA%20Basslink%20Regulatory%20conversion%20and%20revenue%20determination%20application\Belinda\Basslink%20Draft%20Decision%20-%20Capex%20Attachment%205%20-%20Interperiod%20chart%20Basslink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Economic/ECA/WD4-F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FIN\MKT\INTER-DEPT\Legacy%20Data\_FINANCIAL%20ACCOUNTING\FIN_ACC\Fin%20Acctg\Statutory%20Accounts\Dec%2000%20Accounts\Powercor\TBPCA20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anAcc02\Snapshot%20YE31Dec01\Reports\E02_C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1.%20Price%20Reviews\02.%20GAAR\2026-30\05.%20Revenue%20Scenarios\IP02c\06.%20Model%20Suite%20-%20No%20Links\JGN%20-%20IP02c%20-%20PTRM%20-%20no%20link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ER\AER%20modelling%20datasets\2017%20inflation%20corrections%20to%20PTRMs\X-factor%20resmoothed\EDPR16%20-%20JEN%20Opex%20Forecast%20Model%20-%20IP06%20-%2030%20Apr%201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ecast comparison"/>
      <sheetName val="Sheet1"/>
      <sheetName val="SECTORS"/>
      <sheetName val="LTF Chart data"/>
      <sheetName val="% OF GDP"/>
      <sheetName val="CONTRIBUTION"/>
      <sheetName val="Productivity"/>
      <sheetName val="INDEXES-85=100"/>
      <sheetName val="ave hrs"/>
      <sheetName val="services"/>
      <sheetName val="LTF table 9.1"/>
      <sheetName val="INDEXES"/>
      <sheetName val="LTF Table 9.x"/>
      <sheetName val="public charts"/>
      <sheetName val="acr chart"/>
      <sheetName val="Emp"/>
      <sheetName val="LTF Chart"/>
      <sheetName val="LTF Chart (2)"/>
      <sheetName val="E"/>
      <sheetName val="F"/>
      <sheetName val="ga&amp;def"/>
      <sheetName val="c&amp;rs chart"/>
      <sheetName val="subsect emp data"/>
      <sheetName val="LTF Table"/>
      <sheetName val="LTF exec sum table"/>
      <sheetName val="WH2"/>
      <sheetName val="govt"/>
      <sheetName val="Sheet2"/>
      <sheetName val="WH3"/>
      <sheetName val="tables"/>
      <sheetName val="GPSECTOR"/>
      <sheetName val="A"/>
      <sheetName val="Drivers"/>
      <sheetName val="Quarterly GVA"/>
      <sheetName val="LTF 7.1"/>
    </sheetNames>
    <sheetDataSet>
      <sheetData sheetId="0" refreshError="1"/>
      <sheetData sheetId="1" refreshError="1"/>
      <sheetData sheetId="2" refreshError="1">
        <row r="3">
          <cell r="BT3" t="str">
            <v>[from REXP.xls]</v>
          </cell>
        </row>
        <row r="16">
          <cell r="A16" t="str">
            <v>1976</v>
          </cell>
          <cell r="BP16">
            <v>6510</v>
          </cell>
        </row>
        <row r="17">
          <cell r="A17" t="str">
            <v>1977</v>
          </cell>
          <cell r="BP17">
            <v>-2275</v>
          </cell>
        </row>
        <row r="18">
          <cell r="A18" t="str">
            <v>1978</v>
          </cell>
          <cell r="BP18">
            <v>-1958</v>
          </cell>
        </row>
        <row r="19">
          <cell r="A19" t="str">
            <v>1979</v>
          </cell>
          <cell r="BP19">
            <v>2015</v>
          </cell>
        </row>
        <row r="20">
          <cell r="A20" t="str">
            <v>1980</v>
          </cell>
          <cell r="BP20">
            <v>1591</v>
          </cell>
        </row>
        <row r="21">
          <cell r="A21" t="str">
            <v>1981</v>
          </cell>
          <cell r="BP21">
            <v>2576</v>
          </cell>
        </row>
        <row r="22">
          <cell r="A22" t="str">
            <v>1982</v>
          </cell>
          <cell r="BP22">
            <v>-10322</v>
          </cell>
        </row>
        <row r="23">
          <cell r="A23" t="str">
            <v>1983</v>
          </cell>
          <cell r="BP23">
            <v>7140</v>
          </cell>
        </row>
        <row r="24">
          <cell r="A24" t="str">
            <v>1984</v>
          </cell>
          <cell r="BP24">
            <v>-1833</v>
          </cell>
        </row>
        <row r="25">
          <cell r="A25" t="str">
            <v>1985</v>
          </cell>
          <cell r="BP25">
            <v>-116</v>
          </cell>
        </row>
        <row r="26">
          <cell r="A26" t="str">
            <v>1986</v>
          </cell>
          <cell r="BP26">
            <v>5328</v>
          </cell>
        </row>
        <row r="27">
          <cell r="A27" t="str">
            <v>1987</v>
          </cell>
          <cell r="BP27">
            <v>4933</v>
          </cell>
        </row>
        <row r="28">
          <cell r="A28" t="str">
            <v>1988</v>
          </cell>
          <cell r="BP28">
            <v>-3170</v>
          </cell>
        </row>
        <row r="29">
          <cell r="A29" t="str">
            <v>1989</v>
          </cell>
          <cell r="BP29">
            <v>-8239</v>
          </cell>
        </row>
        <row r="30">
          <cell r="A30" t="str">
            <v>1990</v>
          </cell>
          <cell r="BP30">
            <v>-2748</v>
          </cell>
        </row>
        <row r="31">
          <cell r="A31" t="str">
            <v>1991</v>
          </cell>
          <cell r="BP31">
            <v>-1793</v>
          </cell>
        </row>
        <row r="32">
          <cell r="A32" t="str">
            <v>1992</v>
          </cell>
          <cell r="BP32">
            <v>4371</v>
          </cell>
        </row>
        <row r="33">
          <cell r="A33" t="str">
            <v>1993</v>
          </cell>
          <cell r="BP33">
            <v>4350</v>
          </cell>
          <cell r="CH33">
            <v>4.6766809728183034</v>
          </cell>
        </row>
        <row r="34">
          <cell r="A34" t="str">
            <v>1994</v>
          </cell>
          <cell r="CH34">
            <v>2.3807896786890659</v>
          </cell>
        </row>
        <row r="35">
          <cell r="A35" t="str">
            <v>1995</v>
          </cell>
          <cell r="CH35">
            <v>2.4989654389875993</v>
          </cell>
        </row>
        <row r="36">
          <cell r="A36" t="str">
            <v>1996</v>
          </cell>
          <cell r="CH36">
            <v>3.8966958832033161</v>
          </cell>
        </row>
        <row r="37">
          <cell r="A37" t="str">
            <v>1997</v>
          </cell>
          <cell r="CH37">
            <v>3.0886869319962429</v>
          </cell>
        </row>
        <row r="38">
          <cell r="CH38">
            <v>2.8575250185435053</v>
          </cell>
        </row>
        <row r="39">
          <cell r="CH39">
            <v>3.0985116268072765</v>
          </cell>
        </row>
        <row r="40">
          <cell r="CH40">
            <v>3.0409356725146219</v>
          </cell>
        </row>
        <row r="41">
          <cell r="CH41">
            <v>3.2705704302152139</v>
          </cell>
        </row>
        <row r="42">
          <cell r="CH42">
            <v>3.7047014579584259</v>
          </cell>
        </row>
        <row r="43">
          <cell r="CH43">
            <v>3.1400991282120483</v>
          </cell>
        </row>
        <row r="44">
          <cell r="CH44">
            <v>2.9175607741207532</v>
          </cell>
        </row>
        <row r="45">
          <cell r="CH45">
            <v>2.8005912468063832</v>
          </cell>
        </row>
        <row r="46">
          <cell r="CH46">
            <v>3.449884781656487</v>
          </cell>
        </row>
        <row r="47">
          <cell r="CH47">
            <v>3.0991982768936222</v>
          </cell>
        </row>
        <row r="48">
          <cell r="CH48">
            <v>3.732769087922283</v>
          </cell>
        </row>
        <row r="49">
          <cell r="CH49">
            <v>4.4375973629173115</v>
          </cell>
        </row>
        <row r="50">
          <cell r="CH50">
            <v>2.950265771148386</v>
          </cell>
        </row>
        <row r="51">
          <cell r="CH51">
            <v>2.4086732039223513</v>
          </cell>
        </row>
        <row r="52">
          <cell r="CH52">
            <v>2.6418533652909471</v>
          </cell>
        </row>
        <row r="53">
          <cell r="CH53">
            <v>2.7906146238375396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s to Connections Model"/>
      <sheetName val="Input from Connections Model"/>
      <sheetName val="Contents"/>
      <sheetName val="Assumptions"/>
      <sheetName val="Lookups -&gt;"/>
      <sheetName val="Lab_Mat"/>
      <sheetName val="Escalators"/>
      <sheetName val="Lookups"/>
      <sheetName val="START"/>
      <sheetName val="Inputs -&gt;"/>
      <sheetName val="Augmentation"/>
      <sheetName val="Connections"/>
      <sheetName val="Major_Rebuilds"/>
      <sheetName val="Stations"/>
      <sheetName val="Lines"/>
      <sheetName val="PC&amp;A"/>
      <sheetName val="SCADA&amp;Comms"/>
      <sheetName val="ESL_1"/>
      <sheetName val="ESL_2"/>
      <sheetName val="REFCL"/>
      <sheetName val="ICT"/>
      <sheetName val="Metering_SCS"/>
      <sheetName val="Other_NN"/>
      <sheetName val="Downer_Contract"/>
      <sheetName val="Aggregations &amp; Alloc -&gt;"/>
      <sheetName val="Base_Forecast"/>
      <sheetName val="Reg_Forecast"/>
      <sheetName val="Capex_by_Driver"/>
      <sheetName val="Safety"/>
      <sheetName val="AusNet_Overheads"/>
      <sheetName val="Outputs -&gt;"/>
      <sheetName val="RFM_PTRM"/>
      <sheetName val="Capex_2016-2026"/>
      <sheetName val="DER"/>
      <sheetName val="REFCL_view"/>
      <sheetName val="RIN Template -&gt;"/>
      <sheetName val="2.1 Exp Summary"/>
      <sheetName val="2.1.8 Cap Overheads"/>
      <sheetName val="2.6 Non-Network"/>
      <sheetName val="2.11 Labour"/>
      <sheetName val="2.17 Step Changes"/>
      <sheetName val="Other -&gt;"/>
      <sheetName val="Repex_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Direct Labour Cost</v>
          </cell>
          <cell r="E5" t="str">
            <v>Direct Material Cost</v>
          </cell>
          <cell r="F5" t="str">
            <v>Contracts Cost</v>
          </cell>
          <cell r="G5" t="str">
            <v>Other Cost</v>
          </cell>
        </row>
        <row r="6">
          <cell r="C6" t="str">
            <v>Subtransmission Substations, Switching Stations , Zone Substations</v>
          </cell>
          <cell r="D6">
            <v>0.15489332451817117</v>
          </cell>
          <cell r="E6">
            <v>0.30881909755197362</v>
          </cell>
          <cell r="F6">
            <v>0.42070477820427504</v>
          </cell>
          <cell r="G6">
            <v>0.11558279972558014</v>
          </cell>
        </row>
        <row r="7">
          <cell r="C7" t="str">
            <v>Subtransmission Lines</v>
          </cell>
          <cell r="D7">
            <v>0.15489332451817117</v>
          </cell>
          <cell r="E7">
            <v>0.30881909755197368</v>
          </cell>
          <cell r="F7">
            <v>0.42070477820427504</v>
          </cell>
          <cell r="G7">
            <v>0.11558279972558012</v>
          </cell>
        </row>
        <row r="8">
          <cell r="C8" t="str">
            <v>HV Feeders</v>
          </cell>
          <cell r="D8">
            <v>0.1548933245181712</v>
          </cell>
          <cell r="E8">
            <v>0.30881909755197368</v>
          </cell>
          <cell r="F8">
            <v>0.4207047782042751</v>
          </cell>
          <cell r="G8">
            <v>0.11558279972558015</v>
          </cell>
        </row>
        <row r="9">
          <cell r="C9" t="str">
            <v>Distribution Substations</v>
          </cell>
          <cell r="D9">
            <v>0.15489332451817117</v>
          </cell>
          <cell r="E9">
            <v>0.30881909755197368</v>
          </cell>
          <cell r="F9">
            <v>0.42070477820427504</v>
          </cell>
          <cell r="G9">
            <v>0.11558279972558014</v>
          </cell>
        </row>
        <row r="10">
          <cell r="C10" t="str">
            <v>LV Feeders</v>
          </cell>
          <cell r="D10">
            <v>0.15489332451817114</v>
          </cell>
          <cell r="E10">
            <v>0.30881909755197362</v>
          </cell>
          <cell r="F10">
            <v>0.42070477820427499</v>
          </cell>
          <cell r="G10">
            <v>0.11558279972558014</v>
          </cell>
        </row>
        <row r="11">
          <cell r="C11" t="str">
            <v>Other Assets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</row>
        <row r="12">
          <cell r="C12" t="str">
            <v>Simple and Complex Customer Connections</v>
          </cell>
          <cell r="D12">
            <v>0.1083177090788157</v>
          </cell>
          <cell r="E12">
            <v>0.12215934118391332</v>
          </cell>
          <cell r="F12">
            <v>0.7027694645437822</v>
          </cell>
          <cell r="G12">
            <v>6.6753485193488837E-2</v>
          </cell>
        </row>
        <row r="13">
          <cell r="C13" t="str">
            <v>Poles</v>
          </cell>
          <cell r="D13">
            <v>9.9857183765051566E-2</v>
          </cell>
          <cell r="E13">
            <v>0.21989912164615855</v>
          </cell>
          <cell r="F13">
            <v>0.58908054274122468</v>
          </cell>
          <cell r="G13">
            <v>9.1163151847565252E-2</v>
          </cell>
        </row>
        <row r="14">
          <cell r="C14" t="str">
            <v>Pole Top Structures</v>
          </cell>
          <cell r="D14">
            <v>9.9857183765051566E-2</v>
          </cell>
          <cell r="E14">
            <v>0.21989912164615852</v>
          </cell>
          <cell r="F14">
            <v>0.58908054274122468</v>
          </cell>
          <cell r="G14">
            <v>9.1163151847565266E-2</v>
          </cell>
        </row>
        <row r="15">
          <cell r="C15" t="str">
            <v>Overhead Conductors</v>
          </cell>
          <cell r="D15">
            <v>9.985718376505158E-2</v>
          </cell>
          <cell r="E15">
            <v>0.21989912164615855</v>
          </cell>
          <cell r="F15">
            <v>0.58908054274122468</v>
          </cell>
          <cell r="G15">
            <v>9.1163151847565266E-2</v>
          </cell>
        </row>
        <row r="16">
          <cell r="C16" t="str">
            <v>Underground Cables</v>
          </cell>
          <cell r="D16">
            <v>9.985718376505158E-2</v>
          </cell>
          <cell r="E16">
            <v>0.21989912164615857</v>
          </cell>
          <cell r="F16">
            <v>0.58908054274122468</v>
          </cell>
          <cell r="G16">
            <v>9.1163151847565266E-2</v>
          </cell>
        </row>
        <row r="17">
          <cell r="C17" t="str">
            <v>Service Lines</v>
          </cell>
          <cell r="D17">
            <v>9.9857183765051566E-2</v>
          </cell>
          <cell r="E17">
            <v>0.21989912164615852</v>
          </cell>
          <cell r="F17">
            <v>0.58908054274122457</v>
          </cell>
          <cell r="G17">
            <v>9.1163151847565252E-2</v>
          </cell>
        </row>
        <row r="18">
          <cell r="C18" t="str">
            <v>Transformers</v>
          </cell>
          <cell r="D18">
            <v>9.9857183765051566E-2</v>
          </cell>
          <cell r="E18">
            <v>0.21989912164615855</v>
          </cell>
          <cell r="F18">
            <v>0.58908054274122468</v>
          </cell>
          <cell r="G18">
            <v>9.1163151847565266E-2</v>
          </cell>
        </row>
        <row r="19">
          <cell r="C19" t="str">
            <v>Switchgear</v>
          </cell>
          <cell r="D19">
            <v>9.9857183765051566E-2</v>
          </cell>
          <cell r="E19">
            <v>0.21989912164615855</v>
          </cell>
          <cell r="F19">
            <v>0.58908054274122468</v>
          </cell>
          <cell r="G19">
            <v>9.1163151847565266E-2</v>
          </cell>
        </row>
        <row r="20">
          <cell r="C20" t="str">
            <v>Transformers &amp; Switchgear</v>
          </cell>
          <cell r="D20">
            <v>9.9857183765051566E-2</v>
          </cell>
          <cell r="E20">
            <v>0.21989912164615855</v>
          </cell>
          <cell r="F20">
            <v>0.58908054274122468</v>
          </cell>
          <cell r="G20">
            <v>9.1163151847565266E-2</v>
          </cell>
        </row>
        <row r="21">
          <cell r="C21" t="str">
            <v>SCADA network control and protection systems</v>
          </cell>
          <cell r="D21">
            <v>9.9857183765051566E-2</v>
          </cell>
          <cell r="E21">
            <v>0.21989912164615855</v>
          </cell>
          <cell r="F21">
            <v>0.58908054274122468</v>
          </cell>
          <cell r="G21">
            <v>9.1163151847565266E-2</v>
          </cell>
        </row>
        <row r="22">
          <cell r="C22" t="str">
            <v>Other</v>
          </cell>
          <cell r="D22">
            <v>9.9857183765051566E-2</v>
          </cell>
          <cell r="E22">
            <v>0.21989912164615852</v>
          </cell>
          <cell r="F22">
            <v>0.58908054274122468</v>
          </cell>
          <cell r="G22">
            <v>9.1163151847565266E-2</v>
          </cell>
        </row>
        <row r="23">
          <cell r="C23" t="str">
            <v>Other - Metering Comms Battery purchases</v>
          </cell>
          <cell r="D23">
            <v>0.2</v>
          </cell>
          <cell r="E23">
            <v>0.8</v>
          </cell>
          <cell r="F23">
            <v>0</v>
          </cell>
          <cell r="G23">
            <v>0</v>
          </cell>
        </row>
        <row r="24">
          <cell r="C24" t="str">
            <v>Other - Metering Business Communications</v>
          </cell>
          <cell r="D24">
            <v>0.19</v>
          </cell>
          <cell r="E24">
            <v>0.81</v>
          </cell>
          <cell r="F24">
            <v>0</v>
          </cell>
          <cell r="G24">
            <v>0</v>
          </cell>
        </row>
        <row r="25">
          <cell r="C25" t="str">
            <v>IT and Communications</v>
          </cell>
          <cell r="D25">
            <v>0.18059595131155939</v>
          </cell>
          <cell r="E25">
            <v>0.3444349339228841</v>
          </cell>
          <cell r="F25">
            <v>0.47496911476555648</v>
          </cell>
          <cell r="G25">
            <v>0</v>
          </cell>
        </row>
        <row r="26">
          <cell r="C26" t="str">
            <v>Motor Vehicles</v>
          </cell>
          <cell r="D26">
            <v>7.5602248903352409E-5</v>
          </cell>
          <cell r="E26">
            <v>0.31234844765683267</v>
          </cell>
          <cell r="F26">
            <v>-1.5861030210103227E-5</v>
          </cell>
          <cell r="G26">
            <v>0.68759181112447409</v>
          </cell>
        </row>
        <row r="27">
          <cell r="C27" t="str">
            <v>Buildings And Property</v>
          </cell>
          <cell r="D27">
            <v>0</v>
          </cell>
          <cell r="E27">
            <v>0.1234599702833751</v>
          </cell>
          <cell r="F27">
            <v>0.71805459816941353</v>
          </cell>
          <cell r="G27">
            <v>0.15848543154721134</v>
          </cell>
        </row>
        <row r="28">
          <cell r="C28" t="str">
            <v>Other</v>
          </cell>
          <cell r="D28">
            <v>4.1516835164001557E-2</v>
          </cell>
          <cell r="E28">
            <v>0.54643647744316437</v>
          </cell>
          <cell r="F28">
            <v>0.18816542802266789</v>
          </cell>
          <cell r="G28">
            <v>0.22388125937016617</v>
          </cell>
        </row>
        <row r="32">
          <cell r="D32" t="str">
            <v>Alum</v>
          </cell>
          <cell r="E32" t="str">
            <v>Copper</v>
          </cell>
          <cell r="F32" t="str">
            <v>Steel</v>
          </cell>
          <cell r="G32" t="str">
            <v>Crude Oil</v>
          </cell>
          <cell r="H32" t="str">
            <v>Other</v>
          </cell>
        </row>
        <row r="33">
          <cell r="C33" t="str">
            <v xml:space="preserve">New Zone Substation </v>
          </cell>
          <cell r="D33">
            <v>0.05</v>
          </cell>
          <cell r="E33">
            <v>0.15</v>
          </cell>
          <cell r="F33">
            <v>0.4</v>
          </cell>
          <cell r="G33">
            <v>0.05</v>
          </cell>
          <cell r="H33">
            <v>0.35</v>
          </cell>
        </row>
        <row r="34">
          <cell r="C34" t="str">
            <v>Zone Sub Transformers</v>
          </cell>
          <cell r="D34">
            <v>0.05</v>
          </cell>
          <cell r="E34">
            <v>0.2</v>
          </cell>
          <cell r="F34">
            <v>0.35</v>
          </cell>
          <cell r="G34">
            <v>0.05</v>
          </cell>
          <cell r="H34">
            <v>0.35</v>
          </cell>
        </row>
        <row r="35">
          <cell r="C35" t="str">
            <v>Distribution Sub Transformers (Pole Top &amp; Kiosk upgrades)</v>
          </cell>
          <cell r="D35">
            <v>0.67</v>
          </cell>
          <cell r="E35">
            <v>0</v>
          </cell>
          <cell r="F35">
            <v>0.13</v>
          </cell>
          <cell r="G35">
            <v>0</v>
          </cell>
          <cell r="H35">
            <v>0.2</v>
          </cell>
        </row>
        <row r="36">
          <cell r="C36" t="str">
            <v>Distribution Regulators</v>
          </cell>
          <cell r="D36">
            <v>0.17</v>
          </cell>
          <cell r="E36">
            <v>0.17</v>
          </cell>
          <cell r="F36">
            <v>0.42</v>
          </cell>
          <cell r="G36">
            <v>0.17</v>
          </cell>
          <cell r="H36">
            <v>7.0000000000000007E-2</v>
          </cell>
        </row>
        <row r="37">
          <cell r="C37" t="str">
            <v>Arc Suppression Coil</v>
          </cell>
          <cell r="D37">
            <v>0.05</v>
          </cell>
          <cell r="E37">
            <v>0.2</v>
          </cell>
          <cell r="F37">
            <v>0.35</v>
          </cell>
          <cell r="G37">
            <v>0.05</v>
          </cell>
          <cell r="H37">
            <v>0.35</v>
          </cell>
        </row>
        <row r="38">
          <cell r="C38" t="str">
            <v>Pole Top Capacitors</v>
          </cell>
          <cell r="D38">
            <v>0.2</v>
          </cell>
          <cell r="E38">
            <v>0.1</v>
          </cell>
          <cell r="F38">
            <v>0.3</v>
          </cell>
          <cell r="G38">
            <v>0.05</v>
          </cell>
          <cell r="H38">
            <v>0.35</v>
          </cell>
        </row>
        <row r="39">
          <cell r="C39" t="str">
            <v>Thermal Upgrade - 22kv LV Feeders</v>
          </cell>
          <cell r="D39">
            <v>0.67</v>
          </cell>
          <cell r="E39">
            <v>0</v>
          </cell>
          <cell r="F39">
            <v>0.13</v>
          </cell>
          <cell r="G39">
            <v>0</v>
          </cell>
          <cell r="H39">
            <v>0.2</v>
          </cell>
        </row>
        <row r="40">
          <cell r="C40" t="str">
            <v>Thermal Upgrade Voltage - 22kv LV Feeders</v>
          </cell>
          <cell r="D40">
            <v>0.67</v>
          </cell>
          <cell r="E40">
            <v>0</v>
          </cell>
          <cell r="F40">
            <v>0.13</v>
          </cell>
          <cell r="G40">
            <v>0</v>
          </cell>
          <cell r="H40">
            <v>0.2</v>
          </cell>
        </row>
        <row r="41">
          <cell r="C41" t="str">
            <v>66kv Feeders - HV</v>
          </cell>
          <cell r="D41">
            <v>0.67</v>
          </cell>
          <cell r="E41">
            <v>0</v>
          </cell>
          <cell r="F41">
            <v>0.13</v>
          </cell>
          <cell r="G41">
            <v>0</v>
          </cell>
          <cell r="H41">
            <v>0.2</v>
          </cell>
        </row>
        <row r="42">
          <cell r="C42" t="str">
            <v>New 66kV lines (kms)</v>
          </cell>
          <cell r="D42">
            <v>0.67</v>
          </cell>
          <cell r="E42">
            <v>0</v>
          </cell>
          <cell r="F42">
            <v>0.13</v>
          </cell>
          <cell r="G42">
            <v>0</v>
          </cell>
          <cell r="H42">
            <v>0.2</v>
          </cell>
        </row>
        <row r="43">
          <cell r="C43" t="str">
            <v>Reconductored 66kV lines (kms)</v>
          </cell>
          <cell r="D43">
            <v>0.67</v>
          </cell>
          <cell r="E43">
            <v>0</v>
          </cell>
          <cell r="F43">
            <v>0.13</v>
          </cell>
          <cell r="G43">
            <v>0</v>
          </cell>
          <cell r="H43">
            <v>0.2</v>
          </cell>
        </row>
        <row r="44">
          <cell r="C44" t="str">
            <v>Bird &amp; Animal proofing</v>
          </cell>
          <cell r="D44">
            <v>0.05</v>
          </cell>
          <cell r="E44">
            <v>0.15</v>
          </cell>
          <cell r="F44">
            <v>0.4</v>
          </cell>
          <cell r="G44">
            <v>0</v>
          </cell>
          <cell r="H44">
            <v>0.4</v>
          </cell>
        </row>
        <row r="45">
          <cell r="C45" t="str">
            <v>Other 56M Undergrounding</v>
          </cell>
          <cell r="D45">
            <v>0.75</v>
          </cell>
          <cell r="E45">
            <v>0</v>
          </cell>
          <cell r="F45">
            <v>0</v>
          </cell>
          <cell r="G45">
            <v>0.05</v>
          </cell>
          <cell r="H45">
            <v>0.2</v>
          </cell>
        </row>
        <row r="46">
          <cell r="C46" t="str">
            <v>Dampers &amp; Armour Rods</v>
          </cell>
          <cell r="D46">
            <v>0</v>
          </cell>
          <cell r="E46">
            <v>0</v>
          </cell>
          <cell r="F46">
            <v>1</v>
          </cell>
          <cell r="G46">
            <v>0</v>
          </cell>
          <cell r="H46">
            <v>0</v>
          </cell>
        </row>
        <row r="47">
          <cell r="C47" t="str">
            <v>Fall Arrests</v>
          </cell>
          <cell r="D47">
            <v>0</v>
          </cell>
          <cell r="E47">
            <v>0</v>
          </cell>
          <cell r="F47">
            <v>1</v>
          </cell>
          <cell r="G47">
            <v>0</v>
          </cell>
          <cell r="H47">
            <v>0</v>
          </cell>
        </row>
        <row r="48">
          <cell r="C48" t="str">
            <v>Other</v>
          </cell>
          <cell r="D48">
            <v>0.1</v>
          </cell>
          <cell r="E48">
            <v>0.1</v>
          </cell>
          <cell r="F48">
            <v>0.1</v>
          </cell>
          <cell r="G48">
            <v>0</v>
          </cell>
          <cell r="H48">
            <v>0.7</v>
          </cell>
        </row>
        <row r="49">
          <cell r="C49" t="str">
            <v>&lt;Spare&gt;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</row>
        <row r="62">
          <cell r="C62" t="str">
            <v>Poles replaced</v>
          </cell>
          <cell r="D62">
            <v>0</v>
          </cell>
          <cell r="E62">
            <v>0</v>
          </cell>
          <cell r="F62">
            <v>0.1</v>
          </cell>
          <cell r="G62">
            <v>0</v>
          </cell>
          <cell r="H62">
            <v>0.9</v>
          </cell>
        </row>
        <row r="63">
          <cell r="C63" t="str">
            <v>Staked Poles</v>
          </cell>
          <cell r="D63">
            <v>0</v>
          </cell>
          <cell r="E63">
            <v>0</v>
          </cell>
          <cell r="F63">
            <v>1</v>
          </cell>
          <cell r="G63">
            <v>0</v>
          </cell>
          <cell r="H63">
            <v>0</v>
          </cell>
        </row>
        <row r="64">
          <cell r="C64" t="str">
            <v>Conductors - Steel</v>
          </cell>
          <cell r="D64">
            <v>0</v>
          </cell>
          <cell r="E64">
            <v>0</v>
          </cell>
          <cell r="F64">
            <v>1</v>
          </cell>
          <cell r="G64">
            <v>0</v>
          </cell>
          <cell r="H64">
            <v>0</v>
          </cell>
        </row>
        <row r="65">
          <cell r="C65" t="str">
            <v>Conductors - Copper</v>
          </cell>
          <cell r="D65">
            <v>0.67</v>
          </cell>
          <cell r="E65">
            <v>0</v>
          </cell>
          <cell r="F65">
            <v>0.13</v>
          </cell>
          <cell r="G65">
            <v>0</v>
          </cell>
          <cell r="H65">
            <v>0.2</v>
          </cell>
        </row>
        <row r="66">
          <cell r="C66" t="str">
            <v>Conductors - ACSR</v>
          </cell>
          <cell r="D66">
            <v>0.67</v>
          </cell>
          <cell r="E66">
            <v>0</v>
          </cell>
          <cell r="F66">
            <v>0.33</v>
          </cell>
          <cell r="G66">
            <v>0</v>
          </cell>
          <cell r="H66">
            <v>0</v>
          </cell>
        </row>
        <row r="67">
          <cell r="C67" t="str">
            <v>Conductors - Alum</v>
          </cell>
          <cell r="D67">
            <v>1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C68" t="str">
            <v>Conductors - SWER</v>
          </cell>
          <cell r="D68">
            <v>0.67</v>
          </cell>
          <cell r="E68">
            <v>0</v>
          </cell>
          <cell r="F68">
            <v>0.33</v>
          </cell>
          <cell r="G68">
            <v>0</v>
          </cell>
          <cell r="H68">
            <v>0</v>
          </cell>
        </row>
        <row r="69">
          <cell r="C69" t="str">
            <v>Crossarms</v>
          </cell>
          <cell r="D69">
            <v>0</v>
          </cell>
          <cell r="E69">
            <v>0</v>
          </cell>
          <cell r="F69">
            <v>0.7</v>
          </cell>
          <cell r="G69">
            <v>0</v>
          </cell>
          <cell r="H69">
            <v>0.3</v>
          </cell>
        </row>
        <row r="70">
          <cell r="C70" t="str">
            <v>Insulators</v>
          </cell>
          <cell r="D70">
            <v>0</v>
          </cell>
          <cell r="E70">
            <v>0</v>
          </cell>
          <cell r="F70">
            <v>1</v>
          </cell>
          <cell r="G70">
            <v>0</v>
          </cell>
          <cell r="H70">
            <v>0</v>
          </cell>
        </row>
        <row r="71">
          <cell r="C71" t="str">
            <v>Services - Unplanned</v>
          </cell>
          <cell r="D71">
            <v>0.67</v>
          </cell>
          <cell r="E71">
            <v>0</v>
          </cell>
          <cell r="F71">
            <v>0.13</v>
          </cell>
          <cell r="G71">
            <v>0</v>
          </cell>
          <cell r="H71">
            <v>0.2</v>
          </cell>
        </row>
        <row r="72">
          <cell r="C72" t="str">
            <v>Services - Planned</v>
          </cell>
          <cell r="D72">
            <v>0.67</v>
          </cell>
          <cell r="E72">
            <v>0</v>
          </cell>
          <cell r="F72">
            <v>0.13</v>
          </cell>
          <cell r="G72">
            <v>0</v>
          </cell>
          <cell r="H72">
            <v>0.2</v>
          </cell>
        </row>
        <row r="73">
          <cell r="C73" t="str">
            <v>Underground cables (Projects)</v>
          </cell>
          <cell r="D73">
            <v>0.67</v>
          </cell>
          <cell r="E73">
            <v>0</v>
          </cell>
          <cell r="F73">
            <v>0.13</v>
          </cell>
          <cell r="G73">
            <v>0</v>
          </cell>
          <cell r="H73">
            <v>0.2</v>
          </cell>
        </row>
        <row r="74">
          <cell r="C74" t="str">
            <v>Distribution Transformers</v>
          </cell>
          <cell r="D74">
            <v>0.17</v>
          </cell>
          <cell r="E74">
            <v>0.17</v>
          </cell>
          <cell r="F74">
            <v>0.42</v>
          </cell>
          <cell r="G74">
            <v>0.17</v>
          </cell>
          <cell r="H74">
            <v>7.0000000000000007E-2</v>
          </cell>
        </row>
        <row r="75">
          <cell r="C75" t="str">
            <v>Dist. Regulators</v>
          </cell>
          <cell r="D75">
            <v>0.17</v>
          </cell>
          <cell r="E75">
            <v>0.17</v>
          </cell>
          <cell r="F75">
            <v>0.42</v>
          </cell>
          <cell r="G75">
            <v>0.17</v>
          </cell>
          <cell r="H75">
            <v>7.0000000000000007E-2</v>
          </cell>
        </row>
        <row r="76">
          <cell r="C76" t="str">
            <v>Pole top Switches (Incl Gas)</v>
          </cell>
          <cell r="D76">
            <v>0.05</v>
          </cell>
          <cell r="E76">
            <v>0.05</v>
          </cell>
          <cell r="F76">
            <v>0.15</v>
          </cell>
          <cell r="G76">
            <v>0</v>
          </cell>
          <cell r="H76">
            <v>0.75</v>
          </cell>
        </row>
        <row r="77">
          <cell r="C77" t="str">
            <v>RMUs (Kiosk Substations)</v>
          </cell>
          <cell r="D77">
            <v>0</v>
          </cell>
          <cell r="E77">
            <v>0.05</v>
          </cell>
          <cell r="F77">
            <v>0.9</v>
          </cell>
          <cell r="G77">
            <v>0</v>
          </cell>
          <cell r="H77">
            <v>0.05</v>
          </cell>
        </row>
        <row r="78">
          <cell r="C78" t="str">
            <v>ACRs 3ph</v>
          </cell>
          <cell r="D78">
            <v>0.05</v>
          </cell>
          <cell r="E78">
            <v>0.05</v>
          </cell>
          <cell r="F78">
            <v>0.15</v>
          </cell>
          <cell r="G78">
            <v>0</v>
          </cell>
          <cell r="H78">
            <v>0.75</v>
          </cell>
        </row>
        <row r="79">
          <cell r="C79" t="str">
            <v>OCR 1ph</v>
          </cell>
          <cell r="D79">
            <v>0.05</v>
          </cell>
          <cell r="E79">
            <v>0.05</v>
          </cell>
          <cell r="F79">
            <v>0.15</v>
          </cell>
          <cell r="G79">
            <v>0</v>
          </cell>
          <cell r="H79">
            <v>0.75</v>
          </cell>
        </row>
        <row r="80">
          <cell r="C80" t="str">
            <v>HV Fuses</v>
          </cell>
          <cell r="D80">
            <v>0</v>
          </cell>
          <cell r="E80">
            <v>0</v>
          </cell>
          <cell r="F80">
            <v>0.7</v>
          </cell>
          <cell r="G80">
            <v>0</v>
          </cell>
          <cell r="H80">
            <v>0.3</v>
          </cell>
        </row>
        <row r="81">
          <cell r="C81" t="str">
            <v>Surge Diverters</v>
          </cell>
          <cell r="D81">
            <v>0</v>
          </cell>
          <cell r="E81">
            <v>0</v>
          </cell>
          <cell r="F81">
            <v>0.5</v>
          </cell>
          <cell r="G81">
            <v>0</v>
          </cell>
          <cell r="H81">
            <v>0.5</v>
          </cell>
        </row>
        <row r="82">
          <cell r="C82" t="str">
            <v>Zone Sub Transformers</v>
          </cell>
          <cell r="D82">
            <v>0</v>
          </cell>
          <cell r="E82">
            <v>0.3</v>
          </cell>
          <cell r="F82">
            <v>0.6</v>
          </cell>
          <cell r="G82">
            <v>0.1</v>
          </cell>
          <cell r="H82">
            <v>0</v>
          </cell>
        </row>
        <row r="83">
          <cell r="C83" t="str">
            <v>Instrument Transformers</v>
          </cell>
          <cell r="D83">
            <v>0.05</v>
          </cell>
          <cell r="E83">
            <v>0.05</v>
          </cell>
          <cell r="F83">
            <v>0.15</v>
          </cell>
          <cell r="G83">
            <v>0</v>
          </cell>
          <cell r="H83">
            <v>0.75</v>
          </cell>
        </row>
        <row r="84">
          <cell r="C84" t="str">
            <v>Circuit Breakers &amp; disconnectors 22 kV</v>
          </cell>
          <cell r="D84">
            <v>0.05</v>
          </cell>
          <cell r="E84">
            <v>0.05</v>
          </cell>
          <cell r="F84">
            <v>0.15</v>
          </cell>
          <cell r="G84">
            <v>0</v>
          </cell>
          <cell r="H84">
            <v>0.75</v>
          </cell>
        </row>
        <row r="85">
          <cell r="C85" t="str">
            <v>Circuit Breakers &amp; disconnectors  66kV</v>
          </cell>
          <cell r="D85">
            <v>0.05</v>
          </cell>
          <cell r="E85">
            <v>0.05</v>
          </cell>
          <cell r="F85">
            <v>0.15</v>
          </cell>
          <cell r="G85">
            <v>0</v>
          </cell>
          <cell r="H85">
            <v>0.75</v>
          </cell>
        </row>
        <row r="86">
          <cell r="C86" t="str">
            <v>Protection &amp; Control</v>
          </cell>
          <cell r="D86">
            <v>0</v>
          </cell>
          <cell r="E86">
            <v>0</v>
          </cell>
          <cell r="F86">
            <v>0.2</v>
          </cell>
          <cell r="G86">
            <v>0</v>
          </cell>
          <cell r="H86">
            <v>0.8</v>
          </cell>
        </row>
        <row r="87">
          <cell r="C87" t="str">
            <v>Enhanced Prot &amp; control 1ph &amp; 3ph</v>
          </cell>
          <cell r="D87">
            <v>0.05</v>
          </cell>
          <cell r="E87">
            <v>0.05</v>
          </cell>
          <cell r="F87">
            <v>0.15</v>
          </cell>
          <cell r="G87">
            <v>0</v>
          </cell>
          <cell r="H87">
            <v>0.75</v>
          </cell>
        </row>
        <row r="88">
          <cell r="C88" t="str">
            <v>Communication Systems</v>
          </cell>
          <cell r="D88">
            <v>0</v>
          </cell>
          <cell r="E88">
            <v>0</v>
          </cell>
          <cell r="F88">
            <v>0.2</v>
          </cell>
          <cell r="G88">
            <v>0</v>
          </cell>
          <cell r="H88">
            <v>0.8</v>
          </cell>
        </row>
        <row r="89">
          <cell r="C89" t="str">
            <v>SCADA Remote</v>
          </cell>
          <cell r="D89">
            <v>0</v>
          </cell>
          <cell r="E89">
            <v>0</v>
          </cell>
          <cell r="F89">
            <v>0.2</v>
          </cell>
          <cell r="G89">
            <v>0</v>
          </cell>
          <cell r="H89">
            <v>0.8</v>
          </cell>
        </row>
        <row r="90">
          <cell r="C90" t="str">
            <v>Cap Cans</v>
          </cell>
          <cell r="D90">
            <v>0</v>
          </cell>
          <cell r="E90">
            <v>0</v>
          </cell>
          <cell r="F90">
            <v>0.9</v>
          </cell>
          <cell r="G90">
            <v>0</v>
          </cell>
          <cell r="H90">
            <v>0.1</v>
          </cell>
        </row>
        <row r="91">
          <cell r="C91" t="str">
            <v>NER</v>
          </cell>
          <cell r="D91">
            <v>0</v>
          </cell>
          <cell r="E91">
            <v>0</v>
          </cell>
          <cell r="F91">
            <v>0.9</v>
          </cell>
          <cell r="G91">
            <v>0</v>
          </cell>
          <cell r="H91">
            <v>0.1</v>
          </cell>
        </row>
        <row r="92">
          <cell r="C92" t="str">
            <v>Buildings &amp; Civil infrastructure</v>
          </cell>
          <cell r="D92">
            <v>0</v>
          </cell>
          <cell r="E92">
            <v>0</v>
          </cell>
          <cell r="F92">
            <v>0.3</v>
          </cell>
          <cell r="G92">
            <v>0</v>
          </cell>
          <cell r="H92">
            <v>0.7</v>
          </cell>
        </row>
        <row r="93">
          <cell r="C93" t="str">
            <v>ZSS Major replacements</v>
          </cell>
          <cell r="D93">
            <v>0.05</v>
          </cell>
          <cell r="E93">
            <v>0.15</v>
          </cell>
          <cell r="F93">
            <v>0.4</v>
          </cell>
          <cell r="G93">
            <v>0</v>
          </cell>
          <cell r="H93">
            <v>0.4</v>
          </cell>
        </row>
        <row r="94">
          <cell r="C94" t="str">
            <v>Bird &amp; Animal proofing</v>
          </cell>
          <cell r="D94">
            <v>0.05</v>
          </cell>
          <cell r="E94">
            <v>0.15</v>
          </cell>
          <cell r="F94">
            <v>0.4</v>
          </cell>
          <cell r="G94">
            <v>0</v>
          </cell>
          <cell r="H94">
            <v>0.4</v>
          </cell>
        </row>
        <row r="95">
          <cell r="C95" t="str">
            <v>Other 56M Undergrounding</v>
          </cell>
          <cell r="D95">
            <v>0.75</v>
          </cell>
          <cell r="E95">
            <v>0</v>
          </cell>
          <cell r="F95">
            <v>0</v>
          </cell>
          <cell r="G95">
            <v>0.05</v>
          </cell>
          <cell r="H95">
            <v>0.2</v>
          </cell>
        </row>
        <row r="96">
          <cell r="C96" t="str">
            <v>Dampers &amp; Armour Rods</v>
          </cell>
          <cell r="D96">
            <v>0</v>
          </cell>
          <cell r="E96">
            <v>0</v>
          </cell>
          <cell r="F96">
            <v>1</v>
          </cell>
          <cell r="G96">
            <v>0</v>
          </cell>
          <cell r="H96">
            <v>0</v>
          </cell>
        </row>
        <row r="97">
          <cell r="C97" t="str">
            <v>Fall Arrests</v>
          </cell>
          <cell r="D97">
            <v>0</v>
          </cell>
          <cell r="E97">
            <v>0</v>
          </cell>
          <cell r="F97">
            <v>1</v>
          </cell>
          <cell r="G97">
            <v>0</v>
          </cell>
          <cell r="H97">
            <v>0</v>
          </cell>
        </row>
        <row r="98">
          <cell r="C98" t="str">
            <v>Other</v>
          </cell>
          <cell r="D98">
            <v>0.1</v>
          </cell>
          <cell r="E98">
            <v>0.1</v>
          </cell>
          <cell r="F98">
            <v>0.1</v>
          </cell>
          <cell r="G98">
            <v>0</v>
          </cell>
          <cell r="H98">
            <v>0.7</v>
          </cell>
        </row>
      </sheetData>
      <sheetData sheetId="6">
        <row r="14">
          <cell r="N14">
            <v>1.0200566914516673</v>
          </cell>
        </row>
      </sheetData>
      <sheetData sheetId="7">
        <row r="30">
          <cell r="D30">
            <v>1000000</v>
          </cell>
        </row>
      </sheetData>
      <sheetData sheetId="8">
        <row r="5">
          <cell r="D5" t="str">
            <v>2022-26</v>
          </cell>
        </row>
        <row r="13">
          <cell r="D13">
            <v>43800</v>
          </cell>
          <cell r="E13">
            <v>44166</v>
          </cell>
          <cell r="F13">
            <v>44377</v>
          </cell>
          <cell r="G13">
            <v>44742</v>
          </cell>
          <cell r="H13">
            <v>45107</v>
          </cell>
          <cell r="I13">
            <v>45473</v>
          </cell>
          <cell r="J13">
            <v>45838</v>
          </cell>
          <cell r="K13">
            <v>46203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28">
          <cell r="H28">
            <v>29444.59443846569</v>
          </cell>
        </row>
      </sheetData>
      <sheetData sheetId="30" refreshError="1"/>
      <sheetData sheetId="31">
        <row r="17">
          <cell r="T17">
            <v>1761.5510667215115</v>
          </cell>
        </row>
      </sheetData>
      <sheetData sheetId="32">
        <row r="20">
          <cell r="H20">
            <v>82.688736616540467</v>
          </cell>
        </row>
      </sheetData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Input|Historical"/>
      <sheetName val="Input|CPI_Escalation"/>
      <sheetName val="Input|Weights"/>
      <sheetName val="Input|Forecast"/>
      <sheetName val="Calc|OH"/>
      <sheetName val="Calc|Escalators"/>
      <sheetName val="Calc|Capex Flow"/>
      <sheetName val="Calc|Capex Summary"/>
      <sheetName val="Output|Real"/>
      <sheetName val="Output|Nominal"/>
      <sheetName val="Output|RIN"/>
      <sheetName val="Output|PTRM"/>
      <sheetName val="Lookup|Tables"/>
      <sheetName val="Check|List"/>
    </sheetNames>
    <sheetDataSet>
      <sheetData sheetId="0">
        <row r="1">
          <cell r="C1" t="str">
            <v>JEN 2021-26 Capex Forecast Model</v>
          </cell>
        </row>
      </sheetData>
      <sheetData sheetId="1" refreshError="1"/>
      <sheetData sheetId="2">
        <row r="3">
          <cell r="N3">
            <v>2020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4">
          <cell r="BC54">
            <v>38656933.780123271</v>
          </cell>
        </row>
      </sheetData>
      <sheetData sheetId="9">
        <row r="17">
          <cell r="P17">
            <v>165.79711035420218</v>
          </cell>
        </row>
      </sheetData>
      <sheetData sheetId="10" refreshError="1"/>
      <sheetData sheetId="11" refreshError="1"/>
      <sheetData sheetId="12" refreshError="1"/>
      <sheetData sheetId="13">
        <row r="11">
          <cell r="F11" t="str">
            <v>$dollars</v>
          </cell>
        </row>
        <row r="41">
          <cell r="F41">
            <v>1000000</v>
          </cell>
        </row>
        <row r="44">
          <cell r="C44" t="str">
            <v>Mid Period</v>
          </cell>
          <cell r="D44">
            <v>0.5</v>
          </cell>
        </row>
        <row r="45">
          <cell r="C45" t="str">
            <v>End Period</v>
          </cell>
          <cell r="D45">
            <v>1</v>
          </cell>
        </row>
        <row r="71">
          <cell r="J71" t="str">
            <v>$dollars</v>
          </cell>
        </row>
        <row r="72">
          <cell r="J72" t="str">
            <v>FY</v>
          </cell>
        </row>
        <row r="73">
          <cell r="J73" t="str">
            <v>CY 2018</v>
          </cell>
        </row>
        <row r="75">
          <cell r="J75" t="str">
            <v>Nominal</v>
          </cell>
        </row>
        <row r="78">
          <cell r="J78" t="str">
            <v>Real 2021</v>
          </cell>
        </row>
        <row r="84">
          <cell r="C84" t="str">
            <v>AER Service</v>
          </cell>
        </row>
        <row r="86">
          <cell r="J86" t="str">
            <v>SCS</v>
          </cell>
        </row>
        <row r="87">
          <cell r="J87" t="str">
            <v>ACS</v>
          </cell>
        </row>
        <row r="88">
          <cell r="J88" t="str">
            <v>NEG</v>
          </cell>
        </row>
        <row r="89">
          <cell r="J89" t="str">
            <v>UNR</v>
          </cell>
        </row>
        <row r="93">
          <cell r="C93" t="str">
            <v>AER reset RIN categories (Level One)</v>
          </cell>
        </row>
        <row r="95">
          <cell r="C95" t="str">
            <v>Replacement [SCS]</v>
          </cell>
        </row>
        <row r="96">
          <cell r="C96" t="str">
            <v>Replacement (public lighting) [ACS]</v>
          </cell>
        </row>
        <row r="97">
          <cell r="C97" t="str">
            <v>Augmentation [SCS]</v>
          </cell>
        </row>
        <row r="98">
          <cell r="C98" t="str">
            <v>Connections [SCS]</v>
          </cell>
        </row>
        <row r="99">
          <cell r="C99" t="str">
            <v>Connections (fee-based services) [ACS]</v>
          </cell>
        </row>
        <row r="100">
          <cell r="C100" t="str">
            <v>Connections (quoted services) [ACS]</v>
          </cell>
        </row>
        <row r="101">
          <cell r="C101" t="str">
            <v>Non-network [SCS]</v>
          </cell>
        </row>
        <row r="102">
          <cell r="C102" t="str">
            <v>Public lighting [ACS]</v>
          </cell>
        </row>
        <row r="103">
          <cell r="C103" t="str">
            <v>Metering [ACS]</v>
          </cell>
        </row>
        <row r="104">
          <cell r="C104" t="str">
            <v>Quoted Services [ACS]</v>
          </cell>
        </row>
        <row r="105">
          <cell r="C105" t="str">
            <v>Fee based services [ACS]</v>
          </cell>
        </row>
        <row r="106">
          <cell r="C106" t="str">
            <v>Negotiated [NEG]</v>
          </cell>
        </row>
        <row r="107">
          <cell r="C107" t="str">
            <v>Unregulated [UNR]</v>
          </cell>
        </row>
        <row r="108">
          <cell r="C108" t="str">
            <v>SCS Network Overheads [SCS]</v>
          </cell>
        </row>
        <row r="109">
          <cell r="C109" t="str">
            <v>SCS Corporate Overheads [SCS]</v>
          </cell>
        </row>
        <row r="110">
          <cell r="C110" t="str">
            <v>ACS Network Overheads [ACS]</v>
          </cell>
        </row>
        <row r="111">
          <cell r="C111" t="str">
            <v>ACS Corporate Overheads [ACS]</v>
          </cell>
        </row>
        <row r="112">
          <cell r="C112" t="str">
            <v>Duplicates [NA]</v>
          </cell>
        </row>
        <row r="116">
          <cell r="C116" t="str">
            <v>AER reset RIN categories (Level Two)</v>
          </cell>
        </row>
        <row r="118">
          <cell r="C118" t="str">
            <v>Replacement: Poles [SCS]</v>
          </cell>
        </row>
        <row r="119">
          <cell r="C119" t="str">
            <v>Replacement: Pole Top Structures [SCS]</v>
          </cell>
        </row>
        <row r="120">
          <cell r="C120" t="str">
            <v>Replacement: Staking wooden poles [SCS]</v>
          </cell>
        </row>
        <row r="121">
          <cell r="C121" t="str">
            <v>Replacement: Overhead Conductors [SCS]</v>
          </cell>
        </row>
        <row r="122">
          <cell r="C122" t="str">
            <v>Replacement: Underground Cables [SCS]</v>
          </cell>
        </row>
        <row r="123">
          <cell r="C123" t="str">
            <v>Replacement: Service Lines [SCS]</v>
          </cell>
        </row>
        <row r="124">
          <cell r="C124" t="str">
            <v>Replacement: Transformers [SCS]</v>
          </cell>
        </row>
        <row r="125">
          <cell r="C125" t="str">
            <v>Replacement: Switchgear [SCS]</v>
          </cell>
        </row>
        <row r="126">
          <cell r="C126" t="str">
            <v>Replacement: Scada Network Control Protections Systems [SCS]</v>
          </cell>
        </row>
        <row r="127">
          <cell r="C127" t="str">
            <v>Replacement: Other  - Works to fix damage to the network caused by third parties [SCS]</v>
          </cell>
        </row>
        <row r="128">
          <cell r="C128" t="str">
            <v>Replacement: Other  - Third party initiated network asset relocations/rearrangements  [SCS]</v>
          </cell>
        </row>
        <row r="129">
          <cell r="C129" t="str">
            <v>Replacement: Other - other [SCS]</v>
          </cell>
        </row>
        <row r="130">
          <cell r="C130" t="str">
            <v>Replacement (public lighting): Light Replacement [ACS]</v>
          </cell>
        </row>
        <row r="131">
          <cell r="C131" t="str">
            <v>Augmentation: Subtransmission Substations, Switching Stations, Zone Substations [SCS]</v>
          </cell>
        </row>
        <row r="132">
          <cell r="C132" t="str">
            <v>Augmentation: Subtransmission Lines [SCS]</v>
          </cell>
        </row>
        <row r="133">
          <cell r="C133" t="str">
            <v>Augmentation: HV Feeders [SCS]</v>
          </cell>
        </row>
        <row r="134">
          <cell r="C134" t="str">
            <v>Augmentation: Distribution Substations [SCS]</v>
          </cell>
        </row>
        <row r="135">
          <cell r="C135" t="str">
            <v>Augmentation: LV Feeders [SCS]</v>
          </cell>
        </row>
        <row r="136">
          <cell r="C136" t="str">
            <v>Augmentation: Other Assets [SCS]</v>
          </cell>
        </row>
        <row r="137">
          <cell r="C137" t="str">
            <v>Connections: Residential [SCS]</v>
          </cell>
        </row>
        <row r="138">
          <cell r="C138" t="str">
            <v>Connections: Commercial/Industrial [SCS]</v>
          </cell>
        </row>
        <row r="139">
          <cell r="C139" t="str">
            <v>Connections: Subdivision [SCS]</v>
          </cell>
        </row>
        <row r="140">
          <cell r="C140" t="str">
            <v>Connections: Embedded Generation [SCS]</v>
          </cell>
        </row>
        <row r="141">
          <cell r="C141" t="str">
            <v>Connections (fee-based services): Residential [ACS]</v>
          </cell>
        </row>
        <row r="142">
          <cell r="C142" t="str">
            <v>Connections (fee-based services): Commercial/Industrial [ACS]</v>
          </cell>
        </row>
        <row r="143">
          <cell r="C143" t="str">
            <v>Connections (fee-based services): Subdivision [ACS]</v>
          </cell>
        </row>
        <row r="144">
          <cell r="C144" t="str">
            <v>Connections (fee-based services): Embedded Generation [ACS]</v>
          </cell>
        </row>
        <row r="145">
          <cell r="C145" t="str">
            <v>Connections (quoted services): Residential [ACS]</v>
          </cell>
        </row>
        <row r="146">
          <cell r="C146" t="str">
            <v>Connections (quoted services): Commercial/Industrial [ACS]</v>
          </cell>
        </row>
        <row r="147">
          <cell r="C147" t="str">
            <v>Connections (quoted services): Subdivision [ACS]</v>
          </cell>
        </row>
        <row r="148">
          <cell r="C148" t="str">
            <v>Connections (quoted services): Embedded Generation [ACS]</v>
          </cell>
        </row>
        <row r="149">
          <cell r="C149" t="str">
            <v>Non Network: IT &amp; Communications [SCS]</v>
          </cell>
        </row>
        <row r="150">
          <cell r="C150" t="str">
            <v>Non Network: Motor Vehicles [SCS]</v>
          </cell>
        </row>
        <row r="151">
          <cell r="C151" t="str">
            <v>Non Network: Buildings and Property [SCS]</v>
          </cell>
        </row>
        <row r="152">
          <cell r="C152" t="str">
            <v>Non Network: Other [SCS]</v>
          </cell>
        </row>
        <row r="153">
          <cell r="C153" t="str">
            <v>Public lighting: Light Installation [ACS]</v>
          </cell>
        </row>
        <row r="154">
          <cell r="C154" t="str">
            <v>Metering: Meter Purchase [ACS]</v>
          </cell>
        </row>
        <row r="155">
          <cell r="C155" t="str">
            <v>Metering: New Meter Installation [ACS]</v>
          </cell>
        </row>
        <row r="156">
          <cell r="C156" t="str">
            <v>Metering: Meter Replacement [ACS]</v>
          </cell>
        </row>
        <row r="157">
          <cell r="C157" t="str">
            <v>Metering: IT infrastructure [ACS]</v>
          </cell>
        </row>
        <row r="158">
          <cell r="C158" t="str">
            <v>Metering: Communications infrastructure [ACS]</v>
          </cell>
        </row>
        <row r="159">
          <cell r="C159" t="str">
            <v>Metering: AMI metering other [ACS]</v>
          </cell>
        </row>
        <row r="160">
          <cell r="C160" t="str">
            <v>Quoted services [ACS]</v>
          </cell>
        </row>
        <row r="161">
          <cell r="C161" t="str">
            <v>Fee based services [ACS]</v>
          </cell>
        </row>
        <row r="162">
          <cell r="C162" t="str">
            <v>Negotiated [NEG]</v>
          </cell>
        </row>
        <row r="163">
          <cell r="C163" t="str">
            <v>Unregulated [UNR]</v>
          </cell>
        </row>
        <row r="250">
          <cell r="C250" t="str">
            <v>AER RAB asset class (Forecast)</v>
          </cell>
        </row>
        <row r="280">
          <cell r="C280" t="str">
            <v>AER TAB asset class</v>
          </cell>
        </row>
        <row r="310">
          <cell r="C310" t="str">
            <v>ATO Tax asset class</v>
          </cell>
        </row>
        <row r="338">
          <cell r="C338" t="str">
            <v>Expenditure Driver / Nature</v>
          </cell>
        </row>
        <row r="348">
          <cell r="C348" t="str">
            <v>Augex Categorisation</v>
          </cell>
        </row>
        <row r="430">
          <cell r="C430" t="str">
            <v>No</v>
          </cell>
        </row>
      </sheetData>
      <sheetData sheetId="14">
        <row r="2">
          <cell r="F2" t="str">
            <v>OK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Index"/>
      <sheetName val="Input|General"/>
      <sheetName val="Input|Inflation"/>
      <sheetName val="Input|Reported opex"/>
      <sheetName val="Input|Rate of change"/>
      <sheetName val="Input|Step changes"/>
      <sheetName val="Confidential Calc|UAG"/>
      <sheetName val="Calc|Opex forecast"/>
      <sheetName val="Output|Models"/>
      <sheetName val="Lookup|Tables"/>
      <sheetName val="Check|List"/>
    </sheetNames>
    <sheetDataSet>
      <sheetData sheetId="0" refreshError="1"/>
      <sheetData sheetId="1" refreshError="1"/>
      <sheetData sheetId="2">
        <row r="10">
          <cell r="G10">
            <v>2016</v>
          </cell>
        </row>
        <row r="11">
          <cell r="G11">
            <v>2018</v>
          </cell>
        </row>
        <row r="12">
          <cell r="G12">
            <v>2020</v>
          </cell>
        </row>
        <row r="13">
          <cell r="G13">
            <v>2021</v>
          </cell>
        </row>
        <row r="14">
          <cell r="G14">
            <v>2025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4">
          <cell r="G14" t="str">
            <v>Per cent</v>
          </cell>
        </row>
        <row r="65">
          <cell r="H65">
            <v>42156</v>
          </cell>
        </row>
        <row r="66">
          <cell r="H66">
            <v>42522</v>
          </cell>
        </row>
        <row r="67">
          <cell r="H67">
            <v>42887</v>
          </cell>
        </row>
        <row r="68">
          <cell r="H68">
            <v>43252</v>
          </cell>
        </row>
        <row r="69">
          <cell r="H69">
            <v>43617</v>
          </cell>
        </row>
        <row r="70">
          <cell r="H70">
            <v>43983</v>
          </cell>
        </row>
      </sheetData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-METR"/>
      <sheetName val="Func code 205 breakdown"/>
      <sheetName val="Metr Direct Capex by AC"/>
      <sheetName val="Metr Direct Capex by order BW"/>
      <sheetName val="Metr Direct Capex BW"/>
      <sheetName val="Metr Overheads BW"/>
      <sheetName val="Metr Total Capex BW"/>
      <sheetName val="Metr Total Capex Rollout"/>
      <sheetName val="Reco Sheet for Fcast"/>
      <sheetName val="Capex Bud 11-ME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E1" t="str">
            <v>F240 CAP Capital Expenditure Forecast Function Codes Listing</v>
          </cell>
        </row>
        <row r="2">
          <cell r="G2" t="str">
            <v>Author</v>
          </cell>
          <cell r="H2" t="str">
            <v>SGOHIL</v>
          </cell>
          <cell r="J2" t="str">
            <v>Status of Data</v>
          </cell>
          <cell r="K2" t="str">
            <v>31/05/2010 12:21:34</v>
          </cell>
        </row>
        <row r="6">
          <cell r="F6" t="str">
            <v>Author</v>
          </cell>
          <cell r="G6" t="str">
            <v>SGOHIL</v>
          </cell>
          <cell r="I6" t="str">
            <v>Last Refreshed</v>
          </cell>
          <cell r="J6" t="str">
            <v>31/05/2010 13:40:23</v>
          </cell>
          <cell r="L6" t="str">
            <v>Order (Selection Options, Optional)</v>
          </cell>
          <cell r="M6" t="str">
            <v>Empty Demarcation</v>
          </cell>
          <cell r="O6" t="str">
            <v>Actuals 4 Period Season (single period)</v>
          </cell>
          <cell r="P6" t="str">
            <v>004.2010</v>
          </cell>
        </row>
        <row r="7">
          <cell r="F7" t="str">
            <v>Current User</v>
          </cell>
          <cell r="G7" t="str">
            <v>RPARNES</v>
          </cell>
          <cell r="I7" t="str">
            <v>Key Date</v>
          </cell>
          <cell r="J7" t="str">
            <v>31/05/2010</v>
          </cell>
          <cell r="L7" t="str">
            <v>Business Area Intervals Optional</v>
          </cell>
          <cell r="M7" t="str">
            <v>METR</v>
          </cell>
          <cell r="O7" t="str">
            <v>Forecast Period Variable</v>
          </cell>
          <cell r="P7" t="str">
            <v>005.2010</v>
          </cell>
        </row>
        <row r="8">
          <cell r="F8" t="str">
            <v>Last Changed By</v>
          </cell>
          <cell r="G8" t="str">
            <v>SSEHARAN</v>
          </cell>
          <cell r="I8" t="str">
            <v>Changed At</v>
          </cell>
          <cell r="J8" t="str">
            <v>7/05/2010 14:47:41</v>
          </cell>
          <cell r="L8" t="str">
            <v>Order Type Optional Selects</v>
          </cell>
          <cell r="M8" t="str">
            <v>Empty Demarcation</v>
          </cell>
          <cell r="O8" t="str">
            <v>WBS Element (Selection Options, Optional)</v>
          </cell>
          <cell r="P8" t="str">
            <v>Empty Demarcation</v>
          </cell>
        </row>
        <row r="9">
          <cell r="F9" t="str">
            <v>InfoProvider</v>
          </cell>
          <cell r="G9" t="str">
            <v>ZOPA_M01</v>
          </cell>
          <cell r="I9" t="str">
            <v>Status of Data</v>
          </cell>
          <cell r="J9" t="str">
            <v>31/05/2010 12:21:34</v>
          </cell>
          <cell r="L9" t="str">
            <v>Forecast Version (Single Mandatory)</v>
          </cell>
          <cell r="M9" t="str">
            <v>20</v>
          </cell>
          <cell r="O9" t="str">
            <v>Budget version (single value entry,mandatory)</v>
          </cell>
          <cell r="P9" t="str">
            <v>1</v>
          </cell>
        </row>
        <row r="10">
          <cell r="F10" t="str">
            <v>Query Technical Name</v>
          </cell>
          <cell r="G10" t="str">
            <v>ZOPA_M01_Q0010</v>
          </cell>
          <cell r="I10" t="str">
            <v>Relevance of Data (Date)</v>
          </cell>
          <cell r="J10" t="str">
            <v>31/05/2010</v>
          </cell>
          <cell r="L10" t="str">
            <v>BW FunctionCode Optional Selections</v>
          </cell>
          <cell r="M10" t="str">
            <v>205</v>
          </cell>
          <cell r="O10" t="str">
            <v>Company Code (Selection Options, Optional)</v>
          </cell>
          <cell r="P10" t="str">
            <v>Empty Demarcation</v>
          </cell>
        </row>
        <row r="11">
          <cell r="F11" t="str">
            <v>Query Description</v>
          </cell>
          <cell r="G11" t="str">
            <v>F240 CAP Capital Expenditure Forecast Function Codes Listing</v>
          </cell>
          <cell r="I11" t="str">
            <v>Relevance of Data (Time)</v>
          </cell>
          <cell r="J11" t="str">
            <v>12:21:34</v>
          </cell>
        </row>
        <row r="15">
          <cell r="C15" t="str">
            <v>Business area</v>
          </cell>
          <cell r="D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 xml:space="preserve">
Forecast 5
MAY 2010</v>
          </cell>
          <cell r="L15" t="str">
            <v xml:space="preserve">
Forecast 6
JUN 2010</v>
          </cell>
          <cell r="M15" t="str">
            <v xml:space="preserve">
Forecast 7
JUL 2010</v>
          </cell>
          <cell r="N15" t="str">
            <v xml:space="preserve">
Forecast 8
AUG 2010</v>
          </cell>
          <cell r="O15" t="str">
            <v xml:space="preserve">
Forecast 9
SEP 2010</v>
          </cell>
          <cell r="P15" t="str">
            <v xml:space="preserve">
Forecast 10
OCT 2010</v>
          </cell>
          <cell r="Q15" t="str">
            <v xml:space="preserve">
Forecast 11
NOV 2010</v>
          </cell>
          <cell r="R15" t="str">
            <v xml:space="preserve">
Forecast 12
DEC 2010</v>
          </cell>
          <cell r="S15" t="str">
            <v>Total periods 5-12</v>
          </cell>
        </row>
        <row r="16">
          <cell r="C16" t="str">
            <v>BWFIN Function Code</v>
          </cell>
          <cell r="D16" t="str">
            <v>205 IT METERING DATA SERVICES</v>
          </cell>
          <cell r="F16" t="str">
            <v>Cost element</v>
          </cell>
          <cell r="G16" t="str">
            <v/>
          </cell>
          <cell r="H16" t="str">
            <v>WBS (Function Code)</v>
          </cell>
          <cell r="I16" t="str">
            <v>Order</v>
          </cell>
          <cell r="J16" t="str">
            <v/>
          </cell>
          <cell r="K16" t="str">
            <v>* 1,000 AUD</v>
          </cell>
          <cell r="L16" t="str">
            <v>* 1,000 AUD</v>
          </cell>
          <cell r="M16" t="str">
            <v>* 1,000 AUD</v>
          </cell>
          <cell r="N16" t="str">
            <v>* 1,000 AUD</v>
          </cell>
          <cell r="O16" t="str">
            <v>* 1,000 AUD</v>
          </cell>
          <cell r="P16" t="str">
            <v>* 1,000 AUD</v>
          </cell>
          <cell r="Q16" t="str">
            <v>* 1,000 AUD</v>
          </cell>
          <cell r="R16" t="str">
            <v>* 1,000 AUD</v>
          </cell>
        </row>
        <row r="17">
          <cell r="C17" t="str">
            <v>Capex or Opex  Indic</v>
          </cell>
          <cell r="D17" t="str">
            <v/>
          </cell>
          <cell r="F17" t="str">
            <v>524100</v>
          </cell>
          <cell r="G17" t="str">
            <v>Cap Purch ComputerHW</v>
          </cell>
          <cell r="H17" t="str">
            <v>BG/10/MT/BTC/205/01</v>
          </cell>
          <cell r="I17" t="str">
            <v>#</v>
          </cell>
          <cell r="J17" t="str">
            <v>Not assigned</v>
          </cell>
          <cell r="K17">
            <v>0.375</v>
          </cell>
          <cell r="L17">
            <v>0.375</v>
          </cell>
          <cell r="M17">
            <v>0.375</v>
          </cell>
          <cell r="N17">
            <v>0.375</v>
          </cell>
          <cell r="O17">
            <v>0.375</v>
          </cell>
          <cell r="P17">
            <v>0.375</v>
          </cell>
          <cell r="Q17">
            <v>0.375</v>
          </cell>
          <cell r="R17">
            <v>0.375</v>
          </cell>
          <cell r="S17">
            <v>3000</v>
          </cell>
        </row>
        <row r="18">
          <cell r="C18" t="str">
            <v>Company code</v>
          </cell>
          <cell r="D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>Result</v>
          </cell>
          <cell r="J18" t="str">
            <v/>
          </cell>
          <cell r="K18">
            <v>0.375</v>
          </cell>
          <cell r="L18">
            <v>0.375</v>
          </cell>
          <cell r="M18">
            <v>0.375</v>
          </cell>
          <cell r="N18">
            <v>0.375</v>
          </cell>
          <cell r="O18">
            <v>0.375</v>
          </cell>
          <cell r="P18">
            <v>0.375</v>
          </cell>
          <cell r="Q18">
            <v>0.375</v>
          </cell>
          <cell r="R18">
            <v>0.375</v>
          </cell>
          <cell r="S18">
            <v>3000</v>
          </cell>
        </row>
        <row r="19">
          <cell r="C19" t="str">
            <v>Cost element</v>
          </cell>
          <cell r="D19" t="str">
            <v>]4500/633000 Corporate Overheads to Capital[, ]4500/634000 Local Overheads to Capital[...</v>
          </cell>
          <cell r="F19" t="str">
            <v/>
          </cell>
          <cell r="G19" t="str">
            <v/>
          </cell>
          <cell r="H19" t="str">
            <v>BG/10/MT/BTP/205/01</v>
          </cell>
          <cell r="I19" t="str">
            <v>#</v>
          </cell>
          <cell r="J19" t="str">
            <v>Not assigned</v>
          </cell>
        </row>
        <row r="20">
          <cell r="C20" t="str">
            <v>Order type</v>
          </cell>
          <cell r="D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>Result</v>
          </cell>
          <cell r="J20" t="str">
            <v/>
          </cell>
        </row>
        <row r="21">
          <cell r="C21" t="str">
            <v>Order</v>
          </cell>
          <cell r="D21" t="str">
            <v/>
          </cell>
          <cell r="F21" t="str">
            <v/>
          </cell>
          <cell r="G21" t="str">
            <v/>
          </cell>
          <cell r="H21" t="str">
            <v>BG/10/MT/FIC/205/01</v>
          </cell>
          <cell r="I21" t="str">
            <v>#</v>
          </cell>
          <cell r="J21" t="str">
            <v>Not assigned</v>
          </cell>
        </row>
        <row r="22">
          <cell r="C22" t="str">
            <v>Time Analysis: Forecast Reports</v>
          </cell>
          <cell r="D22" t="str">
            <v>,Forecast 5_x000D_
MAY 2010,Forecast 6_x000D_
JUN 2010,Forecast 7_x000D_
JUL 2010,Forecast 8_x000D_
AUG 2010,Forecast 9_x000D_
SEP 2010...</v>
          </cell>
          <cell r="F22" t="str">
            <v/>
          </cell>
          <cell r="G22" t="str">
            <v/>
          </cell>
          <cell r="H22" t="str">
            <v/>
          </cell>
          <cell r="I22" t="str">
            <v>Result</v>
          </cell>
          <cell r="J22" t="str">
            <v/>
          </cell>
        </row>
        <row r="23">
          <cell r="C23" t="str">
            <v>WBS (Function Code)</v>
          </cell>
          <cell r="D23" t="str">
            <v/>
          </cell>
          <cell r="F23" t="str">
            <v/>
          </cell>
          <cell r="G23" t="str">
            <v/>
          </cell>
          <cell r="H23" t="str">
            <v>BG/10/MT/FIP/205/01</v>
          </cell>
          <cell r="I23" t="str">
            <v>#</v>
          </cell>
          <cell r="J23" t="str">
            <v>Not assigned</v>
          </cell>
        </row>
        <row r="24">
          <cell r="F24" t="str">
            <v/>
          </cell>
          <cell r="G24" t="str">
            <v/>
          </cell>
          <cell r="H24" t="str">
            <v/>
          </cell>
          <cell r="I24" t="str">
            <v>Result</v>
          </cell>
          <cell r="J24" t="str">
            <v/>
          </cell>
        </row>
        <row r="25">
          <cell r="F25" t="str">
            <v/>
          </cell>
          <cell r="G25" t="str">
            <v/>
          </cell>
          <cell r="H25" t="str">
            <v>BG/10/MT/ITC/205/01</v>
          </cell>
          <cell r="I25" t="str">
            <v>#</v>
          </cell>
          <cell r="J25" t="str">
            <v>Not assigned</v>
          </cell>
        </row>
        <row r="26">
          <cell r="F26" t="str">
            <v/>
          </cell>
          <cell r="G26" t="str">
            <v/>
          </cell>
          <cell r="H26" t="str">
            <v/>
          </cell>
          <cell r="I26" t="str">
            <v>Result</v>
          </cell>
          <cell r="J26" t="str">
            <v/>
          </cell>
        </row>
        <row r="27">
          <cell r="F27" t="str">
            <v/>
          </cell>
          <cell r="G27" t="str">
            <v/>
          </cell>
          <cell r="H27" t="str">
            <v>BG/10/MT/ITP/205/01</v>
          </cell>
          <cell r="I27" t="str">
            <v>#</v>
          </cell>
          <cell r="J27" t="str">
            <v>Not assigned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>Result</v>
          </cell>
          <cell r="J28" t="str">
            <v/>
          </cell>
        </row>
        <row r="29">
          <cell r="F29" t="str">
            <v/>
          </cell>
          <cell r="G29" t="str">
            <v/>
          </cell>
          <cell r="H29" t="str">
            <v>Result</v>
          </cell>
          <cell r="I29" t="str">
            <v/>
          </cell>
          <cell r="J29" t="str">
            <v/>
          </cell>
        </row>
        <row r="30">
          <cell r="F30" t="str">
            <v>533000</v>
          </cell>
          <cell r="G30" t="str">
            <v>IT Prof Services</v>
          </cell>
          <cell r="H30" t="str">
            <v>BG/10/MT/ITC/205/01</v>
          </cell>
          <cell r="I30" t="str">
            <v>#</v>
          </cell>
          <cell r="J30" t="str">
            <v>Not assigned</v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>Result</v>
          </cell>
          <cell r="J31" t="str">
            <v/>
          </cell>
        </row>
        <row r="32">
          <cell r="F32" t="str">
            <v/>
          </cell>
          <cell r="G32" t="str">
            <v/>
          </cell>
          <cell r="H32" t="str">
            <v>BG/10/MT/ITP/205/01</v>
          </cell>
          <cell r="I32" t="str">
            <v>#</v>
          </cell>
          <cell r="J32" t="str">
            <v>Not assigned</v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>Result</v>
          </cell>
          <cell r="J33" t="str">
            <v/>
          </cell>
        </row>
        <row r="34">
          <cell r="F34" t="str">
            <v/>
          </cell>
          <cell r="G34" t="str">
            <v/>
          </cell>
          <cell r="H34" t="str">
            <v>Result</v>
          </cell>
          <cell r="I34" t="str">
            <v/>
          </cell>
          <cell r="J34" t="str">
            <v/>
          </cell>
        </row>
        <row r="35">
          <cell r="F35" t="str">
            <v>611988</v>
          </cell>
          <cell r="G35" t="str">
            <v>AMI Cpx Prj Mgmt Fee</v>
          </cell>
          <cell r="H35" t="str">
            <v>BG/10/MT/AMC/205/20</v>
          </cell>
          <cell r="I35" t="str">
            <v>#</v>
          </cell>
          <cell r="J35" t="str">
            <v>Not assigned</v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>Result</v>
          </cell>
          <cell r="J36" t="str">
            <v/>
          </cell>
        </row>
        <row r="37">
          <cell r="F37" t="str">
            <v/>
          </cell>
          <cell r="G37" t="str">
            <v/>
          </cell>
          <cell r="H37" t="str">
            <v>BG/10/MT/AMP/205/20</v>
          </cell>
          <cell r="I37" t="str">
            <v>#</v>
          </cell>
          <cell r="J37" t="str">
            <v>Not assigned</v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>Result</v>
          </cell>
          <cell r="J38" t="str">
            <v/>
          </cell>
        </row>
        <row r="39">
          <cell r="F39" t="str">
            <v/>
          </cell>
          <cell r="G39" t="str">
            <v/>
          </cell>
          <cell r="H39" t="str">
            <v>BG/10/MT/BTC/205/20</v>
          </cell>
          <cell r="I39" t="str">
            <v>#</v>
          </cell>
          <cell r="J39" t="str">
            <v>Not assigned</v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>Result</v>
          </cell>
          <cell r="J40" t="str">
            <v/>
          </cell>
        </row>
        <row r="41">
          <cell r="F41" t="str">
            <v/>
          </cell>
          <cell r="G41" t="str">
            <v/>
          </cell>
          <cell r="H41" t="str">
            <v>BG/10/MT/BTP/205/20</v>
          </cell>
          <cell r="I41" t="str">
            <v>#</v>
          </cell>
          <cell r="J41" t="str">
            <v>Not assigned</v>
          </cell>
        </row>
        <row r="42">
          <cell r="F42" t="str">
            <v/>
          </cell>
          <cell r="G42" t="str">
            <v/>
          </cell>
          <cell r="H42" t="str">
            <v/>
          </cell>
          <cell r="I42" t="str">
            <v>Result</v>
          </cell>
          <cell r="J42" t="str">
            <v/>
          </cell>
        </row>
        <row r="43">
          <cell r="F43" t="str">
            <v/>
          </cell>
          <cell r="G43" t="str">
            <v/>
          </cell>
          <cell r="H43" t="str">
            <v>BG/10/MT/FIC/205/20</v>
          </cell>
          <cell r="I43" t="str">
            <v>#</v>
          </cell>
          <cell r="J43" t="str">
            <v>Not assigned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>Result</v>
          </cell>
          <cell r="J44" t="str">
            <v/>
          </cell>
        </row>
        <row r="45">
          <cell r="F45" t="str">
            <v/>
          </cell>
          <cell r="G45" t="str">
            <v/>
          </cell>
          <cell r="H45" t="str">
            <v>BG/10/MT/FIP/205/20</v>
          </cell>
          <cell r="I45" t="str">
            <v>#</v>
          </cell>
          <cell r="J45" t="str">
            <v>Not assigned</v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>Result</v>
          </cell>
          <cell r="J46" t="str">
            <v/>
          </cell>
        </row>
        <row r="47">
          <cell r="F47" t="str">
            <v/>
          </cell>
          <cell r="G47" t="str">
            <v/>
          </cell>
          <cell r="H47" t="str">
            <v>BG/10/MT/ITC/205/20</v>
          </cell>
          <cell r="I47" t="str">
            <v>#</v>
          </cell>
          <cell r="J47" t="str">
            <v>Not assigned</v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>Result</v>
          </cell>
          <cell r="J48" t="str">
            <v/>
          </cell>
        </row>
        <row r="49">
          <cell r="F49" t="str">
            <v/>
          </cell>
          <cell r="G49" t="str">
            <v/>
          </cell>
          <cell r="H49" t="str">
            <v>BG/10/MT/ITP/205/20</v>
          </cell>
          <cell r="I49" t="str">
            <v>#</v>
          </cell>
          <cell r="J49" t="str">
            <v>Not assigned</v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>Result</v>
          </cell>
          <cell r="J50" t="str">
            <v/>
          </cell>
        </row>
        <row r="51">
          <cell r="F51" t="str">
            <v/>
          </cell>
          <cell r="G51" t="str">
            <v/>
          </cell>
          <cell r="H51" t="str">
            <v>BG/10/MT/MDC/205/20</v>
          </cell>
          <cell r="I51" t="str">
            <v>#</v>
          </cell>
          <cell r="J51" t="str">
            <v>Not assigned</v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>Result</v>
          </cell>
          <cell r="J52" t="str">
            <v/>
          </cell>
        </row>
        <row r="53">
          <cell r="F53" t="str">
            <v/>
          </cell>
          <cell r="G53" t="str">
            <v/>
          </cell>
          <cell r="H53" t="str">
            <v>BG/10/MT/MDP/205/20</v>
          </cell>
          <cell r="I53" t="str">
            <v>#</v>
          </cell>
          <cell r="J53" t="str">
            <v>Not assigned</v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>Result</v>
          </cell>
          <cell r="J54" t="str">
            <v/>
          </cell>
        </row>
        <row r="55">
          <cell r="F55" t="str">
            <v/>
          </cell>
          <cell r="G55" t="str">
            <v/>
          </cell>
          <cell r="H55" t="str">
            <v>Result</v>
          </cell>
          <cell r="I55" t="str">
            <v/>
          </cell>
          <cell r="J55" t="str">
            <v/>
          </cell>
        </row>
        <row r="56">
          <cell r="F56" t="str">
            <v>635005</v>
          </cell>
          <cell r="G56" t="str">
            <v>AMI Proj Margin</v>
          </cell>
          <cell r="H56" t="str">
            <v>BG/10/MT/AMC/205/20</v>
          </cell>
          <cell r="I56" t="str">
            <v>#</v>
          </cell>
          <cell r="J56" t="str">
            <v>Not assigned</v>
          </cell>
        </row>
        <row r="57">
          <cell r="F57" t="str">
            <v/>
          </cell>
          <cell r="G57" t="str">
            <v/>
          </cell>
          <cell r="H57" t="str">
            <v/>
          </cell>
          <cell r="I57" t="str">
            <v>Result</v>
          </cell>
          <cell r="J57" t="str">
            <v/>
          </cell>
        </row>
        <row r="58">
          <cell r="F58" t="str">
            <v/>
          </cell>
          <cell r="G58" t="str">
            <v/>
          </cell>
          <cell r="H58" t="str">
            <v>BG/10/MT/AMP/205/20</v>
          </cell>
          <cell r="I58" t="str">
            <v>#</v>
          </cell>
          <cell r="J58" t="str">
            <v>Not assigned</v>
          </cell>
        </row>
        <row r="59">
          <cell r="F59" t="str">
            <v/>
          </cell>
          <cell r="G59" t="str">
            <v/>
          </cell>
          <cell r="H59" t="str">
            <v/>
          </cell>
          <cell r="I59" t="str">
            <v>Result</v>
          </cell>
          <cell r="J59" t="str">
            <v/>
          </cell>
        </row>
        <row r="60">
          <cell r="F60" t="str">
            <v/>
          </cell>
          <cell r="G60" t="str">
            <v/>
          </cell>
          <cell r="H60" t="str">
            <v>BG/10/MT/BTC/205/20</v>
          </cell>
          <cell r="I60" t="str">
            <v>#</v>
          </cell>
          <cell r="J60" t="str">
            <v>Not assigned</v>
          </cell>
        </row>
        <row r="61">
          <cell r="F61" t="str">
            <v/>
          </cell>
          <cell r="G61" t="str">
            <v/>
          </cell>
          <cell r="H61" t="str">
            <v/>
          </cell>
          <cell r="I61" t="str">
            <v>Result</v>
          </cell>
          <cell r="J61" t="str">
            <v/>
          </cell>
        </row>
        <row r="62">
          <cell r="F62" t="str">
            <v/>
          </cell>
          <cell r="G62" t="str">
            <v/>
          </cell>
          <cell r="H62" t="str">
            <v>BG/10/MT/BTP/205/20</v>
          </cell>
          <cell r="I62" t="str">
            <v>#</v>
          </cell>
          <cell r="J62" t="str">
            <v>Not assigned</v>
          </cell>
        </row>
        <row r="63">
          <cell r="F63" t="str">
            <v/>
          </cell>
          <cell r="G63" t="str">
            <v/>
          </cell>
          <cell r="H63" t="str">
            <v/>
          </cell>
          <cell r="I63" t="str">
            <v>Result</v>
          </cell>
          <cell r="J63" t="str">
            <v/>
          </cell>
        </row>
        <row r="64">
          <cell r="F64" t="str">
            <v/>
          </cell>
          <cell r="G64" t="str">
            <v/>
          </cell>
          <cell r="H64" t="str">
            <v>BG/10/MT/FIC/205/20</v>
          </cell>
          <cell r="I64" t="str">
            <v>#</v>
          </cell>
          <cell r="J64" t="str">
            <v>Not assigned</v>
          </cell>
        </row>
        <row r="65">
          <cell r="F65" t="str">
            <v/>
          </cell>
          <cell r="G65" t="str">
            <v/>
          </cell>
          <cell r="H65" t="str">
            <v/>
          </cell>
          <cell r="I65" t="str">
            <v>Result</v>
          </cell>
          <cell r="J65" t="str">
            <v/>
          </cell>
        </row>
        <row r="66">
          <cell r="F66" t="str">
            <v/>
          </cell>
          <cell r="G66" t="str">
            <v/>
          </cell>
          <cell r="H66" t="str">
            <v>BG/10/MT/FIP/205/20</v>
          </cell>
          <cell r="I66" t="str">
            <v>#</v>
          </cell>
          <cell r="J66" t="str">
            <v>Not assigned</v>
          </cell>
        </row>
        <row r="67">
          <cell r="F67" t="str">
            <v/>
          </cell>
          <cell r="G67" t="str">
            <v/>
          </cell>
          <cell r="H67" t="str">
            <v/>
          </cell>
          <cell r="I67" t="str">
            <v>Result</v>
          </cell>
          <cell r="J67" t="str">
            <v/>
          </cell>
        </row>
        <row r="68">
          <cell r="F68" t="str">
            <v/>
          </cell>
          <cell r="G68" t="str">
            <v/>
          </cell>
          <cell r="H68" t="str">
            <v>BG/10/MT/ITC/205/20</v>
          </cell>
          <cell r="I68" t="str">
            <v>#</v>
          </cell>
          <cell r="J68" t="str">
            <v>Not assigned</v>
          </cell>
        </row>
        <row r="69">
          <cell r="F69" t="str">
            <v/>
          </cell>
          <cell r="G69" t="str">
            <v/>
          </cell>
          <cell r="H69" t="str">
            <v/>
          </cell>
          <cell r="I69" t="str">
            <v>Result</v>
          </cell>
          <cell r="J69" t="str">
            <v/>
          </cell>
        </row>
        <row r="70">
          <cell r="F70" t="str">
            <v/>
          </cell>
          <cell r="G70" t="str">
            <v/>
          </cell>
          <cell r="H70" t="str">
            <v>BG/10/MT/ITP/205/20</v>
          </cell>
          <cell r="I70" t="str">
            <v>#</v>
          </cell>
          <cell r="J70" t="str">
            <v>Not assigned</v>
          </cell>
        </row>
        <row r="71">
          <cell r="F71" t="str">
            <v/>
          </cell>
          <cell r="G71" t="str">
            <v/>
          </cell>
          <cell r="H71" t="str">
            <v/>
          </cell>
          <cell r="I71" t="str">
            <v>Result</v>
          </cell>
          <cell r="J71" t="str">
            <v/>
          </cell>
        </row>
        <row r="72">
          <cell r="F72" t="str">
            <v/>
          </cell>
          <cell r="G72" t="str">
            <v/>
          </cell>
          <cell r="H72" t="str">
            <v>BG/10/MT/MDC/205/20</v>
          </cell>
          <cell r="I72" t="str">
            <v>#</v>
          </cell>
          <cell r="J72" t="str">
            <v>Not assigned</v>
          </cell>
        </row>
        <row r="73">
          <cell r="F73" t="str">
            <v/>
          </cell>
          <cell r="G73" t="str">
            <v/>
          </cell>
          <cell r="H73" t="str">
            <v/>
          </cell>
          <cell r="I73" t="str">
            <v>Result</v>
          </cell>
          <cell r="J73" t="str">
            <v/>
          </cell>
        </row>
        <row r="74">
          <cell r="F74" t="str">
            <v/>
          </cell>
          <cell r="G74" t="str">
            <v/>
          </cell>
          <cell r="H74" t="str">
            <v>BG/10/MT/MDP/205/20</v>
          </cell>
          <cell r="I74" t="str">
            <v>#</v>
          </cell>
          <cell r="J74" t="str">
            <v>Not assigned</v>
          </cell>
        </row>
        <row r="75">
          <cell r="F75" t="str">
            <v/>
          </cell>
          <cell r="G75" t="str">
            <v/>
          </cell>
          <cell r="H75" t="str">
            <v/>
          </cell>
          <cell r="I75" t="str">
            <v>Result</v>
          </cell>
          <cell r="J75" t="str">
            <v/>
          </cell>
        </row>
        <row r="76">
          <cell r="F76" t="str">
            <v/>
          </cell>
          <cell r="G76" t="str">
            <v/>
          </cell>
          <cell r="H76" t="str">
            <v>Result</v>
          </cell>
          <cell r="I76" t="str">
            <v/>
          </cell>
          <cell r="J76" t="str">
            <v/>
          </cell>
        </row>
        <row r="77">
          <cell r="F77" t="str">
            <v>Overall Result</v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</row>
      </sheetData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-METR Comb"/>
      <sheetName val="Detailed P&amp;L-JMT"/>
      <sheetName val="GM"/>
      <sheetName val="Tech"/>
      <sheetName val="AMI P &amp; L"/>
      <sheetName val="Unit Pricing - PAL"/>
      <sheetName val="Unit Pricing - CP"/>
      <sheetName val="Regulation"/>
      <sheetName val="Deployment"/>
      <sheetName val="BExRepositorySheet"/>
      <sheetName val="P&amp;L-METR BW Proj"/>
      <sheetName val="P&amp;L-METR BW BA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s"/>
      <sheetName val="Summary-Bus Report"/>
      <sheetName val="Summary-Bus Report Rollout"/>
      <sheetName val="Act Rates"/>
      <sheetName val="Graph Rollout"/>
      <sheetName val="Graph"/>
      <sheetName val="PNS Details (2)"/>
      <sheetName val="Month Report PAL BAU"/>
      <sheetName val="Month Report PAL Rollout"/>
      <sheetName val="Powercor Meters Act"/>
      <sheetName val="Powercor Meters Budget"/>
      <sheetName val="Act Mth"/>
      <sheetName val="Bud Mth"/>
      <sheetName val="Month Report CP"/>
      <sheetName val="Month Report CP Rollout"/>
      <sheetName val="CitiPower Meters Budget"/>
      <sheetName val="CitiPower Meters Act"/>
      <sheetName val="SAP PAL Jan"/>
      <sheetName val="SAP PAL Feb"/>
      <sheetName val="SAP PAL Mar"/>
      <sheetName val="SAP PAL Apr"/>
      <sheetName val="SAP PAL May"/>
      <sheetName val="SAP CP Jan"/>
      <sheetName val="SAP CP Feb"/>
      <sheetName val="SAP CP Mar"/>
      <sheetName val="SAP CP Apr"/>
      <sheetName val="SAP CP May"/>
      <sheetName val="Bud Rates"/>
      <sheetName val="BExRepository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E1" t="str">
            <v>F200 CCA Global Opexp By F_Code 12 Month Budget 2010</v>
          </cell>
        </row>
        <row r="2">
          <cell r="G2" t="str">
            <v>Author</v>
          </cell>
          <cell r="H2" t="str">
            <v>SGOHIL</v>
          </cell>
          <cell r="J2" t="str">
            <v>Status of Data</v>
          </cell>
          <cell r="K2" t="str">
            <v>4/03/2010 01:45:52</v>
          </cell>
        </row>
        <row r="6">
          <cell r="F6" t="str">
            <v>Author</v>
          </cell>
          <cell r="G6" t="str">
            <v>SGOHIL</v>
          </cell>
          <cell r="I6" t="str">
            <v>Last Refreshed</v>
          </cell>
          <cell r="J6" t="str">
            <v>4/03/2010 17:17:35</v>
          </cell>
          <cell r="L6" t="str">
            <v>Plan Version (Single Value Entry, Required)</v>
          </cell>
          <cell r="M6" t="str">
            <v>1</v>
          </cell>
        </row>
        <row r="7">
          <cell r="F7" t="str">
            <v>Current User</v>
          </cell>
          <cell r="G7" t="str">
            <v>RPARNES</v>
          </cell>
          <cell r="I7" t="str">
            <v>Key Date</v>
          </cell>
          <cell r="J7" t="str">
            <v>4/03/2010</v>
          </cell>
          <cell r="L7" t="str">
            <v>Business Area Intervals Optional</v>
          </cell>
          <cell r="M7" t="str">
            <v>METR</v>
          </cell>
        </row>
        <row r="8">
          <cell r="F8" t="str">
            <v>Last Changed By</v>
          </cell>
          <cell r="G8" t="str">
            <v>VPARTHASARAT</v>
          </cell>
          <cell r="I8" t="str">
            <v>Changed At</v>
          </cell>
          <cell r="J8" t="str">
            <v>8/10/2009 12:48:21</v>
          </cell>
          <cell r="L8" t="str">
            <v>Function Codes Optional Intvl2</v>
          </cell>
          <cell r="M8" t="str">
            <v>Empty Demarcation</v>
          </cell>
        </row>
        <row r="9">
          <cell r="F9" t="str">
            <v>InfoProvider</v>
          </cell>
          <cell r="G9" t="str">
            <v>ZOPEX_M01</v>
          </cell>
          <cell r="I9" t="str">
            <v>Status of Data</v>
          </cell>
          <cell r="J9" t="str">
            <v>4/03/2010 01:45:52</v>
          </cell>
          <cell r="L9" t="str">
            <v>Company Code (Selection Options, Optional)</v>
          </cell>
          <cell r="M9" t="str">
            <v>4550, 4650</v>
          </cell>
        </row>
        <row r="10">
          <cell r="F10" t="str">
            <v>Query Technical Name</v>
          </cell>
          <cell r="G10" t="str">
            <v>ZOPEX_M01_Q0015</v>
          </cell>
          <cell r="I10" t="str">
            <v>Relevance of Data (Date)</v>
          </cell>
          <cell r="J10" t="str">
            <v>4/03/2010</v>
          </cell>
          <cell r="L10" t="str">
            <v>Fiscal Year (Single Value Entry, Required)</v>
          </cell>
          <cell r="M10" t="str">
            <v>2010</v>
          </cell>
        </row>
        <row r="11">
          <cell r="F11" t="str">
            <v>Query Description</v>
          </cell>
          <cell r="G11" t="str">
            <v>F200 CCA Global Opexp By F_Code 12 Month Budget 2010</v>
          </cell>
          <cell r="I11" t="str">
            <v>Relevance of Data (Time)</v>
          </cell>
          <cell r="J11" t="str">
            <v>1:45:52</v>
          </cell>
        </row>
        <row r="15">
          <cell r="C15" t="str">
            <v>Business Area</v>
          </cell>
          <cell r="D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>Jan
2011</v>
          </cell>
          <cell r="L15" t="str">
            <v>Feb
2011</v>
          </cell>
          <cell r="M15" t="str">
            <v>Mar
2011</v>
          </cell>
          <cell r="N15" t="str">
            <v>Apr
2011</v>
          </cell>
          <cell r="O15" t="str">
            <v>May
2011</v>
          </cell>
          <cell r="P15" t="str">
            <v>Jun
2011</v>
          </cell>
          <cell r="Q15" t="str">
            <v>Jul
2011</v>
          </cell>
          <cell r="R15" t="str">
            <v>Aug
2011</v>
          </cell>
          <cell r="S15" t="str">
            <v>Sep
2011</v>
          </cell>
        </row>
        <row r="16">
          <cell r="C16" t="str">
            <v>BWFIN Function Code</v>
          </cell>
          <cell r="D16" t="str">
            <v>430, 991</v>
          </cell>
          <cell r="F16" t="str">
            <v>Company code</v>
          </cell>
          <cell r="G16" t="str">
            <v/>
          </cell>
          <cell r="H16" t="str">
            <v>BWFIN Function Code</v>
          </cell>
          <cell r="I16" t="str">
            <v>Cost element</v>
          </cell>
          <cell r="J16" t="str">
            <v/>
          </cell>
          <cell r="K16" t="str">
            <v>AUD</v>
          </cell>
          <cell r="L16" t="str">
            <v>AUD</v>
          </cell>
          <cell r="M16" t="str">
            <v>AUD</v>
          </cell>
          <cell r="N16" t="str">
            <v>AUD</v>
          </cell>
          <cell r="O16" t="str">
            <v>AUD</v>
          </cell>
          <cell r="P16" t="str">
            <v>AUD</v>
          </cell>
          <cell r="Q16" t="str">
            <v>AUD</v>
          </cell>
          <cell r="R16" t="str">
            <v>AUD</v>
          </cell>
          <cell r="S16" t="str">
            <v>AUD</v>
          </cell>
        </row>
        <row r="17">
          <cell r="C17" t="str">
            <v>Chart of accounts</v>
          </cell>
          <cell r="D17" t="str">
            <v/>
          </cell>
          <cell r="F17" t="str">
            <v>4550</v>
          </cell>
          <cell r="G17" t="str">
            <v>Powercor Australia Ltd</v>
          </cell>
          <cell r="H17" t="str">
            <v>430</v>
          </cell>
          <cell r="I17" t="str">
            <v>4500ALLCSTELEM</v>
          </cell>
          <cell r="J17" t="str">
            <v>All Cost Elements</v>
          </cell>
          <cell r="K17">
            <v>44926.84</v>
          </cell>
          <cell r="L17">
            <v>60447.17</v>
          </cell>
          <cell r="M17">
            <v>86817.24</v>
          </cell>
          <cell r="N17">
            <v>83214.039999999994</v>
          </cell>
          <cell r="O17">
            <v>98784.21</v>
          </cell>
          <cell r="P17">
            <v>122071.26</v>
          </cell>
          <cell r="Q17">
            <v>130242.7</v>
          </cell>
          <cell r="R17">
            <v>141807.46</v>
          </cell>
          <cell r="S17">
            <v>153757.67000000001</v>
          </cell>
        </row>
        <row r="18">
          <cell r="C18" t="str">
            <v>Company code</v>
          </cell>
          <cell r="D18" t="str">
            <v/>
          </cell>
          <cell r="F18" t="str">
            <v/>
          </cell>
          <cell r="G18" t="str">
            <v/>
          </cell>
          <cell r="H18" t="str">
            <v/>
          </cell>
          <cell r="I18">
            <v>624055</v>
          </cell>
          <cell r="J18" t="str">
            <v>Cde Tst D/C Metr S P</v>
          </cell>
          <cell r="K18">
            <v>4592.07</v>
          </cell>
          <cell r="L18">
            <v>10496.16</v>
          </cell>
          <cell r="M18">
            <v>8309.4599999999991</v>
          </cell>
          <cell r="N18">
            <v>7653.45</v>
          </cell>
          <cell r="O18">
            <v>7653.45</v>
          </cell>
          <cell r="P18">
            <v>9840.15</v>
          </cell>
          <cell r="Q18">
            <v>7653.45</v>
          </cell>
          <cell r="R18">
            <v>7653.45</v>
          </cell>
          <cell r="S18">
            <v>9840.15</v>
          </cell>
        </row>
        <row r="19">
          <cell r="C19" t="str">
            <v>Cost center</v>
          </cell>
          <cell r="D19" t="str">
            <v/>
          </cell>
          <cell r="F19" t="str">
            <v/>
          </cell>
          <cell r="G19" t="str">
            <v/>
          </cell>
          <cell r="H19" t="str">
            <v/>
          </cell>
          <cell r="I19">
            <v>624057</v>
          </cell>
          <cell r="J19" t="str">
            <v>Comp Tst Single Ph M</v>
          </cell>
          <cell r="K19">
            <v>7856.2</v>
          </cell>
          <cell r="L19">
            <v>7463.39</v>
          </cell>
          <cell r="M19">
            <v>9034.6299999999992</v>
          </cell>
          <cell r="N19">
            <v>8249.01</v>
          </cell>
          <cell r="O19">
            <v>8249.01</v>
          </cell>
          <cell r="P19">
            <v>8249.01</v>
          </cell>
          <cell r="Q19">
            <v>8249.01</v>
          </cell>
          <cell r="R19">
            <v>8249.01</v>
          </cell>
          <cell r="S19">
            <v>8249.01</v>
          </cell>
        </row>
        <row r="20">
          <cell r="C20" t="str">
            <v>Cost element</v>
          </cell>
          <cell r="D20" t="str">
            <v/>
          </cell>
          <cell r="F20" t="str">
            <v/>
          </cell>
          <cell r="G20" t="str">
            <v/>
          </cell>
          <cell r="H20" t="str">
            <v/>
          </cell>
          <cell r="I20">
            <v>624058</v>
          </cell>
          <cell r="J20" t="str">
            <v>Compl Tst Multi Ph M</v>
          </cell>
          <cell r="K20">
            <v>3666.18</v>
          </cell>
          <cell r="L20">
            <v>7856.1</v>
          </cell>
          <cell r="M20">
            <v>4713.66</v>
          </cell>
          <cell r="N20">
            <v>3666.18</v>
          </cell>
          <cell r="O20">
            <v>3666.18</v>
          </cell>
          <cell r="P20">
            <v>3666.18</v>
          </cell>
          <cell r="Q20">
            <v>4189.92</v>
          </cell>
          <cell r="R20">
            <v>4189.92</v>
          </cell>
          <cell r="S20">
            <v>3666.18</v>
          </cell>
        </row>
        <row r="21">
          <cell r="C21" t="str">
            <v>G/L Account</v>
          </cell>
          <cell r="D21" t="str">
            <v/>
          </cell>
          <cell r="F21" t="str">
            <v/>
          </cell>
          <cell r="G21" t="str">
            <v/>
          </cell>
          <cell r="H21" t="str">
            <v/>
          </cell>
          <cell r="I21">
            <v>624067</v>
          </cell>
          <cell r="J21" t="str">
            <v>Mtr Pd Inv AMI-PAL</v>
          </cell>
          <cell r="K21">
            <v>8730.7000000000007</v>
          </cell>
          <cell r="L21">
            <v>9079.4</v>
          </cell>
          <cell r="M21">
            <v>9079.4</v>
          </cell>
          <cell r="N21">
            <v>9079.4</v>
          </cell>
          <cell r="O21">
            <v>9079.4</v>
          </cell>
          <cell r="P21">
            <v>9777.9</v>
          </cell>
          <cell r="Q21">
            <v>9777.9</v>
          </cell>
          <cell r="R21">
            <v>9428.1</v>
          </cell>
          <cell r="S21">
            <v>9079.4</v>
          </cell>
        </row>
        <row r="22">
          <cell r="C22" t="str">
            <v>Partner Activity</v>
          </cell>
          <cell r="D22" t="str">
            <v/>
          </cell>
        </row>
        <row r="23">
          <cell r="C23" t="str">
            <v>Partner Business Pro</v>
          </cell>
          <cell r="D23" t="str">
            <v/>
          </cell>
        </row>
        <row r="24">
          <cell r="C24" t="str">
            <v>Partner Cost Center</v>
          </cell>
          <cell r="D24" t="str">
            <v/>
          </cell>
        </row>
        <row r="25">
          <cell r="C25" t="str">
            <v>Partner Object Type</v>
          </cell>
          <cell r="D25" t="str">
            <v/>
          </cell>
        </row>
        <row r="26">
          <cell r="C26" t="str">
            <v>Partner object</v>
          </cell>
          <cell r="D26" t="str">
            <v/>
          </cell>
        </row>
        <row r="27">
          <cell r="C27" t="str">
            <v>Partner Order</v>
          </cell>
          <cell r="D27" t="str">
            <v/>
          </cell>
        </row>
        <row r="28">
          <cell r="C28" t="str">
            <v>Partner WBS Element</v>
          </cell>
          <cell r="D28" t="str">
            <v/>
          </cell>
        </row>
        <row r="29">
          <cell r="C29" t="str">
            <v>Time Analysis. Period 001, 002, ..., 012 and total 001-012</v>
          </cell>
          <cell r="D29" t="str">
            <v/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Dec Forecast"/>
      <sheetName val="Flash V1"/>
      <sheetName val="Busi Rpt V1"/>
      <sheetName val="Busi Rpt Graph"/>
      <sheetName val="Capex Growth"/>
      <sheetName val="Adjustments"/>
      <sheetName val="F220 AMI Services"/>
      <sheetName val="F220"/>
      <sheetName val="REG Capex"/>
      <sheetName val="BW V1"/>
      <sheetName val="7 SERIES "/>
      <sheetName val="1.1A PCA Company P&amp;L Corp"/>
      <sheetName val="A606IT BU Proj"/>
      <sheetName val="A606IT BU Proj FC"/>
      <sheetName val="Capital ord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Input"/>
      <sheetName val="Profit Loss Analysis"/>
      <sheetName val="Table"/>
      <sheetName val="PAL NETW ONLY"/>
      <sheetName val="CP NETW ONLY"/>
      <sheetName val="PAL NETW SERV"/>
      <sheetName val="CP NETW SERV"/>
      <sheetName val="NETW_reglu Reco"/>
      <sheetName val="NETW_reglu reports PAL"/>
      <sheetName val="NETW_reglu reports CP"/>
      <sheetName val="PAL Total"/>
      <sheetName val="PAL METR"/>
      <sheetName val="PAL PM"/>
      <sheetName val="PAL METR Soln"/>
      <sheetName val="PAL EN Service"/>
      <sheetName val="CP TOTAL"/>
      <sheetName val="CP P.METR"/>
      <sheetName val="CP EN Service"/>
      <sheetName val="BExRepositorySheet"/>
      <sheetName val="CP P&amp;L"/>
      <sheetName val="PAL P&amp;L"/>
      <sheetName val="CP CTR REPORT"/>
      <sheetName val="PAL CTR REPORT"/>
      <sheetName val="Summary RECO"/>
      <sheetName val="NEW PAL CT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nge log"/>
      <sheetName val="Index"/>
      <sheetName val="Input|Historical"/>
      <sheetName val="Input|CPI_Escalation"/>
      <sheetName val="Input|Weights"/>
      <sheetName val="Input|Forecast"/>
      <sheetName val="Calc|OH"/>
      <sheetName val="Calc|Escalators"/>
      <sheetName val="Calc|Capex Flow(Real2018)"/>
      <sheetName val="Calc|Capex Flow(Real2020)"/>
      <sheetName val="Calc|RIN"/>
      <sheetName val="Output|Capex Summary(Real2018)"/>
      <sheetName val="Output|Capex Summary(Real2020)"/>
      <sheetName val="Output|Real2020"/>
      <sheetName val="Output|Nominal"/>
      <sheetName val="Output|RIN"/>
      <sheetName val="Output|PTRM"/>
      <sheetName val="Output|2020 Plan"/>
      <sheetName val="Lookup|Tables"/>
      <sheetName val="Check|List"/>
    </sheetNames>
    <sheetDataSet>
      <sheetData sheetId="0"/>
      <sheetData sheetId="1">
        <row r="1">
          <cell r="C1" t="str">
            <v>JGN AA 2020-25 Capex Forecast Model</v>
          </cell>
        </row>
      </sheetData>
      <sheetData sheetId="2">
        <row r="11">
          <cell r="I11">
            <v>218134040.95000046</v>
          </cell>
        </row>
      </sheetData>
      <sheetData sheetId="3">
        <row r="20">
          <cell r="C20" t="str">
            <v>[Dec-L] Real 2018 (Mid Year) to Real 2020 (End Year)</v>
          </cell>
        </row>
      </sheetData>
      <sheetData sheetId="4"/>
      <sheetData sheetId="5"/>
      <sheetData sheetId="6">
        <row r="57">
          <cell r="C57" t="str">
            <v>Capitalised Corporate Overheads - Reference Services</v>
          </cell>
        </row>
      </sheetData>
      <sheetData sheetId="7"/>
      <sheetData sheetId="8"/>
      <sheetData sheetId="9">
        <row r="413">
          <cell r="AM413">
            <v>170960042.4849484</v>
          </cell>
        </row>
      </sheetData>
      <sheetData sheetId="10"/>
      <sheetData sheetId="11"/>
      <sheetData sheetId="12">
        <row r="11">
          <cell r="C11" t="str">
            <v>Reference service</v>
          </cell>
        </row>
      </sheetData>
      <sheetData sheetId="13"/>
      <sheetData sheetId="14"/>
      <sheetData sheetId="15"/>
      <sheetData sheetId="16">
        <row r="294">
          <cell r="O294">
            <v>192.31365748698914</v>
          </cell>
        </row>
      </sheetData>
      <sheetData sheetId="17"/>
      <sheetData sheetId="18">
        <row r="11">
          <cell r="F11" t="str">
            <v>$dollars</v>
          </cell>
        </row>
        <row r="32">
          <cell r="F32" t="str">
            <v>year</v>
          </cell>
        </row>
        <row r="40">
          <cell r="F40">
            <v>2</v>
          </cell>
        </row>
        <row r="45">
          <cell r="C45" t="str">
            <v>End Year</v>
          </cell>
        </row>
        <row r="52">
          <cell r="D52">
            <v>2015</v>
          </cell>
        </row>
        <row r="53">
          <cell r="D53">
            <v>2016</v>
          </cell>
        </row>
        <row r="54">
          <cell r="D54">
            <v>2017</v>
          </cell>
        </row>
        <row r="55">
          <cell r="D55">
            <v>2018</v>
          </cell>
        </row>
        <row r="56">
          <cell r="D56">
            <v>2019</v>
          </cell>
        </row>
        <row r="57">
          <cell r="D57">
            <v>2020</v>
          </cell>
        </row>
        <row r="58">
          <cell r="D58">
            <v>2021</v>
          </cell>
        </row>
        <row r="59">
          <cell r="D59">
            <v>2022</v>
          </cell>
        </row>
        <row r="60">
          <cell r="D60">
            <v>2023</v>
          </cell>
        </row>
        <row r="61">
          <cell r="D61">
            <v>2024</v>
          </cell>
        </row>
        <row r="62">
          <cell r="D62">
            <v>2025</v>
          </cell>
        </row>
        <row r="63">
          <cell r="D63" t="str">
            <v>Nominal</v>
          </cell>
        </row>
        <row r="69">
          <cell r="J69">
            <v>43282</v>
          </cell>
        </row>
        <row r="73">
          <cell r="J73" t="str">
            <v>Real 2020</v>
          </cell>
        </row>
      </sheetData>
      <sheetData sheetId="19">
        <row r="2">
          <cell r="F2" t="str">
            <v>OK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up"/>
      <sheetName val="CPI"/>
      <sheetName val="Lists"/>
      <sheetName val="Output&gt;&gt;"/>
      <sheetName val="Total trend"/>
      <sheetName val="Charts"/>
      <sheetName val="DD Chart"/>
      <sheetName val="Decision tables"/>
      <sheetName val="PTRM|RFM&gt;&gt;"/>
      <sheetName val="AER-Forecast"/>
      <sheetName val="actual_capex"/>
      <sheetName val="hist_disposals"/>
      <sheetName val="forecast_disposals"/>
      <sheetName val="Historical&gt;&gt;"/>
      <sheetName val="hist_Total"/>
      <sheetName val="hist_Non-network"/>
      <sheetName val="Forecast&gt;&gt;"/>
      <sheetName val="forecast_Total"/>
      <sheetName val="forecast_Non-network"/>
    </sheetNames>
    <sheetDataSet>
      <sheetData sheetId="0">
        <row r="93">
          <cell r="B93" t="str">
            <v>FY</v>
          </cell>
          <cell r="C93" t="str">
            <v>2004-05</v>
          </cell>
          <cell r="D93" t="str">
            <v>2005-06</v>
          </cell>
          <cell r="E93" t="str">
            <v>2006-07</v>
          </cell>
          <cell r="F93" t="str">
            <v>2007-08</v>
          </cell>
          <cell r="G93" t="str">
            <v>2008-09</v>
          </cell>
          <cell r="H93" t="str">
            <v>2009-10</v>
          </cell>
          <cell r="I93" t="str">
            <v>2010-11</v>
          </cell>
          <cell r="J93" t="str">
            <v>2011-12</v>
          </cell>
          <cell r="K93" t="str">
            <v>2012-13</v>
          </cell>
          <cell r="L93" t="str">
            <v>2013-14</v>
          </cell>
          <cell r="M93" t="str">
            <v>2014-15</v>
          </cell>
          <cell r="N93" t="str">
            <v>2015-16</v>
          </cell>
          <cell r="O93" t="str">
            <v>2016-17</v>
          </cell>
          <cell r="P93" t="str">
            <v>2017-18</v>
          </cell>
          <cell r="Q93" t="str">
            <v>2018-19</v>
          </cell>
          <cell r="R93" t="str">
            <v>2019-20</v>
          </cell>
          <cell r="S93" t="str">
            <v>2020-21</v>
          </cell>
          <cell r="T93" t="str">
            <v>2021-22</v>
          </cell>
          <cell r="U93" t="str">
            <v>2022-23</v>
          </cell>
          <cell r="V93" t="str">
            <v>2023-24</v>
          </cell>
          <cell r="W93" t="str">
            <v>2024-25</v>
          </cell>
          <cell r="X93" t="str">
            <v>2025-26</v>
          </cell>
          <cell r="Y93" t="str">
            <v>2026-27</v>
          </cell>
          <cell r="Z93" t="str">
            <v>2027-28</v>
          </cell>
          <cell r="AA93" t="str">
            <v>2028-29</v>
          </cell>
        </row>
        <row r="116">
          <cell r="B116" t="str">
            <v>FY</v>
          </cell>
          <cell r="C116" t="str">
            <v>2004-05</v>
          </cell>
          <cell r="D116" t="str">
            <v>2005-06</v>
          </cell>
          <cell r="E116" t="str">
            <v>2006-07</v>
          </cell>
          <cell r="F116" t="str">
            <v>2007-08</v>
          </cell>
          <cell r="G116" t="str">
            <v>2008-09</v>
          </cell>
          <cell r="H116" t="str">
            <v>2009-10</v>
          </cell>
          <cell r="I116" t="str">
            <v>2010-11</v>
          </cell>
          <cell r="J116" t="str">
            <v>2011-12</v>
          </cell>
          <cell r="K116" t="str">
            <v>2012-13</v>
          </cell>
          <cell r="L116" t="str">
            <v>2013-14</v>
          </cell>
          <cell r="M116" t="str">
            <v>2014-15</v>
          </cell>
          <cell r="N116" t="str">
            <v>2015-16</v>
          </cell>
          <cell r="O116" t="str">
            <v>2016-17</v>
          </cell>
          <cell r="P116" t="str">
            <v>2017-18</v>
          </cell>
          <cell r="Q116" t="str">
            <v>2018-19</v>
          </cell>
          <cell r="R116" t="str">
            <v>2019-20</v>
          </cell>
          <cell r="S116" t="str">
            <v>2020-21</v>
          </cell>
          <cell r="T116" t="str">
            <v>2021-22</v>
          </cell>
          <cell r="U116" t="str">
            <v>2022-23</v>
          </cell>
          <cell r="V116" t="str">
            <v>2023-24</v>
          </cell>
        </row>
      </sheetData>
      <sheetData sheetId="1" refreshError="1"/>
      <sheetData sheetId="2">
        <row r="6">
          <cell r="B6" t="str">
            <v>Historical</v>
          </cell>
        </row>
        <row r="7">
          <cell r="B7" t="str">
            <v>Historical + forecast</v>
          </cell>
        </row>
      </sheetData>
      <sheetData sheetId="3" refreshError="1"/>
      <sheetData sheetId="4">
        <row r="3">
          <cell r="D3" t="str">
            <v>2004-06-30</v>
          </cell>
        </row>
        <row r="4">
          <cell r="D4" t="str">
            <v>2003-04</v>
          </cell>
        </row>
        <row r="5">
          <cell r="D5" t="str">
            <v>2009-06-30</v>
          </cell>
        </row>
        <row r="6">
          <cell r="D6" t="str">
            <v>2008-09</v>
          </cell>
        </row>
        <row r="8">
          <cell r="D8" t="str">
            <v>2014-19</v>
          </cell>
        </row>
        <row r="9">
          <cell r="D9" t="str">
            <v>Actual</v>
          </cell>
        </row>
        <row r="10">
          <cell r="B10" t="str">
            <v>Lookup</v>
          </cell>
          <cell r="C10" t="str">
            <v>RIN data</v>
          </cell>
          <cell r="D10" t="str">
            <v>2008-09</v>
          </cell>
          <cell r="E10" t="str">
            <v>2009-10</v>
          </cell>
          <cell r="F10" t="str">
            <v>2010-11</v>
          </cell>
          <cell r="G10" t="str">
            <v>2011-12</v>
          </cell>
          <cell r="H10" t="str">
            <v>2012-13</v>
          </cell>
          <cell r="I10" t="str">
            <v>2013-14</v>
          </cell>
          <cell r="J10" t="str">
            <v>2014-15</v>
          </cell>
          <cell r="K10" t="str">
            <v>2015-16</v>
          </cell>
          <cell r="L10" t="str">
            <v>2016-17</v>
          </cell>
          <cell r="M10" t="str">
            <v>2017-18</v>
          </cell>
          <cell r="N10" t="str">
            <v>2018-19</v>
          </cell>
          <cell r="O10" t="str">
            <v>2019-20</v>
          </cell>
          <cell r="P10" t="str">
            <v>2020-21</v>
          </cell>
          <cell r="Q10" t="str">
            <v>2021-22</v>
          </cell>
          <cell r="R10" t="str">
            <v>2022-23</v>
          </cell>
          <cell r="S10" t="str">
            <v>2023-24</v>
          </cell>
          <cell r="T10" t="str">
            <v>2024-25</v>
          </cell>
          <cell r="U10" t="str">
            <v>2025-26</v>
          </cell>
          <cell r="V10" t="str">
            <v>2026-27</v>
          </cell>
          <cell r="W10" t="str">
            <v>2027-28</v>
          </cell>
          <cell r="X10" t="str">
            <v>2028-29</v>
          </cell>
        </row>
        <row r="11">
          <cell r="D11">
            <v>85.799673333679735</v>
          </cell>
        </row>
        <row r="12">
          <cell r="D12">
            <v>13.158453274451654</v>
          </cell>
        </row>
        <row r="13">
          <cell r="D13" t="str">
            <v/>
          </cell>
        </row>
        <row r="14">
          <cell r="D14">
            <v>4.8492215772761114</v>
          </cell>
        </row>
        <row r="15">
          <cell r="D15">
            <v>-4.9762103694929179E-2</v>
          </cell>
        </row>
        <row r="16">
          <cell r="D16">
            <v>0.71842388558628656</v>
          </cell>
        </row>
        <row r="17">
          <cell r="D17">
            <v>13.606172557274693</v>
          </cell>
        </row>
        <row r="18">
          <cell r="D18" t="str">
            <v/>
          </cell>
        </row>
        <row r="19">
          <cell r="D19">
            <v>32.744922802435006</v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>
            <v>150.82710532700855</v>
          </cell>
        </row>
        <row r="28">
          <cell r="D28">
            <v>0</v>
          </cell>
        </row>
        <row r="29">
          <cell r="D29">
            <v>150.82710532700855</v>
          </cell>
        </row>
        <row r="31">
          <cell r="D31">
            <v>13.606177212289071</v>
          </cell>
        </row>
        <row r="32">
          <cell r="D32">
            <v>3.5041629312695353</v>
          </cell>
        </row>
        <row r="33">
          <cell r="D33">
            <v>7.9978484754392278</v>
          </cell>
        </row>
        <row r="34">
          <cell r="D34">
            <v>2.0325856494982744</v>
          </cell>
        </row>
        <row r="35">
          <cell r="D35">
            <v>0</v>
          </cell>
        </row>
        <row r="36">
          <cell r="D36">
            <v>7.1580156082032359E-2</v>
          </cell>
        </row>
        <row r="41">
          <cell r="D41" t="e">
            <v>#N/A</v>
          </cell>
        </row>
        <row r="42">
          <cell r="D42" t="e">
            <v>#N/A</v>
          </cell>
        </row>
        <row r="43">
          <cell r="D43" t="e">
            <v>#N/A</v>
          </cell>
        </row>
        <row r="44">
          <cell r="D44" t="e">
            <v>#N/A</v>
          </cell>
        </row>
        <row r="45">
          <cell r="D45" t="e">
            <v>#N/A</v>
          </cell>
        </row>
        <row r="46">
          <cell r="D46" t="e">
            <v>#N/A</v>
          </cell>
        </row>
        <row r="69">
          <cell r="D69">
            <v>85.799673333679735</v>
          </cell>
        </row>
        <row r="70">
          <cell r="D70">
            <v>32.744922802435006</v>
          </cell>
        </row>
        <row r="71">
          <cell r="D71">
            <v>0.71842388558628656</v>
          </cell>
        </row>
        <row r="72">
          <cell r="D72">
            <v>0</v>
          </cell>
        </row>
        <row r="73">
          <cell r="D73">
            <v>13.606172557274693</v>
          </cell>
        </row>
        <row r="74">
          <cell r="D74">
            <v>4.799459473581182</v>
          </cell>
        </row>
        <row r="75">
          <cell r="D75">
            <v>13.158453274451654</v>
          </cell>
        </row>
        <row r="76">
          <cell r="D76">
            <v>150.82710532700855</v>
          </cell>
        </row>
        <row r="78">
          <cell r="D78" t="e">
            <v>#N/A</v>
          </cell>
        </row>
        <row r="80">
          <cell r="D80">
            <v>13.606177212289071</v>
          </cell>
        </row>
        <row r="81">
          <cell r="D81">
            <v>7.9978484754392278</v>
          </cell>
        </row>
        <row r="82">
          <cell r="D82">
            <v>5.6083287368498427</v>
          </cell>
        </row>
        <row r="83">
          <cell r="D83">
            <v>3.5041629312695353</v>
          </cell>
        </row>
        <row r="84">
          <cell r="D84">
            <v>2.0325856494982744</v>
          </cell>
        </row>
        <row r="85">
          <cell r="D85">
            <v>7.1580156082032359E-2</v>
          </cell>
        </row>
        <row r="91">
          <cell r="D91" t="str">
            <v>2014-19</v>
          </cell>
        </row>
        <row r="92">
          <cell r="D92" t="str">
            <v>Actual</v>
          </cell>
        </row>
        <row r="93">
          <cell r="D93" t="str">
            <v>2008-09</v>
          </cell>
        </row>
        <row r="94">
          <cell r="B94" t="b">
            <v>0</v>
          </cell>
          <cell r="C94" t="str">
            <v>Augex</v>
          </cell>
          <cell r="D94" t="e">
            <v>#N/A</v>
          </cell>
          <cell r="E94" t="e">
            <v>#N/A</v>
          </cell>
          <cell r="F94" t="e">
            <v>#N/A</v>
          </cell>
          <cell r="G94" t="e">
            <v>#N/A</v>
          </cell>
          <cell r="H94" t="e">
            <v>#N/A</v>
          </cell>
          <cell r="I94" t="e">
            <v>#N/A</v>
          </cell>
          <cell r="J94" t="e">
            <v>#N/A</v>
          </cell>
          <cell r="K94" t="e">
            <v>#N/A</v>
          </cell>
          <cell r="L94" t="e">
            <v>#N/A</v>
          </cell>
          <cell r="M94" t="e">
            <v>#N/A</v>
          </cell>
          <cell r="N94" t="e">
            <v>#N/A</v>
          </cell>
          <cell r="O94" t="e">
            <v>#N/A</v>
          </cell>
          <cell r="P94" t="e">
            <v>#N/A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 t="e">
            <v>#N/A</v>
          </cell>
          <cell r="V94" t="e">
            <v>#N/A</v>
          </cell>
          <cell r="W94" t="e">
            <v>#N/A</v>
          </cell>
          <cell r="X94" t="e">
            <v>#N/A</v>
          </cell>
        </row>
        <row r="95">
          <cell r="B95" t="b">
            <v>0</v>
          </cell>
          <cell r="C95" t="str">
            <v>Repex</v>
          </cell>
          <cell r="D95" t="e">
            <v>#N/A</v>
          </cell>
          <cell r="E95" t="e">
            <v>#N/A</v>
          </cell>
          <cell r="F95" t="e">
            <v>#N/A</v>
          </cell>
          <cell r="G95" t="e">
            <v>#N/A</v>
          </cell>
          <cell r="H95" t="e">
            <v>#N/A</v>
          </cell>
          <cell r="I95" t="e">
            <v>#N/A</v>
          </cell>
          <cell r="J95" t="e">
            <v>#N/A</v>
          </cell>
          <cell r="K95" t="e">
            <v>#N/A</v>
          </cell>
          <cell r="L95" t="e">
            <v>#N/A</v>
          </cell>
          <cell r="M95" t="e">
            <v>#N/A</v>
          </cell>
          <cell r="N95" t="e">
            <v>#N/A</v>
          </cell>
          <cell r="O95" t="e">
            <v>#N/A</v>
          </cell>
          <cell r="P95" t="e">
            <v>#N/A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 t="e">
            <v>#N/A</v>
          </cell>
          <cell r="V95" t="e">
            <v>#N/A</v>
          </cell>
          <cell r="W95" t="e">
            <v>#N/A</v>
          </cell>
          <cell r="X95" t="e">
            <v>#N/A</v>
          </cell>
        </row>
        <row r="96">
          <cell r="B96" t="b">
            <v>0</v>
          </cell>
          <cell r="C96" t="str">
            <v>Connections</v>
          </cell>
          <cell r="D96" t="e">
            <v>#N/A</v>
          </cell>
          <cell r="E96" t="e">
            <v>#N/A</v>
          </cell>
          <cell r="F96" t="e">
            <v>#N/A</v>
          </cell>
          <cell r="G96" t="e">
            <v>#N/A</v>
          </cell>
          <cell r="H96" t="e">
            <v>#N/A</v>
          </cell>
          <cell r="I96" t="e">
            <v>#N/A</v>
          </cell>
          <cell r="J96" t="e">
            <v>#N/A</v>
          </cell>
          <cell r="K96" t="e">
            <v>#N/A</v>
          </cell>
          <cell r="L96" t="e">
            <v>#N/A</v>
          </cell>
          <cell r="M96" t="e">
            <v>#N/A</v>
          </cell>
          <cell r="N96" t="e">
            <v>#N/A</v>
          </cell>
          <cell r="O96" t="e">
            <v>#N/A</v>
          </cell>
          <cell r="P96" t="e">
            <v>#N/A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 t="e">
            <v>#N/A</v>
          </cell>
          <cell r="V96" t="e">
            <v>#N/A</v>
          </cell>
          <cell r="W96" t="e">
            <v>#N/A</v>
          </cell>
          <cell r="X96" t="e">
            <v>#N/A</v>
          </cell>
        </row>
        <row r="97">
          <cell r="B97" t="b">
            <v>0</v>
          </cell>
          <cell r="C97" t="str">
            <v>Capital contributions</v>
          </cell>
          <cell r="D97" t="e">
            <v>#N/A</v>
          </cell>
          <cell r="E97" t="e">
            <v>#N/A</v>
          </cell>
          <cell r="F97" t="e">
            <v>#N/A</v>
          </cell>
          <cell r="G97" t="e">
            <v>#N/A</v>
          </cell>
          <cell r="H97" t="e">
            <v>#N/A</v>
          </cell>
          <cell r="I97" t="e">
            <v>#N/A</v>
          </cell>
          <cell r="J97" t="e">
            <v>#N/A</v>
          </cell>
          <cell r="K97" t="e">
            <v>#N/A</v>
          </cell>
          <cell r="L97" t="e">
            <v>#N/A</v>
          </cell>
          <cell r="M97" t="e">
            <v>#N/A</v>
          </cell>
          <cell r="N97" t="e">
            <v>#N/A</v>
          </cell>
          <cell r="O97" t="e">
            <v>#N/A</v>
          </cell>
          <cell r="P97" t="e">
            <v>#N/A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 t="e">
            <v>#N/A</v>
          </cell>
          <cell r="V97" t="e">
            <v>#N/A</v>
          </cell>
          <cell r="W97" t="e">
            <v>#N/A</v>
          </cell>
          <cell r="X97" t="e">
            <v>#N/A</v>
          </cell>
        </row>
        <row r="98">
          <cell r="B98" t="b">
            <v>0</v>
          </cell>
          <cell r="C98" t="str">
            <v>Non-network</v>
          </cell>
          <cell r="D98" t="e">
            <v>#N/A</v>
          </cell>
          <cell r="E98" t="e">
            <v>#N/A</v>
          </cell>
          <cell r="F98" t="e">
            <v>#N/A</v>
          </cell>
          <cell r="G98" t="e">
            <v>#N/A</v>
          </cell>
          <cell r="H98" t="e">
            <v>#N/A</v>
          </cell>
          <cell r="I98" t="e">
            <v>#N/A</v>
          </cell>
          <cell r="J98" t="e">
            <v>#N/A</v>
          </cell>
          <cell r="K98" t="e">
            <v>#N/A</v>
          </cell>
          <cell r="L98" t="e">
            <v>#N/A</v>
          </cell>
          <cell r="M98" t="e">
            <v>#N/A</v>
          </cell>
          <cell r="N98" t="e">
            <v>#N/A</v>
          </cell>
          <cell r="O98" t="e">
            <v>#N/A</v>
          </cell>
          <cell r="P98" t="e">
            <v>#N/A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 t="e">
            <v>#N/A</v>
          </cell>
          <cell r="V98" t="e">
            <v>#N/A</v>
          </cell>
          <cell r="W98" t="e">
            <v>#N/A</v>
          </cell>
          <cell r="X98" t="e">
            <v>#N/A</v>
          </cell>
        </row>
        <row r="99">
          <cell r="B99" t="b">
            <v>0</v>
          </cell>
          <cell r="C99" t="str">
            <v>Capitalised Overheads</v>
          </cell>
          <cell r="D99" t="e">
            <v>#N/A</v>
          </cell>
          <cell r="E99" t="e">
            <v>#N/A</v>
          </cell>
          <cell r="F99" t="e">
            <v>#N/A</v>
          </cell>
          <cell r="G99" t="e">
            <v>#N/A</v>
          </cell>
          <cell r="H99" t="e">
            <v>#N/A</v>
          </cell>
          <cell r="I99" t="e">
            <v>#N/A</v>
          </cell>
          <cell r="J99" t="e">
            <v>#N/A</v>
          </cell>
          <cell r="K99" t="e">
            <v>#N/A</v>
          </cell>
          <cell r="L99" t="e">
            <v>#N/A</v>
          </cell>
          <cell r="M99" t="e">
            <v>#N/A</v>
          </cell>
          <cell r="N99" t="e">
            <v>#N/A</v>
          </cell>
          <cell r="O99" t="e">
            <v>#N/A</v>
          </cell>
          <cell r="P99" t="e">
            <v>#N/A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 t="e">
            <v>#N/A</v>
          </cell>
          <cell r="V99" t="e">
            <v>#N/A</v>
          </cell>
          <cell r="W99" t="e">
            <v>#N/A</v>
          </cell>
          <cell r="X99" t="e">
            <v>#N/A</v>
          </cell>
        </row>
        <row r="100">
          <cell r="B100" t="b">
            <v>0</v>
          </cell>
          <cell r="C100" t="str">
            <v>Balancing item</v>
          </cell>
          <cell r="D100" t="e">
            <v>#N/A</v>
          </cell>
          <cell r="E100" t="e">
            <v>#N/A</v>
          </cell>
          <cell r="F100" t="e">
            <v>#N/A</v>
          </cell>
          <cell r="G100" t="e">
            <v>#N/A</v>
          </cell>
          <cell r="H100" t="e">
            <v>#N/A</v>
          </cell>
          <cell r="I100" t="e">
            <v>#N/A</v>
          </cell>
          <cell r="J100" t="e">
            <v>#N/A</v>
          </cell>
          <cell r="K100" t="e">
            <v>#N/A</v>
          </cell>
          <cell r="L100" t="e">
            <v>#N/A</v>
          </cell>
          <cell r="M100" t="e">
            <v>#N/A</v>
          </cell>
          <cell r="N100" t="e">
            <v>#N/A</v>
          </cell>
          <cell r="O100" t="e">
            <v>#N/A</v>
          </cell>
          <cell r="P100" t="e">
            <v>#N/A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 t="e">
            <v>#N/A</v>
          </cell>
          <cell r="V100" t="e">
            <v>#N/A</v>
          </cell>
          <cell r="W100" t="e">
            <v>#N/A</v>
          </cell>
          <cell r="X100" t="e">
            <v>#N/A</v>
          </cell>
        </row>
        <row r="101">
          <cell r="C101" t="str">
            <v>Gross capex</v>
          </cell>
          <cell r="D101" t="e">
            <v>#N/A</v>
          </cell>
          <cell r="E101" t="e">
            <v>#N/A</v>
          </cell>
          <cell r="F101" t="e">
            <v>#N/A</v>
          </cell>
          <cell r="G101" t="e">
            <v>#N/A</v>
          </cell>
          <cell r="H101" t="e">
            <v>#N/A</v>
          </cell>
          <cell r="I101" t="e">
            <v>#N/A</v>
          </cell>
          <cell r="J101" t="e">
            <v>#N/A</v>
          </cell>
          <cell r="K101" t="e">
            <v>#N/A</v>
          </cell>
          <cell r="L101" t="e">
            <v>#N/A</v>
          </cell>
          <cell r="M101" t="e">
            <v>#N/A</v>
          </cell>
          <cell r="N101" t="e">
            <v>#N/A</v>
          </cell>
          <cell r="O101" t="e">
            <v>#N/A</v>
          </cell>
          <cell r="P101" t="e">
            <v>#N/A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 t="e">
            <v>#N/A</v>
          </cell>
          <cell r="V101" t="e">
            <v>#N/A</v>
          </cell>
          <cell r="W101" t="e">
            <v>#N/A</v>
          </cell>
          <cell r="X101" t="e">
            <v>#N/A</v>
          </cell>
        </row>
        <row r="102">
          <cell r="B102" t="b">
            <v>1</v>
          </cell>
          <cell r="C102" t="str">
            <v>Net capex</v>
          </cell>
          <cell r="D102" t="e">
            <v>#N/A</v>
          </cell>
          <cell r="E102">
            <v>199.96738409214839</v>
          </cell>
          <cell r="F102">
            <v>168.50198248999081</v>
          </cell>
          <cell r="G102">
            <v>179.69639610076584</v>
          </cell>
          <cell r="H102">
            <v>119.01858631211466</v>
          </cell>
          <cell r="I102">
            <v>104.44405153910829</v>
          </cell>
          <cell r="J102">
            <v>33.364314755807939</v>
          </cell>
          <cell r="K102">
            <v>32.563343023045093</v>
          </cell>
          <cell r="L102">
            <v>65.776571256022336</v>
          </cell>
          <cell r="M102">
            <v>65.974201694179811</v>
          </cell>
          <cell r="N102">
            <v>60.963657366684444</v>
          </cell>
          <cell r="O102">
            <v>61.62526189300015</v>
          </cell>
          <cell r="P102">
            <v>54.115335968098812</v>
          </cell>
          <cell r="Q102">
            <v>54.027624448265982</v>
          </cell>
          <cell r="R102">
            <v>65.913817653495173</v>
          </cell>
          <cell r="S102">
            <v>55.472435525633635</v>
          </cell>
          <cell r="T102">
            <v>52.047860050636046</v>
          </cell>
          <cell r="U102">
            <v>67.795571943081129</v>
          </cell>
          <cell r="V102">
            <v>58.72249526404002</v>
          </cell>
          <cell r="W102">
            <v>57.673455578085651</v>
          </cell>
          <cell r="X102">
            <v>51.559696643951376</v>
          </cell>
        </row>
        <row r="103">
          <cell r="D103" t="e">
            <v>#N/A</v>
          </cell>
        </row>
        <row r="104">
          <cell r="B104" t="b">
            <v>0</v>
          </cell>
          <cell r="C104" t="str">
            <v>Non-network ICT</v>
          </cell>
          <cell r="D104" t="e">
            <v>#N/A</v>
          </cell>
          <cell r="E104" t="e">
            <v>#N/A</v>
          </cell>
          <cell r="F104" t="e">
            <v>#N/A</v>
          </cell>
          <cell r="G104" t="e">
            <v>#N/A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  <cell r="L104" t="e">
            <v>#N/A</v>
          </cell>
          <cell r="M104" t="e">
            <v>#N/A</v>
          </cell>
          <cell r="N104" t="e">
            <v>#N/A</v>
          </cell>
          <cell r="O104" t="e">
            <v>#N/A</v>
          </cell>
          <cell r="P104" t="e">
            <v>#N/A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 t="e">
            <v>#N/A</v>
          </cell>
          <cell r="V104" t="e">
            <v>#N/A</v>
          </cell>
          <cell r="W104" t="e">
            <v>#N/A</v>
          </cell>
          <cell r="X104" t="e">
            <v>#N/A</v>
          </cell>
        </row>
        <row r="105">
          <cell r="B105" t="b">
            <v>0</v>
          </cell>
          <cell r="C105" t="str">
            <v>Non-network Other</v>
          </cell>
          <cell r="D105" t="e">
            <v>#N/A</v>
          </cell>
          <cell r="E105" t="e">
            <v>#N/A</v>
          </cell>
          <cell r="F105" t="e">
            <v>#N/A</v>
          </cell>
          <cell r="G105" t="e">
            <v>#N/A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  <cell r="L105" t="e">
            <v>#N/A</v>
          </cell>
          <cell r="M105" t="e">
            <v>#N/A</v>
          </cell>
          <cell r="N105" t="e">
            <v>#N/A</v>
          </cell>
          <cell r="O105" t="e">
            <v>#N/A</v>
          </cell>
          <cell r="P105" t="e">
            <v>#N/A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 t="e">
            <v>#N/A</v>
          </cell>
          <cell r="V105" t="e">
            <v>#N/A</v>
          </cell>
          <cell r="W105" t="e">
            <v>#N/A</v>
          </cell>
          <cell r="X105" t="e">
            <v>#N/A</v>
          </cell>
        </row>
        <row r="106">
          <cell r="B106" t="b">
            <v>0</v>
          </cell>
          <cell r="C106" t="str">
            <v>Property</v>
          </cell>
          <cell r="D106" t="e">
            <v>#N/A</v>
          </cell>
          <cell r="E106" t="e">
            <v>#N/A</v>
          </cell>
          <cell r="F106" t="e">
            <v>#N/A</v>
          </cell>
          <cell r="G106" t="e">
            <v>#N/A</v>
          </cell>
          <cell r="H106" t="e">
            <v>#N/A</v>
          </cell>
          <cell r="I106" t="e">
            <v>#N/A</v>
          </cell>
          <cell r="J106" t="e">
            <v>#N/A</v>
          </cell>
          <cell r="K106" t="e">
            <v>#N/A</v>
          </cell>
          <cell r="L106" t="e">
            <v>#N/A</v>
          </cell>
          <cell r="M106" t="e">
            <v>#N/A</v>
          </cell>
          <cell r="N106" t="e">
            <v>#N/A</v>
          </cell>
          <cell r="O106" t="e">
            <v>#N/A</v>
          </cell>
          <cell r="P106" t="e">
            <v>#N/A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 t="e">
            <v>#N/A</v>
          </cell>
          <cell r="V106" t="e">
            <v>#N/A</v>
          </cell>
          <cell r="W106" t="e">
            <v>#N/A</v>
          </cell>
          <cell r="X106" t="e">
            <v>#N/A</v>
          </cell>
        </row>
        <row r="107">
          <cell r="B107" t="b">
            <v>0</v>
          </cell>
          <cell r="C107" t="str">
            <v>Fleet</v>
          </cell>
          <cell r="D107" t="e">
            <v>#N/A</v>
          </cell>
          <cell r="E107" t="e">
            <v>#N/A</v>
          </cell>
          <cell r="F107" t="e">
            <v>#N/A</v>
          </cell>
          <cell r="G107" t="e">
            <v>#N/A</v>
          </cell>
          <cell r="H107" t="e">
            <v>#N/A</v>
          </cell>
          <cell r="I107" t="e">
            <v>#N/A</v>
          </cell>
          <cell r="J107" t="e">
            <v>#N/A</v>
          </cell>
          <cell r="K107" t="e">
            <v>#N/A</v>
          </cell>
          <cell r="L107" t="e">
            <v>#N/A</v>
          </cell>
          <cell r="M107" t="e">
            <v>#N/A</v>
          </cell>
          <cell r="N107" t="e">
            <v>#N/A</v>
          </cell>
          <cell r="O107" t="e">
            <v>#N/A</v>
          </cell>
          <cell r="P107" t="e">
            <v>#N/A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 t="e">
            <v>#N/A</v>
          </cell>
          <cell r="V107" t="e">
            <v>#N/A</v>
          </cell>
          <cell r="W107" t="e">
            <v>#N/A</v>
          </cell>
          <cell r="X107" t="e">
            <v>#N/A</v>
          </cell>
        </row>
        <row r="108">
          <cell r="B108" t="b">
            <v>0</v>
          </cell>
          <cell r="C108" t="str">
            <v>Plant, equipment and other</v>
          </cell>
          <cell r="D108" t="e">
            <v>#N/A</v>
          </cell>
          <cell r="E108" t="e">
            <v>#N/A</v>
          </cell>
          <cell r="F108" t="e">
            <v>#N/A</v>
          </cell>
          <cell r="G108" t="e">
            <v>#N/A</v>
          </cell>
          <cell r="H108" t="e">
            <v>#N/A</v>
          </cell>
          <cell r="I108" t="e">
            <v>#N/A</v>
          </cell>
          <cell r="J108" t="e">
            <v>#N/A</v>
          </cell>
          <cell r="K108" t="e">
            <v>#N/A</v>
          </cell>
          <cell r="L108" t="e">
            <v>#N/A</v>
          </cell>
          <cell r="M108" t="e">
            <v>#N/A</v>
          </cell>
          <cell r="N108" t="e">
            <v>#N/A</v>
          </cell>
          <cell r="O108" t="e">
            <v>#N/A</v>
          </cell>
          <cell r="P108" t="e">
            <v>#N/A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 t="e">
            <v>#N/A</v>
          </cell>
          <cell r="V108" t="e">
            <v>#N/A</v>
          </cell>
          <cell r="W108" t="e">
            <v>#N/A</v>
          </cell>
          <cell r="X108" t="e">
            <v>#N/A</v>
          </cell>
        </row>
        <row r="109">
          <cell r="B109" t="b">
            <v>1</v>
          </cell>
          <cell r="C109" t="str">
            <v>AER Determination</v>
          </cell>
          <cell r="D109" t="e">
            <v>#N/A</v>
          </cell>
          <cell r="E109">
            <v>243.6001140595996</v>
          </cell>
          <cell r="F109">
            <v>240.81332154373098</v>
          </cell>
          <cell r="G109">
            <v>143.77100253401173</v>
          </cell>
          <cell r="H109">
            <v>151.14832397383063</v>
          </cell>
          <cell r="I109">
            <v>150.79058192801318</v>
          </cell>
          <cell r="J109">
            <v>68.112996250521547</v>
          </cell>
          <cell r="K109">
            <v>86.714480234353715</v>
          </cell>
          <cell r="L109">
            <v>70.985288516431865</v>
          </cell>
          <cell r="M109">
            <v>59.903554175971237</v>
          </cell>
          <cell r="N109">
            <v>45.753701770234898</v>
          </cell>
          <cell r="O109">
            <v>69.36950754007961</v>
          </cell>
          <cell r="P109">
            <v>66.662705204874811</v>
          </cell>
          <cell r="Q109">
            <v>62.603024728601461</v>
          </cell>
          <cell r="R109">
            <v>52.829117580413246</v>
          </cell>
          <cell r="S109">
            <v>46.83568617002836</v>
          </cell>
          <cell r="T109" t="e">
            <v>#N/A</v>
          </cell>
          <cell r="U109" t="e">
            <v>#N/A</v>
          </cell>
          <cell r="V109" t="e">
            <v>#N/A</v>
          </cell>
          <cell r="W109" t="e">
            <v>#N/A</v>
          </cell>
          <cell r="X109" t="e">
            <v>#N/A</v>
          </cell>
        </row>
        <row r="110">
          <cell r="B110" t="b">
            <v>0</v>
          </cell>
          <cell r="C110" t="str">
            <v>Initial Proposal</v>
          </cell>
          <cell r="D110" t="e">
            <v>#N/A</v>
          </cell>
          <cell r="E110" t="e">
            <v>#N/A</v>
          </cell>
          <cell r="F110" t="e">
            <v>#N/A</v>
          </cell>
          <cell r="G110" t="e">
            <v>#N/A</v>
          </cell>
          <cell r="H110" t="e">
            <v>#N/A</v>
          </cell>
          <cell r="I110" t="e">
            <v>#N/A</v>
          </cell>
          <cell r="J110" t="e">
            <v>#N/A</v>
          </cell>
          <cell r="K110" t="e">
            <v>#N/A</v>
          </cell>
          <cell r="L110" t="e">
            <v>#N/A</v>
          </cell>
          <cell r="M110" t="e">
            <v>#N/A</v>
          </cell>
          <cell r="N110" t="e">
            <v>#N/A</v>
          </cell>
          <cell r="O110" t="e">
            <v>#N/A</v>
          </cell>
          <cell r="P110" t="e">
            <v>#N/A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 t="e">
            <v>#N/A</v>
          </cell>
          <cell r="V110" t="e">
            <v>#N/A</v>
          </cell>
          <cell r="W110" t="e">
            <v>#N/A</v>
          </cell>
          <cell r="X110" t="e">
            <v>#N/A</v>
          </cell>
        </row>
        <row r="111">
          <cell r="B111" t="b">
            <v>0</v>
          </cell>
          <cell r="C111" t="str">
            <v>Revised Proposal</v>
          </cell>
          <cell r="D111" t="e">
            <v>#N/A</v>
          </cell>
          <cell r="E111" t="e">
            <v>#N/A</v>
          </cell>
          <cell r="F111" t="e">
            <v>#N/A</v>
          </cell>
          <cell r="G111" t="e">
            <v>#N/A</v>
          </cell>
          <cell r="H111" t="e">
            <v>#N/A</v>
          </cell>
          <cell r="I111" t="e">
            <v>#N/A</v>
          </cell>
          <cell r="J111" t="e">
            <v>#N/A</v>
          </cell>
          <cell r="K111" t="e">
            <v>#N/A</v>
          </cell>
          <cell r="L111" t="e">
            <v>#N/A</v>
          </cell>
          <cell r="M111" t="e">
            <v>#N/A</v>
          </cell>
          <cell r="N111" t="e">
            <v>#N/A</v>
          </cell>
          <cell r="O111" t="e">
            <v>#N/A</v>
          </cell>
          <cell r="P111" t="e">
            <v>#N/A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 t="e">
            <v>#N/A</v>
          </cell>
          <cell r="V111" t="e">
            <v>#N/A</v>
          </cell>
          <cell r="W111" t="e">
            <v>#N/A</v>
          </cell>
          <cell r="X111" t="e">
            <v>#N/A</v>
          </cell>
        </row>
        <row r="112">
          <cell r="B112" t="b">
            <v>0</v>
          </cell>
          <cell r="C112" t="str">
            <v>AER Draft Decision</v>
          </cell>
          <cell r="D112" t="e">
            <v>#N/A</v>
          </cell>
          <cell r="E112" t="e">
            <v>#N/A</v>
          </cell>
          <cell r="F112" t="e">
            <v>#N/A</v>
          </cell>
          <cell r="G112" t="e">
            <v>#N/A</v>
          </cell>
          <cell r="H112" t="e">
            <v>#N/A</v>
          </cell>
          <cell r="I112" t="e">
            <v>#N/A</v>
          </cell>
          <cell r="J112" t="e">
            <v>#N/A</v>
          </cell>
          <cell r="K112" t="e">
            <v>#N/A</v>
          </cell>
          <cell r="L112" t="e">
            <v>#N/A</v>
          </cell>
          <cell r="M112" t="e">
            <v>#N/A</v>
          </cell>
          <cell r="N112" t="e">
            <v>#N/A</v>
          </cell>
          <cell r="O112" t="e">
            <v>#N/A</v>
          </cell>
          <cell r="P112" t="e">
            <v>#N/A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 t="e">
            <v>#N/A</v>
          </cell>
          <cell r="V112" t="e">
            <v>#N/A</v>
          </cell>
          <cell r="W112" t="e">
            <v>#N/A</v>
          </cell>
          <cell r="X112" t="e">
            <v>#N/A</v>
          </cell>
        </row>
        <row r="113">
          <cell r="B113" t="b">
            <v>0</v>
          </cell>
          <cell r="C113" t="str">
            <v>AER Final Decision</v>
          </cell>
          <cell r="D113" t="e">
            <v>#N/A</v>
          </cell>
          <cell r="E113" t="e">
            <v>#N/A</v>
          </cell>
          <cell r="F113" t="e">
            <v>#N/A</v>
          </cell>
          <cell r="G113" t="e">
            <v>#N/A</v>
          </cell>
          <cell r="H113" t="e">
            <v>#N/A</v>
          </cell>
          <cell r="I113" t="e">
            <v>#N/A</v>
          </cell>
          <cell r="J113" t="e">
            <v>#N/A</v>
          </cell>
          <cell r="K113" t="e">
            <v>#N/A</v>
          </cell>
          <cell r="L113" t="e">
            <v>#N/A</v>
          </cell>
          <cell r="M113" t="e">
            <v>#N/A</v>
          </cell>
          <cell r="N113" t="e">
            <v>#N/A</v>
          </cell>
          <cell r="O113" t="e">
            <v>#N/A</v>
          </cell>
          <cell r="P113" t="e">
            <v>#N/A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 t="e">
            <v>#N/A</v>
          </cell>
          <cell r="V113" t="e">
            <v>#N/A</v>
          </cell>
          <cell r="W113" t="e">
            <v>#N/A</v>
          </cell>
          <cell r="X113" t="e">
            <v>#N/A</v>
          </cell>
        </row>
      </sheetData>
      <sheetData sheetId="5" refreshError="1"/>
      <sheetData sheetId="6">
        <row r="2">
          <cell r="C2" t="str">
            <v>$ millions, Real 2023-24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DATES"/>
      <sheetName val="A"/>
      <sheetName val="Reference"/>
      <sheetName val="Lookups and Dates"/>
      <sheetName val="List"/>
      <sheetName val="Master Data"/>
      <sheetName val="Rates"/>
      <sheetName val="OPEX"/>
      <sheetName val="Lists"/>
      <sheetName val="Balsheet"/>
      <sheetName val="LOOKUP"/>
      <sheetName val="Performance Payment"/>
      <sheetName val="Revenue Chart"/>
      <sheetName val="Budget Summary"/>
      <sheetName val="Lookups"/>
      <sheetName val="2. Labour"/>
      <sheetName val="(X) Data"/>
      <sheetName val="GL Accounts"/>
      <sheetName val="Reference Tab"/>
      <sheetName val="ELIMINATIONS"/>
      <sheetName val="I_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etup"/>
      <sheetName val="CPI"/>
      <sheetName val="Lists"/>
      <sheetName val="Output&gt;&gt;"/>
      <sheetName val="Total trend"/>
      <sheetName val="Total trend (2)"/>
      <sheetName val="Output updated 22-3 &amp; 23-4"/>
      <sheetName val="Net Final Det Chart"/>
      <sheetName val="Gross Final Det Chart"/>
      <sheetName val="Gross Draft Det Chart"/>
      <sheetName val="Net Draft Det Chart"/>
      <sheetName val="Escalation CPI"/>
      <sheetName val="Charts"/>
      <sheetName val="Decision tables"/>
      <sheetName val="PTRM|RFM&gt;&gt;"/>
      <sheetName val="AER-Forecast"/>
      <sheetName val="actual_capex"/>
      <sheetName val="hist_disposals"/>
      <sheetName val="forecast_disposals"/>
      <sheetName val="Historical&gt;&gt;"/>
      <sheetName val="hist_Total"/>
      <sheetName val="hist_Non-network"/>
      <sheetName val="Forecast&gt;&gt;"/>
      <sheetName val="forecast_Total"/>
      <sheetName val="forecast_Non-network"/>
    </sheetNames>
    <sheetDataSet>
      <sheetData sheetId="0">
        <row r="48">
          <cell r="B48" t="str">
            <v>FY</v>
          </cell>
          <cell r="C48" t="str">
            <v>2008-09</v>
          </cell>
          <cell r="D48" t="str">
            <v>2009-10</v>
          </cell>
          <cell r="E48" t="str">
            <v>2010-11</v>
          </cell>
          <cell r="F48" t="str">
            <v>2011-12</v>
          </cell>
          <cell r="G48" t="str">
            <v>2012-13</v>
          </cell>
          <cell r="H48" t="str">
            <v>2013-14</v>
          </cell>
          <cell r="I48" t="str">
            <v>2014-15</v>
          </cell>
          <cell r="J48" t="str">
            <v>2015-16</v>
          </cell>
          <cell r="K48" t="str">
            <v>2016-17</v>
          </cell>
          <cell r="L48" t="str">
            <v>2017-18</v>
          </cell>
          <cell r="M48" t="str">
            <v>2018-19</v>
          </cell>
          <cell r="N48" t="str">
            <v>2019-20</v>
          </cell>
          <cell r="O48" t="str">
            <v>2020-21</v>
          </cell>
          <cell r="P48" t="str">
            <v>2021-22</v>
          </cell>
        </row>
        <row r="69">
          <cell r="B69" t="str">
            <v>FY</v>
          </cell>
          <cell r="C69" t="str">
            <v>2022-23</v>
          </cell>
          <cell r="D69" t="str">
            <v>2023-24</v>
          </cell>
          <cell r="E69" t="str">
            <v>2024-25</v>
          </cell>
          <cell r="F69" t="str">
            <v>2025-26</v>
          </cell>
          <cell r="G69" t="str">
            <v>2026-27</v>
          </cell>
          <cell r="H69" t="str">
            <v>2027-28</v>
          </cell>
          <cell r="I69" t="str">
            <v>2028-29</v>
          </cell>
        </row>
        <row r="93">
          <cell r="B93" t="str">
            <v>FY</v>
          </cell>
          <cell r="C93" t="str">
            <v>2004-05</v>
          </cell>
          <cell r="D93" t="str">
            <v>2005-06</v>
          </cell>
          <cell r="E93" t="str">
            <v>2006-07</v>
          </cell>
          <cell r="F93" t="str">
            <v>2007-08</v>
          </cell>
          <cell r="G93" t="str">
            <v>2008-09</v>
          </cell>
          <cell r="H93" t="str">
            <v>2009-10</v>
          </cell>
          <cell r="I93" t="str">
            <v>2010-11</v>
          </cell>
          <cell r="J93" t="str">
            <v>2011-12</v>
          </cell>
          <cell r="K93" t="str">
            <v>2012-13</v>
          </cell>
          <cell r="L93" t="str">
            <v>2013-14</v>
          </cell>
          <cell r="M93" t="str">
            <v>2014-15</v>
          </cell>
          <cell r="N93" t="str">
            <v>2015-16</v>
          </cell>
          <cell r="O93" t="str">
            <v>2016-17</v>
          </cell>
          <cell r="P93" t="str">
            <v>2017-18</v>
          </cell>
          <cell r="Q93" t="str">
            <v>2018-19</v>
          </cell>
          <cell r="R93" t="str">
            <v>2019-20</v>
          </cell>
          <cell r="S93" t="str">
            <v>2020-21</v>
          </cell>
          <cell r="T93" t="str">
            <v>2021-22</v>
          </cell>
          <cell r="U93" t="str">
            <v>2022-23</v>
          </cell>
          <cell r="V93" t="str">
            <v>2023-24</v>
          </cell>
          <cell r="W93" t="str">
            <v>2024-25</v>
          </cell>
          <cell r="X93" t="str">
            <v>2025-26</v>
          </cell>
          <cell r="Y93" t="str">
            <v>2026-27</v>
          </cell>
          <cell r="Z93" t="str">
            <v>2027-28</v>
          </cell>
          <cell r="AA93" t="str">
            <v>2028-29</v>
          </cell>
        </row>
        <row r="116">
          <cell r="B116" t="str">
            <v>FY</v>
          </cell>
          <cell r="C116" t="str">
            <v>2004-05</v>
          </cell>
          <cell r="D116" t="str">
            <v>2005-06</v>
          </cell>
          <cell r="E116" t="str">
            <v>2006-07</v>
          </cell>
          <cell r="F116" t="str">
            <v>2007-08</v>
          </cell>
          <cell r="G116" t="str">
            <v>2008-09</v>
          </cell>
          <cell r="H116" t="str">
            <v>2009-10</v>
          </cell>
          <cell r="I116" t="str">
            <v>2010-11</v>
          </cell>
          <cell r="J116" t="str">
            <v>2011-12</v>
          </cell>
          <cell r="K116" t="str">
            <v>2012-13</v>
          </cell>
          <cell r="L116" t="str">
            <v>2013-14</v>
          </cell>
          <cell r="M116" t="str">
            <v>2014-15</v>
          </cell>
          <cell r="N116" t="str">
            <v>2015-16</v>
          </cell>
          <cell r="O116" t="str">
            <v>2016-17</v>
          </cell>
          <cell r="P116" t="str">
            <v>2017-18</v>
          </cell>
          <cell r="Q116" t="str">
            <v>2018-19</v>
          </cell>
          <cell r="R116" t="str">
            <v>2019-20</v>
          </cell>
          <cell r="S116" t="str">
            <v>2020-21</v>
          </cell>
          <cell r="T116" t="str">
            <v>2021-22</v>
          </cell>
          <cell r="U116" t="str">
            <v>2022-23</v>
          </cell>
          <cell r="V116" t="str">
            <v>2023-24</v>
          </cell>
        </row>
      </sheetData>
      <sheetData sheetId="1" refreshError="1"/>
      <sheetData sheetId="2">
        <row r="6">
          <cell r="B6" t="str">
            <v>Historical</v>
          </cell>
        </row>
        <row r="7">
          <cell r="B7" t="str">
            <v>Historical + forecast</v>
          </cell>
        </row>
      </sheetData>
      <sheetData sheetId="3" refreshError="1"/>
      <sheetData sheetId="4">
        <row r="3">
          <cell r="D3" t="str">
            <v>2004-06-30</v>
          </cell>
        </row>
        <row r="4">
          <cell r="D4" t="str">
            <v>2003-04</v>
          </cell>
        </row>
        <row r="5">
          <cell r="D5" t="str">
            <v>2009-06-30</v>
          </cell>
        </row>
        <row r="6">
          <cell r="D6" t="str">
            <v>2008-09</v>
          </cell>
        </row>
        <row r="9">
          <cell r="D9" t="str">
            <v>Actual</v>
          </cell>
        </row>
        <row r="10">
          <cell r="B10" t="str">
            <v>Lookup</v>
          </cell>
          <cell r="C10" t="str">
            <v>RIN data</v>
          </cell>
          <cell r="D10" t="str">
            <v>2008-09</v>
          </cell>
          <cell r="E10" t="str">
            <v>2009-10</v>
          </cell>
          <cell r="F10" t="str">
            <v>2010-11</v>
          </cell>
          <cell r="G10" t="str">
            <v>2011-12</v>
          </cell>
          <cell r="H10" t="str">
            <v>2012-13</v>
          </cell>
          <cell r="I10" t="str">
            <v>2013-14</v>
          </cell>
          <cell r="J10" t="str">
            <v>2014-15</v>
          </cell>
          <cell r="K10" t="str">
            <v>2015-16</v>
          </cell>
          <cell r="L10" t="str">
            <v>2016-17</v>
          </cell>
          <cell r="M10" t="str">
            <v>2017-18</v>
          </cell>
          <cell r="N10" t="str">
            <v>2018-19</v>
          </cell>
          <cell r="O10" t="str">
            <v>2019-20</v>
          </cell>
          <cell r="P10" t="str">
            <v>2020-21</v>
          </cell>
          <cell r="Q10" t="str">
            <v>2021-22</v>
          </cell>
          <cell r="R10" t="str">
            <v>2022-23</v>
          </cell>
          <cell r="S10" t="str">
            <v>2023-24</v>
          </cell>
          <cell r="T10" t="str">
            <v>2024-25</v>
          </cell>
          <cell r="U10" t="str">
            <v>2025-26</v>
          </cell>
          <cell r="V10" t="str">
            <v>2026-27</v>
          </cell>
          <cell r="W10" t="str">
            <v>2027-28</v>
          </cell>
          <cell r="X10" t="str">
            <v>2028-29</v>
          </cell>
        </row>
        <row r="11">
          <cell r="D11">
            <v>85.799673333679735</v>
          </cell>
        </row>
        <row r="12">
          <cell r="D12">
            <v>13.158453274451654</v>
          </cell>
        </row>
        <row r="13">
          <cell r="D13" t="str">
            <v/>
          </cell>
        </row>
        <row r="14">
          <cell r="D14">
            <v>4.8492215772761114</v>
          </cell>
        </row>
        <row r="15">
          <cell r="D15">
            <v>-4.9762103694929179E-2</v>
          </cell>
        </row>
        <row r="16">
          <cell r="D16">
            <v>0.71842388558628656</v>
          </cell>
        </row>
        <row r="17">
          <cell r="D17">
            <v>13.606172557274693</v>
          </cell>
        </row>
        <row r="18">
          <cell r="D18" t="str">
            <v/>
          </cell>
        </row>
        <row r="19">
          <cell r="D19">
            <v>32.744922802435006</v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>
            <v>150.82710532700855</v>
          </cell>
        </row>
        <row r="28">
          <cell r="D28">
            <v>0</v>
          </cell>
        </row>
        <row r="29">
          <cell r="D29">
            <v>150.82710532700855</v>
          </cell>
        </row>
        <row r="31">
          <cell r="D31">
            <v>13.606177212289071</v>
          </cell>
        </row>
        <row r="32">
          <cell r="D32">
            <v>3.5041629312695353</v>
          </cell>
        </row>
        <row r="33">
          <cell r="D33">
            <v>7.9978484754392278</v>
          </cell>
        </row>
        <row r="34">
          <cell r="D34">
            <v>2.0325856494982744</v>
          </cell>
        </row>
        <row r="35">
          <cell r="D35">
            <v>0</v>
          </cell>
        </row>
        <row r="36">
          <cell r="D36">
            <v>7.1580156082032359E-2</v>
          </cell>
        </row>
        <row r="41">
          <cell r="D41" t="e">
            <v>#N/A</v>
          </cell>
        </row>
        <row r="42">
          <cell r="D42" t="e">
            <v>#N/A</v>
          </cell>
        </row>
        <row r="43">
          <cell r="D43" t="e">
            <v>#N/A</v>
          </cell>
        </row>
        <row r="44">
          <cell r="D44" t="e">
            <v>#N/A</v>
          </cell>
        </row>
        <row r="45">
          <cell r="D45" t="e">
            <v>#N/A</v>
          </cell>
        </row>
        <row r="46">
          <cell r="D46" t="e">
            <v>#N/A</v>
          </cell>
        </row>
        <row r="69">
          <cell r="D69">
            <v>85.799673333679735</v>
          </cell>
        </row>
        <row r="70">
          <cell r="D70">
            <v>32.744922802435006</v>
          </cell>
        </row>
        <row r="71">
          <cell r="D71">
            <v>0.71842388558628656</v>
          </cell>
        </row>
        <row r="72">
          <cell r="D72">
            <v>0</v>
          </cell>
        </row>
        <row r="73">
          <cell r="D73">
            <v>13.606172557274693</v>
          </cell>
        </row>
        <row r="74">
          <cell r="D74">
            <v>4.799459473581182</v>
          </cell>
        </row>
        <row r="75">
          <cell r="D75">
            <v>13.158453274451654</v>
          </cell>
        </row>
        <row r="76">
          <cell r="D76">
            <v>150.82710532700855</v>
          </cell>
        </row>
        <row r="78">
          <cell r="D78" t="e">
            <v>#N/A</v>
          </cell>
        </row>
        <row r="80">
          <cell r="D80">
            <v>13.606177212289071</v>
          </cell>
        </row>
        <row r="81">
          <cell r="D81">
            <v>7.9978484754392278</v>
          </cell>
        </row>
        <row r="82">
          <cell r="D82">
            <v>5.6083287368498427</v>
          </cell>
        </row>
        <row r="83">
          <cell r="D83">
            <v>3.5041629312695353</v>
          </cell>
        </row>
        <row r="84">
          <cell r="D84">
            <v>2.0325856494982744</v>
          </cell>
        </row>
        <row r="85">
          <cell r="D85">
            <v>7.1580156082032359E-2</v>
          </cell>
        </row>
        <row r="91">
          <cell r="D91">
            <v>0</v>
          </cell>
        </row>
        <row r="92">
          <cell r="D92" t="str">
            <v>Actual</v>
          </cell>
        </row>
        <row r="93">
          <cell r="D93" t="str">
            <v>2008-09</v>
          </cell>
        </row>
        <row r="94">
          <cell r="B94" t="b">
            <v>1</v>
          </cell>
          <cell r="C94" t="str">
            <v>Augex</v>
          </cell>
          <cell r="D94">
            <v>85.799673333679735</v>
          </cell>
          <cell r="E94">
            <v>130.57528726025046</v>
          </cell>
          <cell r="F94">
            <v>52.812515150475328</v>
          </cell>
          <cell r="G94">
            <v>68.881807656017912</v>
          </cell>
          <cell r="H94">
            <v>13.822478861152366</v>
          </cell>
          <cell r="I94">
            <v>5.875497069116725</v>
          </cell>
          <cell r="J94">
            <v>0.18793286203893408</v>
          </cell>
          <cell r="K94">
            <v>0.32360934274152181</v>
          </cell>
          <cell r="L94">
            <v>1.5928691027160506</v>
          </cell>
          <cell r="M94">
            <v>4.1097781711901238</v>
          </cell>
          <cell r="N94">
            <v>4.3571353102415795</v>
          </cell>
          <cell r="O94">
            <v>1.3659458012092638</v>
          </cell>
          <cell r="P94">
            <v>1.1656973894430414</v>
          </cell>
          <cell r="Q94">
            <v>2.4593679312277712</v>
          </cell>
          <cell r="R94">
            <v>3.9140225000264501</v>
          </cell>
          <cell r="S94">
            <v>3.1447957702324598</v>
          </cell>
          <cell r="T94">
            <v>1.54881909527729</v>
          </cell>
          <cell r="U94">
            <v>5.3635924379941597</v>
          </cell>
          <cell r="V94">
            <v>5.5996656122062802</v>
          </cell>
          <cell r="W94">
            <v>0.53602196115148604</v>
          </cell>
          <cell r="X94">
            <v>7.6731449643952203</v>
          </cell>
        </row>
        <row r="95">
          <cell r="B95" t="b">
            <v>1</v>
          </cell>
          <cell r="C95" t="str">
            <v>Repex</v>
          </cell>
          <cell r="D95">
            <v>32.744922802435006</v>
          </cell>
          <cell r="E95">
            <v>25.305346803075022</v>
          </cell>
          <cell r="F95">
            <v>57.978861265406373</v>
          </cell>
          <cell r="G95">
            <v>59.743724350928979</v>
          </cell>
          <cell r="H95">
            <v>93.13070366966889</v>
          </cell>
          <cell r="I95">
            <v>90.643702170821683</v>
          </cell>
          <cell r="J95">
            <v>22.248898332573415</v>
          </cell>
          <cell r="K95">
            <v>19.19408381358468</v>
          </cell>
          <cell r="L95">
            <v>36.775620930749881</v>
          </cell>
          <cell r="M95">
            <v>35.104280736551715</v>
          </cell>
          <cell r="N95">
            <v>32.466365703566048</v>
          </cell>
          <cell r="O95">
            <v>31.175020588397448</v>
          </cell>
          <cell r="P95">
            <v>23.368192523832803</v>
          </cell>
          <cell r="Q95">
            <v>29.559114777304028</v>
          </cell>
          <cell r="R95">
            <v>40.111257405507999</v>
          </cell>
          <cell r="S95">
            <v>32.351178161272898</v>
          </cell>
          <cell r="T95">
            <v>30.698966183155903</v>
          </cell>
          <cell r="U95">
            <v>39.636985655833698</v>
          </cell>
          <cell r="V95">
            <v>32.940742865979004</v>
          </cell>
          <cell r="W95">
            <v>37.900872451413996</v>
          </cell>
          <cell r="X95">
            <v>26.186389069813799</v>
          </cell>
        </row>
        <row r="96">
          <cell r="B96" t="b">
            <v>1</v>
          </cell>
          <cell r="C96" t="str">
            <v>Connections</v>
          </cell>
          <cell r="D96">
            <v>0.71842388558628656</v>
          </cell>
          <cell r="E96">
            <v>9.2154078713139125</v>
          </cell>
          <cell r="F96">
            <v>32.828648688890958</v>
          </cell>
          <cell r="G96">
            <v>33.521087365082813</v>
          </cell>
          <cell r="H96">
            <v>2.716832052019603</v>
          </cell>
          <cell r="I96">
            <v>0.15149365265318387</v>
          </cell>
          <cell r="J96">
            <v>3.1355202854384903E-3</v>
          </cell>
          <cell r="K96">
            <v>1.259042537627047E-3</v>
          </cell>
          <cell r="L96">
            <v>0</v>
          </cell>
          <cell r="M96">
            <v>0</v>
          </cell>
          <cell r="N96">
            <v>0</v>
          </cell>
          <cell r="O96">
            <v>0.44241689236864451</v>
          </cell>
          <cell r="P96">
            <v>2.4178316387002967</v>
          </cell>
          <cell r="Q96">
            <v>0.46528251216058902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</row>
        <row r="97">
          <cell r="B97" t="b">
            <v>0</v>
          </cell>
          <cell r="C97" t="str">
            <v>Capital contributions</v>
          </cell>
          <cell r="D97" t="e">
            <v>#N/A</v>
          </cell>
          <cell r="E97" t="e">
            <v>#N/A</v>
          </cell>
          <cell r="F97" t="e">
            <v>#N/A</v>
          </cell>
          <cell r="G97" t="e">
            <v>#N/A</v>
          </cell>
          <cell r="H97" t="e">
            <v>#N/A</v>
          </cell>
          <cell r="I97" t="e">
            <v>#N/A</v>
          </cell>
          <cell r="J97" t="e">
            <v>#N/A</v>
          </cell>
          <cell r="K97" t="e">
            <v>#N/A</v>
          </cell>
          <cell r="L97" t="e">
            <v>#N/A</v>
          </cell>
          <cell r="M97" t="e">
            <v>#N/A</v>
          </cell>
          <cell r="N97" t="e">
            <v>#N/A</v>
          </cell>
          <cell r="O97" t="e">
            <v>#N/A</v>
          </cell>
          <cell r="P97" t="e">
            <v>#N/A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 t="e">
            <v>#N/A</v>
          </cell>
          <cell r="V97" t="e">
            <v>#N/A</v>
          </cell>
          <cell r="W97" t="e">
            <v>#N/A</v>
          </cell>
          <cell r="X97" t="e">
            <v>#N/A</v>
          </cell>
        </row>
        <row r="98">
          <cell r="B98" t="b">
            <v>1</v>
          </cell>
          <cell r="C98" t="str">
            <v>Non-network</v>
          </cell>
          <cell r="D98">
            <v>13.606172557274693</v>
          </cell>
          <cell r="E98">
            <v>14.02328775427068</v>
          </cell>
          <cell r="F98">
            <v>31.878979007009903</v>
          </cell>
          <cell r="G98">
            <v>9.6275601310911707</v>
          </cell>
          <cell r="H98">
            <v>7.3840635350680159</v>
          </cell>
          <cell r="I98">
            <v>7.0860013138574214</v>
          </cell>
          <cell r="J98">
            <v>4.2391269133779907</v>
          </cell>
          <cell r="K98">
            <v>6.9706404970893665</v>
          </cell>
          <cell r="L98">
            <v>13.01574318104443</v>
          </cell>
          <cell r="M98">
            <v>12.163616446257343</v>
          </cell>
          <cell r="N98">
            <v>5.9798381705083159</v>
          </cell>
          <cell r="O98">
            <v>8.3874211355932076</v>
          </cell>
          <cell r="P98">
            <v>7.3593418723540927</v>
          </cell>
          <cell r="Q98">
            <v>4.7631425443745359</v>
          </cell>
          <cell r="R98">
            <v>10.0107777886516</v>
          </cell>
          <cell r="S98">
            <v>9.1192691594766391</v>
          </cell>
          <cell r="T98">
            <v>7.9469724963587502</v>
          </cell>
          <cell r="U98">
            <v>10.226322588837899</v>
          </cell>
          <cell r="V98">
            <v>7.9505276183963698</v>
          </cell>
          <cell r="W98">
            <v>7.2011270916383499</v>
          </cell>
          <cell r="X98">
            <v>6.0133048719376498</v>
          </cell>
        </row>
        <row r="99">
          <cell r="B99" t="b">
            <v>1</v>
          </cell>
          <cell r="C99" t="str">
            <v>Capitalised Overheads</v>
          </cell>
          <cell r="D99">
            <v>4.799459473581182</v>
          </cell>
          <cell r="E99">
            <v>4.9986862781407764</v>
          </cell>
          <cell r="F99">
            <v>5.6315517660914107</v>
          </cell>
          <cell r="G99">
            <v>4.259436867052858</v>
          </cell>
          <cell r="H99">
            <v>3.6323960423054662</v>
          </cell>
          <cell r="I99">
            <v>3.449049015787784</v>
          </cell>
          <cell r="J99">
            <v>3.6608000190305114</v>
          </cell>
          <cell r="K99">
            <v>5.6806761911935313</v>
          </cell>
          <cell r="L99">
            <v>13.768086014784529</v>
          </cell>
          <cell r="M99">
            <v>14.373403454248116</v>
          </cell>
          <cell r="N99">
            <v>17.188192396979559</v>
          </cell>
          <cell r="O99">
            <v>19.539118654323367</v>
          </cell>
          <cell r="P99">
            <v>13.534248637125355</v>
          </cell>
          <cell r="Q99">
            <v>12.43535351377691</v>
          </cell>
          <cell r="R99">
            <v>11.87775995930912</v>
          </cell>
          <cell r="S99">
            <v>10.857192434651639</v>
          </cell>
          <cell r="T99">
            <v>12.033528652217161</v>
          </cell>
          <cell r="U99">
            <v>12.87354958129688</v>
          </cell>
          <cell r="V99">
            <v>12.578773295226579</v>
          </cell>
          <cell r="W99">
            <v>12.56186959778684</v>
          </cell>
          <cell r="X99">
            <v>12.30221647995192</v>
          </cell>
        </row>
        <row r="100">
          <cell r="B100" t="b">
            <v>1</v>
          </cell>
          <cell r="C100" t="str">
            <v>Balancing item</v>
          </cell>
          <cell r="D100">
            <v>13.158453274451654</v>
          </cell>
          <cell r="E100">
            <v>15.849368125097534</v>
          </cell>
          <cell r="F100">
            <v>-11.842950770041028</v>
          </cell>
          <cell r="G100">
            <v>3.7125537663115469</v>
          </cell>
          <cell r="H100">
            <v>-1.3477197264448326</v>
          </cell>
          <cell r="I100">
            <v>-2.4334520962218633</v>
          </cell>
          <cell r="J100">
            <v>3.0577822216721109</v>
          </cell>
          <cell r="K100">
            <v>0.39381549396882581</v>
          </cell>
          <cell r="L100">
            <v>0.64252308056106588</v>
          </cell>
          <cell r="M100">
            <v>0.25269431256246094</v>
          </cell>
          <cell r="N100">
            <v>0.97212578538893679</v>
          </cell>
          <cell r="O100">
            <v>0.68820592542725156</v>
          </cell>
          <cell r="P100">
            <v>6.245993105488421</v>
          </cell>
          <cell r="Q100">
            <v>4.1747030163873564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</row>
        <row r="101">
          <cell r="B101" t="b">
            <v>1</v>
          </cell>
          <cell r="C101" t="str">
            <v>Gross capex</v>
          </cell>
          <cell r="D101">
            <v>150.82710532700855</v>
          </cell>
          <cell r="E101">
            <v>199.96738409214839</v>
          </cell>
          <cell r="F101">
            <v>169.28760510783292</v>
          </cell>
          <cell r="G101">
            <v>179.74617013648529</v>
          </cell>
          <cell r="H101">
            <v>119.33875443376949</v>
          </cell>
          <cell r="I101">
            <v>104.77229112601492</v>
          </cell>
          <cell r="J101">
            <v>33.397675868978403</v>
          </cell>
          <cell r="K101">
            <v>32.564084381115549</v>
          </cell>
          <cell r="L101">
            <v>65.794842309855952</v>
          </cell>
          <cell r="M101">
            <v>66.003773120809754</v>
          </cell>
          <cell r="N101">
            <v>60.963657366684444</v>
          </cell>
          <cell r="O101">
            <v>61.598128997319186</v>
          </cell>
          <cell r="P101">
            <v>54.091305166944011</v>
          </cell>
          <cell r="Q101">
            <v>53.856964295231194</v>
          </cell>
          <cell r="R101">
            <v>65.913817653495173</v>
          </cell>
          <cell r="S101">
            <v>55.472435525633635</v>
          </cell>
          <cell r="T101">
            <v>52.228286427009095</v>
          </cell>
          <cell r="U101">
            <v>68.100450263962642</v>
          </cell>
          <cell r="V101">
            <v>59.069709391808232</v>
          </cell>
          <cell r="W101">
            <v>58.199891101990666</v>
          </cell>
          <cell r="X101">
            <v>52.175055386098592</v>
          </cell>
        </row>
        <row r="102">
          <cell r="B102" t="b">
            <v>0</v>
          </cell>
          <cell r="C102" t="str">
            <v>Net capex</v>
          </cell>
          <cell r="D102" t="e">
            <v>#N/A</v>
          </cell>
          <cell r="E102" t="e">
            <v>#N/A</v>
          </cell>
          <cell r="F102" t="e">
            <v>#N/A</v>
          </cell>
          <cell r="G102" t="e">
            <v>#N/A</v>
          </cell>
          <cell r="H102" t="e">
            <v>#N/A</v>
          </cell>
          <cell r="I102" t="e">
            <v>#N/A</v>
          </cell>
          <cell r="J102" t="e">
            <v>#N/A</v>
          </cell>
          <cell r="K102" t="e">
            <v>#N/A</v>
          </cell>
          <cell r="L102" t="e">
            <v>#N/A</v>
          </cell>
          <cell r="M102" t="e">
            <v>#N/A</v>
          </cell>
          <cell r="N102" t="e">
            <v>#N/A</v>
          </cell>
          <cell r="O102" t="e">
            <v>#N/A</v>
          </cell>
          <cell r="P102" t="e">
            <v>#N/A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 t="e">
            <v>#N/A</v>
          </cell>
          <cell r="V102" t="e">
            <v>#N/A</v>
          </cell>
          <cell r="W102" t="e">
            <v>#N/A</v>
          </cell>
          <cell r="X102" t="e">
            <v>#N/A</v>
          </cell>
        </row>
        <row r="103">
          <cell r="D103" t="e">
            <v>#N/A</v>
          </cell>
        </row>
        <row r="104">
          <cell r="B104" t="b">
            <v>0</v>
          </cell>
          <cell r="C104" t="str">
            <v>Non-network ICT</v>
          </cell>
          <cell r="D104" t="e">
            <v>#N/A</v>
          </cell>
          <cell r="E104" t="e">
            <v>#N/A</v>
          </cell>
          <cell r="F104" t="e">
            <v>#N/A</v>
          </cell>
          <cell r="G104" t="e">
            <v>#N/A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  <cell r="L104" t="e">
            <v>#N/A</v>
          </cell>
          <cell r="M104" t="e">
            <v>#N/A</v>
          </cell>
          <cell r="N104" t="e">
            <v>#N/A</v>
          </cell>
          <cell r="O104" t="e">
            <v>#N/A</v>
          </cell>
          <cell r="P104" t="e">
            <v>#N/A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 t="e">
            <v>#N/A</v>
          </cell>
          <cell r="V104" t="e">
            <v>#N/A</v>
          </cell>
          <cell r="W104" t="e">
            <v>#N/A</v>
          </cell>
          <cell r="X104" t="e">
            <v>#N/A</v>
          </cell>
        </row>
        <row r="105">
          <cell r="B105" t="b">
            <v>0</v>
          </cell>
          <cell r="C105" t="str">
            <v>Non-network Other</v>
          </cell>
          <cell r="D105" t="e">
            <v>#N/A</v>
          </cell>
          <cell r="E105" t="e">
            <v>#N/A</v>
          </cell>
          <cell r="F105" t="e">
            <v>#N/A</v>
          </cell>
          <cell r="G105" t="e">
            <v>#N/A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  <cell r="L105" t="e">
            <v>#N/A</v>
          </cell>
          <cell r="M105" t="e">
            <v>#N/A</v>
          </cell>
          <cell r="N105" t="e">
            <v>#N/A</v>
          </cell>
          <cell r="O105" t="e">
            <v>#N/A</v>
          </cell>
          <cell r="P105" t="e">
            <v>#N/A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 t="e">
            <v>#N/A</v>
          </cell>
          <cell r="V105" t="e">
            <v>#N/A</v>
          </cell>
          <cell r="W105" t="e">
            <v>#N/A</v>
          </cell>
          <cell r="X105" t="e">
            <v>#N/A</v>
          </cell>
        </row>
        <row r="106">
          <cell r="B106" t="b">
            <v>0</v>
          </cell>
          <cell r="C106" t="str">
            <v>Property</v>
          </cell>
          <cell r="D106" t="e">
            <v>#N/A</v>
          </cell>
          <cell r="E106" t="e">
            <v>#N/A</v>
          </cell>
          <cell r="F106" t="e">
            <v>#N/A</v>
          </cell>
          <cell r="G106" t="e">
            <v>#N/A</v>
          </cell>
          <cell r="H106" t="e">
            <v>#N/A</v>
          </cell>
          <cell r="I106" t="e">
            <v>#N/A</v>
          </cell>
          <cell r="J106" t="e">
            <v>#N/A</v>
          </cell>
          <cell r="K106" t="e">
            <v>#N/A</v>
          </cell>
          <cell r="L106" t="e">
            <v>#N/A</v>
          </cell>
          <cell r="M106" t="e">
            <v>#N/A</v>
          </cell>
          <cell r="N106" t="e">
            <v>#N/A</v>
          </cell>
          <cell r="O106" t="e">
            <v>#N/A</v>
          </cell>
          <cell r="P106" t="e">
            <v>#N/A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 t="e">
            <v>#N/A</v>
          </cell>
          <cell r="V106" t="e">
            <v>#N/A</v>
          </cell>
          <cell r="W106" t="e">
            <v>#N/A</v>
          </cell>
          <cell r="X106" t="e">
            <v>#N/A</v>
          </cell>
        </row>
        <row r="107">
          <cell r="B107" t="b">
            <v>0</v>
          </cell>
          <cell r="C107" t="str">
            <v>Fleet</v>
          </cell>
          <cell r="D107" t="e">
            <v>#N/A</v>
          </cell>
          <cell r="E107" t="e">
            <v>#N/A</v>
          </cell>
          <cell r="F107" t="e">
            <v>#N/A</v>
          </cell>
          <cell r="G107" t="e">
            <v>#N/A</v>
          </cell>
          <cell r="H107" t="e">
            <v>#N/A</v>
          </cell>
          <cell r="I107" t="e">
            <v>#N/A</v>
          </cell>
          <cell r="J107" t="e">
            <v>#N/A</v>
          </cell>
          <cell r="K107" t="e">
            <v>#N/A</v>
          </cell>
          <cell r="L107" t="e">
            <v>#N/A</v>
          </cell>
          <cell r="M107" t="e">
            <v>#N/A</v>
          </cell>
          <cell r="N107" t="e">
            <v>#N/A</v>
          </cell>
          <cell r="O107" t="e">
            <v>#N/A</v>
          </cell>
          <cell r="P107" t="e">
            <v>#N/A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 t="e">
            <v>#N/A</v>
          </cell>
          <cell r="V107" t="e">
            <v>#N/A</v>
          </cell>
          <cell r="W107" t="e">
            <v>#N/A</v>
          </cell>
          <cell r="X107" t="e">
            <v>#N/A</v>
          </cell>
        </row>
        <row r="108">
          <cell r="B108" t="b">
            <v>0</v>
          </cell>
          <cell r="C108" t="str">
            <v>Plant, equipment and other</v>
          </cell>
          <cell r="D108" t="e">
            <v>#N/A</v>
          </cell>
          <cell r="E108" t="e">
            <v>#N/A</v>
          </cell>
          <cell r="F108" t="e">
            <v>#N/A</v>
          </cell>
          <cell r="G108" t="e">
            <v>#N/A</v>
          </cell>
          <cell r="H108" t="e">
            <v>#N/A</v>
          </cell>
          <cell r="I108" t="e">
            <v>#N/A</v>
          </cell>
          <cell r="J108" t="e">
            <v>#N/A</v>
          </cell>
          <cell r="K108" t="e">
            <v>#N/A</v>
          </cell>
          <cell r="L108" t="e">
            <v>#N/A</v>
          </cell>
          <cell r="M108" t="e">
            <v>#N/A</v>
          </cell>
          <cell r="N108" t="e">
            <v>#N/A</v>
          </cell>
          <cell r="O108" t="e">
            <v>#N/A</v>
          </cell>
          <cell r="P108" t="e">
            <v>#N/A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 t="e">
            <v>#N/A</v>
          </cell>
          <cell r="V108" t="e">
            <v>#N/A</v>
          </cell>
          <cell r="W108" t="e">
            <v>#N/A</v>
          </cell>
          <cell r="X108" t="e">
            <v>#N/A</v>
          </cell>
        </row>
        <row r="109">
          <cell r="B109" t="b">
            <v>1</v>
          </cell>
          <cell r="C109" t="str">
            <v>AER Determination</v>
          </cell>
          <cell r="D109" t="e">
            <v>#N/A</v>
          </cell>
          <cell r="E109">
            <v>243.6001140595996</v>
          </cell>
          <cell r="F109">
            <v>240.81332154373098</v>
          </cell>
          <cell r="G109">
            <v>143.77100253401173</v>
          </cell>
          <cell r="H109">
            <v>151.14832397383063</v>
          </cell>
          <cell r="I109">
            <v>150.79058192801318</v>
          </cell>
          <cell r="J109">
            <v>68.112996250521547</v>
          </cell>
          <cell r="K109">
            <v>86.714480234353715</v>
          </cell>
          <cell r="L109">
            <v>70.985288516431865</v>
          </cell>
          <cell r="M109">
            <v>59.903554175971237</v>
          </cell>
          <cell r="N109">
            <v>45.753701770234898</v>
          </cell>
          <cell r="O109">
            <v>69.36950754007961</v>
          </cell>
          <cell r="P109">
            <v>66.662705204874811</v>
          </cell>
          <cell r="Q109">
            <v>62.603024728601461</v>
          </cell>
          <cell r="R109">
            <v>52.829117580413246</v>
          </cell>
          <cell r="S109">
            <v>46.83568617002836</v>
          </cell>
          <cell r="T109" t="e">
            <v>#N/A</v>
          </cell>
          <cell r="U109" t="e">
            <v>#N/A</v>
          </cell>
          <cell r="V109" t="e">
            <v>#N/A</v>
          </cell>
          <cell r="W109" t="e">
            <v>#N/A</v>
          </cell>
          <cell r="X109" t="e">
            <v>#N/A</v>
          </cell>
        </row>
        <row r="110">
          <cell r="B110" t="b">
            <v>1</v>
          </cell>
          <cell r="C110" t="str">
            <v>Initial Proposal</v>
          </cell>
          <cell r="D110" t="e">
            <v>#N/A</v>
          </cell>
          <cell r="E110" t="e">
            <v>#N/A</v>
          </cell>
          <cell r="F110" t="e">
            <v>#N/A</v>
          </cell>
          <cell r="G110" t="e">
            <v>#N/A</v>
          </cell>
          <cell r="H110" t="e">
            <v>#N/A</v>
          </cell>
          <cell r="I110" t="e">
            <v>#N/A</v>
          </cell>
          <cell r="J110" t="e">
            <v>#N/A</v>
          </cell>
          <cell r="K110" t="e">
            <v>#N/A</v>
          </cell>
          <cell r="L110" t="e">
            <v>#N/A</v>
          </cell>
          <cell r="M110" t="e">
            <v>#N/A</v>
          </cell>
          <cell r="N110" t="e">
            <v>#N/A</v>
          </cell>
          <cell r="O110" t="e">
            <v>#N/A</v>
          </cell>
          <cell r="P110" t="e">
            <v>#N/A</v>
          </cell>
          <cell r="Q110" t="e">
            <v>#N/A</v>
          </cell>
          <cell r="R110" t="e">
            <v>#N/A</v>
          </cell>
          <cell r="S110" t="e">
            <v>#N/A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  <row r="111">
          <cell r="B111" t="b">
            <v>0</v>
          </cell>
          <cell r="C111" t="str">
            <v>Revised Proposal</v>
          </cell>
          <cell r="D111" t="e">
            <v>#N/A</v>
          </cell>
          <cell r="E111" t="e">
            <v>#N/A</v>
          </cell>
          <cell r="F111" t="e">
            <v>#N/A</v>
          </cell>
          <cell r="G111" t="e">
            <v>#N/A</v>
          </cell>
          <cell r="H111" t="e">
            <v>#N/A</v>
          </cell>
          <cell r="I111" t="e">
            <v>#N/A</v>
          </cell>
          <cell r="J111" t="e">
            <v>#N/A</v>
          </cell>
          <cell r="K111" t="e">
            <v>#N/A</v>
          </cell>
          <cell r="L111" t="e">
            <v>#N/A</v>
          </cell>
          <cell r="M111" t="e">
            <v>#N/A</v>
          </cell>
          <cell r="N111" t="e">
            <v>#N/A</v>
          </cell>
          <cell r="O111" t="e">
            <v>#N/A</v>
          </cell>
          <cell r="P111" t="e">
            <v>#N/A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 t="e">
            <v>#N/A</v>
          </cell>
          <cell r="V111" t="e">
            <v>#N/A</v>
          </cell>
          <cell r="W111" t="e">
            <v>#N/A</v>
          </cell>
          <cell r="X111" t="e">
            <v>#N/A</v>
          </cell>
        </row>
        <row r="112">
          <cell r="B112" t="b">
            <v>0</v>
          </cell>
          <cell r="C112" t="str">
            <v>AER Draft Decision</v>
          </cell>
          <cell r="D112" t="e">
            <v>#N/A</v>
          </cell>
          <cell r="E112" t="e">
            <v>#N/A</v>
          </cell>
          <cell r="F112" t="e">
            <v>#N/A</v>
          </cell>
          <cell r="G112" t="e">
            <v>#N/A</v>
          </cell>
          <cell r="H112" t="e">
            <v>#N/A</v>
          </cell>
          <cell r="I112" t="e">
            <v>#N/A</v>
          </cell>
          <cell r="J112" t="e">
            <v>#N/A</v>
          </cell>
          <cell r="K112" t="e">
            <v>#N/A</v>
          </cell>
          <cell r="L112" t="e">
            <v>#N/A</v>
          </cell>
          <cell r="M112" t="e">
            <v>#N/A</v>
          </cell>
          <cell r="N112" t="e">
            <v>#N/A</v>
          </cell>
          <cell r="O112" t="e">
            <v>#N/A</v>
          </cell>
          <cell r="P112" t="e">
            <v>#N/A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 t="e">
            <v>#N/A</v>
          </cell>
          <cell r="V112" t="e">
            <v>#N/A</v>
          </cell>
          <cell r="W112" t="e">
            <v>#N/A</v>
          </cell>
          <cell r="X112" t="e">
            <v>#N/A</v>
          </cell>
        </row>
        <row r="113">
          <cell r="B113" t="b">
            <v>0</v>
          </cell>
          <cell r="C113" t="str">
            <v>AER Final Decision</v>
          </cell>
          <cell r="D113" t="e">
            <v>#N/A</v>
          </cell>
          <cell r="E113" t="e">
            <v>#N/A</v>
          </cell>
          <cell r="F113" t="e">
            <v>#N/A</v>
          </cell>
          <cell r="G113" t="e">
            <v>#N/A</v>
          </cell>
          <cell r="H113" t="e">
            <v>#N/A</v>
          </cell>
          <cell r="I113" t="e">
            <v>#N/A</v>
          </cell>
          <cell r="J113" t="e">
            <v>#N/A</v>
          </cell>
          <cell r="K113" t="e">
            <v>#N/A</v>
          </cell>
          <cell r="L113" t="e">
            <v>#N/A</v>
          </cell>
          <cell r="M113" t="e">
            <v>#N/A</v>
          </cell>
          <cell r="N113" t="e">
            <v>#N/A</v>
          </cell>
          <cell r="O113" t="e">
            <v>#N/A</v>
          </cell>
          <cell r="P113" t="e">
            <v>#N/A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 t="e">
            <v>#N/A</v>
          </cell>
          <cell r="V113" t="e">
            <v>#N/A</v>
          </cell>
          <cell r="W113" t="e">
            <v>#N/A</v>
          </cell>
          <cell r="X113" t="e">
            <v>#N/A</v>
          </cell>
        </row>
      </sheetData>
      <sheetData sheetId="5" refreshError="1"/>
      <sheetData sheetId="6">
        <row r="23">
          <cell r="F23">
            <v>49287957.479615502</v>
          </cell>
        </row>
      </sheetData>
      <sheetData sheetId="7">
        <row r="2">
          <cell r="C2" t="str">
            <v>$ millions, Real 2023-24</v>
          </cell>
        </row>
      </sheetData>
      <sheetData sheetId="8">
        <row r="2">
          <cell r="C2" t="str">
            <v>$ millions, Real 2023-24</v>
          </cell>
        </row>
      </sheetData>
      <sheetData sheetId="9" refreshError="1"/>
      <sheetData sheetId="10" refreshError="1"/>
      <sheetData sheetId="11">
        <row r="6">
          <cell r="D6">
            <v>1.1933637160385628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hange Log"/>
      <sheetName val="Index"/>
      <sheetName val="Intro"/>
      <sheetName val="DMS input"/>
      <sheetName val="PTRM input"/>
      <sheetName val="Depn|Inputs"/>
      <sheetName val="Depn|Calc"/>
      <sheetName val="Depn|comparison"/>
      <sheetName val="Depn|Existing Assets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Output|Tables"/>
    </sheetNames>
    <sheetDataSet>
      <sheetData sheetId="0" refreshError="1"/>
      <sheetData sheetId="1" refreshError="1"/>
      <sheetData sheetId="2">
        <row r="4">
          <cell r="L4">
            <v>3</v>
          </cell>
        </row>
      </sheetData>
      <sheetData sheetId="3">
        <row r="16">
          <cell r="C16" t="str">
            <v>JEN</v>
          </cell>
        </row>
      </sheetData>
      <sheetData sheetId="4"/>
      <sheetData sheetId="5">
        <row r="7">
          <cell r="E7">
            <v>2010</v>
          </cell>
        </row>
        <row r="8">
          <cell r="E8">
            <v>2015</v>
          </cell>
        </row>
        <row r="19">
          <cell r="I19">
            <v>1.1344254344988911</v>
          </cell>
        </row>
      </sheetData>
      <sheetData sheetId="6" refreshError="1"/>
      <sheetData sheetId="7" refreshError="1"/>
      <sheetData sheetId="8" refreshError="1"/>
      <sheetData sheetId="9">
        <row r="18">
          <cell r="G18">
            <v>6.3747626268139373E-2</v>
          </cell>
        </row>
      </sheetData>
      <sheetData sheetId="10">
        <row r="7">
          <cell r="G7">
            <v>1.0234949725108347</v>
          </cell>
        </row>
      </sheetData>
      <sheetData sheetId="11" refreshError="1"/>
      <sheetData sheetId="12" refreshError="1"/>
      <sheetData sheetId="13">
        <row r="21">
          <cell r="F21" t="str">
            <v>2020</v>
          </cell>
        </row>
        <row r="47">
          <cell r="G47">
            <v>9.2861450099643861E-2</v>
          </cell>
        </row>
      </sheetData>
      <sheetData sheetId="14" refreshError="1"/>
      <sheetData sheetId="15">
        <row r="54">
          <cell r="Q54">
            <v>5.3318756639704095</v>
          </cell>
        </row>
      </sheetData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Capex by Purpose"/>
      <sheetName val="Network Capex"/>
      <sheetName val="Non-network Capex"/>
      <sheetName val="Initial Proposal"/>
      <sheetName val="AER prelim decision"/>
      <sheetName val="Capex by Asset Class"/>
      <sheetName val="Direct changes"/>
      <sheetName val="Direct changes ($2015)"/>
      <sheetName val="Overheads"/>
      <sheetName val="Direct Composition"/>
      <sheetName val="Revised Proposal"/>
      <sheetName val="Escalators"/>
      <sheetName val="Lab_Mat"/>
    </sheetNames>
    <sheetDataSet>
      <sheetData sheetId="0" refreshError="1"/>
      <sheetData sheetId="1"/>
      <sheetData sheetId="2" refreshError="1"/>
      <sheetData sheetId="3" refreshError="1"/>
      <sheetData sheetId="4">
        <row r="2">
          <cell r="G2">
            <v>1.0359076961918885</v>
          </cell>
        </row>
      </sheetData>
      <sheetData sheetId="5">
        <row r="37">
          <cell r="AC37">
            <v>-2.7519146081859924</v>
          </cell>
        </row>
      </sheetData>
      <sheetData sheetId="6" refreshError="1"/>
      <sheetData sheetId="7" refreshError="1"/>
      <sheetData sheetId="8" refreshError="1"/>
      <sheetData sheetId="9">
        <row r="9">
          <cell r="C9">
            <v>34550.919445242987</v>
          </cell>
        </row>
      </sheetData>
      <sheetData sheetId="10" refreshError="1"/>
      <sheetData sheetId="11">
        <row r="2">
          <cell r="G2">
            <v>1.0307405277289521</v>
          </cell>
        </row>
      </sheetData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ONTENTS"/>
      <sheetName val="Business &amp; other details"/>
      <sheetName val="2.1 Expenditure summary"/>
      <sheetName val="2.2 Repex"/>
      <sheetName val="2.3 Augex (b)"/>
      <sheetName val="2.5 Connections"/>
      <sheetName val="2.6 Non-network"/>
      <sheetName val="2.10 Overheads"/>
      <sheetName val="2.11 Labour"/>
      <sheetName val="2.14 Forecast price changes"/>
      <sheetName val="2.16 Opex Summary"/>
      <sheetName val="2.17 Step Changes"/>
      <sheetName val="3.1 Revenue"/>
      <sheetName val="3.2 Operating expenditure"/>
      <sheetName val="3.3 Assets (RAB)"/>
      <sheetName val="3.4 Operational data"/>
      <sheetName val="3.5 Physical assets"/>
      <sheetName val="3.7 Operating environment"/>
      <sheetName val="5.4 MD &amp; Utilisation - Spatial"/>
      <sheetName val="7.1  Policies and Procedures"/>
      <sheetName val="7.2 Contingent projects"/>
      <sheetName val="7.3 Obligations"/>
      <sheetName val="7.4 Shared Assets"/>
      <sheetName val="7.9 STPIS"/>
      <sheetName val="8.2 Capex"/>
      <sheetName val="Formatting Styles"/>
      <sheetName val="AER Sheet Heading"/>
      <sheetName val="AER CF"/>
      <sheetName val="AER NRs"/>
      <sheetName val="AER lookups"/>
      <sheetName val="AER ETL"/>
      <sheetName val="TasNetworks-(T) Workbook 1 Fore"/>
    </sheetNames>
    <sheetDataSet>
      <sheetData sheetId="0" refreshError="1"/>
      <sheetData sheetId="1" refreshError="1"/>
      <sheetData sheetId="2">
        <row r="16">
          <cell r="AL16" t="str">
            <v>TasNetworks (T)</v>
          </cell>
        </row>
        <row r="42">
          <cell r="AL42" t="str">
            <v>2024-25</v>
          </cell>
        </row>
        <row r="54">
          <cell r="AL54" t="str">
            <v>2022-23</v>
          </cell>
        </row>
        <row r="56">
          <cell r="AL56" t="str">
            <v>2022-23</v>
          </cell>
        </row>
        <row r="70">
          <cell r="AL70" t="str">
            <v>.</v>
          </cell>
        </row>
        <row r="74">
          <cell r="AL74">
            <v>44957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5">
          <cell r="D15">
            <v>6475998.7346166195</v>
          </cell>
          <cell r="E15">
            <v>5428596.2173258206</v>
          </cell>
          <cell r="F15">
            <v>6016764.3261085795</v>
          </cell>
          <cell r="G15">
            <v>6436774.7906484399</v>
          </cell>
          <cell r="H15">
            <v>6289386.6476132898</v>
          </cell>
          <cell r="I15">
            <v>6280934.79889342</v>
          </cell>
          <cell r="J15">
            <v>6151108.23997596</v>
          </cell>
        </row>
      </sheetData>
      <sheetData sheetId="9" refreshError="1"/>
      <sheetData sheetId="10" refreshError="1"/>
      <sheetData sheetId="11">
        <row r="7">
          <cell r="M7" t="str">
            <v>Yes</v>
          </cell>
        </row>
        <row r="9">
          <cell r="M9" t="str">
            <v>2021-22</v>
          </cell>
        </row>
        <row r="14">
          <cell r="D14" t="str">
            <v>2020-21</v>
          </cell>
          <cell r="E14" t="str">
            <v>2021-22</v>
          </cell>
          <cell r="F14" t="str">
            <v>2022-23</v>
          </cell>
          <cell r="G14" t="str">
            <v>2023-24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7">
          <cell r="B7" t="str">
            <v>Amadeus</v>
          </cell>
          <cell r="U7" t="str">
            <v>-</v>
          </cell>
        </row>
        <row r="8">
          <cell r="B8" t="str">
            <v>APA GasNet</v>
          </cell>
          <cell r="U8" t="str">
            <v>-</v>
          </cell>
        </row>
        <row r="9">
          <cell r="B9" t="str">
            <v>Ausgrid</v>
          </cell>
          <cell r="U9" t="str">
            <v>Y</v>
          </cell>
        </row>
        <row r="10">
          <cell r="B10" t="str">
            <v>Ausgrid (Tx Assets)</v>
          </cell>
          <cell r="U10" t="str">
            <v>Y</v>
          </cell>
        </row>
        <row r="11">
          <cell r="B11" t="str">
            <v>AusNet (D)</v>
          </cell>
          <cell r="U11" t="str">
            <v>Y</v>
          </cell>
        </row>
        <row r="12">
          <cell r="B12" t="str">
            <v>AusNet (T)</v>
          </cell>
          <cell r="U12" t="str">
            <v>Y</v>
          </cell>
        </row>
        <row r="13">
          <cell r="B13" t="str">
            <v>Australian Distribution Co.</v>
          </cell>
          <cell r="U13" t="str">
            <v>N</v>
          </cell>
        </row>
        <row r="14">
          <cell r="B14" t="str">
            <v>Australian Distribution Co. (Vic)</v>
          </cell>
          <cell r="U14" t="str">
            <v>N</v>
          </cell>
        </row>
        <row r="15">
          <cell r="B15" t="str">
            <v>CitiPower</v>
          </cell>
          <cell r="U15" t="str">
            <v>Y</v>
          </cell>
        </row>
        <row r="16">
          <cell r="B16" t="str">
            <v>Directlink</v>
          </cell>
          <cell r="U16" t="str">
            <v>Y</v>
          </cell>
        </row>
        <row r="17">
          <cell r="B17" t="str">
            <v>ElectraNet</v>
          </cell>
          <cell r="U17" t="str">
            <v>Y</v>
          </cell>
        </row>
        <row r="18">
          <cell r="B18" t="str">
            <v>Endeavour Energy</v>
          </cell>
          <cell r="U18" t="str">
            <v>Y</v>
          </cell>
        </row>
        <row r="19">
          <cell r="B19" t="str">
            <v>Energex</v>
          </cell>
          <cell r="U19" t="str">
            <v>Y</v>
          </cell>
        </row>
        <row r="20">
          <cell r="B20" t="str">
            <v>Ergon Energy</v>
          </cell>
          <cell r="U20" t="str">
            <v>Y</v>
          </cell>
        </row>
        <row r="21">
          <cell r="B21" t="str">
            <v>Essential Energy</v>
          </cell>
          <cell r="U21" t="str">
            <v>Y</v>
          </cell>
        </row>
        <row r="22">
          <cell r="B22" t="str">
            <v>Evoenergy Distribution</v>
          </cell>
          <cell r="U22" t="str">
            <v>Y</v>
          </cell>
        </row>
        <row r="23">
          <cell r="B23" t="str">
            <v>Evoenergy Distribution (Tx Assets)</v>
          </cell>
          <cell r="U23" t="str">
            <v>Y</v>
          </cell>
        </row>
        <row r="24">
          <cell r="B24" t="str">
            <v>Jemena Electricity</v>
          </cell>
          <cell r="U24" t="str">
            <v>Y</v>
          </cell>
        </row>
        <row r="25">
          <cell r="B25" t="str">
            <v>JGN</v>
          </cell>
          <cell r="U25" t="str">
            <v>-</v>
          </cell>
        </row>
        <row r="26">
          <cell r="B26" t="str">
            <v>Murraylink</v>
          </cell>
          <cell r="U26" t="str">
            <v>Y</v>
          </cell>
        </row>
        <row r="27">
          <cell r="B27" t="str">
            <v>Power and Water</v>
          </cell>
          <cell r="U27" t="str">
            <v>Y</v>
          </cell>
        </row>
        <row r="28">
          <cell r="B28" t="str">
            <v>Powercor Australia</v>
          </cell>
          <cell r="U28" t="str">
            <v>Y</v>
          </cell>
        </row>
        <row r="29">
          <cell r="B29" t="str">
            <v>Powerlink</v>
          </cell>
          <cell r="U29" t="str">
            <v>Y</v>
          </cell>
        </row>
        <row r="30">
          <cell r="B30" t="str">
            <v>Roma to Brisbane Pipeline</v>
          </cell>
          <cell r="U30" t="str">
            <v>-</v>
          </cell>
        </row>
        <row r="31">
          <cell r="B31" t="str">
            <v>SA Power Networks</v>
          </cell>
          <cell r="U31" t="str">
            <v>N</v>
          </cell>
        </row>
        <row r="32">
          <cell r="B32" t="str">
            <v>TasNetworks (D)</v>
          </cell>
          <cell r="U32" t="str">
            <v>Y</v>
          </cell>
        </row>
        <row r="33">
          <cell r="B33" t="str">
            <v>TasNetworks (T)</v>
          </cell>
          <cell r="U33" t="str">
            <v>Y</v>
          </cell>
        </row>
        <row r="34">
          <cell r="B34" t="str">
            <v>TransGrid</v>
          </cell>
          <cell r="U34" t="str">
            <v>Y</v>
          </cell>
        </row>
        <row r="35">
          <cell r="B35" t="str">
            <v>United Energy</v>
          </cell>
          <cell r="U35" t="str">
            <v>Y</v>
          </cell>
        </row>
      </sheetData>
      <sheetData sheetId="29">
        <row r="6">
          <cell r="C6" t="str">
            <v>-- select --</v>
          </cell>
          <cell r="D6" t="str">
            <v>-- select --</v>
          </cell>
        </row>
        <row r="7">
          <cell r="C7" t="str">
            <v>Actual</v>
          </cell>
          <cell r="D7" t="str">
            <v>Public</v>
          </cell>
        </row>
        <row r="8">
          <cell r="C8" t="str">
            <v>Estimate</v>
          </cell>
          <cell r="D8" t="str">
            <v>Confidential</v>
          </cell>
        </row>
        <row r="9">
          <cell r="C9" t="str">
            <v>Consolidated</v>
          </cell>
        </row>
        <row r="14">
          <cell r="C14" t="str">
            <v>-- select --</v>
          </cell>
        </row>
        <row r="15">
          <cell r="C15" t="str">
            <v>After appeal</v>
          </cell>
        </row>
        <row r="16">
          <cell r="C16" t="str">
            <v>Draft decision</v>
          </cell>
        </row>
        <row r="17">
          <cell r="C17" t="str">
            <v>Final decision</v>
          </cell>
        </row>
        <row r="18">
          <cell r="C18" t="str">
            <v>PTRM update 1</v>
          </cell>
        </row>
        <row r="19">
          <cell r="C19" t="str">
            <v>PTRM update 2</v>
          </cell>
        </row>
        <row r="20">
          <cell r="C20" t="str">
            <v>PTRM update 3</v>
          </cell>
        </row>
        <row r="21">
          <cell r="C21" t="str">
            <v>PTRM update 4</v>
          </cell>
        </row>
        <row r="22">
          <cell r="C22" t="str">
            <v>PTRM update 5</v>
          </cell>
        </row>
        <row r="23">
          <cell r="C23" t="str">
            <v>PTRM update 6</v>
          </cell>
        </row>
        <row r="24">
          <cell r="C24" t="str">
            <v>PTRM update 7</v>
          </cell>
        </row>
        <row r="25">
          <cell r="C25" t="str">
            <v>Reallocated</v>
          </cell>
        </row>
        <row r="26">
          <cell r="C26" t="str">
            <v>Recast</v>
          </cell>
        </row>
        <row r="27">
          <cell r="C27" t="str">
            <v>Regulatory proposal</v>
          </cell>
        </row>
        <row r="28">
          <cell r="C28" t="str">
            <v>Reporting</v>
          </cell>
        </row>
        <row r="29">
          <cell r="C29" t="str">
            <v>Revised regulatory proposal</v>
          </cell>
        </row>
      </sheetData>
      <sheetData sheetId="30">
        <row r="10">
          <cell r="B10" t="str">
            <v>Australian Transmission Co.</v>
          </cell>
          <cell r="C10" t="str">
            <v>Australian Transmission Co.</v>
          </cell>
          <cell r="D10">
            <v>11222333444</v>
          </cell>
          <cell r="E10" t="str">
            <v>NSW</v>
          </cell>
          <cell r="F10" t="str">
            <v>Electricity</v>
          </cell>
          <cell r="G10" t="str">
            <v>Transmission</v>
          </cell>
          <cell r="H10" t="str">
            <v>Revenue cap</v>
          </cell>
          <cell r="I10" t="str">
            <v>Financial</v>
          </cell>
          <cell r="J10" t="str">
            <v>June</v>
          </cell>
          <cell r="K10">
            <v>5</v>
          </cell>
          <cell r="L10">
            <v>5</v>
          </cell>
          <cell r="M10">
            <v>5</v>
          </cell>
          <cell r="N10">
            <v>5</v>
          </cell>
          <cell r="O10" t="str">
            <v>123 Straight Street</v>
          </cell>
          <cell r="Q10" t="str">
            <v>SYDNEY</v>
          </cell>
          <cell r="R10" t="str">
            <v>NSW</v>
          </cell>
          <cell r="T10" t="str">
            <v>PO Box 123</v>
          </cell>
          <cell r="V10" t="str">
            <v>SYDNEY</v>
          </cell>
          <cell r="W10" t="str">
            <v>NSW</v>
          </cell>
          <cell r="Y10" t="str">
            <v>NO</v>
          </cell>
          <cell r="Z10" t="str">
            <v>NO</v>
          </cell>
          <cell r="AA10" t="str">
            <v>NO</v>
          </cell>
          <cell r="AB10" t="str">
            <v>NO</v>
          </cell>
          <cell r="AC10" t="str">
            <v>NO</v>
          </cell>
          <cell r="AD10" t="str">
            <v>CBD</v>
          </cell>
          <cell r="AE10" t="str">
            <v>Urban</v>
          </cell>
          <cell r="AF10" t="str">
            <v>Short rural</v>
          </cell>
          <cell r="AG10" t="str">
            <v>Long rural</v>
          </cell>
          <cell r="AI10" t="str">
            <v>NO</v>
          </cell>
        </row>
        <row r="11">
          <cell r="B11" t="str">
            <v>Directlink</v>
          </cell>
          <cell r="C11" t="str">
            <v>Directlink</v>
          </cell>
          <cell r="D11">
            <v>16779340889</v>
          </cell>
          <cell r="E11" t="str">
            <v>Qld</v>
          </cell>
          <cell r="F11" t="str">
            <v>Electricity</v>
          </cell>
          <cell r="G11" t="str">
            <v>Transmission</v>
          </cell>
          <cell r="H11" t="str">
            <v>Revenue cap</v>
          </cell>
          <cell r="I11" t="str">
            <v>Financial</v>
          </cell>
          <cell r="J11" t="str">
            <v>June</v>
          </cell>
          <cell r="K11">
            <v>5</v>
          </cell>
          <cell r="L11">
            <v>5</v>
          </cell>
          <cell r="M11">
            <v>5</v>
          </cell>
          <cell r="N11">
            <v>5</v>
          </cell>
          <cell r="O11" t="str">
            <v>Level 25</v>
          </cell>
          <cell r="P11" t="str">
            <v>580 George Street</v>
          </cell>
          <cell r="Q11" t="str">
            <v>SYDNEY</v>
          </cell>
          <cell r="R11" t="str">
            <v>NSW</v>
          </cell>
          <cell r="T11" t="str">
            <v>PO Box R41</v>
          </cell>
          <cell r="V11" t="str">
            <v>ROYAL EXCHANGE</v>
          </cell>
          <cell r="W11" t="str">
            <v>NSW</v>
          </cell>
          <cell r="Y11" t="str">
            <v>NO</v>
          </cell>
          <cell r="Z11" t="str">
            <v>NO</v>
          </cell>
          <cell r="AA11" t="str">
            <v>NO</v>
          </cell>
          <cell r="AB11" t="str">
            <v>NO</v>
          </cell>
          <cell r="AC11" t="str">
            <v>NO</v>
          </cell>
          <cell r="AD11" t="str">
            <v>CBD</v>
          </cell>
          <cell r="AE11" t="str">
            <v>Urban</v>
          </cell>
          <cell r="AF11" t="str">
            <v>Short rural</v>
          </cell>
          <cell r="AG11" t="str">
            <v>Long rural</v>
          </cell>
          <cell r="AI11" t="str">
            <v>NO</v>
          </cell>
        </row>
        <row r="12">
          <cell r="B12" t="str">
            <v>Murraylink</v>
          </cell>
          <cell r="C12" t="str">
            <v>Murraylink</v>
          </cell>
          <cell r="D12">
            <v>79181207909</v>
          </cell>
          <cell r="E12" t="str">
            <v>SA</v>
          </cell>
          <cell r="F12" t="str">
            <v>Electricity</v>
          </cell>
          <cell r="G12" t="str">
            <v>Transmission</v>
          </cell>
          <cell r="H12" t="str">
            <v>Revenue cap</v>
          </cell>
          <cell r="I12" t="str">
            <v>Financial</v>
          </cell>
          <cell r="J12" t="str">
            <v>June</v>
          </cell>
          <cell r="K12">
            <v>5</v>
          </cell>
          <cell r="L12">
            <v>5</v>
          </cell>
          <cell r="M12">
            <v>5</v>
          </cell>
          <cell r="N12">
            <v>5</v>
          </cell>
          <cell r="O12" t="str">
            <v>Level 19</v>
          </cell>
          <cell r="P12" t="str">
            <v>580 George Street</v>
          </cell>
          <cell r="Q12" t="str">
            <v>SYDNEY</v>
          </cell>
          <cell r="R12" t="str">
            <v>NSW</v>
          </cell>
          <cell r="T12" t="str">
            <v>PO Box R41</v>
          </cell>
          <cell r="V12" t="str">
            <v>ROYAL EXCHANGE</v>
          </cell>
          <cell r="W12" t="str">
            <v>NSW</v>
          </cell>
          <cell r="Y12" t="str">
            <v>NO</v>
          </cell>
          <cell r="Z12" t="str">
            <v>NO</v>
          </cell>
          <cell r="AA12" t="str">
            <v>NO</v>
          </cell>
          <cell r="AB12" t="str">
            <v>NO</v>
          </cell>
          <cell r="AC12" t="str">
            <v>NO</v>
          </cell>
          <cell r="AD12" t="str">
            <v>CBD</v>
          </cell>
          <cell r="AE12" t="str">
            <v>Urban</v>
          </cell>
          <cell r="AF12" t="str">
            <v>Short rural</v>
          </cell>
          <cell r="AG12" t="str">
            <v>Long rural</v>
          </cell>
          <cell r="AI12" t="str">
            <v>NO</v>
          </cell>
        </row>
        <row r="13">
          <cell r="B13" t="str">
            <v>TasNetworks (T)</v>
          </cell>
          <cell r="C13" t="str">
            <v>TasNetworks (T)</v>
          </cell>
          <cell r="D13">
            <v>24167357299</v>
          </cell>
          <cell r="E13" t="str">
            <v>Tas</v>
          </cell>
          <cell r="F13" t="str">
            <v>Electricity</v>
          </cell>
          <cell r="G13" t="str">
            <v>Transmission</v>
          </cell>
          <cell r="H13" t="str">
            <v>Revenue cap</v>
          </cell>
          <cell r="I13" t="str">
            <v>Financial</v>
          </cell>
          <cell r="J13" t="str">
            <v>June</v>
          </cell>
          <cell r="K13">
            <v>5</v>
          </cell>
          <cell r="L13">
            <v>5</v>
          </cell>
          <cell r="M13">
            <v>5</v>
          </cell>
          <cell r="N13">
            <v>5</v>
          </cell>
          <cell r="O13" t="str">
            <v>1-7 Maria Street</v>
          </cell>
          <cell r="Q13" t="str">
            <v>LENAH VALLEY</v>
          </cell>
          <cell r="R13" t="str">
            <v>Tas</v>
          </cell>
          <cell r="T13" t="str">
            <v>PO Box 606</v>
          </cell>
          <cell r="V13" t="str">
            <v>MOONAH</v>
          </cell>
          <cell r="W13" t="str">
            <v>Tas</v>
          </cell>
          <cell r="Y13" t="str">
            <v>NO</v>
          </cell>
          <cell r="Z13" t="str">
            <v>NO</v>
          </cell>
          <cell r="AA13" t="str">
            <v>NO</v>
          </cell>
          <cell r="AB13" t="str">
            <v>NO</v>
          </cell>
          <cell r="AC13" t="str">
            <v>NO</v>
          </cell>
          <cell r="AD13" t="str">
            <v>CBD</v>
          </cell>
          <cell r="AE13" t="str">
            <v>Urban</v>
          </cell>
          <cell r="AF13" t="str">
            <v>Short rural</v>
          </cell>
          <cell r="AG13" t="str">
            <v>Long rural</v>
          </cell>
          <cell r="AI13" t="str">
            <v>NO</v>
          </cell>
        </row>
        <row r="14">
          <cell r="B14" t="str">
            <v>TransGrid</v>
          </cell>
          <cell r="C14" t="str">
            <v>NSW Electricity Networks Operations Pty Ltd trading as TransGrid</v>
          </cell>
          <cell r="D14" t="str">
            <v>70 250 995 390</v>
          </cell>
          <cell r="E14" t="str">
            <v>NSW</v>
          </cell>
          <cell r="F14" t="str">
            <v>Electricity</v>
          </cell>
          <cell r="G14" t="str">
            <v>Transmission</v>
          </cell>
          <cell r="H14" t="str">
            <v>Revenue cap</v>
          </cell>
          <cell r="I14" t="str">
            <v>Financial</v>
          </cell>
          <cell r="J14" t="str">
            <v>June</v>
          </cell>
          <cell r="K14">
            <v>5</v>
          </cell>
          <cell r="L14">
            <v>5</v>
          </cell>
          <cell r="M14">
            <v>4</v>
          </cell>
          <cell r="N14">
            <v>5</v>
          </cell>
          <cell r="O14" t="str">
            <v>180 Thomas Street</v>
          </cell>
          <cell r="Q14" t="str">
            <v>SYDNEY</v>
          </cell>
          <cell r="R14" t="str">
            <v>NSW</v>
          </cell>
          <cell r="T14" t="str">
            <v>PO Box A1000</v>
          </cell>
          <cell r="V14" t="str">
            <v>SYDNEY SOUTH</v>
          </cell>
          <cell r="W14" t="str">
            <v>NSW</v>
          </cell>
          <cell r="Y14" t="str">
            <v>NO</v>
          </cell>
          <cell r="Z14" t="str">
            <v>NO</v>
          </cell>
          <cell r="AA14" t="str">
            <v>NO</v>
          </cell>
          <cell r="AB14" t="str">
            <v>NO</v>
          </cell>
          <cell r="AC14" t="str">
            <v>NO</v>
          </cell>
          <cell r="AD14" t="str">
            <v>CBD</v>
          </cell>
          <cell r="AE14" t="str">
            <v>Urban</v>
          </cell>
          <cell r="AF14" t="str">
            <v>Short rural</v>
          </cell>
          <cell r="AG14" t="str">
            <v>Long rural</v>
          </cell>
          <cell r="AI14" t="str">
            <v>NO</v>
          </cell>
        </row>
        <row r="21">
          <cell r="B21" t="str">
            <v>ARR</v>
          </cell>
          <cell r="D21" t="str">
            <v>ANNUAL REPORTING</v>
          </cell>
          <cell r="E21">
            <v>1</v>
          </cell>
        </row>
        <row r="22">
          <cell r="B22" t="str">
            <v>CA</v>
          </cell>
          <cell r="D22" t="str">
            <v>CATEGORY ANALYSIS</v>
          </cell>
          <cell r="E22">
            <v>1</v>
          </cell>
        </row>
        <row r="23">
          <cell r="B23" t="str">
            <v>CESS</v>
          </cell>
          <cell r="D23" t="str">
            <v>CAPITLAL EXPENDITURE SHARING SCHEMING</v>
          </cell>
          <cell r="E23">
            <v>5</v>
          </cell>
        </row>
        <row r="24">
          <cell r="B24" t="str">
            <v>CPI</v>
          </cell>
          <cell r="D24" t="str">
            <v>CPI</v>
          </cell>
          <cell r="E24">
            <v>5</v>
          </cell>
        </row>
        <row r="25">
          <cell r="B25" t="str">
            <v>EB</v>
          </cell>
          <cell r="D25" t="str">
            <v>ECONOMIC BENCHMARKING</v>
          </cell>
          <cell r="E25">
            <v>1</v>
          </cell>
        </row>
        <row r="26">
          <cell r="B26" t="str">
            <v>EBSS</v>
          </cell>
          <cell r="D26" t="str">
            <v>EFFICIENCY BENEFIT SHARING SCHEME</v>
          </cell>
          <cell r="E26">
            <v>5</v>
          </cell>
        </row>
        <row r="27">
          <cell r="B27" t="str">
            <v>Pricing</v>
          </cell>
          <cell r="D27" t="str">
            <v>PRICING PROPOSAL</v>
          </cell>
          <cell r="E27">
            <v>5</v>
          </cell>
        </row>
        <row r="28">
          <cell r="B28" t="str">
            <v>Profitability</v>
          </cell>
          <cell r="D28" t="str">
            <v>PROFITABILITY</v>
          </cell>
          <cell r="E28">
            <v>5</v>
          </cell>
        </row>
        <row r="29">
          <cell r="B29" t="str">
            <v>PTRM</v>
          </cell>
          <cell r="D29" t="str">
            <v>POST TAX REVENUE MODEL</v>
          </cell>
          <cell r="E29">
            <v>5</v>
          </cell>
        </row>
        <row r="30">
          <cell r="B30" t="str">
            <v>Reset</v>
          </cell>
          <cell r="D30" t="str">
            <v>REGULATORY REPORTING STATEMENT</v>
          </cell>
          <cell r="E30">
            <v>5</v>
          </cell>
        </row>
        <row r="31">
          <cell r="B31" t="str">
            <v>RFM</v>
          </cell>
          <cell r="D31" t="str">
            <v>ROLL FORWARD MODEL</v>
          </cell>
          <cell r="E31">
            <v>5</v>
          </cell>
        </row>
        <row r="32">
          <cell r="B32" t="str">
            <v>WACC</v>
          </cell>
          <cell r="D32" t="str">
            <v>WEIGHTED AVERAGE COST OF CAPITAL</v>
          </cell>
          <cell r="E32">
            <v>1</v>
          </cell>
        </row>
        <row r="37">
          <cell r="E37" t="str">
            <v>2014-15</v>
          </cell>
          <cell r="G37" t="str">
            <v>2019-20</v>
          </cell>
        </row>
        <row r="38">
          <cell r="E38" t="str">
            <v>2015-16</v>
          </cell>
          <cell r="G38" t="str">
            <v>2020-21</v>
          </cell>
          <cell r="I38" t="str">
            <v>2025-26</v>
          </cell>
        </row>
        <row r="39">
          <cell r="E39" t="str">
            <v>2016-17</v>
          </cell>
          <cell r="G39" t="str">
            <v>2021-22</v>
          </cell>
          <cell r="I39" t="str">
            <v>2026-27</v>
          </cell>
        </row>
        <row r="40">
          <cell r="E40" t="str">
            <v>2017-18</v>
          </cell>
          <cell r="G40" t="str">
            <v>2022-23</v>
          </cell>
          <cell r="I40" t="str">
            <v>2027-28</v>
          </cell>
        </row>
        <row r="41">
          <cell r="E41" t="str">
            <v>2018-19</v>
          </cell>
          <cell r="G41" t="str">
            <v>2023-24</v>
          </cell>
          <cell r="I41" t="str">
            <v>2028-29</v>
          </cell>
        </row>
        <row r="42">
          <cell r="E42" t="str">
            <v>2019-20</v>
          </cell>
          <cell r="G42" t="str">
            <v>2024-25</v>
          </cell>
          <cell r="I42" t="str">
            <v>2029-30</v>
          </cell>
        </row>
        <row r="43">
          <cell r="E43" t="str">
            <v>2020-21</v>
          </cell>
          <cell r="G43" t="str">
            <v>2025-26</v>
          </cell>
          <cell r="I43" t="str">
            <v>2030-31</v>
          </cell>
        </row>
        <row r="44">
          <cell r="E44" t="str">
            <v>2021-22</v>
          </cell>
          <cell r="G44" t="str">
            <v>2026-27</v>
          </cell>
          <cell r="I44" t="str">
            <v>2031-32</v>
          </cell>
        </row>
        <row r="45">
          <cell r="E45" t="str">
            <v>2022-23</v>
          </cell>
          <cell r="G45" t="str">
            <v>2027-28</v>
          </cell>
          <cell r="I45" t="str">
            <v>2032-33</v>
          </cell>
        </row>
        <row r="46">
          <cell r="E46" t="str">
            <v>2023-24</v>
          </cell>
          <cell r="G46" t="str">
            <v>2028-29</v>
          </cell>
          <cell r="I46" t="str">
            <v>2033-34</v>
          </cell>
        </row>
        <row r="47">
          <cell r="E47" t="str">
            <v>2024-25</v>
          </cell>
          <cell r="G47" t="str">
            <v>2029-30</v>
          </cell>
          <cell r="I47" t="str">
            <v>2034-35</v>
          </cell>
        </row>
        <row r="48">
          <cell r="E48" t="str">
            <v>2025-26</v>
          </cell>
          <cell r="G48" t="str">
            <v>2030-31</v>
          </cell>
          <cell r="I48" t="str">
            <v>2035-36</v>
          </cell>
        </row>
        <row r="49">
          <cell r="E49" t="str">
            <v>2026-27</v>
          </cell>
          <cell r="G49" t="str">
            <v>2031-32</v>
          </cell>
          <cell r="I49" t="str">
            <v>2036-37</v>
          </cell>
        </row>
        <row r="50">
          <cell r="E50" t="str">
            <v>2027-28</v>
          </cell>
          <cell r="G50" t="str">
            <v>2032-33</v>
          </cell>
          <cell r="I50" t="str">
            <v>2037-38</v>
          </cell>
        </row>
        <row r="51">
          <cell r="E51" t="str">
            <v>2028-29</v>
          </cell>
          <cell r="G51" t="str">
            <v>2033-34</v>
          </cell>
          <cell r="I51" t="str">
            <v>2038-39</v>
          </cell>
        </row>
        <row r="56">
          <cell r="E56" t="str">
            <v>2022-23</v>
          </cell>
        </row>
        <row r="57">
          <cell r="E57" t="str">
            <v>2023-24</v>
          </cell>
        </row>
        <row r="58">
          <cell r="E58" t="str">
            <v>2024-25</v>
          </cell>
        </row>
        <row r="59">
          <cell r="E59" t="str">
            <v>2025-26</v>
          </cell>
        </row>
        <row r="60">
          <cell r="E60" t="str">
            <v>2026-27</v>
          </cell>
        </row>
        <row r="61">
          <cell r="E61" t="str">
            <v>2027-28</v>
          </cell>
        </row>
        <row r="62">
          <cell r="E62" t="str">
            <v>2028-29</v>
          </cell>
        </row>
      </sheetData>
      <sheetData sheetId="31">
        <row r="9">
          <cell r="C9" t="str">
            <v>TasNetworks (T)</v>
          </cell>
        </row>
        <row r="11">
          <cell r="C11" t="str">
            <v>Reset</v>
          </cell>
        </row>
        <row r="20">
          <cell r="C20" t="str">
            <v>Electricity</v>
          </cell>
        </row>
        <row r="21">
          <cell r="C21" t="str">
            <v>Transmission</v>
          </cell>
        </row>
        <row r="23">
          <cell r="C23" t="str">
            <v>Financial</v>
          </cell>
        </row>
        <row r="29">
          <cell r="C29" t="str">
            <v>2022</v>
          </cell>
        </row>
        <row r="30">
          <cell r="C30" t="str">
            <v>June</v>
          </cell>
        </row>
        <row r="31">
          <cell r="C31" t="str">
            <v>June 2024</v>
          </cell>
        </row>
        <row r="32">
          <cell r="C32" t="str">
            <v>June 2019</v>
          </cell>
        </row>
        <row r="36">
          <cell r="C36" t="str">
            <v>2024-25</v>
          </cell>
        </row>
        <row r="37">
          <cell r="C37" t="str">
            <v>2022-23</v>
          </cell>
        </row>
        <row r="38">
          <cell r="C38">
            <v>36</v>
          </cell>
        </row>
        <row r="39">
          <cell r="C39">
            <v>38</v>
          </cell>
        </row>
        <row r="40">
          <cell r="C40">
            <v>33</v>
          </cell>
        </row>
        <row r="41">
          <cell r="C41">
            <v>28</v>
          </cell>
        </row>
        <row r="42">
          <cell r="C42">
            <v>42</v>
          </cell>
        </row>
        <row r="46">
          <cell r="C46" t="str">
            <v>2028-29</v>
          </cell>
        </row>
        <row r="47">
          <cell r="C47" t="str">
            <v>2023-24</v>
          </cell>
        </row>
        <row r="48">
          <cell r="C48" t="str">
            <v>2018-19</v>
          </cell>
        </row>
        <row r="49">
          <cell r="C49" t="str">
            <v>2028-29</v>
          </cell>
        </row>
        <row r="51">
          <cell r="C51" t="str">
            <v>2024</v>
          </cell>
        </row>
        <row r="52">
          <cell r="C52" t="str">
            <v>2019</v>
          </cell>
        </row>
        <row r="53">
          <cell r="C53" t="str">
            <v>2023</v>
          </cell>
        </row>
        <row r="54">
          <cell r="C54" t="str">
            <v>2029</v>
          </cell>
        </row>
        <row r="55">
          <cell r="C55">
            <v>0</v>
          </cell>
        </row>
        <row r="56">
          <cell r="C56">
            <v>5</v>
          </cell>
        </row>
        <row r="57">
          <cell r="C57" t="str">
            <v>2029</v>
          </cell>
        </row>
        <row r="59">
          <cell r="C59">
            <v>0</v>
          </cell>
        </row>
        <row r="62">
          <cell r="C62" t="str">
            <v>No</v>
          </cell>
        </row>
        <row r="63">
          <cell r="C63">
            <v>0</v>
          </cell>
        </row>
        <row r="64">
          <cell r="C64" t="str">
            <v>not a Multiple year submission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 t="str">
            <v>no</v>
          </cell>
        </row>
        <row r="80">
          <cell r="C80" t="str">
            <v>2028-29</v>
          </cell>
        </row>
        <row r="90">
          <cell r="C90" t="str">
            <v>no</v>
          </cell>
        </row>
        <row r="92">
          <cell r="C92" t="str">
            <v>not a CA</v>
          </cell>
        </row>
        <row r="98">
          <cell r="C98" t="str">
            <v>dms_LeapYear not present</v>
          </cell>
        </row>
        <row r="99">
          <cell r="C99">
            <v>1826</v>
          </cell>
        </row>
        <row r="100">
          <cell r="C100">
            <v>365</v>
          </cell>
        </row>
        <row r="106">
          <cell r="C106" t="str">
            <v>1-Jul-2017</v>
          </cell>
        </row>
        <row r="111">
          <cell r="C111">
            <v>12</v>
          </cell>
        </row>
        <row r="112">
          <cell r="C112" t="str">
            <v>0</v>
          </cell>
        </row>
        <row r="125">
          <cell r="C125" t="str">
            <v>NO</v>
          </cell>
        </row>
      </sheetData>
      <sheetData sheetId="3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only"/>
      <sheetName val="Business &amp; other details"/>
      <sheetName val="Intro"/>
      <sheetName val="DMS input"/>
      <sheetName val="16 Oct changes"/>
      <sheetName val="Change log "/>
      <sheetName val="AER Amendments"/>
      <sheetName val="RFM input"/>
      <sheetName val="Adjustment for previous period"/>
      <sheetName val="RAB roll forward"/>
      <sheetName val="Total RAB roll forward"/>
      <sheetName val="TAB roll forward"/>
      <sheetName val="RAB remaining lives"/>
      <sheetName val="TAB remaining lives"/>
      <sheetName val="PTRM input summary"/>
    </sheetNames>
    <sheetDataSet>
      <sheetData sheetId="0">
        <row r="9">
          <cell r="B9" t="str">
            <v>ActewAGL Distribution</v>
          </cell>
        </row>
        <row r="92">
          <cell r="F92" t="str">
            <v>2019-20</v>
          </cell>
          <cell r="H92" t="str">
            <v>2018-19</v>
          </cell>
          <cell r="M92" t="str">
            <v>2016-17</v>
          </cell>
          <cell r="O92">
            <v>2017</v>
          </cell>
        </row>
        <row r="93">
          <cell r="F93" t="str">
            <v>2020-21</v>
          </cell>
          <cell r="H93" t="str">
            <v>2017-18</v>
          </cell>
          <cell r="M93" t="str">
            <v>2017-18</v>
          </cell>
          <cell r="O93">
            <v>2018</v>
          </cell>
        </row>
        <row r="94">
          <cell r="F94" t="str">
            <v>2021-22</v>
          </cell>
          <cell r="H94" t="str">
            <v>2016-17</v>
          </cell>
          <cell r="M94" t="str">
            <v>2018-19</v>
          </cell>
          <cell r="O94">
            <v>2019</v>
          </cell>
        </row>
        <row r="95">
          <cell r="F95" t="str">
            <v>2022-23</v>
          </cell>
          <cell r="H95" t="str">
            <v>2015-16</v>
          </cell>
          <cell r="M95" t="str">
            <v>2019-20</v>
          </cell>
          <cell r="O95">
            <v>2020</v>
          </cell>
        </row>
        <row r="96">
          <cell r="F96" t="str">
            <v>2023-24</v>
          </cell>
          <cell r="H96" t="str">
            <v>2014-15</v>
          </cell>
          <cell r="M96" t="str">
            <v>2020-21</v>
          </cell>
          <cell r="O96">
            <v>2021</v>
          </cell>
        </row>
        <row r="97">
          <cell r="F97" t="str">
            <v>2024-25</v>
          </cell>
          <cell r="H97" t="str">
            <v>2013-14</v>
          </cell>
          <cell r="M97" t="str">
            <v>2021-22</v>
          </cell>
          <cell r="O97">
            <v>2022</v>
          </cell>
        </row>
        <row r="98">
          <cell r="F98" t="str">
            <v>2025-26</v>
          </cell>
          <cell r="H98" t="str">
            <v>2012-13</v>
          </cell>
          <cell r="M98" t="str">
            <v>2022-23</v>
          </cell>
          <cell r="O98">
            <v>2023</v>
          </cell>
        </row>
        <row r="99">
          <cell r="F99" t="str">
            <v>2026-27</v>
          </cell>
          <cell r="H99" t="str">
            <v>2011-12</v>
          </cell>
          <cell r="M99" t="str">
            <v>2023-24</v>
          </cell>
          <cell r="O99">
            <v>2024</v>
          </cell>
        </row>
        <row r="100">
          <cell r="F100" t="str">
            <v>2027-28</v>
          </cell>
          <cell r="H100" t="str">
            <v>2010-11</v>
          </cell>
          <cell r="M100" t="str">
            <v>2024-25</v>
          </cell>
          <cell r="O100">
            <v>2025</v>
          </cell>
        </row>
        <row r="101">
          <cell r="F101" t="str">
            <v>2028-29</v>
          </cell>
          <cell r="H101" t="str">
            <v>2009-10</v>
          </cell>
          <cell r="M101" t="str">
            <v>2025-26</v>
          </cell>
          <cell r="O101">
            <v>2026</v>
          </cell>
        </row>
        <row r="102">
          <cell r="F102" t="str">
            <v>2029-30</v>
          </cell>
          <cell r="H102" t="str">
            <v>2008-09</v>
          </cell>
          <cell r="M102" t="str">
            <v>2026-27</v>
          </cell>
          <cell r="O102">
            <v>2027</v>
          </cell>
        </row>
        <row r="103">
          <cell r="F103" t="str">
            <v>2030-31</v>
          </cell>
          <cell r="H103" t="str">
            <v>2007-08</v>
          </cell>
          <cell r="M103" t="str">
            <v>2027-28</v>
          </cell>
          <cell r="O103">
            <v>2028</v>
          </cell>
        </row>
        <row r="104">
          <cell r="F104" t="str">
            <v>2031-32</v>
          </cell>
          <cell r="H104" t="str">
            <v>2006-07</v>
          </cell>
          <cell r="M104" t="str">
            <v>2028-29</v>
          </cell>
          <cell r="O104">
            <v>2029</v>
          </cell>
        </row>
        <row r="105">
          <cell r="F105" t="str">
            <v>2032-33</v>
          </cell>
          <cell r="H105" t="str">
            <v>2005-06</v>
          </cell>
          <cell r="M105" t="str">
            <v>2029-30</v>
          </cell>
          <cell r="O105">
            <v>2030</v>
          </cell>
        </row>
        <row r="106">
          <cell r="M106" t="str">
            <v>2030-31</v>
          </cell>
          <cell r="O106">
            <v>2031</v>
          </cell>
        </row>
        <row r="107">
          <cell r="M107" t="str">
            <v>2031-32</v>
          </cell>
          <cell r="O107">
            <v>2032</v>
          </cell>
        </row>
        <row r="108">
          <cell r="M108" t="str">
            <v>2032-33</v>
          </cell>
          <cell r="O108">
            <v>2033</v>
          </cell>
        </row>
        <row r="109">
          <cell r="M109" t="str">
            <v>2033-34</v>
          </cell>
          <cell r="O109">
            <v>2034</v>
          </cell>
        </row>
        <row r="110">
          <cell r="M110" t="str">
            <v>2034-35</v>
          </cell>
          <cell r="O110">
            <v>2035</v>
          </cell>
        </row>
      </sheetData>
      <sheetData sheetId="1">
        <row r="14">
          <cell r="C14" t="str">
            <v>Australian Distribution Co.</v>
          </cell>
        </row>
        <row r="19">
          <cell r="E19" t="str">
            <v/>
          </cell>
        </row>
        <row r="24">
          <cell r="E24" t="str">
            <v/>
          </cell>
        </row>
        <row r="44">
          <cell r="C44">
            <v>2016</v>
          </cell>
        </row>
        <row r="46">
          <cell r="C46" t="str">
            <v>2018-19</v>
          </cell>
        </row>
        <row r="53">
          <cell r="C53" t="str">
            <v>Consolidated</v>
          </cell>
        </row>
        <row r="59">
          <cell r="C59" t="str">
            <v>2019</v>
          </cell>
        </row>
        <row r="76">
          <cell r="C76" t="str">
            <v>CRY</v>
          </cell>
        </row>
        <row r="77">
          <cell r="C77">
            <v>2016</v>
          </cell>
        </row>
        <row r="79">
          <cell r="C79" t="str">
            <v>dms_FRCP_y5</v>
          </cell>
        </row>
        <row r="80">
          <cell r="C80" t="str">
            <v>2023-24</v>
          </cell>
        </row>
        <row r="83">
          <cell r="C83" t="str">
            <v>2014-15</v>
          </cell>
        </row>
        <row r="84">
          <cell r="C84" t="str">
            <v>2018-19</v>
          </cell>
        </row>
      </sheetData>
      <sheetData sheetId="2">
        <row r="4">
          <cell r="M4">
            <v>2</v>
          </cell>
        </row>
      </sheetData>
      <sheetData sheetId="3">
        <row r="16">
          <cell r="C16" t="str">
            <v>UE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>
        <row r="438">
          <cell r="H438">
            <v>514.23386954977559</v>
          </cell>
        </row>
      </sheetData>
      <sheetData sheetId="10" refreshError="1"/>
      <sheetData sheetId="11">
        <row r="8">
          <cell r="H8">
            <v>305.57382633608091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"/>
      <sheetName val="Sales Register Montrose 1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>
        <row r="6">
          <cell r="C6" t="str">
            <v>-- select --</v>
          </cell>
        </row>
      </sheetData>
      <sheetData sheetId="1">
        <row r="17">
          <cell r="B17" t="str">
            <v>Ausgrid (Tx Assets)</v>
          </cell>
        </row>
        <row r="64">
          <cell r="E64" t="str">
            <v>2021-22</v>
          </cell>
        </row>
        <row r="65">
          <cell r="E65" t="str">
            <v>2022-23</v>
          </cell>
        </row>
        <row r="66">
          <cell r="E66" t="str">
            <v>2023-24</v>
          </cell>
        </row>
        <row r="67">
          <cell r="E67" t="str">
            <v>2024-25</v>
          </cell>
        </row>
        <row r="68">
          <cell r="E68" t="str">
            <v>2025-26</v>
          </cell>
        </row>
      </sheetData>
      <sheetData sheetId="2">
        <row r="11">
          <cell r="C11" t="str">
            <v>PTRM</v>
          </cell>
        </row>
      </sheetData>
      <sheetData sheetId="3">
        <row r="16">
          <cell r="AL16" t="str">
            <v>AusNet (D)</v>
          </cell>
        </row>
        <row r="17">
          <cell r="AL17">
            <v>91064651118</v>
          </cell>
        </row>
      </sheetData>
      <sheetData sheetId="4">
        <row r="4">
          <cell r="L4">
            <v>5</v>
          </cell>
        </row>
      </sheetData>
      <sheetData sheetId="5">
        <row r="14">
          <cell r="C14" t="str">
            <v>AusNet (D)</v>
          </cell>
        </row>
      </sheetData>
      <sheetData sheetId="6" refreshError="1"/>
      <sheetData sheetId="7"/>
      <sheetData sheetId="8">
        <row r="18">
          <cell r="G18">
            <v>4.8328476585430644E-2</v>
          </cell>
        </row>
      </sheetData>
      <sheetData sheetId="9">
        <row r="7">
          <cell r="L7">
            <v>1.1261218283749965</v>
          </cell>
        </row>
      </sheetData>
      <sheetData sheetId="10" refreshError="1"/>
      <sheetData sheetId="11" refreshError="1"/>
      <sheetData sheetId="12">
        <row r="21">
          <cell r="F21" t="str">
            <v>2023-24</v>
          </cell>
        </row>
      </sheetData>
      <sheetData sheetId="13" refreshError="1"/>
      <sheetData sheetId="14">
        <row r="54">
          <cell r="Q54">
            <v>0</v>
          </cell>
        </row>
      </sheetData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Sheet Heading"/>
      <sheetName val="AER CF"/>
      <sheetName val="AER NRs"/>
      <sheetName val="AER lookups"/>
      <sheetName val="AER ETL"/>
      <sheetName val="CONTENTS"/>
      <sheetName val="Business &amp; other details"/>
    </sheetNames>
    <sheetDataSet>
      <sheetData sheetId="0"/>
      <sheetData sheetId="1">
        <row r="7">
          <cell r="B7" t="str">
            <v>Ausgrid</v>
          </cell>
          <cell r="U7" t="str">
            <v>Y</v>
          </cell>
        </row>
        <row r="8">
          <cell r="B8" t="str">
            <v>Ausgrid (Tx Assets)</v>
          </cell>
          <cell r="U8" t="str">
            <v>Y</v>
          </cell>
        </row>
        <row r="9">
          <cell r="B9" t="str">
            <v>AusNet (D)</v>
          </cell>
          <cell r="U9" t="str">
            <v>Y</v>
          </cell>
        </row>
        <row r="10">
          <cell r="B10" t="str">
            <v>AusNet (T)</v>
          </cell>
          <cell r="U10" t="str">
            <v>Y</v>
          </cell>
        </row>
        <row r="11">
          <cell r="B11" t="str">
            <v>Amadeus</v>
          </cell>
          <cell r="U11" t="str">
            <v>Y</v>
          </cell>
        </row>
        <row r="12">
          <cell r="B12" t="str">
            <v>APA GasNet</v>
          </cell>
          <cell r="U12" t="str">
            <v>Y</v>
          </cell>
        </row>
        <row r="13">
          <cell r="B13" t="str">
            <v>Australian Distribution Co.</v>
          </cell>
          <cell r="U13" t="str">
            <v>N</v>
          </cell>
        </row>
        <row r="14">
          <cell r="B14" t="str">
            <v>Australian Distribution Co. (Vic)</v>
          </cell>
          <cell r="U14" t="str">
            <v>N</v>
          </cell>
        </row>
        <row r="15">
          <cell r="B15" t="str">
            <v>CitiPower</v>
          </cell>
          <cell r="U15" t="str">
            <v>Y</v>
          </cell>
        </row>
        <row r="16">
          <cell r="B16" t="str">
            <v>Directlink</v>
          </cell>
          <cell r="U16" t="str">
            <v>Y</v>
          </cell>
        </row>
        <row r="17">
          <cell r="B17" t="str">
            <v>ElectraNet</v>
          </cell>
          <cell r="U17" t="str">
            <v>Y</v>
          </cell>
        </row>
        <row r="18">
          <cell r="B18" t="str">
            <v>Endeavour Energy</v>
          </cell>
          <cell r="U18" t="str">
            <v>Y</v>
          </cell>
        </row>
        <row r="19">
          <cell r="B19" t="str">
            <v>Energex</v>
          </cell>
          <cell r="U19" t="str">
            <v>Y</v>
          </cell>
        </row>
        <row r="20">
          <cell r="B20" t="str">
            <v>Ergon Energy</v>
          </cell>
          <cell r="U20" t="str">
            <v>Y</v>
          </cell>
        </row>
        <row r="21">
          <cell r="B21" t="str">
            <v>Essential Energy</v>
          </cell>
          <cell r="U21" t="str">
            <v>Y</v>
          </cell>
        </row>
        <row r="22">
          <cell r="B22" t="str">
            <v>Evoenergy Distribution</v>
          </cell>
          <cell r="U22" t="str">
            <v>Y</v>
          </cell>
        </row>
        <row r="23">
          <cell r="B23" t="str">
            <v>Evoenergy Distribution (Tx Assets)</v>
          </cell>
          <cell r="U23" t="str">
            <v>Y</v>
          </cell>
        </row>
        <row r="24">
          <cell r="B24" t="str">
            <v>Jemena Electricity</v>
          </cell>
          <cell r="U24" t="str">
            <v>Y</v>
          </cell>
        </row>
        <row r="25">
          <cell r="B25" t="str">
            <v>Murraylink</v>
          </cell>
          <cell r="U25" t="str">
            <v>Y</v>
          </cell>
        </row>
        <row r="26">
          <cell r="B26" t="str">
            <v>Power and Water</v>
          </cell>
          <cell r="U26" t="str">
            <v>Y</v>
          </cell>
        </row>
        <row r="27">
          <cell r="B27" t="str">
            <v>Powercor Australia</v>
          </cell>
          <cell r="U27" t="str">
            <v>Y</v>
          </cell>
        </row>
        <row r="28">
          <cell r="B28" t="str">
            <v>Powerlink</v>
          </cell>
          <cell r="U28" t="str">
            <v>Y</v>
          </cell>
        </row>
        <row r="29">
          <cell r="B29" t="str">
            <v>Roma to Brisbane Pipeline</v>
          </cell>
          <cell r="U29" t="str">
            <v>Y</v>
          </cell>
        </row>
        <row r="30">
          <cell r="B30" t="str">
            <v>SA Power Networks</v>
          </cell>
          <cell r="U30" t="str">
            <v>N</v>
          </cell>
        </row>
        <row r="31">
          <cell r="B31" t="str">
            <v>TasNetworks (D)</v>
          </cell>
          <cell r="U31" t="str">
            <v>Y</v>
          </cell>
        </row>
        <row r="32">
          <cell r="B32" t="str">
            <v>TasNetworks (T)</v>
          </cell>
          <cell r="U32" t="str">
            <v>Y</v>
          </cell>
        </row>
        <row r="33">
          <cell r="B33" t="str">
            <v>TransGrid</v>
          </cell>
          <cell r="U33" t="str">
            <v>Y</v>
          </cell>
        </row>
        <row r="34">
          <cell r="B34" t="str">
            <v>United Energy</v>
          </cell>
          <cell r="U34" t="str">
            <v>Y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Change Log"/>
      <sheetName val="DMS input"/>
      <sheetName val="RFM input"/>
      <sheetName val="Adjustment for previous period"/>
      <sheetName val="Capital base roll forward"/>
      <sheetName val="Total capital base roll forward"/>
      <sheetName val="TAB roll forward"/>
      <sheetName val="Capital base remaining lives"/>
      <sheetName val="TAB remaining lives"/>
      <sheetName val="PTRM input summary"/>
    </sheetNames>
    <sheetDataSet>
      <sheetData sheetId="0">
        <row r="6">
          <cell r="C6" t="str">
            <v>-- select --</v>
          </cell>
        </row>
      </sheetData>
      <sheetData sheetId="1">
        <row r="16">
          <cell r="B16" t="str">
            <v>AGN (Albury and Victoria)</v>
          </cell>
        </row>
      </sheetData>
      <sheetData sheetId="2">
        <row r="11">
          <cell r="C11" t="str">
            <v>RFM</v>
          </cell>
        </row>
      </sheetData>
      <sheetData sheetId="3">
        <row r="16">
          <cell r="AL16" t="str">
            <v>JGN</v>
          </cell>
        </row>
      </sheetData>
      <sheetData sheetId="4">
        <row r="4">
          <cell r="M4">
            <v>1.1000000000000001</v>
          </cell>
        </row>
      </sheetData>
      <sheetData sheetId="5" refreshError="1"/>
      <sheetData sheetId="6">
        <row r="14">
          <cell r="C14" t="str">
            <v>JGN</v>
          </cell>
        </row>
      </sheetData>
      <sheetData sheetId="7"/>
      <sheetData sheetId="8" refreshError="1"/>
      <sheetData sheetId="9">
        <row r="718">
          <cell r="H718">
            <v>50.149998798354957</v>
          </cell>
        </row>
      </sheetData>
      <sheetData sheetId="10">
        <row r="373">
          <cell r="L373">
            <v>-45.804821945013714</v>
          </cell>
        </row>
        <row r="425">
          <cell r="L425">
            <v>-16.133869075008313</v>
          </cell>
        </row>
      </sheetData>
      <sheetData sheetId="11">
        <row r="8">
          <cell r="H8">
            <v>0.25597142654436783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RRP Amendments"/>
      <sheetName val="AER Amendments"/>
      <sheetName val="Intro"/>
      <sheetName val="DMS input"/>
      <sheetName val="PTRM input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>
        <row r="6">
          <cell r="C6" t="str">
            <v>-- select --</v>
          </cell>
        </row>
      </sheetData>
      <sheetData sheetId="1">
        <row r="13">
          <cell r="B13" t="str">
            <v>Powercor Australia</v>
          </cell>
        </row>
      </sheetData>
      <sheetData sheetId="2">
        <row r="10">
          <cell r="C10" t="str">
            <v>PTRM</v>
          </cell>
        </row>
        <row r="13">
          <cell r="C13" t="str">
            <v>Public</v>
          </cell>
        </row>
        <row r="57">
          <cell r="C57" t="e">
            <v>#N/A</v>
          </cell>
        </row>
      </sheetData>
      <sheetData sheetId="3">
        <row r="16">
          <cell r="AL16" t="str">
            <v>Powercor Australia</v>
          </cell>
        </row>
        <row r="63">
          <cell r="AR63" t="str">
            <v>Consolidated</v>
          </cell>
        </row>
        <row r="65">
          <cell r="AR65" t="str">
            <v>Public</v>
          </cell>
        </row>
      </sheetData>
      <sheetData sheetId="4" refreshError="1"/>
      <sheetData sheetId="5" refreshError="1"/>
      <sheetData sheetId="6">
        <row r="4">
          <cell r="L4">
            <v>4</v>
          </cell>
        </row>
      </sheetData>
      <sheetData sheetId="7">
        <row r="16">
          <cell r="C16" t="str">
            <v>PAL</v>
          </cell>
        </row>
      </sheetData>
      <sheetData sheetId="8"/>
      <sheetData sheetId="9">
        <row r="18">
          <cell r="G18">
            <v>4.5902498875882172E-2</v>
          </cell>
        </row>
      </sheetData>
      <sheetData sheetId="10">
        <row r="7">
          <cell r="G7">
            <v>1.0237430867891084</v>
          </cell>
        </row>
      </sheetData>
      <sheetData sheetId="11" refreshError="1"/>
      <sheetData sheetId="12" refreshError="1"/>
      <sheetData sheetId="13">
        <row r="21">
          <cell r="F21" t="str">
            <v>2021-22</v>
          </cell>
        </row>
      </sheetData>
      <sheetData sheetId="14" refreshError="1"/>
      <sheetData sheetId="15">
        <row r="54">
          <cell r="Q54">
            <v>0.12458860149215667</v>
          </cell>
        </row>
      </sheetData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SW"/>
      <sheetName val="VIC"/>
      <sheetName val="QLD"/>
      <sheetName val="SA"/>
      <sheetName val="WA"/>
      <sheetName val="TAS"/>
      <sheetName val="NT"/>
      <sheetName val="ACT"/>
      <sheetName val="AUST SUM"/>
      <sheetName val="Tot WD by State"/>
      <sheetName val="Linked Sheet"/>
      <sheetName val="Data"/>
      <sheetName val="Data2"/>
      <sheetName val="A&amp;A analysis"/>
      <sheetName val="Public Equip,Intang"/>
      <sheetName val="NDBlg fc"/>
      <sheetName val="2ndHand Purch Assets"/>
      <sheetName val="NSW- Constn Cont. to Growth"/>
      <sheetName val="VIC- Constn Cont. to Growth"/>
      <sheetName val="QLD- Constn Cont. to Growth"/>
      <sheetName val="WA-Construction Cont. to Growth"/>
      <sheetName val="SA- Construction Cont. to Growt"/>
      <sheetName val="TAS- Construction Cont. to Grow"/>
      <sheetName val="NT- Construction Cont. to Growt"/>
      <sheetName val="ACT- Construction Cont. to Gro "/>
      <sheetName val="Dwell WD by State"/>
      <sheetName val="NonDwell WD by State"/>
      <sheetName val="Eng WD by State"/>
      <sheetName val="Dwell Comp by State"/>
      <sheetName val="DwelInvReconc"/>
      <sheetName val="SA Table"/>
      <sheetName val="875505a"/>
      <sheetName val="GRAPH"/>
      <sheetName val="Pub NDBldg"/>
      <sheetName val="Tot Cons WD by State"/>
      <sheetName val="STCONSTN"/>
      <sheetName val="SIP"/>
      <sheetName val="WA Table"/>
      <sheetName val="Sheet1"/>
      <sheetName val="NSW Table"/>
      <sheetName val="NSW v VIC data"/>
      <sheetName val="NSW v VIC chart"/>
      <sheetName val="WA GVA"/>
      <sheetName val="VIC Table"/>
    </sheetNames>
    <sheetDataSet>
      <sheetData sheetId="0" refreshError="1"/>
      <sheetData sheetId="1" refreshError="1">
        <row r="5">
          <cell r="A5">
            <v>1981</v>
          </cell>
          <cell r="F5">
            <v>566.66999999999996</v>
          </cell>
          <cell r="R5">
            <v>12911.273549304933</v>
          </cell>
          <cell r="AZ5">
            <v>177.99526107077236</v>
          </cell>
          <cell r="BC5">
            <v>1684</v>
          </cell>
          <cell r="BE5">
            <v>1216.1217781851324</v>
          </cell>
          <cell r="BG5">
            <v>3947.2544287045807</v>
          </cell>
        </row>
        <row r="6">
          <cell r="A6">
            <v>1982</v>
          </cell>
          <cell r="C6">
            <v>-12.086823315380467</v>
          </cell>
          <cell r="F6">
            <v>628.20600000000002</v>
          </cell>
          <cell r="G6">
            <v>10.859230239822137</v>
          </cell>
          <cell r="N6">
            <v>3537.8119999999999</v>
          </cell>
          <cell r="P6">
            <v>5010.2750041645022</v>
          </cell>
          <cell r="R6">
            <v>13042.867008532843</v>
          </cell>
          <cell r="S6">
            <v>1.0192136254056461</v>
          </cell>
          <cell r="X6">
            <v>-12.06183606665271</v>
          </cell>
          <cell r="AG6">
            <v>2446.7422701239593</v>
          </cell>
          <cell r="AZ6">
            <v>155.42678193219535</v>
          </cell>
          <cell r="BA6">
            <v>-12.67925842677553</v>
          </cell>
          <cell r="BC6">
            <v>1436</v>
          </cell>
          <cell r="BD6">
            <v>-14.726840855106893</v>
          </cell>
          <cell r="BE6">
            <v>1091.0697298760406</v>
          </cell>
          <cell r="BG6">
            <v>4425.933347524664</v>
          </cell>
        </row>
        <row r="7">
          <cell r="A7">
            <v>1983</v>
          </cell>
          <cell r="C7">
            <v>-5.2332107450094316</v>
          </cell>
          <cell r="F7">
            <v>570.14599999999996</v>
          </cell>
          <cell r="G7">
            <v>-9.2421912557345891</v>
          </cell>
          <cell r="N7">
            <v>2841.116</v>
          </cell>
          <cell r="P7">
            <v>4485.0090393213786</v>
          </cell>
          <cell r="R7">
            <v>11560.499077429373</v>
          </cell>
          <cell r="S7">
            <v>-11.365353416037149</v>
          </cell>
          <cell r="U7">
            <v>6023.2709508219423</v>
          </cell>
          <cell r="X7">
            <v>-8.2448751398335531</v>
          </cell>
          <cell r="AG7">
            <v>1939.508164656741</v>
          </cell>
          <cell r="AZ7">
            <v>259.06027041711104</v>
          </cell>
          <cell r="BA7">
            <v>66.676725334328552</v>
          </cell>
          <cell r="BC7">
            <v>2949</v>
          </cell>
          <cell r="BD7">
            <v>105.36211699164343</v>
          </cell>
          <cell r="BE7">
            <v>901.60783534325901</v>
          </cell>
          <cell r="BG7">
            <v>4074.6357438513965</v>
          </cell>
        </row>
        <row r="8">
          <cell r="A8">
            <v>1984</v>
          </cell>
          <cell r="C8">
            <v>27.842751907771813</v>
          </cell>
          <cell r="F8">
            <v>554.50300000000004</v>
          </cell>
          <cell r="G8">
            <v>-2.7436831969355091</v>
          </cell>
          <cell r="N8">
            <v>3363.4040000000005</v>
          </cell>
          <cell r="P8">
            <v>3704.7196240059775</v>
          </cell>
          <cell r="R8">
            <v>12307.076584099395</v>
          </cell>
          <cell r="S8">
            <v>6.4580041196286686</v>
          </cell>
          <cell r="U8">
            <v>6201.2672314907231</v>
          </cell>
          <cell r="V8">
            <v>2.9551431792137928</v>
          </cell>
          <cell r="X8">
            <v>29.393533487668027</v>
          </cell>
          <cell r="AG8">
            <v>1986.1855285711899</v>
          </cell>
          <cell r="AZ8">
            <v>278.383064295037</v>
          </cell>
          <cell r="BA8">
            <v>7.4588024812969111</v>
          </cell>
          <cell r="BC8">
            <v>2503</v>
          </cell>
          <cell r="BD8">
            <v>-15.123770769752454</v>
          </cell>
          <cell r="BE8">
            <v>1377.2184714288105</v>
          </cell>
          <cell r="BG8">
            <v>3245.193986197462</v>
          </cell>
        </row>
        <row r="9">
          <cell r="A9">
            <v>1985</v>
          </cell>
          <cell r="B9">
            <v>5384.2443239777567</v>
          </cell>
          <cell r="C9">
            <v>14.938666649144494</v>
          </cell>
          <cell r="D9">
            <v>40293</v>
          </cell>
          <cell r="F9">
            <v>690.279</v>
          </cell>
          <cell r="G9">
            <v>24.48607131070526</v>
          </cell>
          <cell r="N9">
            <v>3809.5010000000002</v>
          </cell>
          <cell r="P9">
            <v>4175.7144102371194</v>
          </cell>
          <cell r="R9">
            <v>14059.738734214876</v>
          </cell>
          <cell r="S9">
            <v>14.241092416536194</v>
          </cell>
          <cell r="U9">
            <v>6755.3372780493055</v>
          </cell>
          <cell r="V9">
            <v>8.934787453521654</v>
          </cell>
          <cell r="W9">
            <v>5194.9087582472112</v>
          </cell>
          <cell r="X9">
            <v>17.903538033003265</v>
          </cell>
          <cell r="AA9">
            <v>5956.6919276882973</v>
          </cell>
          <cell r="AB9">
            <v>18.585747933019036</v>
          </cell>
          <cell r="AG9">
            <v>2648.5698987638289</v>
          </cell>
          <cell r="AN9">
            <v>927.313994558491</v>
          </cell>
          <cell r="AZ9">
            <v>189.33556573054557</v>
          </cell>
          <cell r="BA9">
            <v>-31.987397936721031</v>
          </cell>
          <cell r="BC9">
            <v>2629</v>
          </cell>
          <cell r="BD9">
            <v>5.0339592489013096</v>
          </cell>
          <cell r="BE9">
            <v>1160.9311012361713</v>
          </cell>
          <cell r="BG9">
            <v>3248.4004156786286</v>
          </cell>
        </row>
        <row r="10">
          <cell r="A10">
            <v>1986</v>
          </cell>
          <cell r="B10">
            <v>5301.1059346732854</v>
          </cell>
          <cell r="C10">
            <v>-1.5441050647391652</v>
          </cell>
          <cell r="D10">
            <v>35877</v>
          </cell>
          <cell r="F10">
            <v>798.86799999999994</v>
          </cell>
          <cell r="G10">
            <v>15.731175365323292</v>
          </cell>
          <cell r="N10">
            <v>4160.4120000000003</v>
          </cell>
          <cell r="P10">
            <v>3697.8009977426955</v>
          </cell>
          <cell r="R10">
            <v>13958.186932415982</v>
          </cell>
          <cell r="S10">
            <v>-0.72228797219229257</v>
          </cell>
          <cell r="U10">
            <v>7409.7989843897494</v>
          </cell>
          <cell r="V10">
            <v>9.6880685508781603</v>
          </cell>
          <cell r="W10">
            <v>5088.195160418969</v>
          </cell>
          <cell r="X10">
            <v>-2.0541958058229288</v>
          </cell>
          <cell r="AA10">
            <v>5959.9403344995781</v>
          </cell>
          <cell r="AB10">
            <v>5.4533738704543033E-2</v>
          </cell>
          <cell r="AG10">
            <v>3217.3394975009319</v>
          </cell>
          <cell r="AN10">
            <v>715.7795182242661</v>
          </cell>
          <cell r="AU10">
            <v>5274</v>
          </cell>
          <cell r="AV10" t="e">
            <v>#DIV/0!</v>
          </cell>
          <cell r="AW10">
            <v>313</v>
          </cell>
          <cell r="AX10">
            <v>5519</v>
          </cell>
          <cell r="AZ10">
            <v>212.91077425431649</v>
          </cell>
          <cell r="BA10">
            <v>12.451547828748755</v>
          </cell>
          <cell r="BC10">
            <v>2202</v>
          </cell>
          <cell r="BD10">
            <v>-16.241917078737167</v>
          </cell>
          <cell r="BE10">
            <v>943.07250249906838</v>
          </cell>
          <cell r="BG10">
            <v>2982.0214795184293</v>
          </cell>
          <cell r="BI10">
            <v>3501.0363940339685</v>
          </cell>
          <cell r="BO10">
            <v>7142</v>
          </cell>
        </row>
        <row r="11">
          <cell r="A11">
            <v>1987</v>
          </cell>
          <cell r="B11">
            <v>4884.1140736785746</v>
          </cell>
          <cell r="C11">
            <v>-7.8661295611405446</v>
          </cell>
          <cell r="D11">
            <v>32536</v>
          </cell>
          <cell r="F11">
            <v>844.87300000000005</v>
          </cell>
          <cell r="G11">
            <v>5.7587736647356058</v>
          </cell>
          <cell r="N11">
            <v>4527.16</v>
          </cell>
          <cell r="P11">
            <v>3650.2147998587243</v>
          </cell>
          <cell r="R11">
            <v>13906.361873537298</v>
          </cell>
          <cell r="S11">
            <v>-0.3712878981318557</v>
          </cell>
          <cell r="U11">
            <v>7130.8921495363502</v>
          </cell>
          <cell r="V11">
            <v>-3.7640270058738823</v>
          </cell>
          <cell r="W11">
            <v>4631.7038678082517</v>
          </cell>
          <cell r="X11">
            <v>-8.9715759364294723</v>
          </cell>
          <cell r="AA11">
            <v>5546.009890183338</v>
          </cell>
          <cell r="AB11">
            <v>-6.9452112115984015</v>
          </cell>
          <cell r="AF11">
            <v>-4.6577429535313968</v>
          </cell>
          <cell r="AG11">
            <v>3361.5187018076335</v>
          </cell>
          <cell r="AN11">
            <v>901.33546557221541</v>
          </cell>
          <cell r="AU11">
            <v>5626</v>
          </cell>
          <cell r="AV11">
            <v>6.5142442387951416</v>
          </cell>
          <cell r="AW11">
            <v>342</v>
          </cell>
          <cell r="AX11">
            <v>5879</v>
          </cell>
          <cell r="AY11">
            <v>6.517560719902149</v>
          </cell>
          <cell r="AZ11">
            <v>252.4102058703229</v>
          </cell>
          <cell r="BA11">
            <v>18.552105573025312</v>
          </cell>
          <cell r="BC11">
            <v>2172</v>
          </cell>
          <cell r="BD11">
            <v>-1.3623978201634857</v>
          </cell>
          <cell r="BE11">
            <v>1165.6412981923663</v>
          </cell>
          <cell r="BG11">
            <v>2748.8793342865088</v>
          </cell>
          <cell r="BI11">
            <v>3132.908477353219</v>
          </cell>
          <cell r="BO11">
            <v>6735</v>
          </cell>
        </row>
        <row r="12">
          <cell r="A12">
            <v>1988</v>
          </cell>
          <cell r="B12">
            <v>4966.1892764648182</v>
          </cell>
          <cell r="C12">
            <v>1.680452207874561</v>
          </cell>
          <cell r="D12">
            <v>31852</v>
          </cell>
          <cell r="F12">
            <v>937.88800000000003</v>
          </cell>
          <cell r="G12">
            <v>11.00934696694058</v>
          </cell>
          <cell r="N12">
            <v>5031.3260000000009</v>
          </cell>
          <cell r="P12">
            <v>3474.0048464391202</v>
          </cell>
          <cell r="R12">
            <v>14409.40812290394</v>
          </cell>
          <cell r="S12">
            <v>3.6173821301450415</v>
          </cell>
          <cell r="U12">
            <v>7525.6623607583024</v>
          </cell>
          <cell r="V12">
            <v>5.5360564000062729</v>
          </cell>
          <cell r="W12">
            <v>4768.3293560177608</v>
          </cell>
          <cell r="X12">
            <v>2.9497889353224349</v>
          </cell>
          <cell r="AA12">
            <v>5779.1956284288017</v>
          </cell>
          <cell r="AB12">
            <v>4.2045676596828896</v>
          </cell>
          <cell r="AF12">
            <v>1.8262755393219976</v>
          </cell>
          <cell r="AG12">
            <v>3886.233931683927</v>
          </cell>
          <cell r="AN12">
            <v>901.66213095360263</v>
          </cell>
          <cell r="AU12">
            <v>6218</v>
          </cell>
          <cell r="AV12">
            <v>10.630323679727427</v>
          </cell>
          <cell r="AW12">
            <v>524</v>
          </cell>
          <cell r="AX12">
            <v>6629</v>
          </cell>
          <cell r="AY12">
            <v>12.729658792650911</v>
          </cell>
          <cell r="AZ12">
            <v>197.85992044705745</v>
          </cell>
          <cell r="BA12">
            <v>-21.611759015517361</v>
          </cell>
          <cell r="BC12">
            <v>1812</v>
          </cell>
          <cell r="BD12">
            <v>-16.574585635359117</v>
          </cell>
          <cell r="BE12">
            <v>1145.0920683160739</v>
          </cell>
          <cell r="BG12">
            <v>2572.3427154855176</v>
          </cell>
          <cell r="BI12">
            <v>3145.3367415944845</v>
          </cell>
          <cell r="BO12">
            <v>6127</v>
          </cell>
        </row>
        <row r="13">
          <cell r="A13">
            <v>1989</v>
          </cell>
          <cell r="B13">
            <v>5831.1268416840849</v>
          </cell>
          <cell r="C13">
            <v>17.416524362417629</v>
          </cell>
          <cell r="D13">
            <v>38635</v>
          </cell>
          <cell r="F13">
            <v>1029.2180000000001</v>
          </cell>
          <cell r="G13">
            <v>9.7378365007335645</v>
          </cell>
          <cell r="N13">
            <v>6225.4120000000003</v>
          </cell>
          <cell r="P13">
            <v>3454.170873904719</v>
          </cell>
          <cell r="R13">
            <v>16539.927715588805</v>
          </cell>
          <cell r="S13">
            <v>14.785614887945165</v>
          </cell>
          <cell r="U13">
            <v>8292.1315357883959</v>
          </cell>
          <cell r="V13">
            <v>10.184740402741932</v>
          </cell>
          <cell r="W13">
            <v>5674.7507795218908</v>
          </cell>
          <cell r="X13">
            <v>19.0092033462454</v>
          </cell>
          <cell r="AA13">
            <v>6790.8800438074777</v>
          </cell>
          <cell r="AB13">
            <v>17.505626741583825</v>
          </cell>
          <cell r="AF13">
            <v>9.1693756305347041</v>
          </cell>
          <cell r="AG13">
            <v>5008.2071025906007</v>
          </cell>
          <cell r="AN13">
            <v>969.82161213576865</v>
          </cell>
          <cell r="AU13">
            <v>7658</v>
          </cell>
          <cell r="AV13">
            <v>23.375423467816447</v>
          </cell>
          <cell r="AW13">
            <v>959</v>
          </cell>
          <cell r="AX13">
            <v>8444</v>
          </cell>
          <cell r="AY13">
            <v>27.386495925494756</v>
          </cell>
          <cell r="AZ13">
            <v>156.3760621621941</v>
          </cell>
          <cell r="BA13">
            <v>-20.966276642147662</v>
          </cell>
          <cell r="BC13">
            <v>1597</v>
          </cell>
          <cell r="BD13">
            <v>-11.865342163355407</v>
          </cell>
          <cell r="BE13">
            <v>1217.2048974093996</v>
          </cell>
          <cell r="BG13">
            <v>2484.3492617689503</v>
          </cell>
          <cell r="BI13">
            <v>4193.9046288526497</v>
          </cell>
          <cell r="BO13">
            <v>6190</v>
          </cell>
        </row>
        <row r="14">
          <cell r="A14">
            <v>1990</v>
          </cell>
          <cell r="B14">
            <v>5251.9885742923916</v>
          </cell>
          <cell r="C14">
            <v>-9.9318413595755768</v>
          </cell>
          <cell r="D14">
            <v>30016</v>
          </cell>
          <cell r="F14">
            <v>1096.08</v>
          </cell>
          <cell r="G14">
            <v>6.4963885202163008</v>
          </cell>
          <cell r="N14">
            <v>6918.351999999999</v>
          </cell>
          <cell r="P14">
            <v>4209.7337995415573</v>
          </cell>
          <cell r="R14">
            <v>17476.15437383395</v>
          </cell>
          <cell r="S14">
            <v>5.6604035661096397</v>
          </cell>
          <cell r="U14">
            <v>8809</v>
          </cell>
          <cell r="V14">
            <v>6.2332400539092614</v>
          </cell>
          <cell r="W14">
            <v>5065.3932234210597</v>
          </cell>
          <cell r="X14">
            <v>-10.738049647920761</v>
          </cell>
          <cell r="AA14">
            <v>6245.4294288968176</v>
          </cell>
          <cell r="AB14">
            <v>-8.0321049906933677</v>
          </cell>
          <cell r="AF14">
            <v>-5.8424889619057456</v>
          </cell>
          <cell r="AG14">
            <v>5541.3260029163976</v>
          </cell>
          <cell r="AN14">
            <v>864.66716920183933</v>
          </cell>
          <cell r="AU14">
            <v>8242</v>
          </cell>
          <cell r="AV14">
            <v>7.7758362456315622</v>
          </cell>
          <cell r="AW14">
            <v>636</v>
          </cell>
          <cell r="AX14">
            <v>8822</v>
          </cell>
          <cell r="AY14">
            <v>4.5007996344528234</v>
          </cell>
          <cell r="AZ14">
            <v>186.5953508713319</v>
          </cell>
          <cell r="BA14">
            <v>19.324753604419453</v>
          </cell>
          <cell r="BC14">
            <v>1699</v>
          </cell>
          <cell r="BD14">
            <v>6.3869755792110183</v>
          </cell>
          <cell r="BE14">
            <v>1377.0259970836014</v>
          </cell>
          <cell r="BG14">
            <v>3345.0666303397179</v>
          </cell>
          <cell r="BI14">
            <v>3665.6903796310357</v>
          </cell>
          <cell r="BO14">
            <v>7496</v>
          </cell>
        </row>
        <row r="15">
          <cell r="A15">
            <v>1991</v>
          </cell>
          <cell r="B15">
            <v>3924.7535778454971</v>
          </cell>
          <cell r="C15">
            <v>-25.271094513485583</v>
          </cell>
          <cell r="D15">
            <v>23580</v>
          </cell>
          <cell r="F15">
            <v>918.00800000000004</v>
          </cell>
          <cell r="G15">
            <v>-16.246259397124284</v>
          </cell>
          <cell r="N15">
            <v>5603.424</v>
          </cell>
          <cell r="P15">
            <v>3938.1048527825915</v>
          </cell>
          <cell r="R15">
            <v>14384.290430628087</v>
          </cell>
          <cell r="S15">
            <v>-17.691901073128157</v>
          </cell>
          <cell r="U15">
            <v>7900</v>
          </cell>
          <cell r="V15">
            <v>-10.318991940061306</v>
          </cell>
          <cell r="W15">
            <v>3710.6745729407376</v>
          </cell>
          <cell r="X15">
            <v>-26.744590019516266</v>
          </cell>
          <cell r="AA15">
            <v>4690.3291597955122</v>
          </cell>
          <cell r="AB15">
            <v>-24.899813324381693</v>
          </cell>
          <cell r="AF15">
            <v>-21.112322791712103</v>
          </cell>
          <cell r="AG15">
            <v>4063.244933408575</v>
          </cell>
          <cell r="AN15">
            <v>749.34541428519913</v>
          </cell>
          <cell r="AU15">
            <v>6254</v>
          </cell>
          <cell r="AV15">
            <v>-24.203821656050948</v>
          </cell>
          <cell r="AW15">
            <v>135</v>
          </cell>
          <cell r="AX15">
            <v>6406</v>
          </cell>
          <cell r="AY15">
            <v>-27.404897245299519</v>
          </cell>
          <cell r="AZ15">
            <v>214.07900490475959</v>
          </cell>
          <cell r="BA15">
            <v>14.729013292715543</v>
          </cell>
          <cell r="BC15">
            <v>1665</v>
          </cell>
          <cell r="BD15">
            <v>-2.0011771630370823</v>
          </cell>
          <cell r="BE15">
            <v>1540.179066591425</v>
          </cell>
          <cell r="BG15">
            <v>3188.7594384973922</v>
          </cell>
          <cell r="BI15">
            <v>1797.0553133815542</v>
          </cell>
          <cell r="BO15">
            <v>6518</v>
          </cell>
        </row>
        <row r="16">
          <cell r="A16">
            <v>1992</v>
          </cell>
          <cell r="B16">
            <v>3687.0853646522387</v>
          </cell>
          <cell r="C16">
            <v>-6.0556212888078225</v>
          </cell>
          <cell r="D16">
            <v>25421</v>
          </cell>
          <cell r="F16">
            <v>898.25700000000006</v>
          </cell>
          <cell r="G16">
            <v>-2.1515063049559413</v>
          </cell>
          <cell r="N16">
            <v>4134.7129999999997</v>
          </cell>
          <cell r="P16">
            <v>3178.3567235443711</v>
          </cell>
          <cell r="R16">
            <v>11898.41208819661</v>
          </cell>
          <cell r="S16">
            <v>-17.281897598079375</v>
          </cell>
          <cell r="U16">
            <v>7208</v>
          </cell>
          <cell r="V16">
            <v>-8.7594936708860764</v>
          </cell>
          <cell r="W16">
            <v>3491.0595398278601</v>
          </cell>
          <cell r="X16">
            <v>-5.918466542832153</v>
          </cell>
          <cell r="AA16">
            <v>4449.7755051657232</v>
          </cell>
          <cell r="AB16">
            <v>-5.1287158413478302</v>
          </cell>
          <cell r="AF16">
            <v>-5.1285595797622374</v>
          </cell>
          <cell r="AG16">
            <v>2895.5215320416141</v>
          </cell>
          <cell r="AN16">
            <v>609.70865004269024</v>
          </cell>
          <cell r="AU16">
            <v>4721</v>
          </cell>
          <cell r="AV16">
            <v>-24.598930481283421</v>
          </cell>
          <cell r="AW16">
            <v>194</v>
          </cell>
          <cell r="AX16">
            <v>4896</v>
          </cell>
          <cell r="AY16">
            <v>-23.565728053004065</v>
          </cell>
          <cell r="AZ16">
            <v>196.02582482437856</v>
          </cell>
          <cell r="BA16">
            <v>-8.4329521656794864</v>
          </cell>
          <cell r="BC16">
            <v>1707</v>
          </cell>
          <cell r="BD16">
            <v>2.522522522522519</v>
          </cell>
          <cell r="BE16">
            <v>1239.1914679583856</v>
          </cell>
          <cell r="BG16">
            <v>2568.6480735016808</v>
          </cell>
          <cell r="BI16">
            <v>2731.9985334778617</v>
          </cell>
          <cell r="BO16">
            <v>6501</v>
          </cell>
        </row>
        <row r="17">
          <cell r="A17">
            <v>1993</v>
          </cell>
          <cell r="B17">
            <v>4278.5008235613313</v>
          </cell>
          <cell r="C17">
            <v>16.040188941079059</v>
          </cell>
          <cell r="D17">
            <v>28154</v>
          </cell>
          <cell r="F17">
            <v>962.20100000000002</v>
          </cell>
          <cell r="G17">
            <v>7.1186753902279687</v>
          </cell>
          <cell r="N17">
            <v>3641.8</v>
          </cell>
          <cell r="P17">
            <v>3454.5146741012022</v>
          </cell>
          <cell r="R17">
            <v>12337.016497662535</v>
          </cell>
          <cell r="S17">
            <v>3.6862432248503607</v>
          </cell>
          <cell r="U17">
            <v>7510</v>
          </cell>
          <cell r="V17">
            <v>4.1897891231964524</v>
          </cell>
          <cell r="W17">
            <v>4078.0656045293035</v>
          </cell>
          <cell r="X17">
            <v>16.81455323246615</v>
          </cell>
          <cell r="AA17">
            <v>5109.5601546515045</v>
          </cell>
          <cell r="AB17">
            <v>14.827369352000797</v>
          </cell>
          <cell r="AF17">
            <v>15.517995045898303</v>
          </cell>
          <cell r="AG17">
            <v>2732.253664202553</v>
          </cell>
          <cell r="AN17">
            <v>709.12214694053478</v>
          </cell>
          <cell r="AU17">
            <v>4663</v>
          </cell>
          <cell r="AV17">
            <v>-1.3373860182370856</v>
          </cell>
          <cell r="AW17">
            <v>1053</v>
          </cell>
          <cell r="AX17">
            <v>5506</v>
          </cell>
          <cell r="AY17">
            <v>12.490149724192268</v>
          </cell>
          <cell r="AZ17">
            <v>200.43521903202782</v>
          </cell>
          <cell r="BA17">
            <v>2.249394543601424</v>
          </cell>
          <cell r="BC17">
            <v>1367</v>
          </cell>
          <cell r="BD17">
            <v>-19.917984768599883</v>
          </cell>
          <cell r="BE17">
            <v>909.54633579744723</v>
          </cell>
          <cell r="BG17">
            <v>2745.3925271606677</v>
          </cell>
          <cell r="BI17">
            <v>4005.9783502561986</v>
          </cell>
          <cell r="BO17">
            <v>5620</v>
          </cell>
        </row>
        <row r="18">
          <cell r="A18">
            <v>1994</v>
          </cell>
          <cell r="B18">
            <v>4734.7499061912113</v>
          </cell>
          <cell r="C18">
            <v>10.663760542416068</v>
          </cell>
          <cell r="D18">
            <v>31466</v>
          </cell>
          <cell r="F18">
            <v>1064.7</v>
          </cell>
          <cell r="G18">
            <v>10.652555962839362</v>
          </cell>
          <cell r="N18">
            <v>3449.7329999999997</v>
          </cell>
          <cell r="P18">
            <v>3852.2835004097578</v>
          </cell>
          <cell r="R18">
            <v>13101.466406600968</v>
          </cell>
          <cell r="S18">
            <v>6.1963920457046573</v>
          </cell>
          <cell r="U18">
            <v>8062</v>
          </cell>
          <cell r="V18">
            <v>7.3501997336884228</v>
          </cell>
          <cell r="W18">
            <v>4540.1203070559613</v>
          </cell>
          <cell r="X18">
            <v>11.33024201507393</v>
          </cell>
          <cell r="AA18">
            <v>5680.2603569121329</v>
          </cell>
          <cell r="AB18">
            <v>11.169262812985759</v>
          </cell>
          <cell r="AF18">
            <v>15.817356205852672</v>
          </cell>
          <cell r="AG18">
            <v>2477.6085382996198</v>
          </cell>
          <cell r="AN18">
            <v>1050.7706216613356</v>
          </cell>
          <cell r="AU18">
            <v>4689</v>
          </cell>
          <cell r="AV18">
            <v>0.10269049086053528</v>
          </cell>
          <cell r="AW18">
            <v>388</v>
          </cell>
          <cell r="AX18">
            <v>5046</v>
          </cell>
          <cell r="AY18">
            <v>-8.3887915936952666</v>
          </cell>
          <cell r="AZ18">
            <v>194.62959913524992</v>
          </cell>
          <cell r="BA18">
            <v>-2.8965068737995647</v>
          </cell>
          <cell r="BC18">
            <v>1366</v>
          </cell>
          <cell r="BD18">
            <v>-7.3152889539140897E-2</v>
          </cell>
          <cell r="BE18">
            <v>972.12446170037992</v>
          </cell>
          <cell r="BG18">
            <v>2801.5128787484223</v>
          </cell>
          <cell r="BI18">
            <v>2996.4923821165817</v>
          </cell>
          <cell r="BO18">
            <v>6350</v>
          </cell>
        </row>
        <row r="19">
          <cell r="A19">
            <v>1995</v>
          </cell>
          <cell r="B19">
            <v>4734.775634745497</v>
          </cell>
          <cell r="C19">
            <v>5.4339837995964757E-4</v>
          </cell>
          <cell r="D19">
            <v>29459</v>
          </cell>
          <cell r="F19">
            <v>1127.6890000000001</v>
          </cell>
          <cell r="G19">
            <v>5.9161266084343023</v>
          </cell>
          <cell r="N19">
            <v>4050.2240000000002</v>
          </cell>
          <cell r="P19">
            <v>3896.3938685569792</v>
          </cell>
          <cell r="R19">
            <v>13809.082503302478</v>
          </cell>
          <cell r="S19">
            <v>5.401045003214211</v>
          </cell>
          <cell r="U19">
            <v>8441</v>
          </cell>
          <cell r="V19">
            <v>4.7010667328206468</v>
          </cell>
          <cell r="W19">
            <v>4574.4283611577748</v>
          </cell>
          <cell r="X19">
            <v>0.75566398644754218</v>
          </cell>
          <cell r="AA19">
            <v>5773.3608647763858</v>
          </cell>
          <cell r="AB19">
            <v>1.6390183198374375</v>
          </cell>
          <cell r="AF19">
            <v>2.9623175778697552</v>
          </cell>
          <cell r="AG19">
            <v>2793.3201232997535</v>
          </cell>
          <cell r="AN19">
            <v>720.22227239706353</v>
          </cell>
          <cell r="AU19">
            <v>4664</v>
          </cell>
          <cell r="AV19">
            <v>-4.103405826836326E-2</v>
          </cell>
          <cell r="AW19">
            <v>-309</v>
          </cell>
          <cell r="AX19">
            <v>4454</v>
          </cell>
          <cell r="AY19">
            <v>-11.73771745364175</v>
          </cell>
          <cell r="AZ19">
            <v>160.34727358772216</v>
          </cell>
          <cell r="BA19">
            <v>-17.614137674765828</v>
          </cell>
          <cell r="BC19">
            <v>1043</v>
          </cell>
          <cell r="BD19">
            <v>-23.645680819912151</v>
          </cell>
          <cell r="BE19">
            <v>1256.9038767002467</v>
          </cell>
          <cell r="BG19">
            <v>3176.1715961599157</v>
          </cell>
          <cell r="BI19">
            <v>1851.4169010061778</v>
          </cell>
          <cell r="BO19">
            <v>7326</v>
          </cell>
        </row>
        <row r="20">
          <cell r="A20">
            <v>1996</v>
          </cell>
          <cell r="B20">
            <v>4147.3331232020037</v>
          </cell>
          <cell r="C20">
            <v>-12.406976736819953</v>
          </cell>
          <cell r="D20">
            <v>23675</v>
          </cell>
          <cell r="F20">
            <v>1094.0730000000001</v>
          </cell>
          <cell r="G20">
            <v>-2.9809637231541619</v>
          </cell>
          <cell r="N20">
            <v>4817.4169999999995</v>
          </cell>
          <cell r="P20">
            <v>3730.7559679797164</v>
          </cell>
          <cell r="R20">
            <v>13789.57909118172</v>
          </cell>
          <cell r="S20">
            <v>-0.14123611844663042</v>
          </cell>
          <cell r="U20">
            <v>8431</v>
          </cell>
          <cell r="V20">
            <v>-0.11846937566638571</v>
          </cell>
          <cell r="W20">
            <v>3942.8394622688065</v>
          </cell>
          <cell r="X20">
            <v>-13.806946989308955</v>
          </cell>
          <cell r="AA20">
            <v>5055.2467068516617</v>
          </cell>
          <cell r="AB20">
            <v>-12.438407623295832</v>
          </cell>
          <cell r="AF20">
            <v>-9.6255553204992577</v>
          </cell>
          <cell r="AG20">
            <v>3541.1258547461052</v>
          </cell>
          <cell r="AN20">
            <v>955.03050548048839</v>
          </cell>
          <cell r="AU20">
            <v>6235</v>
          </cell>
          <cell r="AV20">
            <v>33.764367816091955</v>
          </cell>
          <cell r="AW20">
            <v>363</v>
          </cell>
          <cell r="AX20">
            <v>6528</v>
          </cell>
          <cell r="AY20">
            <v>46.610353043101568</v>
          </cell>
          <cell r="AZ20">
            <v>204.49366093319713</v>
          </cell>
          <cell r="BA20">
            <v>27.531735562266068</v>
          </cell>
          <cell r="BC20">
            <v>1531</v>
          </cell>
          <cell r="BD20">
            <v>46.788111217641415</v>
          </cell>
          <cell r="BE20">
            <v>1276.2911452538942</v>
          </cell>
          <cell r="BG20">
            <v>2775.7254624992279</v>
          </cell>
          <cell r="BI20">
            <v>2690.5874444405176</v>
          </cell>
          <cell r="BO20">
            <v>6463</v>
          </cell>
        </row>
        <row r="21">
          <cell r="A21">
            <v>1997</v>
          </cell>
          <cell r="B21">
            <v>4187.8816337068083</v>
          </cell>
          <cell r="C21">
            <v>0.97770083328871937</v>
          </cell>
          <cell r="D21">
            <v>24699</v>
          </cell>
          <cell r="F21">
            <v>1207.1209999999999</v>
          </cell>
          <cell r="G21">
            <v>10.332765729526262</v>
          </cell>
          <cell r="N21">
            <v>5312.7980000000007</v>
          </cell>
          <cell r="P21">
            <v>3919.555868498549</v>
          </cell>
          <cell r="R21">
            <v>14627.356502205359</v>
          </cell>
          <cell r="S21">
            <v>6.0754386010185568</v>
          </cell>
          <cell r="U21">
            <v>8848</v>
          </cell>
          <cell r="V21">
            <v>4.946032499110431</v>
          </cell>
          <cell r="W21">
            <v>4033.3232531476606</v>
          </cell>
          <cell r="X21">
            <v>2.2948890449317827</v>
          </cell>
          <cell r="AA21">
            <v>5257.0802051271985</v>
          </cell>
          <cell r="AB21">
            <v>3.9925548638799491</v>
          </cell>
          <cell r="AF21">
            <v>7.7949438202247201</v>
          </cell>
          <cell r="AG21">
            <v>4171.0041325561378</v>
          </cell>
          <cell r="AN21">
            <v>1562.1799299947279</v>
          </cell>
          <cell r="AU21">
            <v>8247</v>
          </cell>
          <cell r="AV21">
            <v>31.671014270369803</v>
          </cell>
          <cell r="AW21">
            <v>685</v>
          </cell>
          <cell r="AX21">
            <v>8803</v>
          </cell>
          <cell r="AY21">
            <v>34.879598168119365</v>
          </cell>
          <cell r="AZ21">
            <v>154.55838055914774</v>
          </cell>
          <cell r="BA21">
            <v>-24.418986948628195</v>
          </cell>
          <cell r="BC21">
            <v>668</v>
          </cell>
          <cell r="BD21">
            <v>-56.368386675375568</v>
          </cell>
          <cell r="BE21">
            <v>1141.7938674438628</v>
          </cell>
          <cell r="BG21">
            <v>2357.3759385038211</v>
          </cell>
          <cell r="BI21">
            <v>2895.1112051450555</v>
          </cell>
          <cell r="BO21">
            <v>4797</v>
          </cell>
        </row>
        <row r="22">
          <cell r="A22">
            <v>1998</v>
          </cell>
          <cell r="B22">
            <v>5663.214245950433</v>
          </cell>
          <cell r="C22">
            <v>35.228612966736783</v>
          </cell>
          <cell r="D22">
            <v>33602</v>
          </cell>
          <cell r="F22">
            <v>1409.3430000000001</v>
          </cell>
          <cell r="G22">
            <v>16.752421671066962</v>
          </cell>
          <cell r="N22">
            <v>4718.8459999999995</v>
          </cell>
          <cell r="P22">
            <v>4955.1231111365223</v>
          </cell>
          <cell r="R22">
            <v>16746.526357086954</v>
          </cell>
          <cell r="S22">
            <v>14.487715907943377</v>
          </cell>
          <cell r="U22">
            <v>9922</v>
          </cell>
          <cell r="V22">
            <v>12.138336347197098</v>
          </cell>
          <cell r="W22">
            <v>5546.1969737409918</v>
          </cell>
          <cell r="X22">
            <v>37.509359543960777</v>
          </cell>
          <cell r="AA22">
            <v>6973.611727597161</v>
          </cell>
          <cell r="AB22">
            <v>32.651803957562599</v>
          </cell>
          <cell r="AF22">
            <v>26.167209554831693</v>
          </cell>
          <cell r="AG22">
            <v>3570.7993574038483</v>
          </cell>
          <cell r="AN22">
            <v>2502.2536525192518</v>
          </cell>
          <cell r="AU22">
            <v>8158</v>
          </cell>
          <cell r="AV22">
            <v>-1.5033212912248017</v>
          </cell>
          <cell r="AW22">
            <v>301</v>
          </cell>
          <cell r="AX22">
            <v>8427</v>
          </cell>
          <cell r="AY22">
            <v>-4.3044906900328588</v>
          </cell>
          <cell r="AZ22">
            <v>117.01727220944122</v>
          </cell>
          <cell r="BA22">
            <v>-24.289273874307948</v>
          </cell>
          <cell r="BC22">
            <v>841</v>
          </cell>
          <cell r="BD22">
            <v>25.898203592814362</v>
          </cell>
          <cell r="BE22">
            <v>1148.0466425961513</v>
          </cell>
          <cell r="BG22">
            <v>2452.8694586172705</v>
          </cell>
          <cell r="BI22">
            <v>2493.4575012230498</v>
          </cell>
          <cell r="BO22">
            <v>5820</v>
          </cell>
        </row>
        <row r="23">
          <cell r="A23">
            <v>1999</v>
          </cell>
          <cell r="B23">
            <v>6684.8192420810246</v>
          </cell>
          <cell r="C23">
            <v>18.039313926028953</v>
          </cell>
          <cell r="D23">
            <v>37472</v>
          </cell>
          <cell r="F23">
            <v>1514.4659999999999</v>
          </cell>
          <cell r="G23">
            <v>7.4590074949816954</v>
          </cell>
          <cell r="N23">
            <v>5491.0119999999997</v>
          </cell>
          <cell r="P23">
            <v>6097.7566198240693</v>
          </cell>
          <cell r="R23">
            <v>19788.053861905093</v>
          </cell>
          <cell r="S23">
            <v>18.162139657881937</v>
          </cell>
          <cell r="U23">
            <v>10862</v>
          </cell>
          <cell r="V23">
            <v>9.4738963918564743</v>
          </cell>
          <cell r="W23">
            <v>6523.2253509250968</v>
          </cell>
          <cell r="X23">
            <v>17.616186042615162</v>
          </cell>
          <cell r="AA23">
            <v>8082.5215955429594</v>
          </cell>
          <cell r="AB23">
            <v>15.901514326606847</v>
          </cell>
          <cell r="AF23">
            <v>7.8743545611015486</v>
          </cell>
          <cell r="AG23">
            <v>4223.2240040749875</v>
          </cell>
          <cell r="AN23">
            <v>3466.796829347832</v>
          </cell>
          <cell r="AU23">
            <v>10439</v>
          </cell>
          <cell r="AV23">
            <v>27.768575485092285</v>
          </cell>
          <cell r="AW23">
            <v>600</v>
          </cell>
          <cell r="AX23">
            <v>10945</v>
          </cell>
          <cell r="AY23">
            <v>29.872954103239092</v>
          </cell>
          <cell r="AZ23">
            <v>161.59389115592785</v>
          </cell>
          <cell r="BA23">
            <v>38.094050651515786</v>
          </cell>
          <cell r="BC23">
            <v>1082</v>
          </cell>
          <cell r="BD23">
            <v>28.656361474435201</v>
          </cell>
          <cell r="BE23">
            <v>1267.7879959250122</v>
          </cell>
          <cell r="BG23">
            <v>2630.9597904762372</v>
          </cell>
          <cell r="BI23">
            <v>3829.6671665434583</v>
          </cell>
          <cell r="BO23">
            <v>7230</v>
          </cell>
        </row>
        <row r="24">
          <cell r="A24">
            <v>2000</v>
          </cell>
          <cell r="B24">
            <v>8379.8159367163225</v>
          </cell>
          <cell r="C24">
            <v>25.355909161541291</v>
          </cell>
          <cell r="D24">
            <v>46441</v>
          </cell>
          <cell r="F24">
            <v>1795.931</v>
          </cell>
          <cell r="G24">
            <v>18.585098642029617</v>
          </cell>
          <cell r="N24">
            <v>5111.0519999999997</v>
          </cell>
          <cell r="P24">
            <v>5208.9524136212021</v>
          </cell>
          <cell r="R24">
            <v>20495.751350337523</v>
          </cell>
          <cell r="S24">
            <v>3.576387518303914</v>
          </cell>
          <cell r="U24">
            <v>11577</v>
          </cell>
          <cell r="V24">
            <v>6.5825814767077828</v>
          </cell>
          <cell r="W24">
            <v>8326.5463991676261</v>
          </cell>
          <cell r="X24">
            <v>27.644622885621907</v>
          </cell>
          <cell r="AA24">
            <v>10198.026842918622</v>
          </cell>
          <cell r="AB24">
            <v>26.173827342969801</v>
          </cell>
          <cell r="AF24">
            <v>21.731152772237738</v>
          </cell>
          <cell r="AG24">
            <v>3972.4731007727578</v>
          </cell>
          <cell r="AN24">
            <v>2749.7354723653821</v>
          </cell>
          <cell r="AU24">
            <v>9319</v>
          </cell>
          <cell r="AV24">
            <v>-10.547272895638482</v>
          </cell>
          <cell r="AW24">
            <v>-59</v>
          </cell>
          <cell r="AX24">
            <v>9324</v>
          </cell>
          <cell r="AY24">
            <v>-14.805675508945093</v>
          </cell>
          <cell r="AZ24">
            <v>53.269537548696462</v>
          </cell>
          <cell r="BA24">
            <v>-67.034931105598076</v>
          </cell>
          <cell r="BC24">
            <v>670</v>
          </cell>
          <cell r="BD24">
            <v>-38.077634011090581</v>
          </cell>
          <cell r="BE24">
            <v>1138.5788992272419</v>
          </cell>
          <cell r="BG24">
            <v>2459.2169412558201</v>
          </cell>
          <cell r="BI24">
            <v>2856.0066985973513</v>
          </cell>
          <cell r="BO24">
            <v>7240</v>
          </cell>
        </row>
        <row r="25">
          <cell r="A25">
            <v>2001</v>
          </cell>
          <cell r="B25">
            <v>6935.8180463563194</v>
          </cell>
          <cell r="C25">
            <v>-17.231856895962338</v>
          </cell>
          <cell r="D25">
            <v>33683</v>
          </cell>
          <cell r="F25">
            <v>1478.982</v>
          </cell>
          <cell r="G25">
            <v>-17.648172452059686</v>
          </cell>
          <cell r="N25">
            <v>5036.5119999999997</v>
          </cell>
          <cell r="P25">
            <v>4700.2465238840778</v>
          </cell>
          <cell r="R25">
            <v>18151.558570240395</v>
          </cell>
          <cell r="S25">
            <v>-11.437457158937104</v>
          </cell>
          <cell r="U25">
            <v>10079</v>
          </cell>
          <cell r="V25">
            <v>-12.939448907316232</v>
          </cell>
          <cell r="W25">
            <v>6806.3130902090152</v>
          </cell>
          <cell r="X25">
            <v>-18.257669339482486</v>
          </cell>
          <cell r="AA25">
            <v>8305.5459976232669</v>
          </cell>
          <cell r="AB25">
            <v>-18.557323631771659</v>
          </cell>
          <cell r="AF25">
            <v>-15.132053214496366</v>
          </cell>
          <cell r="AG25">
            <v>3818.5795514731153</v>
          </cell>
          <cell r="AN25">
            <v>2491.0373612689423</v>
          </cell>
          <cell r="AU25">
            <v>8539</v>
          </cell>
          <cell r="AV25">
            <v>-8.1262939958592124</v>
          </cell>
          <cell r="AW25">
            <v>-151</v>
          </cell>
          <cell r="AX25">
            <v>8474</v>
          </cell>
          <cell r="AY25">
            <v>-9.1341677873176828</v>
          </cell>
          <cell r="AZ25">
            <v>129.50495614730426</v>
          </cell>
          <cell r="BA25">
            <v>143.11259700521526</v>
          </cell>
          <cell r="BC25">
            <v>394</v>
          </cell>
          <cell r="BD25">
            <v>-41.194029850746276</v>
          </cell>
          <cell r="BE25">
            <v>1217.9324485268844</v>
          </cell>
          <cell r="BG25">
            <v>2209.2091626151355</v>
          </cell>
          <cell r="BI25">
            <v>1944.9217539900751</v>
          </cell>
          <cell r="BO25">
            <v>6723</v>
          </cell>
        </row>
        <row r="26">
          <cell r="A26">
            <v>2002</v>
          </cell>
          <cell r="B26">
            <v>8269.6175954939736</v>
          </cell>
          <cell r="C26">
            <v>19.230601786596125</v>
          </cell>
          <cell r="D26">
            <v>46172</v>
          </cell>
          <cell r="F26">
            <v>1725.3150000000001</v>
          </cell>
          <cell r="G26">
            <v>16.655577958352442</v>
          </cell>
          <cell r="N26">
            <v>5444.3419999999996</v>
          </cell>
          <cell r="P26">
            <v>4877.9717126293381</v>
          </cell>
          <cell r="R26">
            <v>20317.246308123311</v>
          </cell>
          <cell r="S26">
            <v>11.931139298603121</v>
          </cell>
          <cell r="U26">
            <v>11449</v>
          </cell>
          <cell r="V26">
            <v>13.592618315309068</v>
          </cell>
          <cell r="W26">
            <v>8101.8425317230312</v>
          </cell>
          <cell r="X26">
            <v>19.034232253841729</v>
          </cell>
          <cell r="AA26">
            <v>9854.4343353669756</v>
          </cell>
          <cell r="AB26">
            <v>18.64884425643951</v>
          </cell>
          <cell r="AF26">
            <v>18.347490347490346</v>
          </cell>
          <cell r="AG26">
            <v>4163.9027670223131</v>
          </cell>
          <cell r="AN26">
            <v>2816.0311469617468</v>
          </cell>
          <cell r="AU26">
            <v>9310</v>
          </cell>
          <cell r="AV26">
            <v>8.6760563380281717</v>
          </cell>
          <cell r="AW26">
            <v>-478</v>
          </cell>
          <cell r="AX26">
            <v>9000</v>
          </cell>
          <cell r="AY26">
            <v>6.2386156648451818</v>
          </cell>
          <cell r="AZ26">
            <v>167.77506377094232</v>
          </cell>
          <cell r="BA26">
            <v>29.551075697912353</v>
          </cell>
          <cell r="BC26">
            <v>754</v>
          </cell>
          <cell r="BD26">
            <v>91.370558375634531</v>
          </cell>
          <cell r="BE26">
            <v>1280.4392329776865</v>
          </cell>
          <cell r="BG26">
            <v>2061.9405656675913</v>
          </cell>
          <cell r="BI26">
            <v>2139.9050474324963</v>
          </cell>
          <cell r="BO26">
            <v>7598</v>
          </cell>
        </row>
      </sheetData>
      <sheetData sheetId="2" refreshError="1"/>
      <sheetData sheetId="3" refreshError="1">
        <row r="5">
          <cell r="A5">
            <v>1981</v>
          </cell>
        </row>
        <row r="10">
          <cell r="BI10">
            <v>1014.7041781915624</v>
          </cell>
        </row>
        <row r="11">
          <cell r="BI11">
            <v>693.3012045861708</v>
          </cell>
          <cell r="BJ11">
            <v>-31.674549145762466</v>
          </cell>
        </row>
        <row r="12">
          <cell r="BI12">
            <v>786.26841661302592</v>
          </cell>
          <cell r="BJ12">
            <v>13.40935388715312</v>
          </cell>
        </row>
        <row r="13">
          <cell r="BI13">
            <v>1070.3944260416806</v>
          </cell>
          <cell r="BJ13">
            <v>36.136006918931308</v>
          </cell>
        </row>
        <row r="14">
          <cell r="BI14">
            <v>1319.4134377897349</v>
          </cell>
          <cell r="BJ14">
            <v>23.264229118692882</v>
          </cell>
        </row>
        <row r="15">
          <cell r="BI15">
            <v>1232.6291047878474</v>
          </cell>
          <cell r="BJ15">
            <v>-6.5774934919010324</v>
          </cell>
        </row>
        <row r="16">
          <cell r="BI16">
            <v>1307.0354945119859</v>
          </cell>
          <cell r="BJ16">
            <v>6.0363972775853592</v>
          </cell>
        </row>
        <row r="17">
          <cell r="BI17">
            <v>900.47534495121386</v>
          </cell>
          <cell r="BJ17">
            <v>-31.105517123891978</v>
          </cell>
        </row>
        <row r="18">
          <cell r="BI18">
            <v>749.59681702877958</v>
          </cell>
          <cell r="BJ18">
            <v>-16.755431313958802</v>
          </cell>
        </row>
        <row r="19">
          <cell r="BI19">
            <v>858.45403379994707</v>
          </cell>
          <cell r="BJ19">
            <v>14.522102321972374</v>
          </cell>
        </row>
        <row r="20">
          <cell r="BI20">
            <v>1165.9662762663866</v>
          </cell>
          <cell r="BJ20">
            <v>35.821631719200674</v>
          </cell>
        </row>
        <row r="21">
          <cell r="BI21">
            <v>1173.3574467372885</v>
          </cell>
          <cell r="BJ21">
            <v>0.63390945530341636</v>
          </cell>
        </row>
        <row r="22">
          <cell r="BI22">
            <v>1294.266823451987</v>
          </cell>
          <cell r="BJ22">
            <v>10.304564653414584</v>
          </cell>
        </row>
        <row r="23">
          <cell r="BI23">
            <v>804.88352874465431</v>
          </cell>
          <cell r="BJ23">
            <v>-37.811623217079791</v>
          </cell>
        </row>
        <row r="24">
          <cell r="BI24">
            <v>6086.3730138705996</v>
          </cell>
          <cell r="BJ24">
            <v>656.18058967653121</v>
          </cell>
        </row>
        <row r="25">
          <cell r="BI25">
            <v>2803.735272377101</v>
          </cell>
          <cell r="BJ25">
            <v>-53.934218852714075</v>
          </cell>
        </row>
        <row r="26">
          <cell r="BI26">
            <v>821.46254078658853</v>
          </cell>
          <cell r="BJ26">
            <v>-70.701137554612103</v>
          </cell>
        </row>
      </sheetData>
      <sheetData sheetId="4" refreshError="1">
        <row r="9">
          <cell r="A9">
            <v>1985</v>
          </cell>
          <cell r="BI9">
            <v>-2481.4802672073424</v>
          </cell>
        </row>
        <row r="10">
          <cell r="A10">
            <v>1986</v>
          </cell>
          <cell r="BI10">
            <v>635.69526080962169</v>
          </cell>
        </row>
        <row r="11">
          <cell r="A11">
            <v>1987</v>
          </cell>
          <cell r="BI11">
            <v>687.48817156284099</v>
          </cell>
          <cell r="BJ11">
            <v>8.1474432713649403</v>
          </cell>
        </row>
        <row r="12">
          <cell r="A12">
            <v>1988</v>
          </cell>
          <cell r="BI12">
            <v>632.63587903486177</v>
          </cell>
          <cell r="BJ12">
            <v>-7.9786525495101346</v>
          </cell>
        </row>
        <row r="13">
          <cell r="A13">
            <v>1989</v>
          </cell>
          <cell r="BI13">
            <v>1010.919628691757</v>
          </cell>
          <cell r="BJ13">
            <v>59.794861814350185</v>
          </cell>
        </row>
        <row r="14">
          <cell r="A14">
            <v>1990</v>
          </cell>
          <cell r="BI14">
            <v>1280.2550639819299</v>
          </cell>
          <cell r="BJ14">
            <v>26.642616054326986</v>
          </cell>
        </row>
        <row r="15">
          <cell r="A15">
            <v>1991</v>
          </cell>
          <cell r="BI15">
            <v>938.42392031063127</v>
          </cell>
          <cell r="BJ15">
            <v>-26.700237576730522</v>
          </cell>
        </row>
        <row r="16">
          <cell r="A16">
            <v>1992</v>
          </cell>
          <cell r="BI16">
            <v>821.34609579982362</v>
          </cell>
          <cell r="BJ16">
            <v>-12.47600599013432</v>
          </cell>
        </row>
        <row r="17">
          <cell r="A17">
            <v>1993</v>
          </cell>
          <cell r="BI17">
            <v>696.670104007389</v>
          </cell>
          <cell r="BJ17">
            <v>-15.179470923402349</v>
          </cell>
        </row>
        <row r="18">
          <cell r="A18">
            <v>1994</v>
          </cell>
          <cell r="BI18">
            <v>503.75877555235479</v>
          </cell>
          <cell r="BJ18">
            <v>-27.690484684984874</v>
          </cell>
        </row>
        <row r="19">
          <cell r="A19">
            <v>1995</v>
          </cell>
          <cell r="BI19">
            <v>1219.7684440015225</v>
          </cell>
          <cell r="BJ19">
            <v>142.1334383036974</v>
          </cell>
        </row>
        <row r="20">
          <cell r="A20">
            <v>1996</v>
          </cell>
          <cell r="BI20">
            <v>1107.4188933904029</v>
          </cell>
          <cell r="BJ20">
            <v>-9.2107277544047896</v>
          </cell>
        </row>
        <row r="21">
          <cell r="A21">
            <v>1997</v>
          </cell>
          <cell r="BI21">
            <v>1287.3572024406812</v>
          </cell>
          <cell r="BJ21">
            <v>16.248441319200424</v>
          </cell>
        </row>
        <row r="22">
          <cell r="A22">
            <v>1998</v>
          </cell>
          <cell r="BI22">
            <v>6029.4575746702021</v>
          </cell>
          <cell r="BJ22">
            <v>368.35933051363241</v>
          </cell>
        </row>
        <row r="23">
          <cell r="A23">
            <v>1999</v>
          </cell>
          <cell r="BI23">
            <v>1518.4763516728426</v>
          </cell>
          <cell r="BJ23">
            <v>-74.815705511355219</v>
          </cell>
        </row>
        <row r="24">
          <cell r="A24">
            <v>2000</v>
          </cell>
          <cell r="BI24">
            <v>1391.511628802341</v>
          </cell>
          <cell r="BJ24">
            <v>-8.3613236867752239</v>
          </cell>
        </row>
        <row r="25">
          <cell r="A25">
            <v>2001</v>
          </cell>
          <cell r="BI25">
            <v>1600.9567341155403</v>
          </cell>
          <cell r="BJ25">
            <v>15.051624505176896</v>
          </cell>
        </row>
        <row r="26">
          <cell r="A26">
            <v>2002</v>
          </cell>
          <cell r="BI26">
            <v>1077.2460667836294</v>
          </cell>
          <cell r="BJ26">
            <v>-32.712356066339197</v>
          </cell>
        </row>
      </sheetData>
      <sheetData sheetId="5" refreshError="1">
        <row r="5">
          <cell r="AG5">
            <v>241.75398648648647</v>
          </cell>
          <cell r="AN5">
            <v>162.67908161787287</v>
          </cell>
        </row>
        <row r="6">
          <cell r="AG6">
            <v>196.63693706293705</v>
          </cell>
          <cell r="AN6">
            <v>68.901964048234817</v>
          </cell>
        </row>
        <row r="7">
          <cell r="AG7">
            <v>116.57844402985074</v>
          </cell>
          <cell r="AN7">
            <v>20.131520155131181</v>
          </cell>
        </row>
        <row r="8">
          <cell r="AG8">
            <v>91.483697877652929</v>
          </cell>
          <cell r="AN8">
            <v>4.3080528544548216</v>
          </cell>
        </row>
        <row r="9">
          <cell r="AG9">
            <v>120.22994133971812</v>
          </cell>
          <cell r="AN9">
            <v>44.108580937750574</v>
          </cell>
        </row>
        <row r="10">
          <cell r="AG10">
            <v>215.76744134306409</v>
          </cell>
          <cell r="AN10">
            <v>87.509094704534107</v>
          </cell>
          <cell r="AU10">
            <v>426</v>
          </cell>
          <cell r="AW10">
            <v>25</v>
          </cell>
          <cell r="AX10">
            <v>453</v>
          </cell>
        </row>
        <row r="11">
          <cell r="AG11">
            <v>237.71036685496583</v>
          </cell>
          <cell r="AN11">
            <v>91.024676671322055</v>
          </cell>
          <cell r="AU11">
            <v>453</v>
          </cell>
          <cell r="AW11">
            <v>6</v>
          </cell>
          <cell r="AX11">
            <v>465</v>
          </cell>
        </row>
        <row r="12">
          <cell r="AG12">
            <v>217.53531709775288</v>
          </cell>
          <cell r="AN12">
            <v>71.265037996043617</v>
          </cell>
          <cell r="AU12">
            <v>393</v>
          </cell>
          <cell r="AW12">
            <v>12</v>
          </cell>
          <cell r="AX12">
            <v>410</v>
          </cell>
        </row>
        <row r="13">
          <cell r="AG13">
            <v>229.40403411521334</v>
          </cell>
          <cell r="AN13">
            <v>122.842765275424</v>
          </cell>
          <cell r="AU13">
            <v>472</v>
          </cell>
          <cell r="AW13">
            <v>26</v>
          </cell>
          <cell r="AX13">
            <v>498</v>
          </cell>
        </row>
        <row r="14">
          <cell r="AG14">
            <v>243.47737052289432</v>
          </cell>
          <cell r="AN14">
            <v>74.217104974527274</v>
          </cell>
          <cell r="AU14">
            <v>432</v>
          </cell>
          <cell r="AW14">
            <v>53</v>
          </cell>
          <cell r="AX14">
            <v>493</v>
          </cell>
        </row>
        <row r="15">
          <cell r="AG15">
            <v>142.9993690110486</v>
          </cell>
          <cell r="AN15">
            <v>53.916453580978533</v>
          </cell>
          <cell r="AU15">
            <v>270</v>
          </cell>
          <cell r="AW15">
            <v>-18</v>
          </cell>
          <cell r="AX15">
            <v>256</v>
          </cell>
        </row>
        <row r="16">
          <cell r="AG16">
            <v>171.27297994239169</v>
          </cell>
          <cell r="AN16">
            <v>183.96633170750101</v>
          </cell>
          <cell r="AU16">
            <v>505</v>
          </cell>
          <cell r="AW16">
            <v>31</v>
          </cell>
          <cell r="AX16">
            <v>524</v>
          </cell>
        </row>
        <row r="17">
          <cell r="AG17">
            <v>128.08718557059237</v>
          </cell>
          <cell r="AN17">
            <v>111.32428961796256</v>
          </cell>
          <cell r="AU17">
            <v>342</v>
          </cell>
          <cell r="AW17">
            <v>10</v>
          </cell>
          <cell r="AX17">
            <v>346</v>
          </cell>
        </row>
        <row r="18">
          <cell r="AG18">
            <v>122.49239631627265</v>
          </cell>
          <cell r="AN18">
            <v>52.52163139113317</v>
          </cell>
          <cell r="AU18">
            <v>246</v>
          </cell>
          <cell r="AW18">
            <v>38</v>
          </cell>
          <cell r="AX18">
            <v>285</v>
          </cell>
        </row>
        <row r="19">
          <cell r="AG19">
            <v>154.52520547401824</v>
          </cell>
          <cell r="AN19">
            <v>43.267857664484332</v>
          </cell>
          <cell r="AU19">
            <v>278</v>
          </cell>
          <cell r="AW19">
            <v>39</v>
          </cell>
          <cell r="AX19">
            <v>319</v>
          </cell>
        </row>
        <row r="20">
          <cell r="AG20">
            <v>193.47237612347172</v>
          </cell>
          <cell r="AN20">
            <v>87.04591797457033</v>
          </cell>
          <cell r="AU20">
            <v>404</v>
          </cell>
          <cell r="AW20">
            <v>30</v>
          </cell>
          <cell r="AX20">
            <v>436</v>
          </cell>
        </row>
        <row r="21">
          <cell r="AG21">
            <v>216.85839533433597</v>
          </cell>
          <cell r="AN21">
            <v>75.471334603126891</v>
          </cell>
          <cell r="AU21">
            <v>424</v>
          </cell>
          <cell r="AW21">
            <v>27</v>
          </cell>
          <cell r="AX21">
            <v>455</v>
          </cell>
        </row>
        <row r="22">
          <cell r="AG22">
            <v>164.54025775166983</v>
          </cell>
          <cell r="AN22">
            <v>93.225187695579081</v>
          </cell>
          <cell r="AU22">
            <v>369</v>
          </cell>
          <cell r="AW22">
            <v>34</v>
          </cell>
          <cell r="AX22">
            <v>403</v>
          </cell>
        </row>
        <row r="23">
          <cell r="AG23">
            <v>156.37580877458225</v>
          </cell>
          <cell r="AN23">
            <v>74.681325219746213</v>
          </cell>
          <cell r="AU23">
            <v>348</v>
          </cell>
          <cell r="AW23">
            <v>45</v>
          </cell>
          <cell r="AX23">
            <v>395</v>
          </cell>
        </row>
        <row r="24">
          <cell r="AG24">
            <v>185.24326942012465</v>
          </cell>
          <cell r="AN24">
            <v>43.661390911994218</v>
          </cell>
          <cell r="AU24">
            <v>362</v>
          </cell>
          <cell r="AW24">
            <v>38</v>
          </cell>
          <cell r="AX24">
            <v>408</v>
          </cell>
        </row>
        <row r="25">
          <cell r="AG25">
            <v>138.33037676763695</v>
          </cell>
          <cell r="AN25">
            <v>28.557701555042513</v>
          </cell>
          <cell r="AU25">
            <v>264</v>
          </cell>
          <cell r="AW25">
            <v>21</v>
          </cell>
          <cell r="AX25">
            <v>292</v>
          </cell>
        </row>
        <row r="26">
          <cell r="AG26">
            <v>158.63186040739629</v>
          </cell>
          <cell r="AN26">
            <v>343.97480732316353</v>
          </cell>
          <cell r="AU26">
            <v>687</v>
          </cell>
          <cell r="AW26">
            <v>31</v>
          </cell>
          <cell r="AX26">
            <v>706</v>
          </cell>
        </row>
      </sheetData>
      <sheetData sheetId="6" refreshError="1"/>
      <sheetData sheetId="7" refreshError="1">
        <row r="5">
          <cell r="J5">
            <v>0</v>
          </cell>
          <cell r="L5">
            <v>502.38962384179638</v>
          </cell>
          <cell r="P5">
            <v>97.604141711494123</v>
          </cell>
          <cell r="R5">
            <v>836.96276555329041</v>
          </cell>
        </row>
        <row r="6">
          <cell r="J6">
            <v>0</v>
          </cell>
          <cell r="L6">
            <v>492.3960455884544</v>
          </cell>
          <cell r="P6">
            <v>67.190567310770234</v>
          </cell>
          <cell r="R6">
            <v>829.26061289922461</v>
          </cell>
        </row>
        <row r="7">
          <cell r="J7">
            <v>0</v>
          </cell>
          <cell r="L7">
            <v>362.79189663767585</v>
          </cell>
          <cell r="P7">
            <v>58.442797939755337</v>
          </cell>
          <cell r="R7">
            <v>800.35069457743111</v>
          </cell>
          <cell r="BA7">
            <v>29.061409622913125</v>
          </cell>
          <cell r="BB7">
            <v>0.26317083333334068</v>
          </cell>
          <cell r="BD7">
            <v>40.625</v>
          </cell>
        </row>
        <row r="8">
          <cell r="J8">
            <v>0</v>
          </cell>
          <cell r="L8">
            <v>429.96740530964189</v>
          </cell>
          <cell r="P8">
            <v>123.29320180178091</v>
          </cell>
          <cell r="R8">
            <v>1141.7566071114229</v>
          </cell>
          <cell r="BA8">
            <v>21.187222147131358</v>
          </cell>
          <cell r="BB8">
            <v>4.2470169581748962</v>
          </cell>
          <cell r="BD8">
            <v>47.037037037037031</v>
          </cell>
        </row>
        <row r="9">
          <cell r="J9">
            <v>0</v>
          </cell>
          <cell r="L9">
            <v>600.33844208354321</v>
          </cell>
          <cell r="P9">
            <v>244.72766619450542</v>
          </cell>
          <cell r="R9">
            <v>1616.1591082780487</v>
          </cell>
          <cell r="BA9">
            <v>22.549406746127488</v>
          </cell>
          <cell r="BB9">
            <v>5.6161115034844897</v>
          </cell>
          <cell r="BD9">
            <v>24.685138539042818</v>
          </cell>
        </row>
        <row r="10">
          <cell r="J10">
            <v>369.24386196757473</v>
          </cell>
          <cell r="L10">
            <v>1064.5733729992173</v>
          </cell>
          <cell r="P10">
            <v>353.63059795464511</v>
          </cell>
          <cell r="R10">
            <v>2013.2701089862876</v>
          </cell>
          <cell r="BA10">
            <v>90.931077296906409</v>
          </cell>
          <cell r="BB10">
            <v>2.9781906033789198</v>
          </cell>
          <cell r="BD10">
            <v>28.080808080808083</v>
          </cell>
        </row>
        <row r="11">
          <cell r="J11">
            <v>302.54315395996917</v>
          </cell>
          <cell r="L11">
            <v>844.79856089050918</v>
          </cell>
          <cell r="P11">
            <v>387.83118648923153</v>
          </cell>
          <cell r="R11">
            <v>2279.0795934197713</v>
          </cell>
          <cell r="BA11">
            <v>-23.590904642011111</v>
          </cell>
          <cell r="BB11">
            <v>4.8887820229524479</v>
          </cell>
          <cell r="BD11">
            <v>-21.135646687697161</v>
          </cell>
        </row>
        <row r="12">
          <cell r="A12">
            <v>1988</v>
          </cell>
          <cell r="J12">
            <v>254.88966335418826</v>
          </cell>
          <cell r="L12">
            <v>728.65201808180234</v>
          </cell>
          <cell r="N12">
            <v>1305.2850000000001</v>
          </cell>
          <cell r="P12">
            <v>274.78274498625643</v>
          </cell>
          <cell r="R12">
            <v>2053.8300997138704</v>
          </cell>
          <cell r="BA12">
            <v>-28.817738059436536</v>
          </cell>
          <cell r="BB12">
            <v>9.5167359198998724</v>
          </cell>
          <cell r="BD12">
            <v>-19.799999999999997</v>
          </cell>
        </row>
        <row r="13">
          <cell r="A13">
            <v>1989</v>
          </cell>
          <cell r="J13">
            <v>251.13333033629749</v>
          </cell>
          <cell r="L13">
            <v>828.69104032166285</v>
          </cell>
          <cell r="N13">
            <v>841.59199999999998</v>
          </cell>
          <cell r="P13">
            <v>243.31724883049066</v>
          </cell>
          <cell r="R13">
            <v>1662.4669588158558</v>
          </cell>
          <cell r="BA13">
            <v>-2.6412264665853225</v>
          </cell>
          <cell r="BB13">
            <v>11.302540735971476</v>
          </cell>
          <cell r="BD13">
            <v>-66.832917705735667</v>
          </cell>
        </row>
        <row r="14">
          <cell r="A14">
            <v>1990</v>
          </cell>
          <cell r="J14">
            <v>168.30005096170089</v>
          </cell>
          <cell r="L14">
            <v>765.94868837234071</v>
          </cell>
          <cell r="N14">
            <v>737.64900000000011</v>
          </cell>
          <cell r="P14">
            <v>277.8797875447932</v>
          </cell>
          <cell r="R14">
            <v>1613.1774249554333</v>
          </cell>
          <cell r="BA14">
            <v>-35.291346758438749</v>
          </cell>
          <cell r="BB14">
            <v>12.283757447991462</v>
          </cell>
          <cell r="BD14">
            <v>7.5187969924812137</v>
          </cell>
        </row>
        <row r="15">
          <cell r="A15">
            <v>1991</v>
          </cell>
          <cell r="J15">
            <v>140.67962058889475</v>
          </cell>
          <cell r="L15">
            <v>700.56604102484778</v>
          </cell>
          <cell r="N15">
            <v>725.26299999999992</v>
          </cell>
          <cell r="P15">
            <v>235.50120471004382</v>
          </cell>
          <cell r="R15">
            <v>1520.6506251459969</v>
          </cell>
          <cell r="BA15">
            <v>9.9230654069980329</v>
          </cell>
          <cell r="BB15">
            <v>6.7666717530949256</v>
          </cell>
          <cell r="BD15">
            <v>10.489510489510479</v>
          </cell>
        </row>
        <row r="16">
          <cell r="A16">
            <v>1992</v>
          </cell>
          <cell r="J16">
            <v>178.68192079276548</v>
          </cell>
          <cell r="L16">
            <v>887.41835219648658</v>
          </cell>
          <cell r="N16">
            <v>564.39599999999996</v>
          </cell>
          <cell r="P16">
            <v>280.59828000716465</v>
          </cell>
          <cell r="R16">
            <v>1553.7307114108858</v>
          </cell>
          <cell r="BA16">
            <v>-8.2668793809530285</v>
          </cell>
          <cell r="BB16">
            <v>6.4051615396667785</v>
          </cell>
          <cell r="BD16">
            <v>-20.253164556962023</v>
          </cell>
        </row>
        <row r="17">
          <cell r="A17">
            <v>1993</v>
          </cell>
          <cell r="J17">
            <v>207.50603701256523</v>
          </cell>
          <cell r="L17">
            <v>979.52008973803777</v>
          </cell>
          <cell r="N17">
            <v>436.88600000000002</v>
          </cell>
          <cell r="P17">
            <v>313.11101702202723</v>
          </cell>
          <cell r="R17">
            <v>1522.0110697474997</v>
          </cell>
          <cell r="BA17">
            <v>33.111072221992877</v>
          </cell>
          <cell r="BB17">
            <v>7.5958811800748123</v>
          </cell>
          <cell r="BD17">
            <v>21.42857142857142</v>
          </cell>
        </row>
        <row r="18">
          <cell r="A18">
            <v>1994</v>
          </cell>
          <cell r="J18">
            <v>242.36988477631132</v>
          </cell>
          <cell r="L18">
            <v>987.71682878893648</v>
          </cell>
          <cell r="N18">
            <v>436.06500000000005</v>
          </cell>
          <cell r="P18">
            <v>278.90088993287912</v>
          </cell>
          <cell r="R18">
            <v>1460.3128339455043</v>
          </cell>
          <cell r="BA18">
            <v>-15.616117672683238</v>
          </cell>
          <cell r="BB18">
            <v>0.52581044690180079</v>
          </cell>
          <cell r="BD18">
            <v>-22.875816993464049</v>
          </cell>
        </row>
        <row r="19">
          <cell r="A19">
            <v>1995</v>
          </cell>
          <cell r="J19">
            <v>244.67564998267289</v>
          </cell>
          <cell r="L19">
            <v>928.83464640011141</v>
          </cell>
          <cell r="N19">
            <v>488.39499999999998</v>
          </cell>
          <cell r="P19">
            <v>291.48324436519766</v>
          </cell>
          <cell r="R19">
            <v>1464.0372407826362</v>
          </cell>
          <cell r="BA19">
            <v>-4.870663413549825</v>
          </cell>
          <cell r="BB19">
            <v>1.9421437229437259</v>
          </cell>
          <cell r="BD19">
            <v>12.711864406779672</v>
          </cell>
        </row>
        <row r="20">
          <cell r="A20">
            <v>1996</v>
          </cell>
          <cell r="J20">
            <v>211.38896483096192</v>
          </cell>
          <cell r="L20">
            <v>724.36068765713799</v>
          </cell>
          <cell r="N20">
            <v>500.22699999999998</v>
          </cell>
          <cell r="P20">
            <v>223.38127541091791</v>
          </cell>
          <cell r="R20">
            <v>1236.5799982370941</v>
          </cell>
          <cell r="BA20">
            <v>-15.924438374979788</v>
          </cell>
          <cell r="BB20">
            <v>4.6170639037820536</v>
          </cell>
          <cell r="BD20">
            <v>-4.5112781954887211</v>
          </cell>
        </row>
        <row r="21">
          <cell r="A21">
            <v>1997</v>
          </cell>
          <cell r="J21">
            <v>359.79527865287872</v>
          </cell>
          <cell r="L21">
            <v>816.68399281953373</v>
          </cell>
          <cell r="N21">
            <v>617.35599999999999</v>
          </cell>
          <cell r="P21">
            <v>213.5451932552032</v>
          </cell>
          <cell r="R21">
            <v>1287.7899074218581</v>
          </cell>
          <cell r="BA21">
            <v>-12.814247037493576</v>
          </cell>
          <cell r="BB21">
            <v>9.7769302548349373</v>
          </cell>
          <cell r="BD21">
            <v>-53.543307086614163</v>
          </cell>
        </row>
        <row r="22">
          <cell r="A22">
            <v>1998</v>
          </cell>
          <cell r="J22">
            <v>323.98903361985299</v>
          </cell>
          <cell r="L22">
            <v>706.0637507303345</v>
          </cell>
          <cell r="N22">
            <v>581.22</v>
          </cell>
          <cell r="P22">
            <v>233.45917613080906</v>
          </cell>
          <cell r="R22">
            <v>1196.7538932412906</v>
          </cell>
          <cell r="BA22">
            <v>-49.625264998050511</v>
          </cell>
          <cell r="BB22">
            <v>2.4869051664418151</v>
          </cell>
          <cell r="BD22">
            <v>-83.050847457627114</v>
          </cell>
        </row>
        <row r="23">
          <cell r="A23">
            <v>1999</v>
          </cell>
          <cell r="J23">
            <v>356.75565608490399</v>
          </cell>
          <cell r="L23">
            <v>832.47470559205613</v>
          </cell>
          <cell r="N23">
            <v>564.04399999999998</v>
          </cell>
          <cell r="P23">
            <v>264.32128946951161</v>
          </cell>
          <cell r="R23">
            <v>1304.0843389766637</v>
          </cell>
          <cell r="BA23">
            <v>41.146143172232776</v>
          </cell>
          <cell r="BB23">
            <v>7.7127419004128228E-2</v>
          </cell>
          <cell r="BD23">
            <v>580</v>
          </cell>
        </row>
        <row r="24">
          <cell r="A24">
            <v>2000</v>
          </cell>
          <cell r="J24">
            <v>399.94130615114705</v>
          </cell>
          <cell r="L24">
            <v>1062.3607931546358</v>
          </cell>
          <cell r="N24">
            <v>392.10299999999995</v>
          </cell>
          <cell r="P24">
            <v>409.27112872604653</v>
          </cell>
          <cell r="R24">
            <v>1463.7936157295353</v>
          </cell>
          <cell r="BA24">
            <v>66.970898734027458</v>
          </cell>
          <cell r="BB24">
            <v>6.2936465970941526</v>
          </cell>
          <cell r="BD24">
            <v>17.647058823529417</v>
          </cell>
        </row>
        <row r="25">
          <cell r="A25">
            <v>2001</v>
          </cell>
          <cell r="J25">
            <v>249.2566846848822</v>
          </cell>
          <cell r="L25">
            <v>686.82860945277582</v>
          </cell>
          <cell r="N25">
            <v>412.65999999999997</v>
          </cell>
          <cell r="P25">
            <v>300.50011590281918</v>
          </cell>
          <cell r="R25">
            <v>1150.7320406707126</v>
          </cell>
          <cell r="BA25">
            <v>-24.916991173624538</v>
          </cell>
          <cell r="BB25">
            <v>0.49582035476390729</v>
          </cell>
          <cell r="BD25">
            <v>37.5</v>
          </cell>
        </row>
        <row r="26">
          <cell r="A26">
            <v>2002</v>
          </cell>
          <cell r="J26">
            <v>377.51299002986792</v>
          </cell>
          <cell r="L26">
            <v>936.55742977758587</v>
          </cell>
          <cell r="N26">
            <v>415.36500000000001</v>
          </cell>
          <cell r="P26">
            <v>286.67166836739727</v>
          </cell>
          <cell r="R26">
            <v>1261.0811081151151</v>
          </cell>
          <cell r="BA26">
            <v>76.51569497049482</v>
          </cell>
          <cell r="BB26">
            <v>0.7804532470005654</v>
          </cell>
          <cell r="BD26">
            <v>-27.27272727272727</v>
          </cell>
        </row>
        <row r="27">
          <cell r="A27">
            <v>2003</v>
          </cell>
          <cell r="L27">
            <v>1113.8395666696299</v>
          </cell>
          <cell r="N27">
            <v>466.51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pex data raw"/>
      <sheetName val="Capex data inflated"/>
      <sheetName val="PTRM data"/>
      <sheetName val="RFM data and CA"/>
      <sheetName val="PTRM data cube 2011-2021"/>
      <sheetName val="PTRM data cube 2021-2026"/>
      <sheetName val="RFM 2010-2015 AusNet"/>
      <sheetName val="RFM 2010-2015 Jemena"/>
      <sheetName val="RFM 2010-2015 Citipower"/>
      <sheetName val="RFM 2010-2015 Powercor"/>
      <sheetName val="RFM 2010-2015 United Energy"/>
      <sheetName val="RFM 2015-2021 AusNet"/>
      <sheetName val="RFM 2015-2021 Jemena"/>
      <sheetName val="RFM 2015-2021 Citipower"/>
      <sheetName val="RFM 2015-2021 Powercor"/>
      <sheetName val="RFM 2015-2021 United Energy"/>
      <sheetName val="RFM data cube 2011-2021"/>
      <sheetName val="RFM data cube 2011-2021 (2)"/>
      <sheetName val="CPI (Lagged)"/>
      <sheetName val="CPI (Lagged) (2)"/>
      <sheetName val="Input 2011-15 AusNet"/>
      <sheetName val="Input 2011-15 Jemena"/>
      <sheetName val="Input 2011-15 Citipower"/>
      <sheetName val="Input 2011-15 Powercor"/>
      <sheetName val="Input 2011-15 United Energy"/>
      <sheetName val="Input 2016-20 AusNet"/>
      <sheetName val="Input 2016-20 Jemena"/>
      <sheetName val="Input 2016-20 Citipower"/>
      <sheetName val="Input 2016-20 Powercor"/>
      <sheetName val="Input 2016-20 United Energy"/>
      <sheetName val="O Input 2016-20 AusNet"/>
      <sheetName val="O Input 2016-20 Jemena"/>
      <sheetName val="O Input 2016-20 Citipower"/>
      <sheetName val="O Input 2016-20 Powercor"/>
      <sheetName val="O Input 2016-20 United Energy"/>
      <sheetName val="Input 2021-26 AusNet"/>
      <sheetName val="Input 2021-26 Jemena"/>
      <sheetName val="Input 2021-26 Citipower"/>
      <sheetName val="Input 2021-26 Powercor"/>
      <sheetName val="Input 2021-26 United Energy"/>
      <sheetName val="O Input 2021-26 AusNet"/>
      <sheetName val="O Input 2021-26 Jemena"/>
      <sheetName val="O Input 2021-26 Citipower"/>
      <sheetName val="O Input 2021-26 Powercor"/>
      <sheetName val="O Input 2021-26 United Energ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G7" t="str">
            <v>Subtransmission</v>
          </cell>
        </row>
        <row r="194">
          <cell r="G194">
            <v>9.1999999999999992E-4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>
        <row r="233">
          <cell r="G233">
            <v>8.4524328154390535E-4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54">
          <cell r="G54" t="str">
            <v>Buildings - capital works</v>
          </cell>
        </row>
      </sheetData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ean Table"/>
      <sheetName val="Work Category Table"/>
      <sheetName val="Definitions"/>
      <sheetName val="Final Work Category Table"/>
      <sheetName val="SUN RC AC Combination"/>
      <sheetName val="SUN AC's"/>
      <sheetName val="Summary of Work Cat Use Nav"/>
      <sheetName val="WASP Not in Netwk or Services"/>
      <sheetName val="Cost Centres"/>
      <sheetName val="Work Category Descrip 25 Char"/>
      <sheetName val="HIER_Upload_Sheet"/>
      <sheetName val="ATTR_Upload_Sheet"/>
      <sheetName val="Sheet1"/>
      <sheetName val="Text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E3">
            <v>0</v>
          </cell>
          <cell r="F3" t="str">
            <v>NETSERV</v>
          </cell>
          <cell r="G3" t="str">
            <v>NETWORK</v>
          </cell>
        </row>
        <row r="4">
          <cell r="E4" t="str">
            <v>ADMER</v>
          </cell>
          <cell r="F4">
            <v>42718</v>
          </cell>
          <cell r="G4">
            <v>42718</v>
          </cell>
        </row>
        <row r="5">
          <cell r="E5" t="str">
            <v>ADMET</v>
          </cell>
          <cell r="F5">
            <v>42704</v>
          </cell>
          <cell r="G5">
            <v>42704</v>
          </cell>
        </row>
        <row r="6">
          <cell r="E6" t="str">
            <v>AETCE</v>
          </cell>
          <cell r="F6">
            <v>42706</v>
          </cell>
          <cell r="G6">
            <v>0</v>
          </cell>
        </row>
        <row r="7">
          <cell r="E7" t="str">
            <v>AIANC</v>
          </cell>
          <cell r="F7">
            <v>42718</v>
          </cell>
          <cell r="G7">
            <v>42704</v>
          </cell>
        </row>
        <row r="8">
          <cell r="E8" t="str">
            <v>AIDSM</v>
          </cell>
          <cell r="F8">
            <v>42719</v>
          </cell>
          <cell r="G8">
            <v>42704</v>
          </cell>
        </row>
        <row r="9">
          <cell r="E9" t="str">
            <v>AIGRE</v>
          </cell>
          <cell r="F9">
            <v>42712</v>
          </cell>
          <cell r="G9">
            <v>42704</v>
          </cell>
        </row>
        <row r="10">
          <cell r="E10" t="str">
            <v>AILTX</v>
          </cell>
          <cell r="F10">
            <v>42551</v>
          </cell>
          <cell r="G10">
            <v>42551</v>
          </cell>
        </row>
        <row r="11">
          <cell r="E11" t="str">
            <v>AIMCM</v>
          </cell>
          <cell r="F11">
            <v>42718</v>
          </cell>
          <cell r="G11">
            <v>42704</v>
          </cell>
        </row>
        <row r="12">
          <cell r="E12" t="str">
            <v>AIMET</v>
          </cell>
          <cell r="F12">
            <v>42718</v>
          </cell>
          <cell r="G12">
            <v>42704</v>
          </cell>
        </row>
        <row r="13">
          <cell r="E13" t="str">
            <v>AIOCI</v>
          </cell>
          <cell r="F13">
            <v>42713</v>
          </cell>
          <cell r="G13">
            <v>42704</v>
          </cell>
        </row>
        <row r="14">
          <cell r="E14" t="str">
            <v>AIOFD</v>
          </cell>
          <cell r="F14">
            <v>42709</v>
          </cell>
          <cell r="G14">
            <v>42704</v>
          </cell>
        </row>
        <row r="15">
          <cell r="E15" t="str">
            <v>AIOHS</v>
          </cell>
          <cell r="F15">
            <v>42719</v>
          </cell>
          <cell r="G15">
            <v>42704</v>
          </cell>
        </row>
        <row r="16">
          <cell r="E16" t="str">
            <v>AIOTI</v>
          </cell>
          <cell r="F16">
            <v>42717</v>
          </cell>
          <cell r="G16">
            <v>42704</v>
          </cell>
        </row>
        <row r="17">
          <cell r="E17" t="str">
            <v>AIOTX</v>
          </cell>
          <cell r="F17">
            <v>42719</v>
          </cell>
          <cell r="G17">
            <v>42704</v>
          </cell>
        </row>
        <row r="18">
          <cell r="E18" t="str">
            <v>AIQMO</v>
          </cell>
          <cell r="F18">
            <v>42716</v>
          </cell>
          <cell r="G18">
            <v>42704</v>
          </cell>
        </row>
        <row r="19">
          <cell r="E19" t="str">
            <v>AIRCM</v>
          </cell>
          <cell r="F19">
            <v>42712</v>
          </cell>
          <cell r="G19">
            <v>42704</v>
          </cell>
        </row>
        <row r="20">
          <cell r="E20" t="str">
            <v>AIUCT</v>
          </cell>
          <cell r="F20">
            <v>42704</v>
          </cell>
          <cell r="G20">
            <v>42704</v>
          </cell>
        </row>
        <row r="21">
          <cell r="E21" t="str">
            <v>AIUOS</v>
          </cell>
          <cell r="F21">
            <v>42712</v>
          </cell>
          <cell r="G21">
            <v>42704</v>
          </cell>
        </row>
        <row r="22">
          <cell r="E22" t="str">
            <v>AIUSU</v>
          </cell>
          <cell r="F22">
            <v>42704</v>
          </cell>
          <cell r="G22">
            <v>42704</v>
          </cell>
        </row>
        <row r="23">
          <cell r="E23" t="str">
            <v>AIZSM</v>
          </cell>
          <cell r="F23">
            <v>42704</v>
          </cell>
          <cell r="G23">
            <v>42704</v>
          </cell>
        </row>
        <row r="24">
          <cell r="E24" t="str">
            <v>ALLWL</v>
          </cell>
          <cell r="F24">
            <v>42712</v>
          </cell>
          <cell r="G24">
            <v>0</v>
          </cell>
        </row>
        <row r="25">
          <cell r="E25" t="str">
            <v>AMBPI</v>
          </cell>
          <cell r="F25">
            <v>0</v>
          </cell>
          <cell r="G25">
            <v>42400</v>
          </cell>
        </row>
        <row r="26">
          <cell r="E26" t="str">
            <v>AMITS</v>
          </cell>
          <cell r="F26">
            <v>0</v>
          </cell>
          <cell r="G26">
            <v>42717</v>
          </cell>
        </row>
        <row r="27">
          <cell r="E27" t="str">
            <v>APPEP</v>
          </cell>
          <cell r="F27">
            <v>42683</v>
          </cell>
          <cell r="G27">
            <v>0</v>
          </cell>
        </row>
        <row r="28">
          <cell r="E28" t="str">
            <v>ARANC</v>
          </cell>
          <cell r="F28">
            <v>42718</v>
          </cell>
          <cell r="G28">
            <v>42704</v>
          </cell>
        </row>
        <row r="29">
          <cell r="E29" t="str">
            <v>ARDEC</v>
          </cell>
          <cell r="F29">
            <v>42717</v>
          </cell>
          <cell r="G29">
            <v>42704</v>
          </cell>
        </row>
        <row r="30">
          <cell r="E30" t="str">
            <v>ARDSR</v>
          </cell>
          <cell r="F30">
            <v>42719</v>
          </cell>
          <cell r="G30">
            <v>42717</v>
          </cell>
        </row>
        <row r="31">
          <cell r="E31" t="str">
            <v>ARFIR</v>
          </cell>
          <cell r="F31">
            <v>42704</v>
          </cell>
          <cell r="G31">
            <v>42704</v>
          </cell>
        </row>
        <row r="32">
          <cell r="E32" t="str">
            <v>ARMCM</v>
          </cell>
          <cell r="F32">
            <v>42718</v>
          </cell>
          <cell r="G32">
            <v>42704</v>
          </cell>
        </row>
        <row r="33">
          <cell r="E33" t="str">
            <v>ARMER</v>
          </cell>
          <cell r="F33">
            <v>42706</v>
          </cell>
          <cell r="G33">
            <v>42719</v>
          </cell>
        </row>
        <row r="34">
          <cell r="E34" t="str">
            <v>AROCO</v>
          </cell>
          <cell r="F34">
            <v>42718</v>
          </cell>
          <cell r="G34">
            <v>42704</v>
          </cell>
        </row>
        <row r="35">
          <cell r="E35" t="str">
            <v>AROIL</v>
          </cell>
          <cell r="F35">
            <v>42717</v>
          </cell>
          <cell r="G35">
            <v>42704</v>
          </cell>
        </row>
        <row r="36">
          <cell r="E36" t="str">
            <v>AROLC</v>
          </cell>
          <cell r="F36">
            <v>42715</v>
          </cell>
          <cell r="G36">
            <v>42704</v>
          </cell>
        </row>
        <row r="37">
          <cell r="E37" t="str">
            <v>AROPC</v>
          </cell>
          <cell r="F37">
            <v>42712</v>
          </cell>
          <cell r="G37">
            <v>42704</v>
          </cell>
        </row>
        <row r="38">
          <cell r="E38" t="str">
            <v>AROSW</v>
          </cell>
          <cell r="F38">
            <v>42711</v>
          </cell>
          <cell r="G38">
            <v>42704</v>
          </cell>
        </row>
        <row r="39">
          <cell r="E39" t="str">
            <v>ARPAY</v>
          </cell>
          <cell r="F39">
            <v>42718</v>
          </cell>
          <cell r="G39">
            <v>42704</v>
          </cell>
        </row>
        <row r="40">
          <cell r="E40" t="str">
            <v>ARRCM</v>
          </cell>
          <cell r="F40">
            <v>42713</v>
          </cell>
          <cell r="G40">
            <v>42704</v>
          </cell>
        </row>
        <row r="41">
          <cell r="E41" t="str">
            <v>ARRRS</v>
          </cell>
          <cell r="F41">
            <v>42185.999988425923</v>
          </cell>
          <cell r="G41">
            <v>42185.999988425923</v>
          </cell>
        </row>
        <row r="42">
          <cell r="E42" t="str">
            <v>ARUCA</v>
          </cell>
          <cell r="F42">
            <v>42717</v>
          </cell>
          <cell r="G42">
            <v>42704</v>
          </cell>
        </row>
        <row r="43">
          <cell r="E43" t="str">
            <v>ARURE</v>
          </cell>
          <cell r="F43">
            <v>42706</v>
          </cell>
          <cell r="G43">
            <v>42704</v>
          </cell>
        </row>
        <row r="44">
          <cell r="E44" t="str">
            <v>ARZSR</v>
          </cell>
          <cell r="F44">
            <v>42713</v>
          </cell>
          <cell r="G44">
            <v>42704</v>
          </cell>
        </row>
        <row r="45">
          <cell r="E45" t="str">
            <v>BPREP</v>
          </cell>
          <cell r="F45">
            <v>42551</v>
          </cell>
          <cell r="G45">
            <v>0</v>
          </cell>
        </row>
        <row r="46">
          <cell r="E46" t="str">
            <v>BSUBS</v>
          </cell>
          <cell r="F46">
            <v>42551</v>
          </cell>
          <cell r="G46">
            <v>0</v>
          </cell>
        </row>
        <row r="47">
          <cell r="E47" t="str">
            <v>BUCDU</v>
          </cell>
          <cell r="F47">
            <v>42185.999988425923</v>
          </cell>
          <cell r="G47">
            <v>0</v>
          </cell>
        </row>
        <row r="48">
          <cell r="E48" t="str">
            <v>CABPI</v>
          </cell>
          <cell r="F48">
            <v>0</v>
          </cell>
          <cell r="G48">
            <v>42713</v>
          </cell>
        </row>
        <row r="49">
          <cell r="E49" t="str">
            <v>CAEGC</v>
          </cell>
          <cell r="F49">
            <v>42185.999988425923</v>
          </cell>
          <cell r="G49">
            <v>42704</v>
          </cell>
        </row>
        <row r="50">
          <cell r="E50" t="str">
            <v>CAHVF</v>
          </cell>
          <cell r="F50">
            <v>42719</v>
          </cell>
          <cell r="G50">
            <v>42704</v>
          </cell>
        </row>
        <row r="51">
          <cell r="E51" t="str">
            <v>CALVF</v>
          </cell>
          <cell r="F51">
            <v>42714</v>
          </cell>
          <cell r="G51">
            <v>42704</v>
          </cell>
        </row>
        <row r="52">
          <cell r="E52" t="str">
            <v>CASWE</v>
          </cell>
          <cell r="F52">
            <v>0</v>
          </cell>
          <cell r="G52">
            <v>42704</v>
          </cell>
        </row>
        <row r="53">
          <cell r="E53" t="str">
            <v>CASYS</v>
          </cell>
          <cell r="F53">
            <v>42613</v>
          </cell>
          <cell r="G53">
            <v>42704</v>
          </cell>
        </row>
        <row r="54">
          <cell r="E54" t="str">
            <v>CATSC</v>
          </cell>
          <cell r="F54">
            <v>42704</v>
          </cell>
          <cell r="G54">
            <v>42704</v>
          </cell>
        </row>
        <row r="55">
          <cell r="E55" t="str">
            <v>CATXU</v>
          </cell>
          <cell r="F55">
            <v>42712</v>
          </cell>
          <cell r="G55">
            <v>42704</v>
          </cell>
        </row>
        <row r="56">
          <cell r="E56" t="str">
            <v>CAZNC</v>
          </cell>
          <cell r="F56">
            <v>42717</v>
          </cell>
          <cell r="G56">
            <v>42704</v>
          </cell>
        </row>
        <row r="57">
          <cell r="E57" t="str">
            <v>CCAUD</v>
          </cell>
          <cell r="F57">
            <v>42713</v>
          </cell>
          <cell r="G57">
            <v>42704</v>
          </cell>
        </row>
        <row r="58">
          <cell r="E58" t="str">
            <v>CCPPI</v>
          </cell>
          <cell r="F58">
            <v>42704</v>
          </cell>
          <cell r="G58">
            <v>42704</v>
          </cell>
        </row>
        <row r="59">
          <cell r="E59" t="str">
            <v>CCPPS</v>
          </cell>
          <cell r="F59">
            <v>42706</v>
          </cell>
          <cell r="G59">
            <v>42704</v>
          </cell>
        </row>
        <row r="60">
          <cell r="E60" t="str">
            <v>CIMIX</v>
          </cell>
          <cell r="F60">
            <v>42719</v>
          </cell>
          <cell r="G60">
            <v>42688</v>
          </cell>
        </row>
        <row r="61">
          <cell r="E61" t="str">
            <v>CLPPE</v>
          </cell>
          <cell r="F61">
            <v>42625</v>
          </cell>
          <cell r="G61">
            <v>0</v>
          </cell>
        </row>
        <row r="62">
          <cell r="E62" t="str">
            <v>CORCM</v>
          </cell>
          <cell r="F62">
            <v>0</v>
          </cell>
          <cell r="G62">
            <v>42269</v>
          </cell>
        </row>
        <row r="63">
          <cell r="E63" t="str">
            <v>DBFLT</v>
          </cell>
          <cell r="F63">
            <v>42216</v>
          </cell>
          <cell r="G63">
            <v>0</v>
          </cell>
        </row>
        <row r="64">
          <cell r="E64" t="str">
            <v>DEPOT</v>
          </cell>
          <cell r="F64">
            <v>42719</v>
          </cell>
          <cell r="G64">
            <v>0</v>
          </cell>
        </row>
        <row r="65">
          <cell r="E65" t="str">
            <v>DEPSC</v>
          </cell>
          <cell r="F65">
            <v>0</v>
          </cell>
          <cell r="G65">
            <v>42695</v>
          </cell>
        </row>
        <row r="66">
          <cell r="E66" t="str">
            <v>DESDB</v>
          </cell>
          <cell r="F66">
            <v>42713</v>
          </cell>
          <cell r="G66">
            <v>42704</v>
          </cell>
        </row>
        <row r="67">
          <cell r="E67" t="str">
            <v>DMIAL</v>
          </cell>
          <cell r="F67">
            <v>0</v>
          </cell>
          <cell r="G67">
            <v>42719</v>
          </cell>
        </row>
        <row r="68">
          <cell r="E68" t="str">
            <v>DSIGN</v>
          </cell>
          <cell r="F68">
            <v>0</v>
          </cell>
          <cell r="G68">
            <v>42717</v>
          </cell>
        </row>
        <row r="69">
          <cell r="E69" t="str">
            <v>EASEB</v>
          </cell>
          <cell r="F69">
            <v>42704</v>
          </cell>
          <cell r="G69">
            <v>42704</v>
          </cell>
        </row>
        <row r="70">
          <cell r="E70" t="str">
            <v>EASEC</v>
          </cell>
          <cell r="F70">
            <v>42704</v>
          </cell>
          <cell r="G70">
            <v>42704</v>
          </cell>
        </row>
        <row r="71">
          <cell r="E71" t="str">
            <v>EASEM</v>
          </cell>
          <cell r="F71">
            <v>42704</v>
          </cell>
          <cell r="G71">
            <v>42704</v>
          </cell>
        </row>
        <row r="72">
          <cell r="E72" t="str">
            <v>EASEN</v>
          </cell>
          <cell r="F72">
            <v>42704</v>
          </cell>
          <cell r="G72">
            <v>42713</v>
          </cell>
        </row>
        <row r="73">
          <cell r="E73" t="str">
            <v>EASEQ</v>
          </cell>
          <cell r="F73">
            <v>42704</v>
          </cell>
          <cell r="G73">
            <v>42704</v>
          </cell>
        </row>
        <row r="74">
          <cell r="E74" t="str">
            <v>EASES</v>
          </cell>
          <cell r="F74">
            <v>42704</v>
          </cell>
          <cell r="G74">
            <v>42704</v>
          </cell>
        </row>
        <row r="75">
          <cell r="E75" t="str">
            <v>EMDAA</v>
          </cell>
          <cell r="F75">
            <v>42719</v>
          </cell>
          <cell r="G75">
            <v>42718</v>
          </cell>
        </row>
        <row r="76">
          <cell r="E76" t="str">
            <v>EMDST</v>
          </cell>
          <cell r="F76">
            <v>42674</v>
          </cell>
          <cell r="G76">
            <v>0</v>
          </cell>
        </row>
        <row r="77">
          <cell r="E77" t="str">
            <v>EMMAJ</v>
          </cell>
          <cell r="F77">
            <v>42718</v>
          </cell>
          <cell r="G77">
            <v>42704</v>
          </cell>
        </row>
        <row r="78">
          <cell r="E78" t="str">
            <v>EMRES</v>
          </cell>
          <cell r="F78">
            <v>42719</v>
          </cell>
          <cell r="G78">
            <v>42704</v>
          </cell>
        </row>
        <row r="79">
          <cell r="E79" t="str">
            <v>EMRST</v>
          </cell>
          <cell r="F79">
            <v>42717</v>
          </cell>
          <cell r="G79">
            <v>42704</v>
          </cell>
        </row>
        <row r="80">
          <cell r="E80" t="str">
            <v>ESCOR</v>
          </cell>
          <cell r="F80">
            <v>42704</v>
          </cell>
          <cell r="G80">
            <v>0</v>
          </cell>
        </row>
        <row r="81">
          <cell r="E81" t="str">
            <v>ESINS</v>
          </cell>
          <cell r="F81">
            <v>0</v>
          </cell>
          <cell r="G81">
            <v>42185.999988425923</v>
          </cell>
        </row>
        <row r="82">
          <cell r="E82" t="str">
            <v>FBCMS</v>
          </cell>
          <cell r="F82">
            <v>42713</v>
          </cell>
          <cell r="G82">
            <v>42704</v>
          </cell>
        </row>
        <row r="83">
          <cell r="E83" t="str">
            <v>FBCNC</v>
          </cell>
          <cell r="F83">
            <v>0</v>
          </cell>
          <cell r="G83">
            <v>42704</v>
          </cell>
        </row>
        <row r="84">
          <cell r="E84" t="str">
            <v>FBCRE</v>
          </cell>
          <cell r="F84">
            <v>42718</v>
          </cell>
          <cell r="G84">
            <v>42704</v>
          </cell>
        </row>
        <row r="85">
          <cell r="E85" t="str">
            <v>FBCSA</v>
          </cell>
          <cell r="F85">
            <v>42705</v>
          </cell>
          <cell r="G85">
            <v>42704</v>
          </cell>
        </row>
        <row r="86">
          <cell r="E86" t="str">
            <v>FBCSE</v>
          </cell>
          <cell r="F86">
            <v>42551</v>
          </cell>
          <cell r="G86">
            <v>42704</v>
          </cell>
        </row>
        <row r="87">
          <cell r="E87" t="str">
            <v>FBCTE</v>
          </cell>
          <cell r="F87">
            <v>42551</v>
          </cell>
          <cell r="G87">
            <v>42704</v>
          </cell>
        </row>
        <row r="88">
          <cell r="E88" t="str">
            <v>FBCTP</v>
          </cell>
          <cell r="F88">
            <v>42718</v>
          </cell>
          <cell r="G88">
            <v>42704</v>
          </cell>
        </row>
        <row r="89">
          <cell r="E89" t="str">
            <v>FBOBC</v>
          </cell>
          <cell r="F89">
            <v>0</v>
          </cell>
          <cell r="G89">
            <v>42718</v>
          </cell>
        </row>
        <row r="90">
          <cell r="E90" t="str">
            <v>FBOMS</v>
          </cell>
          <cell r="F90">
            <v>42718</v>
          </cell>
          <cell r="G90">
            <v>42704</v>
          </cell>
        </row>
        <row r="91">
          <cell r="E91" t="str">
            <v>FBORE</v>
          </cell>
          <cell r="F91">
            <v>42551</v>
          </cell>
          <cell r="G91">
            <v>42551</v>
          </cell>
        </row>
        <row r="92">
          <cell r="E92" t="str">
            <v>FBOSA</v>
          </cell>
          <cell r="F92">
            <v>42713</v>
          </cell>
          <cell r="G92">
            <v>42704</v>
          </cell>
        </row>
        <row r="93">
          <cell r="E93" t="str">
            <v>FBOSH</v>
          </cell>
          <cell r="F93">
            <v>42185.999988425923</v>
          </cell>
          <cell r="G93">
            <v>42185.999988425923</v>
          </cell>
        </row>
        <row r="94">
          <cell r="E94" t="str">
            <v>FBOTE</v>
          </cell>
          <cell r="F94">
            <v>42713</v>
          </cell>
          <cell r="G94">
            <v>42718</v>
          </cell>
        </row>
        <row r="95">
          <cell r="E95" t="str">
            <v>FBOTP</v>
          </cell>
          <cell r="F95">
            <v>42704</v>
          </cell>
          <cell r="G95">
            <v>42704</v>
          </cell>
        </row>
        <row r="96">
          <cell r="E96" t="str">
            <v>FLETC</v>
          </cell>
          <cell r="F96">
            <v>42635</v>
          </cell>
          <cell r="G96">
            <v>0</v>
          </cell>
        </row>
        <row r="97">
          <cell r="E97" t="str">
            <v>FUELC</v>
          </cell>
          <cell r="F97">
            <v>42185.999988425923</v>
          </cell>
          <cell r="G97">
            <v>0</v>
          </cell>
        </row>
        <row r="98">
          <cell r="E98" t="str">
            <v>GNEXP</v>
          </cell>
          <cell r="F98">
            <v>42719</v>
          </cell>
          <cell r="G98">
            <v>0</v>
          </cell>
        </row>
        <row r="99">
          <cell r="E99" t="str">
            <v>GSLAA</v>
          </cell>
          <cell r="F99">
            <v>0</v>
          </cell>
          <cell r="G99">
            <v>42452</v>
          </cell>
        </row>
        <row r="100">
          <cell r="E100" t="str">
            <v>HVCON</v>
          </cell>
          <cell r="F100">
            <v>42704</v>
          </cell>
          <cell r="G100">
            <v>0</v>
          </cell>
        </row>
        <row r="101">
          <cell r="E101" t="str">
            <v>INMCM</v>
          </cell>
          <cell r="F101">
            <v>42185.999988425923</v>
          </cell>
          <cell r="G101">
            <v>42704</v>
          </cell>
        </row>
        <row r="102">
          <cell r="E102" t="str">
            <v>INPGM</v>
          </cell>
          <cell r="F102">
            <v>42551</v>
          </cell>
          <cell r="G102">
            <v>42704</v>
          </cell>
        </row>
        <row r="103">
          <cell r="E103" t="str">
            <v>INRCM</v>
          </cell>
          <cell r="F103">
            <v>42718</v>
          </cell>
          <cell r="G103">
            <v>42704</v>
          </cell>
        </row>
        <row r="104">
          <cell r="E104" t="str">
            <v>INVNT</v>
          </cell>
          <cell r="F104">
            <v>42716</v>
          </cell>
          <cell r="G104">
            <v>0</v>
          </cell>
        </row>
        <row r="105">
          <cell r="E105" t="str">
            <v>KICON</v>
          </cell>
          <cell r="F105">
            <v>42185.999988425923</v>
          </cell>
          <cell r="G105">
            <v>0</v>
          </cell>
        </row>
        <row r="106">
          <cell r="E106" t="str">
            <v>LABAA</v>
          </cell>
          <cell r="F106">
            <v>0</v>
          </cell>
          <cell r="G106">
            <v>42716</v>
          </cell>
        </row>
        <row r="107">
          <cell r="E107" t="str">
            <v>LABCI</v>
          </cell>
          <cell r="F107">
            <v>0</v>
          </cell>
          <cell r="G107">
            <v>42704</v>
          </cell>
        </row>
        <row r="108">
          <cell r="E108" t="str">
            <v>LABCS</v>
          </cell>
          <cell r="F108">
            <v>0</v>
          </cell>
          <cell r="G108">
            <v>42716</v>
          </cell>
        </row>
        <row r="109">
          <cell r="E109" t="str">
            <v>LABFE</v>
          </cell>
          <cell r="F109">
            <v>0</v>
          </cell>
          <cell r="G109">
            <v>42704</v>
          </cell>
        </row>
        <row r="110">
          <cell r="E110" t="str">
            <v>LABHI</v>
          </cell>
          <cell r="F110">
            <v>42719</v>
          </cell>
          <cell r="G110">
            <v>0</v>
          </cell>
        </row>
        <row r="111">
          <cell r="E111" t="str">
            <v>LABIT</v>
          </cell>
          <cell r="F111">
            <v>0</v>
          </cell>
          <cell r="G111">
            <v>42704</v>
          </cell>
        </row>
        <row r="112">
          <cell r="E112" t="str">
            <v>LABME</v>
          </cell>
          <cell r="F112">
            <v>0</v>
          </cell>
          <cell r="G112">
            <v>42704</v>
          </cell>
        </row>
        <row r="113">
          <cell r="E113" t="str">
            <v>LABND</v>
          </cell>
          <cell r="F113">
            <v>0</v>
          </cell>
          <cell r="G113">
            <v>42707</v>
          </cell>
        </row>
        <row r="114">
          <cell r="E114" t="str">
            <v>LABNE</v>
          </cell>
          <cell r="F114">
            <v>0</v>
          </cell>
          <cell r="G114">
            <v>42704</v>
          </cell>
        </row>
        <row r="115">
          <cell r="E115" t="str">
            <v>LABNM</v>
          </cell>
          <cell r="F115">
            <v>0</v>
          </cell>
          <cell r="G115">
            <v>42308</v>
          </cell>
        </row>
        <row r="116">
          <cell r="E116" t="str">
            <v>LABOR</v>
          </cell>
          <cell r="F116">
            <v>42719</v>
          </cell>
          <cell r="G116">
            <v>0</v>
          </cell>
        </row>
        <row r="117">
          <cell r="E117" t="str">
            <v>LABPL</v>
          </cell>
          <cell r="F117">
            <v>0</v>
          </cell>
          <cell r="G117">
            <v>42704</v>
          </cell>
        </row>
        <row r="118">
          <cell r="E118" t="str">
            <v>LABQU</v>
          </cell>
          <cell r="F118">
            <v>0</v>
          </cell>
          <cell r="G118">
            <v>42704</v>
          </cell>
        </row>
        <row r="119">
          <cell r="E119" t="str">
            <v>LABRE</v>
          </cell>
          <cell r="F119">
            <v>0</v>
          </cell>
          <cell r="G119">
            <v>42704</v>
          </cell>
        </row>
        <row r="120">
          <cell r="E120" t="str">
            <v>LABRG</v>
          </cell>
          <cell r="F120">
            <v>0</v>
          </cell>
          <cell r="G120">
            <v>42216</v>
          </cell>
        </row>
        <row r="121">
          <cell r="E121" t="str">
            <v>LABRO</v>
          </cell>
          <cell r="F121">
            <v>0</v>
          </cell>
          <cell r="G121">
            <v>42704</v>
          </cell>
        </row>
        <row r="122">
          <cell r="E122" t="str">
            <v>LABSN</v>
          </cell>
          <cell r="F122">
            <v>0</v>
          </cell>
          <cell r="G122">
            <v>42704</v>
          </cell>
        </row>
        <row r="123">
          <cell r="E123" t="str">
            <v>LABUM</v>
          </cell>
          <cell r="F123">
            <v>0</v>
          </cell>
          <cell r="G123">
            <v>42704</v>
          </cell>
        </row>
        <row r="124">
          <cell r="E124" t="str">
            <v>LANDZ</v>
          </cell>
          <cell r="F124">
            <v>0</v>
          </cell>
          <cell r="G124">
            <v>42704</v>
          </cell>
        </row>
        <row r="125">
          <cell r="E125" t="str">
            <v>LEAVE</v>
          </cell>
          <cell r="F125">
            <v>42719</v>
          </cell>
          <cell r="G125">
            <v>0</v>
          </cell>
        </row>
        <row r="126">
          <cell r="E126" t="str">
            <v>LLEXS</v>
          </cell>
          <cell r="F126">
            <v>42717</v>
          </cell>
          <cell r="G126">
            <v>0</v>
          </cell>
        </row>
        <row r="127">
          <cell r="E127" t="str">
            <v>LVCEX</v>
          </cell>
          <cell r="F127">
            <v>42718</v>
          </cell>
          <cell r="G127">
            <v>0</v>
          </cell>
        </row>
        <row r="128">
          <cell r="E128" t="str">
            <v>MDSMR</v>
          </cell>
          <cell r="F128">
            <v>42719</v>
          </cell>
          <cell r="G128">
            <v>42704</v>
          </cell>
        </row>
        <row r="129">
          <cell r="E129" t="str">
            <v>MEETN</v>
          </cell>
          <cell r="F129">
            <v>42719</v>
          </cell>
          <cell r="G129">
            <v>0</v>
          </cell>
        </row>
        <row r="130">
          <cell r="E130" t="str">
            <v>MENIN</v>
          </cell>
          <cell r="F130">
            <v>42719</v>
          </cell>
          <cell r="G130">
            <v>42704</v>
          </cell>
        </row>
        <row r="131">
          <cell r="E131" t="str">
            <v>MEREP</v>
          </cell>
          <cell r="F131">
            <v>42719</v>
          </cell>
          <cell r="G131">
            <v>42717</v>
          </cell>
        </row>
        <row r="132">
          <cell r="E132" t="str">
            <v>MINAS</v>
          </cell>
          <cell r="F132">
            <v>42551</v>
          </cell>
          <cell r="G132">
            <v>42704</v>
          </cell>
        </row>
        <row r="133">
          <cell r="E133" t="str">
            <v>MISCP</v>
          </cell>
          <cell r="F133">
            <v>42185.999988425923</v>
          </cell>
          <cell r="G133">
            <v>0</v>
          </cell>
        </row>
        <row r="134">
          <cell r="E134" t="str">
            <v>MOBPH</v>
          </cell>
          <cell r="F134">
            <v>42185.999988425923</v>
          </cell>
          <cell r="G134">
            <v>0</v>
          </cell>
        </row>
        <row r="135">
          <cell r="E135" t="str">
            <v>MPQUA</v>
          </cell>
          <cell r="F135">
            <v>42705</v>
          </cell>
          <cell r="G135">
            <v>0</v>
          </cell>
        </row>
        <row r="136">
          <cell r="E136" t="str">
            <v>NBNIT</v>
          </cell>
          <cell r="F136">
            <v>0</v>
          </cell>
          <cell r="G136">
            <v>42704</v>
          </cell>
        </row>
        <row r="137">
          <cell r="E137" t="str">
            <v>NBNOP</v>
          </cell>
          <cell r="F137">
            <v>42718</v>
          </cell>
          <cell r="G137">
            <v>42711</v>
          </cell>
        </row>
        <row r="138">
          <cell r="E138" t="str">
            <v>NEMFR</v>
          </cell>
          <cell r="F138">
            <v>0</v>
          </cell>
          <cell r="G138">
            <v>42704</v>
          </cell>
        </row>
        <row r="139">
          <cell r="E139" t="str">
            <v>NNCMC</v>
          </cell>
          <cell r="F139">
            <v>42704</v>
          </cell>
          <cell r="G139">
            <v>42704</v>
          </cell>
        </row>
        <row r="140">
          <cell r="E140" t="str">
            <v>NNCMO</v>
          </cell>
          <cell r="F140">
            <v>42473</v>
          </cell>
          <cell r="G140">
            <v>42308</v>
          </cell>
        </row>
        <row r="141">
          <cell r="E141" t="str">
            <v>NNMGE</v>
          </cell>
          <cell r="F141">
            <v>42473</v>
          </cell>
          <cell r="G141">
            <v>42704</v>
          </cell>
        </row>
        <row r="142">
          <cell r="E142" t="str">
            <v>NNMGH</v>
          </cell>
          <cell r="F142">
            <v>42653</v>
          </cell>
          <cell r="G142">
            <v>42704</v>
          </cell>
        </row>
        <row r="143">
          <cell r="E143" t="str">
            <v>NNMGM</v>
          </cell>
          <cell r="F143">
            <v>42551</v>
          </cell>
          <cell r="G143">
            <v>42551</v>
          </cell>
        </row>
        <row r="144">
          <cell r="E144" t="str">
            <v>NNMGR</v>
          </cell>
          <cell r="F144">
            <v>42718</v>
          </cell>
          <cell r="G144">
            <v>42704</v>
          </cell>
        </row>
        <row r="145">
          <cell r="E145" t="str">
            <v>NNNOC</v>
          </cell>
          <cell r="F145">
            <v>42709</v>
          </cell>
          <cell r="G145">
            <v>42704</v>
          </cell>
        </row>
        <row r="146">
          <cell r="E146" t="str">
            <v>NPLGH</v>
          </cell>
          <cell r="F146">
            <v>42369</v>
          </cell>
          <cell r="G146">
            <v>42704</v>
          </cell>
        </row>
        <row r="147">
          <cell r="E147" t="str">
            <v>NPLIG</v>
          </cell>
          <cell r="F147">
            <v>42704</v>
          </cell>
          <cell r="G147">
            <v>42705</v>
          </cell>
        </row>
        <row r="148">
          <cell r="E148" t="str">
            <v>NSCRP</v>
          </cell>
          <cell r="F148">
            <v>42185.999988425923</v>
          </cell>
          <cell r="G148">
            <v>0</v>
          </cell>
        </row>
        <row r="149">
          <cell r="E149" t="str">
            <v>NSPCT</v>
          </cell>
          <cell r="F149">
            <v>42713</v>
          </cell>
          <cell r="G149">
            <v>42704</v>
          </cell>
        </row>
        <row r="150">
          <cell r="E150" t="str">
            <v>NWMGF</v>
          </cell>
          <cell r="F150">
            <v>0</v>
          </cell>
          <cell r="G150">
            <v>42185.999988425923</v>
          </cell>
        </row>
        <row r="151">
          <cell r="E151" t="str">
            <v>NWMGM</v>
          </cell>
          <cell r="F151">
            <v>0</v>
          </cell>
          <cell r="G151">
            <v>42185.999988425923</v>
          </cell>
        </row>
        <row r="152">
          <cell r="E152" t="str">
            <v>NWMGP</v>
          </cell>
          <cell r="F152">
            <v>0</v>
          </cell>
          <cell r="G152">
            <v>42185.999988425923</v>
          </cell>
        </row>
        <row r="153">
          <cell r="E153" t="str">
            <v>NWMGQ</v>
          </cell>
          <cell r="F153">
            <v>0</v>
          </cell>
          <cell r="G153">
            <v>42185.999988425923</v>
          </cell>
        </row>
        <row r="154">
          <cell r="E154" t="str">
            <v>NWMUM</v>
          </cell>
          <cell r="F154">
            <v>0</v>
          </cell>
          <cell r="G154">
            <v>42185.999988425923</v>
          </cell>
        </row>
        <row r="155">
          <cell r="E155" t="str">
            <v>NWMUN</v>
          </cell>
          <cell r="F155">
            <v>0</v>
          </cell>
          <cell r="G155">
            <v>42185.999988425923</v>
          </cell>
        </row>
        <row r="156">
          <cell r="E156" t="str">
            <v>NWPRV</v>
          </cell>
          <cell r="F156">
            <v>42704</v>
          </cell>
          <cell r="G156">
            <v>42719</v>
          </cell>
        </row>
        <row r="157">
          <cell r="E157" t="str">
            <v>OHSEP</v>
          </cell>
          <cell r="F157">
            <v>42674</v>
          </cell>
          <cell r="G157">
            <v>0</v>
          </cell>
        </row>
        <row r="158">
          <cell r="E158" t="str">
            <v>OILDO</v>
          </cell>
          <cell r="F158">
            <v>42704</v>
          </cell>
          <cell r="G158">
            <v>0</v>
          </cell>
        </row>
        <row r="159">
          <cell r="E159" t="str">
            <v>OTHAA</v>
          </cell>
          <cell r="F159">
            <v>0</v>
          </cell>
          <cell r="G159">
            <v>42718</v>
          </cell>
        </row>
        <row r="160">
          <cell r="E160" t="str">
            <v>OTHAC</v>
          </cell>
          <cell r="F160">
            <v>0</v>
          </cell>
          <cell r="G160">
            <v>42719</v>
          </cell>
        </row>
        <row r="161">
          <cell r="E161" t="str">
            <v>OTHAE</v>
          </cell>
          <cell r="F161">
            <v>0</v>
          </cell>
          <cell r="G161">
            <v>42376</v>
          </cell>
        </row>
        <row r="162">
          <cell r="E162" t="str">
            <v>OTHAH</v>
          </cell>
          <cell r="F162">
            <v>0</v>
          </cell>
          <cell r="G162">
            <v>42382</v>
          </cell>
        </row>
        <row r="163">
          <cell r="E163" t="str">
            <v>OTHHY</v>
          </cell>
          <cell r="F163">
            <v>42712</v>
          </cell>
          <cell r="G163">
            <v>0</v>
          </cell>
        </row>
        <row r="164">
          <cell r="E164" t="str">
            <v>OTHNM</v>
          </cell>
          <cell r="F164">
            <v>0</v>
          </cell>
          <cell r="G164">
            <v>42185.999988425923</v>
          </cell>
        </row>
        <row r="165">
          <cell r="E165" t="str">
            <v>OTHRG</v>
          </cell>
          <cell r="F165">
            <v>0</v>
          </cell>
          <cell r="G165">
            <v>42719</v>
          </cell>
        </row>
        <row r="166">
          <cell r="E166" t="str">
            <v>PAYMR</v>
          </cell>
          <cell r="F166">
            <v>42704</v>
          </cell>
          <cell r="G166">
            <v>42704</v>
          </cell>
        </row>
        <row r="167">
          <cell r="E167" t="str">
            <v>PETEP</v>
          </cell>
          <cell r="F167">
            <v>42254</v>
          </cell>
          <cell r="G167">
            <v>0</v>
          </cell>
        </row>
        <row r="168">
          <cell r="E168" t="str">
            <v>PLANO</v>
          </cell>
          <cell r="F168">
            <v>42185.999988425923</v>
          </cell>
          <cell r="G168">
            <v>0</v>
          </cell>
        </row>
        <row r="169">
          <cell r="E169" t="str">
            <v>PLANT</v>
          </cell>
          <cell r="F169">
            <v>42185.999988425923</v>
          </cell>
          <cell r="G169">
            <v>42704</v>
          </cell>
        </row>
        <row r="170">
          <cell r="E170" t="str">
            <v>PLIGH</v>
          </cell>
          <cell r="F170">
            <v>42705</v>
          </cell>
          <cell r="G170">
            <v>0</v>
          </cell>
        </row>
        <row r="171">
          <cell r="E171" t="str">
            <v>POHLM</v>
          </cell>
          <cell r="F171">
            <v>42185.999988425923</v>
          </cell>
          <cell r="G171">
            <v>0</v>
          </cell>
        </row>
        <row r="172">
          <cell r="E172" t="str">
            <v>POLPV</v>
          </cell>
          <cell r="F172">
            <v>42718</v>
          </cell>
          <cell r="G172">
            <v>0</v>
          </cell>
        </row>
        <row r="173">
          <cell r="E173" t="str">
            <v>PQHVV</v>
          </cell>
          <cell r="F173">
            <v>42704</v>
          </cell>
          <cell r="G173">
            <v>42704</v>
          </cell>
        </row>
        <row r="174">
          <cell r="E174" t="str">
            <v>PQLVV</v>
          </cell>
          <cell r="F174">
            <v>42719</v>
          </cell>
          <cell r="G174">
            <v>42704</v>
          </cell>
        </row>
        <row r="175">
          <cell r="E175" t="str">
            <v>PQMET</v>
          </cell>
          <cell r="F175">
            <v>42704</v>
          </cell>
          <cell r="G175">
            <v>42704</v>
          </cell>
        </row>
        <row r="176">
          <cell r="E176" t="str">
            <v>PQRIV</v>
          </cell>
          <cell r="F176">
            <v>42656</v>
          </cell>
          <cell r="G176">
            <v>42704</v>
          </cell>
        </row>
        <row r="177">
          <cell r="E177" t="str">
            <v>PQTXV</v>
          </cell>
          <cell r="F177">
            <v>42717</v>
          </cell>
          <cell r="G177">
            <v>42704</v>
          </cell>
        </row>
        <row r="178">
          <cell r="E178" t="str">
            <v>PRCOM</v>
          </cell>
          <cell r="F178">
            <v>0</v>
          </cell>
          <cell r="G178">
            <v>42269</v>
          </cell>
        </row>
        <row r="179">
          <cell r="E179" t="str">
            <v>PRCOO</v>
          </cell>
          <cell r="F179">
            <v>42713</v>
          </cell>
          <cell r="G179">
            <v>42704</v>
          </cell>
        </row>
        <row r="180">
          <cell r="E180" t="str">
            <v>PRHOS</v>
          </cell>
          <cell r="F180">
            <v>42718</v>
          </cell>
          <cell r="G180">
            <v>42704</v>
          </cell>
        </row>
        <row r="181">
          <cell r="E181" t="str">
            <v>PRHVR</v>
          </cell>
          <cell r="F181">
            <v>42719</v>
          </cell>
          <cell r="G181">
            <v>42704</v>
          </cell>
        </row>
        <row r="182">
          <cell r="E182" t="str">
            <v>PRLVR</v>
          </cell>
          <cell r="F182">
            <v>42719</v>
          </cell>
          <cell r="G182">
            <v>42704</v>
          </cell>
        </row>
        <row r="183">
          <cell r="E183" t="str">
            <v>PROJM</v>
          </cell>
          <cell r="F183">
            <v>42717</v>
          </cell>
          <cell r="G183">
            <v>0</v>
          </cell>
        </row>
        <row r="184">
          <cell r="E184" t="str">
            <v>PRREH</v>
          </cell>
          <cell r="F184">
            <v>0</v>
          </cell>
          <cell r="G184">
            <v>42704</v>
          </cell>
        </row>
        <row r="185">
          <cell r="E185" t="str">
            <v>PRSPT</v>
          </cell>
          <cell r="F185">
            <v>42717</v>
          </cell>
          <cell r="G185">
            <v>42704</v>
          </cell>
        </row>
        <row r="186">
          <cell r="E186" t="str">
            <v>PRTXI</v>
          </cell>
          <cell r="F186">
            <v>42704</v>
          </cell>
          <cell r="G186">
            <v>42704</v>
          </cell>
        </row>
        <row r="187">
          <cell r="E187" t="str">
            <v>PRUGA</v>
          </cell>
          <cell r="F187">
            <v>42713</v>
          </cell>
          <cell r="G187">
            <v>42704</v>
          </cell>
        </row>
        <row r="188">
          <cell r="E188" t="str">
            <v>PSSEP</v>
          </cell>
          <cell r="F188">
            <v>42702</v>
          </cell>
          <cell r="G188">
            <v>0</v>
          </cell>
        </row>
        <row r="189">
          <cell r="E189" t="str">
            <v>PVSUB</v>
          </cell>
          <cell r="F189">
            <v>42551</v>
          </cell>
          <cell r="G189">
            <v>0</v>
          </cell>
        </row>
        <row r="190">
          <cell r="E190" t="str">
            <v>QUHIC</v>
          </cell>
          <cell r="F190">
            <v>42551</v>
          </cell>
          <cell r="G190">
            <v>0</v>
          </cell>
        </row>
        <row r="191">
          <cell r="E191" t="str">
            <v>QUHIO</v>
          </cell>
          <cell r="F191">
            <v>42277</v>
          </cell>
          <cell r="G191">
            <v>42277</v>
          </cell>
        </row>
        <row r="192">
          <cell r="E192" t="str">
            <v>QUNSC</v>
          </cell>
          <cell r="F192">
            <v>0</v>
          </cell>
          <cell r="G192">
            <v>42551</v>
          </cell>
        </row>
        <row r="193">
          <cell r="E193" t="str">
            <v>QUNSO</v>
          </cell>
          <cell r="F193">
            <v>42704</v>
          </cell>
          <cell r="G193">
            <v>42704</v>
          </cell>
        </row>
        <row r="194">
          <cell r="E194" t="str">
            <v>QUREC</v>
          </cell>
          <cell r="F194">
            <v>0</v>
          </cell>
          <cell r="G194">
            <v>42583</v>
          </cell>
        </row>
        <row r="195">
          <cell r="E195" t="str">
            <v>QUREO</v>
          </cell>
          <cell r="F195">
            <v>42719</v>
          </cell>
          <cell r="G195">
            <v>42713</v>
          </cell>
        </row>
        <row r="196">
          <cell r="E196" t="str">
            <v>QUSCO</v>
          </cell>
          <cell r="F196">
            <v>42710</v>
          </cell>
          <cell r="G196">
            <v>42710</v>
          </cell>
        </row>
        <row r="197">
          <cell r="E197" t="str">
            <v>RAING</v>
          </cell>
          <cell r="F197">
            <v>42714</v>
          </cell>
          <cell r="G197">
            <v>0</v>
          </cell>
        </row>
        <row r="198">
          <cell r="E198" t="str">
            <v>RCUAD</v>
          </cell>
          <cell r="F198">
            <v>0</v>
          </cell>
          <cell r="G198">
            <v>42453</v>
          </cell>
        </row>
        <row r="199">
          <cell r="E199" t="str">
            <v>RECBA</v>
          </cell>
          <cell r="F199">
            <v>42704</v>
          </cell>
          <cell r="G199">
            <v>42704</v>
          </cell>
        </row>
        <row r="200">
          <cell r="E200" t="str">
            <v>REGAU</v>
          </cell>
          <cell r="F200">
            <v>42704</v>
          </cell>
          <cell r="G200">
            <v>42704</v>
          </cell>
        </row>
        <row r="201">
          <cell r="E201" t="str">
            <v>REGEA</v>
          </cell>
          <cell r="F201">
            <v>42704</v>
          </cell>
          <cell r="G201">
            <v>42704</v>
          </cell>
        </row>
        <row r="202">
          <cell r="E202" t="str">
            <v>REGMQ</v>
          </cell>
          <cell r="F202">
            <v>42705</v>
          </cell>
          <cell r="G202">
            <v>42704</v>
          </cell>
        </row>
        <row r="203">
          <cell r="E203" t="str">
            <v>REGMR</v>
          </cell>
          <cell r="F203">
            <v>42704</v>
          </cell>
          <cell r="G203">
            <v>42704</v>
          </cell>
        </row>
        <row r="204">
          <cell r="E204" t="str">
            <v>REGMS</v>
          </cell>
          <cell r="F204">
            <v>42718</v>
          </cell>
          <cell r="G204">
            <v>42704</v>
          </cell>
        </row>
        <row r="205">
          <cell r="E205" t="str">
            <v>REGTF</v>
          </cell>
          <cell r="F205">
            <v>42712</v>
          </cell>
          <cell r="G205">
            <v>42704</v>
          </cell>
        </row>
        <row r="206">
          <cell r="E206" t="str">
            <v>REHCR</v>
          </cell>
          <cell r="F206">
            <v>42711</v>
          </cell>
          <cell r="G206">
            <v>42704</v>
          </cell>
        </row>
        <row r="207">
          <cell r="E207" t="str">
            <v>REHIN</v>
          </cell>
          <cell r="F207">
            <v>42551</v>
          </cell>
          <cell r="G207">
            <v>42704</v>
          </cell>
        </row>
        <row r="208">
          <cell r="E208" t="str">
            <v>REHLL</v>
          </cell>
          <cell r="F208">
            <v>0</v>
          </cell>
          <cell r="G208">
            <v>42704</v>
          </cell>
        </row>
        <row r="209">
          <cell r="E209" t="str">
            <v>REHRO</v>
          </cell>
          <cell r="F209">
            <v>0</v>
          </cell>
          <cell r="G209">
            <v>42704</v>
          </cell>
        </row>
        <row r="210">
          <cell r="E210" t="str">
            <v>REHSA</v>
          </cell>
          <cell r="F210">
            <v>42717</v>
          </cell>
          <cell r="G210">
            <v>42704</v>
          </cell>
        </row>
        <row r="211">
          <cell r="E211" t="str">
            <v>REHSW</v>
          </cell>
          <cell r="F211">
            <v>42716</v>
          </cell>
          <cell r="G211">
            <v>42704</v>
          </cell>
        </row>
        <row r="212">
          <cell r="E212" t="str">
            <v>REHVE</v>
          </cell>
          <cell r="F212">
            <v>42277</v>
          </cell>
          <cell r="G212">
            <v>42704</v>
          </cell>
        </row>
        <row r="213">
          <cell r="E213" t="str">
            <v>REHVF</v>
          </cell>
          <cell r="F213">
            <v>42551</v>
          </cell>
          <cell r="G213">
            <v>42704</v>
          </cell>
        </row>
        <row r="214">
          <cell r="E214" t="str">
            <v>RELCL</v>
          </cell>
          <cell r="F214">
            <v>42704</v>
          </cell>
          <cell r="G214">
            <v>42704</v>
          </cell>
        </row>
        <row r="215">
          <cell r="E215" t="str">
            <v>RELCR</v>
          </cell>
          <cell r="F215">
            <v>42718</v>
          </cell>
          <cell r="G215">
            <v>42704</v>
          </cell>
        </row>
        <row r="216">
          <cell r="E216" t="str">
            <v>RELSA</v>
          </cell>
          <cell r="F216">
            <v>42719</v>
          </cell>
          <cell r="G216">
            <v>42704</v>
          </cell>
        </row>
        <row r="217">
          <cell r="E217" t="str">
            <v>RELSF</v>
          </cell>
          <cell r="F217">
            <v>42704</v>
          </cell>
          <cell r="G217">
            <v>42704</v>
          </cell>
        </row>
        <row r="218">
          <cell r="E218" t="str">
            <v>RELSQ</v>
          </cell>
          <cell r="F218">
            <v>42185.999988425923</v>
          </cell>
          <cell r="G218">
            <v>42704</v>
          </cell>
        </row>
        <row r="219">
          <cell r="E219" t="str">
            <v>RELSW</v>
          </cell>
          <cell r="F219">
            <v>42712</v>
          </cell>
          <cell r="G219">
            <v>42704</v>
          </cell>
        </row>
        <row r="220">
          <cell r="E220" t="str">
            <v>REMCU</v>
          </cell>
          <cell r="F220">
            <v>42719</v>
          </cell>
          <cell r="G220">
            <v>42704</v>
          </cell>
        </row>
        <row r="221">
          <cell r="E221" t="str">
            <v>REMGI</v>
          </cell>
          <cell r="F221">
            <v>42717</v>
          </cell>
          <cell r="G221">
            <v>42704</v>
          </cell>
        </row>
        <row r="222">
          <cell r="E222" t="str">
            <v>REOHQ</v>
          </cell>
          <cell r="F222">
            <v>42718</v>
          </cell>
          <cell r="G222">
            <v>42704</v>
          </cell>
        </row>
        <row r="223">
          <cell r="E223" t="str">
            <v>REOHS</v>
          </cell>
          <cell r="F223">
            <v>42719</v>
          </cell>
          <cell r="G223">
            <v>42704</v>
          </cell>
        </row>
        <row r="224">
          <cell r="E224" t="str">
            <v>REOTC</v>
          </cell>
          <cell r="F224">
            <v>42185.999988425923</v>
          </cell>
          <cell r="G224">
            <v>42704</v>
          </cell>
        </row>
        <row r="225">
          <cell r="E225" t="str">
            <v>REPOA</v>
          </cell>
          <cell r="F225">
            <v>42717</v>
          </cell>
          <cell r="G225">
            <v>42704</v>
          </cell>
        </row>
        <row r="226">
          <cell r="E226" t="str">
            <v>REPOB</v>
          </cell>
          <cell r="F226">
            <v>42704</v>
          </cell>
          <cell r="G226">
            <v>42704</v>
          </cell>
        </row>
        <row r="227">
          <cell r="E227" t="str">
            <v>REPOC</v>
          </cell>
          <cell r="F227">
            <v>42705</v>
          </cell>
          <cell r="G227">
            <v>42704</v>
          </cell>
        </row>
        <row r="228">
          <cell r="E228" t="str">
            <v>REPOL</v>
          </cell>
          <cell r="F228">
            <v>42719</v>
          </cell>
          <cell r="G228">
            <v>42704</v>
          </cell>
        </row>
        <row r="229">
          <cell r="E229" t="str">
            <v>RERER</v>
          </cell>
          <cell r="F229">
            <v>42711</v>
          </cell>
          <cell r="G229">
            <v>42704</v>
          </cell>
        </row>
        <row r="230">
          <cell r="E230" t="str">
            <v>RERPC</v>
          </cell>
          <cell r="F230">
            <v>42704</v>
          </cell>
          <cell r="G230">
            <v>42704</v>
          </cell>
        </row>
        <row r="231">
          <cell r="E231" t="str">
            <v>RERUZ</v>
          </cell>
          <cell r="F231">
            <v>42551</v>
          </cell>
          <cell r="G231">
            <v>42704</v>
          </cell>
        </row>
        <row r="232">
          <cell r="E232" t="str">
            <v>RERZO</v>
          </cell>
          <cell r="F232">
            <v>42717</v>
          </cell>
          <cell r="G232">
            <v>42704</v>
          </cell>
        </row>
        <row r="233">
          <cell r="E233" t="str">
            <v>RERZT</v>
          </cell>
          <cell r="F233">
            <v>42704</v>
          </cell>
          <cell r="G233">
            <v>42704</v>
          </cell>
        </row>
        <row r="234">
          <cell r="E234" t="str">
            <v>RESTE</v>
          </cell>
          <cell r="F234">
            <v>42613</v>
          </cell>
          <cell r="G234">
            <v>42704</v>
          </cell>
        </row>
        <row r="235">
          <cell r="E235" t="str">
            <v>RESTK</v>
          </cell>
          <cell r="F235">
            <v>42718</v>
          </cell>
          <cell r="G235">
            <v>42704</v>
          </cell>
        </row>
        <row r="236">
          <cell r="E236" t="str">
            <v>RETPO</v>
          </cell>
          <cell r="F236">
            <v>42704</v>
          </cell>
          <cell r="G236">
            <v>0</v>
          </cell>
        </row>
        <row r="237">
          <cell r="E237" t="str">
            <v>RETXE</v>
          </cell>
          <cell r="F237">
            <v>42717</v>
          </cell>
          <cell r="G237">
            <v>42704</v>
          </cell>
        </row>
        <row r="238">
          <cell r="E238" t="str">
            <v>RETXH</v>
          </cell>
          <cell r="F238">
            <v>42716</v>
          </cell>
          <cell r="G238">
            <v>42704</v>
          </cell>
        </row>
        <row r="239">
          <cell r="E239" t="str">
            <v>RETXL</v>
          </cell>
          <cell r="F239">
            <v>42717</v>
          </cell>
          <cell r="G239">
            <v>42704</v>
          </cell>
        </row>
        <row r="240">
          <cell r="E240" t="str">
            <v>RETXQ</v>
          </cell>
          <cell r="F240">
            <v>42717</v>
          </cell>
          <cell r="G240">
            <v>42704</v>
          </cell>
        </row>
        <row r="241">
          <cell r="E241" t="str">
            <v>REUCS</v>
          </cell>
          <cell r="F241">
            <v>42711</v>
          </cell>
          <cell r="G241">
            <v>42704</v>
          </cell>
        </row>
        <row r="242">
          <cell r="E242" t="str">
            <v>REUDS</v>
          </cell>
          <cell r="F242">
            <v>0</v>
          </cell>
          <cell r="G242">
            <v>42704</v>
          </cell>
        </row>
        <row r="243">
          <cell r="E243" t="str">
            <v>REUGC</v>
          </cell>
          <cell r="F243">
            <v>42704</v>
          </cell>
          <cell r="G243">
            <v>42704</v>
          </cell>
        </row>
        <row r="244">
          <cell r="E244" t="str">
            <v>REUGF</v>
          </cell>
          <cell r="F244">
            <v>42705</v>
          </cell>
          <cell r="G244">
            <v>42704</v>
          </cell>
        </row>
        <row r="245">
          <cell r="E245" t="str">
            <v>REULC</v>
          </cell>
          <cell r="F245">
            <v>42704</v>
          </cell>
          <cell r="G245">
            <v>42704</v>
          </cell>
        </row>
        <row r="246">
          <cell r="E246" t="str">
            <v>REURG</v>
          </cell>
          <cell r="F246">
            <v>42718</v>
          </cell>
          <cell r="G246">
            <v>42704</v>
          </cell>
        </row>
        <row r="247">
          <cell r="E247" t="str">
            <v>REUZO</v>
          </cell>
          <cell r="F247">
            <v>42643</v>
          </cell>
          <cell r="G247">
            <v>42704</v>
          </cell>
        </row>
        <row r="248">
          <cell r="E248" t="str">
            <v>REUZQ</v>
          </cell>
          <cell r="F248">
            <v>42551</v>
          </cell>
          <cell r="G248">
            <v>42704</v>
          </cell>
        </row>
        <row r="249">
          <cell r="E249" t="str">
            <v>REUZS</v>
          </cell>
          <cell r="F249">
            <v>42710</v>
          </cell>
          <cell r="G249">
            <v>42704</v>
          </cell>
        </row>
        <row r="250">
          <cell r="E250" t="str">
            <v>REVFB</v>
          </cell>
          <cell r="F250">
            <v>0</v>
          </cell>
          <cell r="G250">
            <v>42710</v>
          </cell>
        </row>
        <row r="251">
          <cell r="E251" t="str">
            <v>REVMT</v>
          </cell>
          <cell r="F251">
            <v>0</v>
          </cell>
          <cell r="G251">
            <v>42710</v>
          </cell>
        </row>
        <row r="252">
          <cell r="E252" t="str">
            <v>REVPL</v>
          </cell>
          <cell r="F252">
            <v>0</v>
          </cell>
          <cell r="G252">
            <v>42710</v>
          </cell>
        </row>
        <row r="253">
          <cell r="E253" t="str">
            <v>REVPS</v>
          </cell>
          <cell r="F253">
            <v>0</v>
          </cell>
          <cell r="G253">
            <v>42710</v>
          </cell>
        </row>
        <row r="254">
          <cell r="E254" t="str">
            <v>REVQS</v>
          </cell>
          <cell r="F254">
            <v>0</v>
          </cell>
          <cell r="G254">
            <v>42705</v>
          </cell>
        </row>
        <row r="255">
          <cell r="E255" t="str">
            <v>REVSC</v>
          </cell>
          <cell r="F255">
            <v>0</v>
          </cell>
          <cell r="G255">
            <v>42710</v>
          </cell>
        </row>
        <row r="256">
          <cell r="E256" t="str">
            <v>REVUM</v>
          </cell>
          <cell r="F256">
            <v>0</v>
          </cell>
          <cell r="G256">
            <v>42710</v>
          </cell>
        </row>
        <row r="257">
          <cell r="E257" t="str">
            <v>REVUN</v>
          </cell>
          <cell r="F257">
            <v>0</v>
          </cell>
          <cell r="G257">
            <v>42192</v>
          </cell>
        </row>
        <row r="258">
          <cell r="E258" t="str">
            <v>RLBLR</v>
          </cell>
          <cell r="F258">
            <v>42719</v>
          </cell>
          <cell r="G258">
            <v>42704</v>
          </cell>
        </row>
        <row r="259">
          <cell r="E259" t="str">
            <v>RLCIM</v>
          </cell>
          <cell r="F259">
            <v>42185.999988425923</v>
          </cell>
          <cell r="G259">
            <v>42185.999988425923</v>
          </cell>
        </row>
        <row r="260">
          <cell r="E260" t="str">
            <v>RLICM</v>
          </cell>
          <cell r="F260">
            <v>42714</v>
          </cell>
          <cell r="G260">
            <v>42704</v>
          </cell>
        </row>
        <row r="261">
          <cell r="E261" t="str">
            <v>RLMAJ</v>
          </cell>
          <cell r="F261">
            <v>42711</v>
          </cell>
          <cell r="G261">
            <v>42704</v>
          </cell>
        </row>
        <row r="262">
          <cell r="E262" t="str">
            <v>RLMIN</v>
          </cell>
          <cell r="F262">
            <v>42713</v>
          </cell>
          <cell r="G262">
            <v>42704</v>
          </cell>
        </row>
        <row r="263">
          <cell r="E263" t="str">
            <v>RLOLI</v>
          </cell>
          <cell r="F263">
            <v>42719</v>
          </cell>
          <cell r="G263">
            <v>42705</v>
          </cell>
        </row>
        <row r="264">
          <cell r="E264" t="str">
            <v>RLPRA</v>
          </cell>
          <cell r="F264">
            <v>42613</v>
          </cell>
          <cell r="G264">
            <v>42704</v>
          </cell>
        </row>
        <row r="265">
          <cell r="E265" t="str">
            <v>RLREL</v>
          </cell>
          <cell r="F265">
            <v>42185.999988425923</v>
          </cell>
          <cell r="G265">
            <v>42704</v>
          </cell>
        </row>
        <row r="266">
          <cell r="E266" t="str">
            <v>RLREM</v>
          </cell>
          <cell r="F266">
            <v>42719</v>
          </cell>
          <cell r="G266">
            <v>42704</v>
          </cell>
        </row>
        <row r="267">
          <cell r="E267" t="str">
            <v>RLREP</v>
          </cell>
          <cell r="F267">
            <v>0</v>
          </cell>
          <cell r="G267">
            <v>42704</v>
          </cell>
        </row>
        <row r="268">
          <cell r="E268" t="str">
            <v>RLRUC</v>
          </cell>
          <cell r="F268">
            <v>42613</v>
          </cell>
          <cell r="G268">
            <v>42704</v>
          </cell>
        </row>
        <row r="269">
          <cell r="E269" t="str">
            <v>RLWBP</v>
          </cell>
          <cell r="F269">
            <v>42719</v>
          </cell>
          <cell r="G269">
            <v>42704</v>
          </cell>
        </row>
        <row r="270">
          <cell r="E270" t="str">
            <v>RMDPC</v>
          </cell>
          <cell r="F270">
            <v>42714</v>
          </cell>
          <cell r="G270">
            <v>42704</v>
          </cell>
        </row>
        <row r="271">
          <cell r="E271" t="str">
            <v>RMDSR</v>
          </cell>
          <cell r="F271">
            <v>42719</v>
          </cell>
          <cell r="G271">
            <v>42704</v>
          </cell>
        </row>
        <row r="272">
          <cell r="E272" t="str">
            <v>RMGRE</v>
          </cell>
          <cell r="F272">
            <v>42713</v>
          </cell>
          <cell r="G272">
            <v>42704</v>
          </cell>
        </row>
        <row r="273">
          <cell r="E273" t="str">
            <v>RMOHS</v>
          </cell>
          <cell r="F273">
            <v>42710</v>
          </cell>
          <cell r="G273">
            <v>42704</v>
          </cell>
        </row>
        <row r="274">
          <cell r="E274" t="str">
            <v>RMOIW</v>
          </cell>
          <cell r="F274">
            <v>42185.999988425923</v>
          </cell>
          <cell r="G274">
            <v>42185.999988425923</v>
          </cell>
        </row>
        <row r="275">
          <cell r="E275" t="str">
            <v>RMORE</v>
          </cell>
          <cell r="F275">
            <v>42716</v>
          </cell>
          <cell r="G275">
            <v>42704</v>
          </cell>
        </row>
        <row r="276">
          <cell r="E276" t="str">
            <v>RMOTC</v>
          </cell>
          <cell r="F276">
            <v>42704</v>
          </cell>
          <cell r="G276">
            <v>42704</v>
          </cell>
        </row>
        <row r="277">
          <cell r="E277" t="str">
            <v>RMPOL</v>
          </cell>
          <cell r="F277">
            <v>42719</v>
          </cell>
          <cell r="G277">
            <v>42704</v>
          </cell>
        </row>
        <row r="278">
          <cell r="E278" t="str">
            <v>RMSSM</v>
          </cell>
          <cell r="F278">
            <v>42551</v>
          </cell>
          <cell r="G278">
            <v>42551</v>
          </cell>
        </row>
        <row r="279">
          <cell r="E279" t="str">
            <v>RMZPC</v>
          </cell>
          <cell r="F279">
            <v>42706</v>
          </cell>
          <cell r="G279">
            <v>42704</v>
          </cell>
        </row>
        <row r="280">
          <cell r="E280" t="str">
            <v>RMZSR</v>
          </cell>
          <cell r="F280">
            <v>42718</v>
          </cell>
          <cell r="G280">
            <v>42704</v>
          </cell>
        </row>
        <row r="281">
          <cell r="E281" t="str">
            <v>ROTAC</v>
          </cell>
          <cell r="F281">
            <v>0</v>
          </cell>
          <cell r="G281">
            <v>42185.999988425923</v>
          </cell>
        </row>
        <row r="282">
          <cell r="E282" t="str">
            <v>ROTAD</v>
          </cell>
          <cell r="F282">
            <v>0</v>
          </cell>
          <cell r="G282">
            <v>42216</v>
          </cell>
        </row>
        <row r="283">
          <cell r="E283" t="str">
            <v>RQRCM</v>
          </cell>
          <cell r="F283">
            <v>42710</v>
          </cell>
          <cell r="G283">
            <v>42704</v>
          </cell>
        </row>
        <row r="284">
          <cell r="E284" t="str">
            <v>SAFTY</v>
          </cell>
          <cell r="F284">
            <v>42719</v>
          </cell>
          <cell r="G284">
            <v>0</v>
          </cell>
        </row>
        <row r="285">
          <cell r="E285" t="str">
            <v>SCADA</v>
          </cell>
          <cell r="F285">
            <v>42185.999988425923</v>
          </cell>
          <cell r="G285">
            <v>42704</v>
          </cell>
        </row>
        <row r="286">
          <cell r="E286" t="str">
            <v>SCCRE</v>
          </cell>
          <cell r="F286">
            <v>0</v>
          </cell>
          <cell r="G286">
            <v>42185.999988425923</v>
          </cell>
        </row>
        <row r="287">
          <cell r="E287" t="str">
            <v>SCCTP</v>
          </cell>
          <cell r="F287">
            <v>42185.999988425923</v>
          </cell>
          <cell r="G287">
            <v>42704</v>
          </cell>
        </row>
        <row r="288">
          <cell r="E288" t="str">
            <v>SCCVT</v>
          </cell>
          <cell r="F288">
            <v>42551</v>
          </cell>
          <cell r="G288">
            <v>42704</v>
          </cell>
        </row>
        <row r="289">
          <cell r="E289" t="str">
            <v>SCMPA</v>
          </cell>
          <cell r="F289">
            <v>42185.999988425923</v>
          </cell>
          <cell r="G289">
            <v>42704</v>
          </cell>
        </row>
        <row r="290">
          <cell r="E290" t="str">
            <v>SCMWA</v>
          </cell>
          <cell r="F290">
            <v>0</v>
          </cell>
          <cell r="G290">
            <v>42718</v>
          </cell>
        </row>
        <row r="291">
          <cell r="E291" t="str">
            <v>SCNEW</v>
          </cell>
          <cell r="F291">
            <v>42719</v>
          </cell>
          <cell r="G291">
            <v>42709</v>
          </cell>
        </row>
        <row r="292">
          <cell r="E292" t="str">
            <v>SCNVT</v>
          </cell>
          <cell r="F292">
            <v>42704</v>
          </cell>
          <cell r="G292">
            <v>42704</v>
          </cell>
        </row>
        <row r="293">
          <cell r="E293" t="str">
            <v>SCSRE</v>
          </cell>
          <cell r="F293">
            <v>42718</v>
          </cell>
          <cell r="G293">
            <v>42704</v>
          </cell>
        </row>
        <row r="294">
          <cell r="E294" t="str">
            <v>SFTAA</v>
          </cell>
          <cell r="F294">
            <v>0</v>
          </cell>
          <cell r="G294">
            <v>42712</v>
          </cell>
        </row>
        <row r="295">
          <cell r="E295" t="str">
            <v>SGTEP</v>
          </cell>
          <cell r="F295">
            <v>42706</v>
          </cell>
          <cell r="G295">
            <v>0</v>
          </cell>
        </row>
        <row r="296">
          <cell r="E296" t="str">
            <v>SIAAI</v>
          </cell>
          <cell r="F296">
            <v>42704</v>
          </cell>
          <cell r="G296">
            <v>0</v>
          </cell>
        </row>
        <row r="297">
          <cell r="E297" t="str">
            <v>SIFIC</v>
          </cell>
          <cell r="F297">
            <v>42717</v>
          </cell>
          <cell r="G297">
            <v>42704</v>
          </cell>
        </row>
        <row r="298">
          <cell r="E298" t="str">
            <v>SIFIF</v>
          </cell>
          <cell r="F298">
            <v>42718</v>
          </cell>
          <cell r="G298">
            <v>42704</v>
          </cell>
        </row>
        <row r="299">
          <cell r="E299" t="str">
            <v>SIGMS</v>
          </cell>
          <cell r="F299">
            <v>42717</v>
          </cell>
          <cell r="G299">
            <v>42704</v>
          </cell>
        </row>
        <row r="300">
          <cell r="E300" t="str">
            <v>SINCE</v>
          </cell>
          <cell r="F300">
            <v>42712</v>
          </cell>
          <cell r="G300">
            <v>0</v>
          </cell>
        </row>
        <row r="301">
          <cell r="E301" t="str">
            <v>SINCI</v>
          </cell>
          <cell r="F301">
            <v>42486</v>
          </cell>
          <cell r="G301">
            <v>0</v>
          </cell>
        </row>
        <row r="302">
          <cell r="E302" t="str">
            <v>SIPRE</v>
          </cell>
          <cell r="F302">
            <v>0</v>
          </cell>
          <cell r="G302">
            <v>42704</v>
          </cell>
        </row>
        <row r="303">
          <cell r="E303" t="str">
            <v>SIREG</v>
          </cell>
          <cell r="F303">
            <v>42716</v>
          </cell>
          <cell r="G303">
            <v>42704</v>
          </cell>
        </row>
        <row r="304">
          <cell r="E304" t="str">
            <v>SIWES</v>
          </cell>
          <cell r="F304">
            <v>42712</v>
          </cell>
          <cell r="G304">
            <v>42704</v>
          </cell>
        </row>
        <row r="305">
          <cell r="E305" t="str">
            <v>SMIRR</v>
          </cell>
          <cell r="F305">
            <v>42704</v>
          </cell>
          <cell r="G305">
            <v>42704</v>
          </cell>
        </row>
        <row r="306">
          <cell r="E306" t="str">
            <v>SOGSC</v>
          </cell>
          <cell r="F306">
            <v>42704</v>
          </cell>
          <cell r="G306">
            <v>42704</v>
          </cell>
        </row>
        <row r="307">
          <cell r="E307" t="str">
            <v>SOGSI</v>
          </cell>
          <cell r="F307">
            <v>42719</v>
          </cell>
          <cell r="G307">
            <v>42713</v>
          </cell>
        </row>
        <row r="308">
          <cell r="E308" t="str">
            <v>SOGSM</v>
          </cell>
          <cell r="F308">
            <v>42247</v>
          </cell>
          <cell r="G308">
            <v>42704</v>
          </cell>
        </row>
        <row r="309">
          <cell r="E309" t="str">
            <v>SOIRC</v>
          </cell>
          <cell r="F309">
            <v>42704</v>
          </cell>
          <cell r="G309">
            <v>42704</v>
          </cell>
        </row>
        <row r="310">
          <cell r="E310" t="str">
            <v>SOIRR</v>
          </cell>
          <cell r="F310">
            <v>42718</v>
          </cell>
          <cell r="G310">
            <v>42704</v>
          </cell>
        </row>
        <row r="311">
          <cell r="E311" t="str">
            <v>SOLCI</v>
          </cell>
          <cell r="F311">
            <v>42717</v>
          </cell>
          <cell r="G311">
            <v>42704</v>
          </cell>
        </row>
        <row r="312">
          <cell r="E312" t="str">
            <v>SOLCP</v>
          </cell>
          <cell r="F312">
            <v>42719</v>
          </cell>
          <cell r="G312">
            <v>42704</v>
          </cell>
        </row>
        <row r="313">
          <cell r="E313" t="str">
            <v>SOPOC</v>
          </cell>
          <cell r="F313">
            <v>42704</v>
          </cell>
          <cell r="G313">
            <v>42704</v>
          </cell>
        </row>
        <row r="314">
          <cell r="E314" t="str">
            <v>SOPOR</v>
          </cell>
          <cell r="F314">
            <v>42719</v>
          </cell>
          <cell r="G314">
            <v>42704</v>
          </cell>
        </row>
        <row r="315">
          <cell r="E315" t="str">
            <v>SOSCR</v>
          </cell>
          <cell r="F315">
            <v>42718</v>
          </cell>
          <cell r="G315">
            <v>42704</v>
          </cell>
        </row>
        <row r="316">
          <cell r="E316" t="str">
            <v>SOSDC</v>
          </cell>
          <cell r="F316">
            <v>42551</v>
          </cell>
          <cell r="G316">
            <v>42704</v>
          </cell>
        </row>
        <row r="317">
          <cell r="E317" t="str">
            <v>SOSDI</v>
          </cell>
          <cell r="F317">
            <v>42717</v>
          </cell>
          <cell r="G317">
            <v>42704</v>
          </cell>
        </row>
        <row r="318">
          <cell r="E318" t="str">
            <v>SOSRE</v>
          </cell>
          <cell r="F318">
            <v>42709</v>
          </cell>
          <cell r="G318">
            <v>42704</v>
          </cell>
        </row>
        <row r="319">
          <cell r="E319" t="str">
            <v>SPRJT</v>
          </cell>
          <cell r="F319">
            <v>42717</v>
          </cell>
          <cell r="G319">
            <v>0</v>
          </cell>
        </row>
        <row r="320">
          <cell r="E320" t="str">
            <v>STPIS</v>
          </cell>
          <cell r="F320">
            <v>0</v>
          </cell>
          <cell r="G320">
            <v>42704</v>
          </cell>
        </row>
        <row r="321">
          <cell r="E321" t="str">
            <v>SUGSC</v>
          </cell>
          <cell r="F321">
            <v>0</v>
          </cell>
          <cell r="G321">
            <v>42482</v>
          </cell>
        </row>
        <row r="322">
          <cell r="E322" t="str">
            <v>SUGSI</v>
          </cell>
          <cell r="F322">
            <v>42719</v>
          </cell>
          <cell r="G322">
            <v>42705</v>
          </cell>
        </row>
        <row r="323">
          <cell r="E323" t="str">
            <v>SUMPR</v>
          </cell>
          <cell r="F323">
            <v>42704</v>
          </cell>
          <cell r="G323">
            <v>42704</v>
          </cell>
        </row>
        <row r="324">
          <cell r="E324" t="str">
            <v>SUPOR</v>
          </cell>
          <cell r="F324">
            <v>42719</v>
          </cell>
          <cell r="G324">
            <v>42709</v>
          </cell>
        </row>
        <row r="325">
          <cell r="E325" t="str">
            <v>SUSBD</v>
          </cell>
          <cell r="F325">
            <v>42719</v>
          </cell>
          <cell r="G325">
            <v>42717</v>
          </cell>
        </row>
        <row r="326">
          <cell r="E326" t="str">
            <v>SUSUB</v>
          </cell>
          <cell r="F326">
            <v>42711</v>
          </cell>
          <cell r="G326">
            <v>42704</v>
          </cell>
        </row>
        <row r="327">
          <cell r="E327" t="str">
            <v>TCOMM</v>
          </cell>
          <cell r="F327">
            <v>42397</v>
          </cell>
          <cell r="G327">
            <v>0</v>
          </cell>
        </row>
        <row r="328">
          <cell r="E328" t="str">
            <v>TELCN</v>
          </cell>
          <cell r="F328">
            <v>42550</v>
          </cell>
          <cell r="G328">
            <v>0</v>
          </cell>
        </row>
        <row r="329">
          <cell r="E329" t="str">
            <v>TFASE</v>
          </cell>
          <cell r="F329">
            <v>42714</v>
          </cell>
          <cell r="G329">
            <v>0</v>
          </cell>
        </row>
        <row r="330">
          <cell r="E330" t="str">
            <v>TMADC</v>
          </cell>
          <cell r="F330">
            <v>42719</v>
          </cell>
          <cell r="G330">
            <v>0</v>
          </cell>
        </row>
        <row r="331">
          <cell r="E331" t="str">
            <v>TMAPP</v>
          </cell>
          <cell r="F331">
            <v>42712</v>
          </cell>
          <cell r="G331">
            <v>0</v>
          </cell>
        </row>
        <row r="332">
          <cell r="E332" t="str">
            <v>TMAUR</v>
          </cell>
          <cell r="F332">
            <v>42582</v>
          </cell>
          <cell r="G332">
            <v>0</v>
          </cell>
        </row>
        <row r="333">
          <cell r="E333" t="str">
            <v>TMOCQ</v>
          </cell>
          <cell r="F333">
            <v>42473</v>
          </cell>
          <cell r="G333">
            <v>0</v>
          </cell>
        </row>
        <row r="334">
          <cell r="E334" t="str">
            <v>TMODC</v>
          </cell>
          <cell r="F334">
            <v>42717</v>
          </cell>
          <cell r="G334">
            <v>0</v>
          </cell>
        </row>
        <row r="335">
          <cell r="E335" t="str">
            <v>TMPOW</v>
          </cell>
          <cell r="F335">
            <v>42717</v>
          </cell>
          <cell r="G335">
            <v>0</v>
          </cell>
        </row>
        <row r="336">
          <cell r="E336" t="str">
            <v>TOMCQ</v>
          </cell>
          <cell r="F336">
            <v>42704</v>
          </cell>
          <cell r="G336">
            <v>0</v>
          </cell>
        </row>
        <row r="337">
          <cell r="E337" t="str">
            <v>TRNLB</v>
          </cell>
          <cell r="F337">
            <v>42719</v>
          </cell>
          <cell r="G337">
            <v>0</v>
          </cell>
        </row>
        <row r="338">
          <cell r="E338" t="str">
            <v>TSSEX</v>
          </cell>
          <cell r="F338">
            <v>42698</v>
          </cell>
          <cell r="G338">
            <v>0</v>
          </cell>
        </row>
        <row r="339">
          <cell r="E339" t="str">
            <v>TTAIL</v>
          </cell>
          <cell r="F339">
            <v>42713</v>
          </cell>
          <cell r="G339">
            <v>0</v>
          </cell>
        </row>
        <row r="340">
          <cell r="E340" t="str">
            <v>TTGEP</v>
          </cell>
          <cell r="F340">
            <v>42712</v>
          </cell>
          <cell r="G340">
            <v>0</v>
          </cell>
        </row>
        <row r="341">
          <cell r="E341" t="str">
            <v>TUOSS</v>
          </cell>
          <cell r="F341">
            <v>0</v>
          </cell>
          <cell r="G341">
            <v>42704</v>
          </cell>
        </row>
        <row r="342">
          <cell r="E342" t="str">
            <v>UNRCP</v>
          </cell>
          <cell r="F342">
            <v>42185.999988425923</v>
          </cell>
          <cell r="G342">
            <v>42712</v>
          </cell>
        </row>
        <row r="343">
          <cell r="E343" t="str">
            <v>UPTEL</v>
          </cell>
          <cell r="F343">
            <v>42717</v>
          </cell>
          <cell r="G343">
            <v>0</v>
          </cell>
        </row>
        <row r="344">
          <cell r="E344" t="str">
            <v>VDMGE</v>
          </cell>
          <cell r="F344">
            <v>42704</v>
          </cell>
          <cell r="G344">
            <v>0</v>
          </cell>
        </row>
        <row r="345">
          <cell r="E345" t="str">
            <v>VEGEM</v>
          </cell>
          <cell r="F345">
            <v>42717</v>
          </cell>
          <cell r="G345">
            <v>42704</v>
          </cell>
        </row>
        <row r="346">
          <cell r="E346" t="str">
            <v>VEHBR</v>
          </cell>
          <cell r="F346">
            <v>42718</v>
          </cell>
          <cell r="G346">
            <v>0</v>
          </cell>
        </row>
        <row r="347">
          <cell r="E347" t="str">
            <v>VFUEL</v>
          </cell>
          <cell r="F347">
            <v>42185.999988425923</v>
          </cell>
          <cell r="G347">
            <v>0</v>
          </cell>
        </row>
        <row r="348">
          <cell r="E348" t="str">
            <v>WCORP</v>
          </cell>
          <cell r="F348">
            <v>42709</v>
          </cell>
          <cell r="G348">
            <v>0</v>
          </cell>
        </row>
        <row r="349">
          <cell r="E349" t="str">
            <v>WKCMP</v>
          </cell>
          <cell r="F349">
            <v>42713</v>
          </cell>
          <cell r="G349">
            <v>0</v>
          </cell>
        </row>
      </sheetData>
      <sheetData sheetId="7"/>
      <sheetData sheetId="8">
        <row r="3">
          <cell r="A3">
            <v>10000</v>
          </cell>
        </row>
      </sheetData>
      <sheetData sheetId="9">
        <row r="1">
          <cell r="A1" t="str">
            <v>Functional Area</v>
          </cell>
          <cell r="B1" t="str">
            <v>FunctArea text</v>
          </cell>
        </row>
        <row r="2">
          <cell r="A2" t="str">
            <v>ADMER</v>
          </cell>
          <cell r="B2" t="str">
            <v>FBS Meter Equip Rem/Disp</v>
          </cell>
        </row>
        <row r="3">
          <cell r="A3" t="str">
            <v>ADMET</v>
          </cell>
          <cell r="B3" t="str">
            <v>Meter Equipment Rem/Disp</v>
          </cell>
        </row>
        <row r="4">
          <cell r="A4" t="str">
            <v>AEMOS</v>
          </cell>
          <cell r="B4" t="str">
            <v>Settlement Resid (AEMO)</v>
          </cell>
        </row>
        <row r="5">
          <cell r="A5" t="str">
            <v>AIANC</v>
          </cell>
          <cell r="B5" t="str">
            <v>Meter Ancillry Equip Insp</v>
          </cell>
        </row>
        <row r="6">
          <cell r="A6" t="str">
            <v>AIDSM</v>
          </cell>
          <cell r="B6" t="str">
            <v>Gd Mntd Subs Insp/Ld Mtng</v>
          </cell>
        </row>
        <row r="7">
          <cell r="A7" t="str">
            <v>AIGRE</v>
          </cell>
          <cell r="B7" t="str">
            <v>Regltrs (GdMtd) Insp/Mtng</v>
          </cell>
        </row>
        <row r="8">
          <cell r="A8" t="str">
            <v>AILTX</v>
          </cell>
          <cell r="B8" t="str">
            <v>OH Transf Load&amp;Voltg Mtng</v>
          </cell>
        </row>
        <row r="9">
          <cell r="A9" t="str">
            <v>AIMCM</v>
          </cell>
          <cell r="B9" t="str">
            <v>Test Market Customr Metrs</v>
          </cell>
        </row>
        <row r="10">
          <cell r="A10" t="str">
            <v>AIMET</v>
          </cell>
          <cell r="B10" t="str">
            <v>Metrng Equip Audit&amp;Testng</v>
          </cell>
        </row>
        <row r="11">
          <cell r="A11" t="str">
            <v>AIOCI</v>
          </cell>
          <cell r="B11" t="str">
            <v>OH Conductr Condtn Inspec</v>
          </cell>
        </row>
        <row r="12">
          <cell r="A12" t="str">
            <v>AIOFD</v>
          </cell>
          <cell r="B12" t="str">
            <v xml:space="preserve">OH Feeder Ground A&amp;I </v>
          </cell>
        </row>
        <row r="13">
          <cell r="A13" t="str">
            <v>AIOHS</v>
          </cell>
          <cell r="B13" t="str">
            <v>OH Structures I&amp;M</v>
          </cell>
        </row>
        <row r="14">
          <cell r="A14" t="str">
            <v>AIOTI</v>
          </cell>
          <cell r="B14" t="str">
            <v>OH System Thermal Inspect</v>
          </cell>
        </row>
        <row r="15">
          <cell r="A15" t="str">
            <v>AIOTX</v>
          </cell>
          <cell r="B15" t="str">
            <v>OH Transformers I&amp;M</v>
          </cell>
        </row>
        <row r="16">
          <cell r="A16" t="str">
            <v>AIQMO</v>
          </cell>
          <cell r="B16" t="str">
            <v>PQ Monitoring &amp; Investiga</v>
          </cell>
        </row>
        <row r="17">
          <cell r="A17" t="str">
            <v>AIRCM</v>
          </cell>
          <cell r="B17" t="str">
            <v>Test Retail Contstbl Mtrs</v>
          </cell>
        </row>
        <row r="18">
          <cell r="A18" t="str">
            <v>AIUCT</v>
          </cell>
          <cell r="B18" t="str">
            <v>UG Cable Inspect &amp; Monitr</v>
          </cell>
        </row>
        <row r="19">
          <cell r="A19" t="str">
            <v>AIUOS</v>
          </cell>
          <cell r="B19" t="str">
            <v>Oil-Filled Cable I&amp;M</v>
          </cell>
        </row>
        <row r="20">
          <cell r="A20" t="str">
            <v>AIUSU</v>
          </cell>
          <cell r="B20" t="str">
            <v>Submarine cable I&amp;M</v>
          </cell>
        </row>
        <row r="21">
          <cell r="A21" t="str">
            <v>AIZSM</v>
          </cell>
          <cell r="B21" t="str">
            <v>Zone Subs I&amp;M</v>
          </cell>
        </row>
        <row r="22">
          <cell r="A22" t="str">
            <v>AMITS</v>
          </cell>
          <cell r="B22" t="str">
            <v>IT Software Genl-Std Ctrl</v>
          </cell>
        </row>
        <row r="23">
          <cell r="A23" t="str">
            <v>AOTCS</v>
          </cell>
          <cell r="B23" t="str">
            <v>Automation &amp; Cntrl Scheme</v>
          </cell>
        </row>
        <row r="24">
          <cell r="A24" t="str">
            <v>ARANC</v>
          </cell>
          <cell r="B24" t="str">
            <v>Meter Ancill Equip Repair</v>
          </cell>
        </row>
        <row r="25">
          <cell r="A25" t="str">
            <v>ARDEC</v>
          </cell>
          <cell r="B25" t="str">
            <v>Decommission Assets</v>
          </cell>
        </row>
        <row r="26">
          <cell r="A26" t="str">
            <v>ARDSR</v>
          </cell>
          <cell r="B26" t="str">
            <v>GMS Asset Repair</v>
          </cell>
        </row>
        <row r="27">
          <cell r="A27" t="str">
            <v>ARFIR</v>
          </cell>
          <cell r="B27" t="str">
            <v>Asset Repair - Fire Mit</v>
          </cell>
        </row>
        <row r="28">
          <cell r="A28" t="str">
            <v>ARMCM</v>
          </cell>
          <cell r="B28" t="str">
            <v>Repair Market Cust Meters</v>
          </cell>
        </row>
        <row r="29">
          <cell r="A29" t="str">
            <v>ARMER</v>
          </cell>
          <cell r="B29" t="str">
            <v>Meterng Equipment Repairs</v>
          </cell>
        </row>
        <row r="30">
          <cell r="A30" t="str">
            <v>AROCO</v>
          </cell>
          <cell r="B30" t="str">
            <v>OH System asset repair</v>
          </cell>
        </row>
        <row r="31">
          <cell r="A31" t="str">
            <v>AROIL</v>
          </cell>
          <cell r="B31" t="str">
            <v>Oil Management</v>
          </cell>
        </row>
        <row r="32">
          <cell r="A32" t="str">
            <v>AROLC</v>
          </cell>
          <cell r="B32" t="str">
            <v>OH System Low Cond Clrnce</v>
          </cell>
        </row>
        <row r="33">
          <cell r="A33" t="str">
            <v>AROPC</v>
          </cell>
          <cell r="B33" t="str">
            <v>Asset Repair OH SG P&amp;C</v>
          </cell>
        </row>
        <row r="34">
          <cell r="A34" t="str">
            <v>AROSW</v>
          </cell>
          <cell r="B34" t="str">
            <v>OH Switchger Asset Repair</v>
          </cell>
        </row>
        <row r="35">
          <cell r="A35" t="str">
            <v>ARPAY</v>
          </cell>
          <cell r="B35" t="str">
            <v>Maintain &amp; Repr PAYG Mtrs</v>
          </cell>
        </row>
        <row r="36">
          <cell r="A36" t="str">
            <v>ARRCM</v>
          </cell>
          <cell r="B36" t="str">
            <v>Repr Retail Contstbl Mtrs</v>
          </cell>
        </row>
        <row r="37">
          <cell r="A37" t="str">
            <v>ARRRS</v>
          </cell>
          <cell r="B37" t="str">
            <v>Decomission Mterng Assets</v>
          </cell>
        </row>
        <row r="38">
          <cell r="A38" t="str">
            <v>ARUCA</v>
          </cell>
          <cell r="B38" t="str">
            <v>UG System asset repair</v>
          </cell>
        </row>
        <row r="39">
          <cell r="A39" t="str">
            <v>ARURE</v>
          </cell>
          <cell r="B39" t="str">
            <v>Regulators Asset Repair</v>
          </cell>
        </row>
        <row r="40">
          <cell r="A40" t="str">
            <v>ARZSR</v>
          </cell>
          <cell r="B40" t="str">
            <v>Zone Subs Asset Repair</v>
          </cell>
        </row>
        <row r="41">
          <cell r="A41" t="str">
            <v>AUGMP</v>
          </cell>
          <cell r="B41" t="str">
            <v>Major Projects</v>
          </cell>
        </row>
        <row r="42">
          <cell r="A42" t="str">
            <v>AUGPC</v>
          </cell>
          <cell r="B42" t="str">
            <v>Protection &amp; Control</v>
          </cell>
        </row>
        <row r="43">
          <cell r="A43" t="str">
            <v>AUGSB</v>
          </cell>
          <cell r="B43" t="str">
            <v>Substations</v>
          </cell>
        </row>
        <row r="44">
          <cell r="A44" t="str">
            <v>AUGTL</v>
          </cell>
          <cell r="B44" t="str">
            <v>Transmission Lines</v>
          </cell>
        </row>
        <row r="45">
          <cell r="A45" t="str">
            <v>BPREP</v>
          </cell>
          <cell r="B45" t="str">
            <v>BSI Pole Replacement</v>
          </cell>
        </row>
        <row r="46">
          <cell r="A46" t="str">
            <v>BSUBS</v>
          </cell>
          <cell r="B46" t="str">
            <v>Vegetation Management</v>
          </cell>
        </row>
        <row r="47">
          <cell r="A47" t="str">
            <v>BUCDU</v>
          </cell>
          <cell r="B47" t="str">
            <v>Customer Subdiv UG Cost</v>
          </cell>
        </row>
        <row r="48">
          <cell r="A48" t="str">
            <v>CABPI</v>
          </cell>
          <cell r="B48" t="str">
            <v>Cable PI Marketing &amp; Serv</v>
          </cell>
        </row>
        <row r="49">
          <cell r="A49" t="str">
            <v>CAEGC</v>
          </cell>
          <cell r="B49" t="str">
            <v>Embedded Generaton Connxn</v>
          </cell>
        </row>
        <row r="50">
          <cell r="A50" t="str">
            <v>CAHVF</v>
          </cell>
          <cell r="B50" t="str">
            <v>HV Feeder Upgrad-Capacity</v>
          </cell>
        </row>
        <row r="51">
          <cell r="A51" t="str">
            <v>CALVF</v>
          </cell>
          <cell r="B51" t="str">
            <v>LV Feeders Upgd-Capacity</v>
          </cell>
        </row>
        <row r="52">
          <cell r="A52" t="str">
            <v>CASWE</v>
          </cell>
          <cell r="B52" t="str">
            <v>SWER line replacement</v>
          </cell>
        </row>
        <row r="53">
          <cell r="A53" t="str">
            <v>CASYS</v>
          </cell>
          <cell r="B53" t="str">
            <v>System Studies</v>
          </cell>
        </row>
        <row r="54">
          <cell r="A54" t="str">
            <v>CATSC</v>
          </cell>
          <cell r="B54" t="str">
            <v>Terminal Statn Fdr Connx</v>
          </cell>
        </row>
        <row r="55">
          <cell r="A55" t="str">
            <v>CATXU</v>
          </cell>
          <cell r="B55" t="str">
            <v>Transformer Upgd-Capacity</v>
          </cell>
        </row>
        <row r="56">
          <cell r="A56" t="str">
            <v>CAZNC</v>
          </cell>
          <cell r="B56" t="str">
            <v>Zone Subs Upgds-Capacity</v>
          </cell>
        </row>
        <row r="57">
          <cell r="A57" t="str">
            <v>CCAUD</v>
          </cell>
          <cell r="B57" t="str">
            <v>Customer Choice Auditing</v>
          </cell>
        </row>
        <row r="58">
          <cell r="A58" t="str">
            <v>CCPPI</v>
          </cell>
          <cell r="B58" t="str">
            <v>Private Pole Inspection</v>
          </cell>
        </row>
        <row r="59">
          <cell r="A59" t="str">
            <v>CCPPS</v>
          </cell>
          <cell r="B59" t="str">
            <v>Private Pole Safety</v>
          </cell>
        </row>
        <row r="60">
          <cell r="A60" t="str">
            <v>CIMIX</v>
          </cell>
          <cell r="B60" t="str">
            <v>Cust Initiated Mixed Proj</v>
          </cell>
        </row>
        <row r="61">
          <cell r="A61" t="str">
            <v>CMACS</v>
          </cell>
          <cell r="B61" t="str">
            <v>AC Supplies</v>
          </cell>
        </row>
        <row r="62">
          <cell r="A62" t="str">
            <v>CMBCE</v>
          </cell>
          <cell r="B62" t="str">
            <v>Busbars/Conductors EHV</v>
          </cell>
        </row>
        <row r="63">
          <cell r="A63" t="str">
            <v>CMCAS</v>
          </cell>
          <cell r="B63" t="str">
            <v>Compressed Air Systems</v>
          </cell>
        </row>
        <row r="64">
          <cell r="A64" t="str">
            <v>CMCBE</v>
          </cell>
          <cell r="B64" t="str">
            <v>Circuit Breakers EHV</v>
          </cell>
        </row>
        <row r="65">
          <cell r="A65" t="str">
            <v>CMCBH</v>
          </cell>
          <cell r="B65" t="str">
            <v>Circuit Breakers HV</v>
          </cell>
        </row>
        <row r="66">
          <cell r="A66" t="str">
            <v>CMCEE</v>
          </cell>
          <cell r="B66" t="str">
            <v>Compnsation Equipment EHV</v>
          </cell>
        </row>
        <row r="67">
          <cell r="A67" t="str">
            <v>CMCEH</v>
          </cell>
          <cell r="B67" t="str">
            <v>Compensation Equipment HV</v>
          </cell>
        </row>
        <row r="68">
          <cell r="A68" t="str">
            <v>CMCNA</v>
          </cell>
          <cell r="B68" t="str">
            <v>Conductor Assemblies</v>
          </cell>
        </row>
        <row r="69">
          <cell r="A69" t="str">
            <v>CMCRN</v>
          </cell>
          <cell r="B69" t="str">
            <v>Cranes</v>
          </cell>
        </row>
        <row r="70">
          <cell r="A70" t="str">
            <v>CMCRT</v>
          </cell>
          <cell r="B70" t="str">
            <v>Circit Ratgs Tools &amp; Syst</v>
          </cell>
        </row>
        <row r="71">
          <cell r="A71" t="str">
            <v>CMCTE</v>
          </cell>
          <cell r="B71" t="str">
            <v>Current Transformers EHV</v>
          </cell>
        </row>
        <row r="72">
          <cell r="A72" t="str">
            <v>CMCTH</v>
          </cell>
          <cell r="B72" t="str">
            <v>Current Transformer HV</v>
          </cell>
        </row>
        <row r="73">
          <cell r="A73" t="str">
            <v>CMDCS</v>
          </cell>
          <cell r="B73" t="str">
            <v>DC Supplies</v>
          </cell>
        </row>
        <row r="74">
          <cell r="A74" t="str">
            <v>CMDEE</v>
          </cell>
          <cell r="B74" t="str">
            <v>Discon &amp; Earth Switch EHV</v>
          </cell>
        </row>
        <row r="75">
          <cell r="A75" t="str">
            <v>CMDEH</v>
          </cell>
          <cell r="B75" t="str">
            <v>Discon &amp; Earth Switch HV</v>
          </cell>
        </row>
        <row r="76">
          <cell r="A76" t="str">
            <v>CMEHP</v>
          </cell>
          <cell r="B76" t="str">
            <v>EHV Busbar Protection</v>
          </cell>
        </row>
        <row r="77">
          <cell r="A77" t="str">
            <v>CMESY</v>
          </cell>
          <cell r="B77" t="str">
            <v>Earth Systems</v>
          </cell>
        </row>
        <row r="78">
          <cell r="A78" t="str">
            <v>CMFAT</v>
          </cell>
          <cell r="B78" t="str">
            <v>Fault Analysis - Transfor</v>
          </cell>
        </row>
        <row r="79">
          <cell r="A79" t="str">
            <v>CMFND</v>
          </cell>
          <cell r="B79" t="str">
            <v>Foundations</v>
          </cell>
        </row>
        <row r="80">
          <cell r="A80" t="str">
            <v>CMHRS</v>
          </cell>
          <cell r="B80" t="str">
            <v>Settngs Advice/Applicaton</v>
          </cell>
        </row>
        <row r="81">
          <cell r="A81" t="str">
            <v>CMHSP</v>
          </cell>
          <cell r="B81" t="str">
            <v>HV Substation Protection</v>
          </cell>
        </row>
        <row r="82">
          <cell r="A82" t="str">
            <v>CMINA</v>
          </cell>
          <cell r="B82" t="str">
            <v>Insulator Assemblies</v>
          </cell>
        </row>
        <row r="83">
          <cell r="A83" t="str">
            <v>CMINE</v>
          </cell>
          <cell r="B83" t="str">
            <v>Insulators EHV</v>
          </cell>
        </row>
        <row r="84">
          <cell r="A84" t="str">
            <v>CMINH</v>
          </cell>
          <cell r="B84" t="str">
            <v>Insulators HV</v>
          </cell>
        </row>
        <row r="85">
          <cell r="A85" t="str">
            <v>CMMIE</v>
          </cell>
          <cell r="B85" t="str">
            <v>Mtring Instmnt Transf EHV</v>
          </cell>
        </row>
        <row r="86">
          <cell r="A86" t="str">
            <v>CMMIH</v>
          </cell>
          <cell r="B86" t="str">
            <v>Mtring Instrmnt Transf HV</v>
          </cell>
        </row>
        <row r="87">
          <cell r="A87" t="str">
            <v>CMNTX</v>
          </cell>
          <cell r="B87" t="str">
            <v>Network Transformers</v>
          </cell>
        </row>
        <row r="88">
          <cell r="A88" t="str">
            <v>CMPCE</v>
          </cell>
          <cell r="B88" t="str">
            <v>Power Cables EHV</v>
          </cell>
        </row>
        <row r="89">
          <cell r="A89" t="str">
            <v>CMPCH</v>
          </cell>
          <cell r="B89" t="str">
            <v>Power Cables HV</v>
          </cell>
        </row>
        <row r="90">
          <cell r="A90" t="str">
            <v>CMPEC</v>
          </cell>
          <cell r="B90" t="str">
            <v>EHV Capacitor Bank</v>
          </cell>
        </row>
        <row r="91">
          <cell r="A91" t="str">
            <v>CMPSP</v>
          </cell>
          <cell r="B91" t="str">
            <v>System Protection</v>
          </cell>
        </row>
        <row r="92">
          <cell r="A92" t="str">
            <v>CMPSS</v>
          </cell>
          <cell r="B92" t="str">
            <v>SCADA Systems</v>
          </cell>
        </row>
        <row r="93">
          <cell r="A93" t="str">
            <v>CMPTC</v>
          </cell>
          <cell r="B93" t="str">
            <v>Transmission Circuit</v>
          </cell>
        </row>
        <row r="94">
          <cell r="A94" t="str">
            <v>CMSBB</v>
          </cell>
          <cell r="B94" t="str">
            <v>Subs Blding Corr Maintce</v>
          </cell>
        </row>
        <row r="95">
          <cell r="A95" t="str">
            <v>CMSDE</v>
          </cell>
          <cell r="B95" t="str">
            <v>Surge Diverters EHV</v>
          </cell>
        </row>
        <row r="96">
          <cell r="A96" t="str">
            <v>CMSDH</v>
          </cell>
          <cell r="B96" t="str">
            <v>Surge Diverters HV</v>
          </cell>
        </row>
        <row r="97">
          <cell r="A97" t="str">
            <v>CMSPA</v>
          </cell>
          <cell r="B97" t="str">
            <v>Support Assemblies</v>
          </cell>
        </row>
        <row r="98">
          <cell r="A98" t="str">
            <v>CMSTR</v>
          </cell>
          <cell r="B98" t="str">
            <v>Structures</v>
          </cell>
        </row>
        <row r="99">
          <cell r="A99" t="str">
            <v>CMSTX</v>
          </cell>
          <cell r="B99" t="str">
            <v>Supply Transformers</v>
          </cell>
        </row>
        <row r="100">
          <cell r="A100" t="str">
            <v>CMTEM</v>
          </cell>
          <cell r="B100" t="str">
            <v>Easement Management</v>
          </cell>
        </row>
        <row r="101">
          <cell r="A101" t="str">
            <v>CMTXP</v>
          </cell>
          <cell r="B101" t="str">
            <v>Transformer Protection</v>
          </cell>
        </row>
        <row r="102">
          <cell r="A102" t="str">
            <v>CMUFL</v>
          </cell>
          <cell r="B102" t="str">
            <v>UFLS</v>
          </cell>
        </row>
        <row r="103">
          <cell r="A103" t="str">
            <v>CMVTE</v>
          </cell>
          <cell r="B103" t="str">
            <v>Voltage Transformer EHV</v>
          </cell>
        </row>
        <row r="104">
          <cell r="A104" t="str">
            <v>CMVTH</v>
          </cell>
          <cell r="B104" t="str">
            <v>Voltage Transformer HV</v>
          </cell>
        </row>
        <row r="105">
          <cell r="A105" t="str">
            <v>CNINS</v>
          </cell>
          <cell r="B105" t="str">
            <v>Incentive Scheme</v>
          </cell>
        </row>
        <row r="106">
          <cell r="A106" t="str">
            <v>CNMEC</v>
          </cell>
          <cell r="B106" t="str">
            <v>Metering Equipment Charge</v>
          </cell>
        </row>
        <row r="107">
          <cell r="A107" t="str">
            <v>CNRSH</v>
          </cell>
          <cell r="B107" t="str">
            <v>CANS2 Rescheduling</v>
          </cell>
        </row>
        <row r="108">
          <cell r="A108" t="str">
            <v>CONAL</v>
          </cell>
          <cell r="B108" t="str">
            <v>Connection Assets Lease</v>
          </cell>
        </row>
        <row r="109">
          <cell r="A109" t="str">
            <v>CONAP</v>
          </cell>
          <cell r="B109" t="str">
            <v>Connection Applications</v>
          </cell>
        </row>
        <row r="110">
          <cell r="A110" t="str">
            <v>CONCC</v>
          </cell>
          <cell r="B110" t="str">
            <v>Customer Contribution</v>
          </cell>
        </row>
        <row r="111">
          <cell r="A111" t="str">
            <v>CONCH</v>
          </cell>
          <cell r="B111" t="str">
            <v>Connection Charge</v>
          </cell>
        </row>
        <row r="112">
          <cell r="A112" t="str">
            <v>CONMP</v>
          </cell>
          <cell r="B112" t="str">
            <v>Major Projects</v>
          </cell>
        </row>
        <row r="113">
          <cell r="A113" t="str">
            <v>CONPC</v>
          </cell>
          <cell r="B113" t="str">
            <v>Protection &amp; Control</v>
          </cell>
        </row>
        <row r="114">
          <cell r="A114" t="str">
            <v>CONSB</v>
          </cell>
          <cell r="B114" t="str">
            <v>Substations</v>
          </cell>
        </row>
        <row r="115">
          <cell r="A115" t="str">
            <v>CONTL</v>
          </cell>
          <cell r="B115" t="str">
            <v>Transmission Lines</v>
          </cell>
        </row>
        <row r="116">
          <cell r="A116" t="str">
            <v>CORCM</v>
          </cell>
          <cell r="B116" t="str">
            <v>RC Meter Comms Charges</v>
          </cell>
        </row>
        <row r="117">
          <cell r="A117" t="str">
            <v>DDPCN</v>
          </cell>
          <cell r="B117" t="str">
            <v>Decommissng/Disposals P&amp;C</v>
          </cell>
        </row>
        <row r="118">
          <cell r="A118" t="str">
            <v>DDTLN</v>
          </cell>
          <cell r="B118" t="str">
            <v>Decomm/Disp Trans Lines</v>
          </cell>
        </row>
        <row r="119">
          <cell r="A119" t="str">
            <v>DESDB</v>
          </cell>
          <cell r="B119" t="str">
            <v>Prelim Drv by Dsgn (Retl)</v>
          </cell>
        </row>
        <row r="120">
          <cell r="A120" t="str">
            <v>DIMAA</v>
          </cell>
          <cell r="B120" t="str">
            <v>Minor Asset Acquisitions</v>
          </cell>
        </row>
        <row r="121">
          <cell r="A121" t="str">
            <v>DIOVH</v>
          </cell>
          <cell r="B121" t="str">
            <v>Overhead</v>
          </cell>
        </row>
        <row r="122">
          <cell r="A122" t="str">
            <v>DIREV</v>
          </cell>
          <cell r="B122" t="str">
            <v>Revenue</v>
          </cell>
        </row>
        <row r="123">
          <cell r="A123" t="str">
            <v>DITLE</v>
          </cell>
          <cell r="B123" t="str">
            <v>Tools &amp; Equipment</v>
          </cell>
        </row>
        <row r="124">
          <cell r="A124" t="str">
            <v>DMIAL</v>
          </cell>
          <cell r="B124" t="str">
            <v>Demand Mgmt Incentv Allwc</v>
          </cell>
        </row>
        <row r="125">
          <cell r="A125" t="str">
            <v>DSIGN</v>
          </cell>
          <cell r="B125" t="str">
            <v>Revenue - Design Deposits</v>
          </cell>
        </row>
        <row r="126">
          <cell r="A126" t="str">
            <v>EASEB</v>
          </cell>
          <cell r="B126" t="str">
            <v>Easements - Substations</v>
          </cell>
        </row>
        <row r="127">
          <cell r="A127" t="str">
            <v>EASEC</v>
          </cell>
          <cell r="B127" t="str">
            <v>Easements - Connxn Assets</v>
          </cell>
        </row>
        <row r="128">
          <cell r="A128" t="str">
            <v>EASEM</v>
          </cell>
          <cell r="B128" t="str">
            <v>Easements - Major Works</v>
          </cell>
        </row>
        <row r="129">
          <cell r="A129" t="str">
            <v>EASEN</v>
          </cell>
          <cell r="B129" t="str">
            <v>Easements-Non Major Works</v>
          </cell>
        </row>
        <row r="130">
          <cell r="A130" t="str">
            <v>EASEQ</v>
          </cell>
          <cell r="B130" t="str">
            <v>Easements-Quoted Services</v>
          </cell>
        </row>
        <row r="131">
          <cell r="A131" t="str">
            <v>EASES</v>
          </cell>
          <cell r="B131" t="str">
            <v>Easements - Subdivisions</v>
          </cell>
        </row>
        <row r="132">
          <cell r="A132" t="str">
            <v>EMDAA</v>
          </cell>
          <cell r="B132" t="str">
            <v>Emergency Managmnt - CDAA</v>
          </cell>
        </row>
        <row r="133">
          <cell r="A133" t="str">
            <v>EMDST</v>
          </cell>
          <cell r="B133" t="str">
            <v>Standdown DAA</v>
          </cell>
        </row>
        <row r="134">
          <cell r="A134" t="str">
            <v>EMMAJ</v>
          </cell>
          <cell r="B134" t="str">
            <v>Emergency Resp-Majr Event</v>
          </cell>
        </row>
        <row r="135">
          <cell r="A135" t="str">
            <v>EMRES</v>
          </cell>
          <cell r="B135" t="str">
            <v>Emerg/Unsched Pwr Sys R&amp;R</v>
          </cell>
        </row>
        <row r="136">
          <cell r="A136" t="str">
            <v>EMRST</v>
          </cell>
          <cell r="B136" t="str">
            <v>Standdown Fault</v>
          </cell>
        </row>
        <row r="137">
          <cell r="A137" t="str">
            <v>ESCOR</v>
          </cell>
          <cell r="B137" t="str">
            <v>Escort High Loads</v>
          </cell>
        </row>
        <row r="138">
          <cell r="A138" t="str">
            <v>ESINS</v>
          </cell>
          <cell r="B138" t="str">
            <v>Electrical Safety&amp;Inspecn</v>
          </cell>
        </row>
        <row r="139">
          <cell r="A139" t="str">
            <v>FADXC</v>
          </cell>
          <cell r="B139" t="str">
            <v>Facilit Distn Alocn Capex</v>
          </cell>
        </row>
        <row r="140">
          <cell r="A140" t="str">
            <v>FADXO</v>
          </cell>
          <cell r="B140" t="str">
            <v>Facilits Distn Alocn Opex</v>
          </cell>
        </row>
        <row r="141">
          <cell r="A141" t="str">
            <v>FASSC</v>
          </cell>
          <cell r="B141" t="str">
            <v>Facilitis Shd Alloc Capex</v>
          </cell>
        </row>
        <row r="142">
          <cell r="A142" t="str">
            <v>FASSO</v>
          </cell>
          <cell r="B142" t="str">
            <v>Facilities Shd Alloc Opex</v>
          </cell>
        </row>
        <row r="143">
          <cell r="A143" t="str">
            <v>FATXC</v>
          </cell>
          <cell r="B143" t="str">
            <v>Facilit Transn Aloc Capex</v>
          </cell>
        </row>
        <row r="144">
          <cell r="A144" t="str">
            <v>FATXO</v>
          </cell>
          <cell r="B144" t="str">
            <v>Facilits Transn Aloc Opex</v>
          </cell>
        </row>
        <row r="145">
          <cell r="A145" t="str">
            <v>FBCMS</v>
          </cell>
          <cell r="B145" t="str">
            <v>Miscellaneous Serv Capex</v>
          </cell>
        </row>
        <row r="146">
          <cell r="A146" t="str">
            <v>FBCNC</v>
          </cell>
          <cell r="B146" t="str">
            <v>New connection - PS Capex</v>
          </cell>
        </row>
        <row r="147">
          <cell r="A147" t="str">
            <v>FBCRE</v>
          </cell>
          <cell r="B147" t="str">
            <v>Renewbl Enrgy Connx Capex</v>
          </cell>
        </row>
        <row r="148">
          <cell r="A148" t="str">
            <v>FBCSA</v>
          </cell>
          <cell r="B148" t="str">
            <v>Supply abolishment Capex</v>
          </cell>
        </row>
        <row r="149">
          <cell r="A149" t="str">
            <v>FBCSE</v>
          </cell>
          <cell r="B149" t="str">
            <v>Supply Establshment Capex</v>
          </cell>
        </row>
        <row r="150">
          <cell r="A150" t="str">
            <v>FBCTE</v>
          </cell>
          <cell r="B150" t="str">
            <v>Truck tee-up Capex</v>
          </cell>
        </row>
        <row r="151">
          <cell r="A151" t="str">
            <v>FBCTP</v>
          </cell>
          <cell r="B151" t="str">
            <v>New connection-TIPP Capex</v>
          </cell>
        </row>
        <row r="152">
          <cell r="A152" t="str">
            <v>FBOBC</v>
          </cell>
          <cell r="B152" t="str">
            <v>Basic Connx Altertns Opex</v>
          </cell>
        </row>
        <row r="153">
          <cell r="A153" t="str">
            <v>FBOMS</v>
          </cell>
          <cell r="B153" t="str">
            <v>Miscellaneos Servics Opex</v>
          </cell>
        </row>
        <row r="154">
          <cell r="A154" t="str">
            <v>FBORE</v>
          </cell>
          <cell r="B154" t="str">
            <v>Renewbl Energy Connx Opex</v>
          </cell>
        </row>
        <row r="155">
          <cell r="A155" t="str">
            <v>FBOSA</v>
          </cell>
          <cell r="B155" t="str">
            <v>Supply abolishment Opex</v>
          </cell>
        </row>
        <row r="156">
          <cell r="A156" t="str">
            <v>FBOSH</v>
          </cell>
          <cell r="B156" t="str">
            <v>New connection-TSCC Opex</v>
          </cell>
        </row>
        <row r="157">
          <cell r="A157" t="str">
            <v>FBOTE</v>
          </cell>
          <cell r="B157" t="str">
            <v>Truck tee-up Opex</v>
          </cell>
        </row>
        <row r="158">
          <cell r="A158" t="str">
            <v>FBOTP</v>
          </cell>
          <cell r="B158" t="str">
            <v>New connection-TIPP Opex</v>
          </cell>
        </row>
        <row r="159">
          <cell r="A159" t="str">
            <v>FCASM</v>
          </cell>
          <cell r="B159" t="str">
            <v>FCAS Monitoring Charge</v>
          </cell>
        </row>
        <row r="160">
          <cell r="A160" t="str">
            <v>FCASO</v>
          </cell>
          <cell r="B160" t="str">
            <v>FCAS O&amp;M</v>
          </cell>
        </row>
        <row r="161">
          <cell r="A161" t="str">
            <v>FTDXC</v>
          </cell>
          <cell r="B161" t="str">
            <v>Fleet Distn Alloc Capex</v>
          </cell>
        </row>
        <row r="162">
          <cell r="A162" t="str">
            <v>FTDXO</v>
          </cell>
          <cell r="B162" t="str">
            <v>Fleet Distribn Alloc Opex</v>
          </cell>
        </row>
        <row r="163">
          <cell r="A163" t="str">
            <v>FTSSC</v>
          </cell>
          <cell r="B163" t="str">
            <v>Fleet Shared Alloc Capex</v>
          </cell>
        </row>
        <row r="164">
          <cell r="A164" t="str">
            <v>FTSSO</v>
          </cell>
          <cell r="B164" t="str">
            <v>Fleet Shared Alloctn Opex</v>
          </cell>
        </row>
        <row r="165">
          <cell r="A165" t="str">
            <v>FTTXC</v>
          </cell>
          <cell r="B165" t="str">
            <v>Fleet Transmn Alloc Capex</v>
          </cell>
        </row>
        <row r="166">
          <cell r="A166" t="str">
            <v>FTTXO</v>
          </cell>
          <cell r="B166" t="str">
            <v>Fleet Transmn Alloc Opex</v>
          </cell>
        </row>
        <row r="167">
          <cell r="A167" t="str">
            <v>GSLAA</v>
          </cell>
          <cell r="B167" t="str">
            <v>GSL Payments</v>
          </cell>
        </row>
        <row r="168">
          <cell r="A168" t="str">
            <v>HLRSS</v>
          </cell>
          <cell r="B168" t="str">
            <v>HL&amp;R Systems</v>
          </cell>
        </row>
        <row r="169">
          <cell r="A169" t="str">
            <v>HVCON</v>
          </cell>
          <cell r="B169" t="str">
            <v>HV Extensins/Construction</v>
          </cell>
        </row>
        <row r="170">
          <cell r="A170" t="str">
            <v>INMCM</v>
          </cell>
          <cell r="B170" t="str">
            <v>Install Mkt Custmr Metrng</v>
          </cell>
        </row>
        <row r="171">
          <cell r="A171" t="str">
            <v>INPGM</v>
          </cell>
          <cell r="B171" t="str">
            <v>Install PAYG Meters</v>
          </cell>
        </row>
        <row r="172">
          <cell r="A172" t="str">
            <v>INRCM</v>
          </cell>
          <cell r="B172" t="str">
            <v>Instal Retail Ctstbl Mtrs</v>
          </cell>
        </row>
        <row r="173">
          <cell r="A173" t="str">
            <v>INSMP</v>
          </cell>
          <cell r="B173" t="str">
            <v>Major Projects</v>
          </cell>
        </row>
        <row r="174">
          <cell r="A174" t="str">
            <v>INSPC</v>
          </cell>
          <cell r="B174" t="str">
            <v>Protection &amp; Control</v>
          </cell>
        </row>
        <row r="175">
          <cell r="A175" t="str">
            <v>INSSB</v>
          </cell>
          <cell r="B175" t="str">
            <v>Substations</v>
          </cell>
        </row>
        <row r="176">
          <cell r="A176" t="str">
            <v>INSTL</v>
          </cell>
          <cell r="B176" t="str">
            <v>Transmission Lines</v>
          </cell>
        </row>
        <row r="177">
          <cell r="A177" t="str">
            <v>ITDXC</v>
          </cell>
          <cell r="B177" t="str">
            <v>IT Distributn Alloc Capex</v>
          </cell>
        </row>
        <row r="178">
          <cell r="A178" t="str">
            <v>ITDXO</v>
          </cell>
          <cell r="B178" t="str">
            <v>IT Distributn Alloc Opex</v>
          </cell>
        </row>
        <row r="179">
          <cell r="A179" t="str">
            <v>ITSSC</v>
          </cell>
          <cell r="B179" t="str">
            <v>IT Shared Allocatin Capex</v>
          </cell>
        </row>
        <row r="180">
          <cell r="A180" t="str">
            <v>ITSSO</v>
          </cell>
          <cell r="B180" t="str">
            <v>IT Shared Allocation Opex</v>
          </cell>
        </row>
        <row r="181">
          <cell r="A181" t="str">
            <v>ITTXC</v>
          </cell>
          <cell r="B181" t="str">
            <v>IT Transmissn Alloc Capex</v>
          </cell>
        </row>
        <row r="182">
          <cell r="A182" t="str">
            <v>ITTXO</v>
          </cell>
          <cell r="B182" t="str">
            <v>IT Transmissn Alloc Opex</v>
          </cell>
        </row>
        <row r="183">
          <cell r="A183" t="str">
            <v>LABND</v>
          </cell>
          <cell r="B183" t="str">
            <v>R&amp;Q Maintaind Captlsd Lbr</v>
          </cell>
        </row>
        <row r="184">
          <cell r="A184" t="str">
            <v>LABRE</v>
          </cell>
          <cell r="B184" t="str">
            <v>Reinforcement Captlsd Lbr</v>
          </cell>
        </row>
        <row r="185">
          <cell r="A185" t="str">
            <v>LAEMP</v>
          </cell>
          <cell r="B185" t="str">
            <v>Major Projects</v>
          </cell>
        </row>
        <row r="186">
          <cell r="A186" t="str">
            <v>LAESB</v>
          </cell>
          <cell r="B186" t="str">
            <v>Substations</v>
          </cell>
        </row>
        <row r="187">
          <cell r="A187" t="str">
            <v>LAETL</v>
          </cell>
          <cell r="B187" t="str">
            <v>Transmission Lines</v>
          </cell>
        </row>
        <row r="188">
          <cell r="A188" t="str">
            <v>LANDZ</v>
          </cell>
          <cell r="B188" t="str">
            <v>Land Acquisiton-Zone Subs</v>
          </cell>
        </row>
        <row r="189">
          <cell r="A189" t="str">
            <v>LCYFA</v>
          </cell>
          <cell r="B189" t="str">
            <v>Legacy Functional Area</v>
          </cell>
        </row>
        <row r="190">
          <cell r="A190" t="str">
            <v>LVCEX</v>
          </cell>
          <cell r="B190" t="str">
            <v>LV Extensins/Construction</v>
          </cell>
        </row>
        <row r="191">
          <cell r="A191" t="str">
            <v>MDSMR</v>
          </cell>
          <cell r="B191" t="str">
            <v>Meter Reading</v>
          </cell>
        </row>
        <row r="192">
          <cell r="A192" t="str">
            <v>MENIN</v>
          </cell>
          <cell r="B192" t="str">
            <v>Install Metrng Equip (NI)</v>
          </cell>
        </row>
        <row r="193">
          <cell r="A193" t="str">
            <v>MEREP</v>
          </cell>
          <cell r="B193" t="str">
            <v>Replace Metring Equipment</v>
          </cell>
        </row>
        <row r="194">
          <cell r="A194" t="str">
            <v>MINAS</v>
          </cell>
          <cell r="B194" t="str">
            <v>NS Minor Assets-Std Cntrl</v>
          </cell>
        </row>
        <row r="195">
          <cell r="A195" t="str">
            <v>MINRC</v>
          </cell>
          <cell r="B195" t="str">
            <v>Misc Non Regulated Capex</v>
          </cell>
        </row>
        <row r="196">
          <cell r="A196" t="str">
            <v>MINSC</v>
          </cell>
          <cell r="B196" t="str">
            <v>Misc Negotiatd Serv Capex</v>
          </cell>
        </row>
        <row r="197">
          <cell r="A197" t="str">
            <v>MPQUA</v>
          </cell>
          <cell r="B197" t="str">
            <v>Hydro Ops &amp; Maintenance</v>
          </cell>
        </row>
        <row r="198">
          <cell r="A198" t="str">
            <v>MSOTR</v>
          </cell>
          <cell r="B198" t="str">
            <v>Other</v>
          </cell>
        </row>
        <row r="199">
          <cell r="A199" t="str">
            <v>MSRCC</v>
          </cell>
          <cell r="B199" t="str">
            <v>Reserved Capacity Charge</v>
          </cell>
        </row>
        <row r="200">
          <cell r="A200" t="str">
            <v>NBNIT</v>
          </cell>
          <cell r="B200" t="str">
            <v>NBN IT Software general</v>
          </cell>
        </row>
        <row r="201">
          <cell r="A201" t="str">
            <v>NBNOP</v>
          </cell>
          <cell r="B201" t="str">
            <v>Work for NBN (Maintenanc)</v>
          </cell>
        </row>
        <row r="202">
          <cell r="A202" t="str">
            <v>NCIMP</v>
          </cell>
          <cell r="B202" t="str">
            <v>Major Projects</v>
          </cell>
        </row>
        <row r="203">
          <cell r="A203" t="str">
            <v>NCINS</v>
          </cell>
          <cell r="B203" t="str">
            <v>Incentive Scheme</v>
          </cell>
        </row>
        <row r="204">
          <cell r="A204" t="str">
            <v>NCIPC</v>
          </cell>
          <cell r="B204" t="str">
            <v>Protection &amp; Control</v>
          </cell>
        </row>
        <row r="205">
          <cell r="A205" t="str">
            <v>NCISB</v>
          </cell>
          <cell r="B205" t="str">
            <v>Substations</v>
          </cell>
        </row>
        <row r="206">
          <cell r="A206" t="str">
            <v>NCITL</v>
          </cell>
          <cell r="B206" t="str">
            <v>Transmission Lines</v>
          </cell>
        </row>
        <row r="207">
          <cell r="A207" t="str">
            <v>NCMEC</v>
          </cell>
          <cell r="B207" t="str">
            <v>Metering Equipment Charge</v>
          </cell>
        </row>
        <row r="208">
          <cell r="A208" t="str">
            <v>NCMEF</v>
          </cell>
          <cell r="B208" t="str">
            <v>EHV Relay Firmware Upgrad</v>
          </cell>
        </row>
        <row r="209">
          <cell r="A209" t="str">
            <v>NCMER</v>
          </cell>
          <cell r="B209" t="str">
            <v>EHV Relay Setting A/A</v>
          </cell>
        </row>
        <row r="210">
          <cell r="A210" t="str">
            <v>NCMFC</v>
          </cell>
          <cell r="B210" t="str">
            <v>Transmn Circuit Flt Anlys</v>
          </cell>
        </row>
        <row r="211">
          <cell r="A211" t="str">
            <v>NCMFS</v>
          </cell>
          <cell r="B211" t="str">
            <v>HV Substatin Fault Analys</v>
          </cell>
        </row>
        <row r="212">
          <cell r="A212" t="str">
            <v>NCMFT</v>
          </cell>
          <cell r="B212" t="str">
            <v>Trnsformer Fault Analysis</v>
          </cell>
        </row>
        <row r="213">
          <cell r="A213" t="str">
            <v>NCMHF</v>
          </cell>
          <cell r="B213" t="str">
            <v>HV Relay Firmware Upgrade</v>
          </cell>
        </row>
        <row r="214">
          <cell r="A214" t="str">
            <v>NCMHR</v>
          </cell>
          <cell r="B214" t="str">
            <v>HV Relay Setting A/A</v>
          </cell>
        </row>
        <row r="215">
          <cell r="A215" t="str">
            <v>NCMHS</v>
          </cell>
          <cell r="B215" t="str">
            <v>HV Substation Protection</v>
          </cell>
        </row>
        <row r="216">
          <cell r="A216" t="str">
            <v>NCMMN</v>
          </cell>
          <cell r="B216" t="str">
            <v>Monitoring</v>
          </cell>
        </row>
        <row r="217">
          <cell r="A217" t="str">
            <v>NCMSP</v>
          </cell>
          <cell r="B217" t="str">
            <v>System Protection</v>
          </cell>
        </row>
        <row r="218">
          <cell r="A218" t="str">
            <v>NCMTC</v>
          </cell>
          <cell r="B218" t="str">
            <v>Transmission Circuit</v>
          </cell>
        </row>
        <row r="219">
          <cell r="A219" t="str">
            <v>NCMTP</v>
          </cell>
          <cell r="B219" t="str">
            <v>Transformer</v>
          </cell>
        </row>
        <row r="220">
          <cell r="A220" t="str">
            <v>NCNAL</v>
          </cell>
          <cell r="B220" t="str">
            <v>Connection Assets Lease</v>
          </cell>
        </row>
        <row r="221">
          <cell r="A221" t="str">
            <v>NCNAP</v>
          </cell>
          <cell r="B221" t="str">
            <v>Connection Applications</v>
          </cell>
        </row>
        <row r="222">
          <cell r="A222" t="str">
            <v>NCNCC</v>
          </cell>
          <cell r="B222" t="str">
            <v>Customer Contribution</v>
          </cell>
        </row>
        <row r="223">
          <cell r="A223" t="str">
            <v>NCNCH</v>
          </cell>
          <cell r="B223" t="str">
            <v>Connection Charge</v>
          </cell>
        </row>
        <row r="224">
          <cell r="A224" t="str">
            <v>NCRSH</v>
          </cell>
          <cell r="B224" t="str">
            <v>CANS2 Rescheduling</v>
          </cell>
        </row>
        <row r="225">
          <cell r="A225" t="str">
            <v>NDDPC</v>
          </cell>
          <cell r="B225" t="str">
            <v>Decommissioning/disp PC</v>
          </cell>
        </row>
        <row r="226">
          <cell r="A226" t="str">
            <v>NDDSB</v>
          </cell>
          <cell r="B226" t="str">
            <v>Decommissioning/disp Subs</v>
          </cell>
        </row>
        <row r="227">
          <cell r="A227" t="str">
            <v>NDDTL</v>
          </cell>
          <cell r="B227" t="str">
            <v>Decommissioning/disp TL</v>
          </cell>
        </row>
        <row r="228">
          <cell r="A228" t="str">
            <v>NEMFR</v>
          </cell>
          <cell r="B228" t="str">
            <v>Full Retail Competn Capex</v>
          </cell>
        </row>
        <row r="229">
          <cell r="A229" t="str">
            <v>NFCSM</v>
          </cell>
          <cell r="B229" t="str">
            <v>FCAS Monitoring Charge</v>
          </cell>
        </row>
        <row r="230">
          <cell r="A230" t="str">
            <v>NFCSO</v>
          </cell>
          <cell r="B230" t="str">
            <v>FCAS O&amp;M</v>
          </cell>
        </row>
        <row r="231">
          <cell r="A231" t="str">
            <v>NMOTR</v>
          </cell>
          <cell r="B231" t="str">
            <v>Other</v>
          </cell>
        </row>
        <row r="232">
          <cell r="A232" t="str">
            <v>NMRCC</v>
          </cell>
          <cell r="B232" t="str">
            <v>Reserved Capacity Charge</v>
          </cell>
        </row>
        <row r="233">
          <cell r="A233" t="str">
            <v>NNCMC</v>
          </cell>
          <cell r="B233" t="str">
            <v>NN Solutions CM Capex</v>
          </cell>
        </row>
        <row r="234">
          <cell r="A234" t="str">
            <v>NNCMO</v>
          </cell>
          <cell r="B234" t="str">
            <v>NN Solutions CM Opex</v>
          </cell>
        </row>
        <row r="235">
          <cell r="A235" t="str">
            <v>NNMGE</v>
          </cell>
          <cell r="B235" t="str">
            <v>Mobile Generatin Equipmnt</v>
          </cell>
        </row>
        <row r="236">
          <cell r="A236" t="str">
            <v>NNMGH</v>
          </cell>
          <cell r="B236" t="str">
            <v>Mob Gentn HV Connxn Point</v>
          </cell>
        </row>
        <row r="237">
          <cell r="A237" t="str">
            <v>NNMGM</v>
          </cell>
          <cell r="B237" t="str">
            <v>Mobile Generation Maintc</v>
          </cell>
        </row>
        <row r="238">
          <cell r="A238" t="str">
            <v>NNMGR</v>
          </cell>
          <cell r="B238" t="str">
            <v>Mob Generation Run Costs</v>
          </cell>
        </row>
        <row r="239">
          <cell r="A239" t="str">
            <v>NNNOC</v>
          </cell>
          <cell r="B239" t="str">
            <v>NN Solutions NO Capex</v>
          </cell>
        </row>
        <row r="240">
          <cell r="A240" t="str">
            <v>NOAMC</v>
          </cell>
          <cell r="B240" t="str">
            <v>O&amp;M Charge</v>
          </cell>
        </row>
        <row r="241">
          <cell r="A241" t="str">
            <v>NPCEN</v>
          </cell>
          <cell r="B241" t="str">
            <v>Engineering</v>
          </cell>
        </row>
        <row r="242">
          <cell r="A242" t="str">
            <v>NPCEW</v>
          </cell>
          <cell r="B242" t="str">
            <v>External Work</v>
          </cell>
        </row>
        <row r="243">
          <cell r="A243" t="str">
            <v>NPCNK</v>
          </cell>
          <cell r="B243" t="str">
            <v>Network</v>
          </cell>
        </row>
        <row r="244">
          <cell r="A244" t="str">
            <v>NPLGH</v>
          </cell>
          <cell r="B244" t="str">
            <v>Alternative PLT Capex</v>
          </cell>
        </row>
        <row r="245">
          <cell r="A245" t="str">
            <v>NPLIG</v>
          </cell>
          <cell r="B245" t="str">
            <v>NW Private Street Lightng</v>
          </cell>
        </row>
        <row r="246">
          <cell r="A246" t="str">
            <v>NPMHB</v>
          </cell>
          <cell r="B246" t="str">
            <v>HV Busbar</v>
          </cell>
        </row>
        <row r="247">
          <cell r="A247" t="str">
            <v>NPMHC</v>
          </cell>
          <cell r="B247" t="str">
            <v>HV Bus Coupler</v>
          </cell>
        </row>
        <row r="248">
          <cell r="A248" t="str">
            <v>NPMHF</v>
          </cell>
          <cell r="B248" t="str">
            <v>HV Feeder</v>
          </cell>
        </row>
        <row r="249">
          <cell r="A249" t="str">
            <v>NPMSP</v>
          </cell>
          <cell r="B249" t="str">
            <v>System Protection</v>
          </cell>
        </row>
        <row r="250">
          <cell r="A250" t="str">
            <v>NPMSS</v>
          </cell>
          <cell r="B250" t="str">
            <v>Station Services</v>
          </cell>
        </row>
        <row r="251">
          <cell r="A251" t="str">
            <v>NPMST</v>
          </cell>
          <cell r="B251" t="str">
            <v>Supply Transformer</v>
          </cell>
        </row>
        <row r="252">
          <cell r="A252" t="str">
            <v>NPMTC</v>
          </cell>
          <cell r="B252" t="str">
            <v>Transmission Circuit</v>
          </cell>
        </row>
        <row r="253">
          <cell r="A253" t="str">
            <v>NRPSC</v>
          </cell>
          <cell r="B253" t="str">
            <v>Service Charge</v>
          </cell>
        </row>
        <row r="254">
          <cell r="A254" t="str">
            <v>NRPSS</v>
          </cell>
          <cell r="B254" t="str">
            <v>Site Specific</v>
          </cell>
        </row>
        <row r="255">
          <cell r="A255" t="str">
            <v>NSBCM</v>
          </cell>
          <cell r="B255" t="str">
            <v>Corrective Maintenance</v>
          </cell>
        </row>
        <row r="256">
          <cell r="A256" t="str">
            <v>NSBEW</v>
          </cell>
          <cell r="B256" t="str">
            <v>External Work</v>
          </cell>
        </row>
        <row r="257">
          <cell r="A257" t="str">
            <v>NSBIN</v>
          </cell>
          <cell r="B257" t="str">
            <v>Inspections</v>
          </cell>
        </row>
        <row r="258">
          <cell r="A258" t="str">
            <v>NSBNW</v>
          </cell>
          <cell r="B258" t="str">
            <v>Network</v>
          </cell>
        </row>
        <row r="259">
          <cell r="A259" t="str">
            <v>NSBOP</v>
          </cell>
          <cell r="B259" t="str">
            <v>Operations</v>
          </cell>
        </row>
        <row r="260">
          <cell r="A260" t="str">
            <v>NSBPM</v>
          </cell>
          <cell r="B260" t="str">
            <v>Preventive Maintenance</v>
          </cell>
        </row>
        <row r="261">
          <cell r="A261" t="str">
            <v>NSPCT</v>
          </cell>
          <cell r="B261" t="str">
            <v>Electrical Inspections</v>
          </cell>
        </row>
        <row r="262">
          <cell r="A262" t="str">
            <v>NTCSC</v>
          </cell>
          <cell r="B262" t="str">
            <v>Circuit Service Charge</v>
          </cell>
        </row>
        <row r="263">
          <cell r="A263" t="str">
            <v>NTLCM</v>
          </cell>
          <cell r="B263" t="str">
            <v>Corrective Maintenance</v>
          </cell>
        </row>
        <row r="264">
          <cell r="A264" t="str">
            <v>NTLEW</v>
          </cell>
          <cell r="B264" t="str">
            <v>External Work</v>
          </cell>
        </row>
        <row r="265">
          <cell r="A265" t="str">
            <v>NTLIN</v>
          </cell>
          <cell r="B265" t="str">
            <v>Inspections</v>
          </cell>
        </row>
        <row r="266">
          <cell r="A266" t="str">
            <v>NTLNW</v>
          </cell>
          <cell r="B266" t="str">
            <v>Network</v>
          </cell>
        </row>
        <row r="267">
          <cell r="A267" t="str">
            <v>NTLPM</v>
          </cell>
          <cell r="B267" t="str">
            <v>Preventive Maintenance</v>
          </cell>
        </row>
        <row r="268">
          <cell r="A268" t="str">
            <v>NTLVE</v>
          </cell>
          <cell r="B268" t="str">
            <v>Vegetation &amp; Easements</v>
          </cell>
        </row>
        <row r="269">
          <cell r="A269" t="str">
            <v>NWMGQ</v>
          </cell>
          <cell r="B269" t="str">
            <v>Network Mgmt-Quoted Servs</v>
          </cell>
        </row>
        <row r="270">
          <cell r="A270" t="str">
            <v>NWPRV</v>
          </cell>
          <cell r="B270" t="str">
            <v>NW Cust Privt Asset Works</v>
          </cell>
        </row>
        <row r="271">
          <cell r="A271" t="str">
            <v>OAMCH</v>
          </cell>
          <cell r="B271" t="str">
            <v>O&amp;M Charge</v>
          </cell>
        </row>
        <row r="272">
          <cell r="A272" t="str">
            <v>OCENO</v>
          </cell>
          <cell r="B272" t="str">
            <v>Overhead Customer Engagem</v>
          </cell>
        </row>
        <row r="273">
          <cell r="A273" t="str">
            <v>OCORP</v>
          </cell>
          <cell r="B273" t="str">
            <v>Overhead Corporate</v>
          </cell>
        </row>
        <row r="274">
          <cell r="A274" t="str">
            <v>OILDO</v>
          </cell>
          <cell r="B274" t="str">
            <v>Oil Management</v>
          </cell>
        </row>
        <row r="275">
          <cell r="A275" t="str">
            <v>OSAMM</v>
          </cell>
          <cell r="B275" t="str">
            <v>Overhead Strategic Asset</v>
          </cell>
        </row>
        <row r="276">
          <cell r="A276" t="str">
            <v>OTDXC</v>
          </cell>
          <cell r="B276" t="str">
            <v>Other Distn Alloc Capex</v>
          </cell>
        </row>
        <row r="277">
          <cell r="A277" t="str">
            <v>OTDXO</v>
          </cell>
          <cell r="B277" t="str">
            <v>Other Distn Alloc Opex</v>
          </cell>
        </row>
        <row r="278">
          <cell r="A278" t="str">
            <v>OTHAE</v>
          </cell>
          <cell r="B278" t="str">
            <v>IT Operations Other</v>
          </cell>
        </row>
        <row r="279">
          <cell r="A279" t="str">
            <v>OTHHY</v>
          </cell>
          <cell r="B279" t="str">
            <v>Other Work for Hydro</v>
          </cell>
        </row>
        <row r="280">
          <cell r="A280" t="str">
            <v>OTSSC</v>
          </cell>
          <cell r="B280" t="str">
            <v>Other Shared Alloc Capex</v>
          </cell>
        </row>
        <row r="281">
          <cell r="A281" t="str">
            <v>OTSSO</v>
          </cell>
          <cell r="B281" t="str">
            <v>Other Shared Allocat Opex</v>
          </cell>
        </row>
        <row r="282">
          <cell r="A282" t="str">
            <v>OTTXC</v>
          </cell>
          <cell r="B282" t="str">
            <v>Other Transmn Alloc Capex</v>
          </cell>
        </row>
        <row r="283">
          <cell r="A283" t="str">
            <v>OTTXO</v>
          </cell>
          <cell r="B283" t="str">
            <v>Other Transmn Alloc Opex</v>
          </cell>
        </row>
        <row r="284">
          <cell r="A284" t="str">
            <v>OUTPS</v>
          </cell>
          <cell r="B284" t="str">
            <v>Outage Planning Systems</v>
          </cell>
        </row>
        <row r="285">
          <cell r="A285" t="str">
            <v>OWSDD</v>
          </cell>
          <cell r="B285" t="str">
            <v>Overhead Works &amp; Service</v>
          </cell>
        </row>
        <row r="286">
          <cell r="A286" t="str">
            <v>PCENG</v>
          </cell>
          <cell r="B286" t="str">
            <v>Engineering - Protection</v>
          </cell>
        </row>
        <row r="287">
          <cell r="A287" t="str">
            <v>PCSCD</v>
          </cell>
          <cell r="B287" t="str">
            <v>Engineering - SCADA</v>
          </cell>
        </row>
        <row r="288">
          <cell r="A288" t="str">
            <v>PLANO</v>
          </cell>
          <cell r="B288" t="str">
            <v>Plant &amp; Building Maintnce</v>
          </cell>
        </row>
        <row r="289">
          <cell r="A289" t="str">
            <v>PLANT</v>
          </cell>
          <cell r="B289" t="str">
            <v>Plant &amp; Buldngs Distn Bus</v>
          </cell>
        </row>
        <row r="290">
          <cell r="A290" t="str">
            <v>PLIGH</v>
          </cell>
          <cell r="B290" t="str">
            <v>Street Lighting External</v>
          </cell>
        </row>
        <row r="291">
          <cell r="A291" t="str">
            <v>PMACS</v>
          </cell>
          <cell r="B291" t="str">
            <v>AC Supplies</v>
          </cell>
        </row>
        <row r="292">
          <cell r="A292" t="str">
            <v>PMBCE</v>
          </cell>
          <cell r="B292" t="str">
            <v>Busbars/Conductors EHV</v>
          </cell>
        </row>
        <row r="293">
          <cell r="A293" t="str">
            <v>PMBCH</v>
          </cell>
          <cell r="B293" t="str">
            <v>Busbars/Conductors HV</v>
          </cell>
        </row>
        <row r="294">
          <cell r="A294" t="str">
            <v>PMCAS</v>
          </cell>
          <cell r="B294" t="str">
            <v>Compressed Air Systems</v>
          </cell>
        </row>
        <row r="295">
          <cell r="A295" t="str">
            <v>PMCBE</v>
          </cell>
          <cell r="B295" t="str">
            <v>Circuit Breakers EHV</v>
          </cell>
        </row>
        <row r="296">
          <cell r="A296" t="str">
            <v>PMCBH</v>
          </cell>
          <cell r="B296" t="str">
            <v>Circuit Breakers HV</v>
          </cell>
        </row>
        <row r="297">
          <cell r="A297" t="str">
            <v>PMCEE</v>
          </cell>
          <cell r="B297" t="str">
            <v>Compnsation Equipment EHV</v>
          </cell>
        </row>
        <row r="298">
          <cell r="A298" t="str">
            <v>PMCEH</v>
          </cell>
          <cell r="B298" t="str">
            <v>Compensation Equipment HV</v>
          </cell>
        </row>
        <row r="299">
          <cell r="A299" t="str">
            <v>PMCNA</v>
          </cell>
          <cell r="B299" t="str">
            <v>Conductor Assemblies</v>
          </cell>
        </row>
        <row r="300">
          <cell r="A300" t="str">
            <v>PMCRN</v>
          </cell>
          <cell r="B300" t="str">
            <v>Cranes</v>
          </cell>
        </row>
        <row r="301">
          <cell r="A301" t="str">
            <v>PMCRT</v>
          </cell>
          <cell r="B301" t="str">
            <v>Circit Ratgs Tools &amp; Syst</v>
          </cell>
        </row>
        <row r="302">
          <cell r="A302" t="str">
            <v>PMCTE</v>
          </cell>
          <cell r="B302" t="str">
            <v>Current Transformers EHV</v>
          </cell>
        </row>
        <row r="303">
          <cell r="A303" t="str">
            <v>PMCTH</v>
          </cell>
          <cell r="B303" t="str">
            <v>Current Transformer HV</v>
          </cell>
        </row>
        <row r="304">
          <cell r="A304" t="str">
            <v>PMDCS</v>
          </cell>
          <cell r="B304" t="str">
            <v>DC Supplies</v>
          </cell>
        </row>
        <row r="305">
          <cell r="A305" t="str">
            <v>PMDEE</v>
          </cell>
          <cell r="B305" t="str">
            <v>Discon &amp; Earth Switch EHV</v>
          </cell>
        </row>
        <row r="306">
          <cell r="A306" t="str">
            <v>PMDEH</v>
          </cell>
          <cell r="B306" t="str">
            <v>Discon &amp; Earth Switch HV</v>
          </cell>
        </row>
        <row r="307">
          <cell r="A307" t="str">
            <v>PMEBC</v>
          </cell>
          <cell r="B307" t="str">
            <v>EHV Bus Coupler</v>
          </cell>
        </row>
        <row r="308">
          <cell r="A308" t="str">
            <v>PMESY</v>
          </cell>
          <cell r="B308" t="str">
            <v>Earth Systems</v>
          </cell>
        </row>
        <row r="309">
          <cell r="A309" t="str">
            <v>PMFND</v>
          </cell>
          <cell r="B309" t="str">
            <v>Foundations</v>
          </cell>
        </row>
        <row r="310">
          <cell r="A310" t="str">
            <v>PMHBC</v>
          </cell>
          <cell r="B310" t="str">
            <v>HV Bus Coupler</v>
          </cell>
        </row>
        <row r="311">
          <cell r="A311" t="str">
            <v>PMHCB</v>
          </cell>
          <cell r="B311" t="str">
            <v>HV Capacitor Bank</v>
          </cell>
        </row>
        <row r="312">
          <cell r="A312" t="str">
            <v>PMINA</v>
          </cell>
          <cell r="B312" t="str">
            <v>Insulator Assemblies</v>
          </cell>
        </row>
        <row r="313">
          <cell r="A313" t="str">
            <v>PMINE</v>
          </cell>
          <cell r="B313" t="str">
            <v>Insulators EHV</v>
          </cell>
        </row>
        <row r="314">
          <cell r="A314" t="str">
            <v>PMINH</v>
          </cell>
          <cell r="B314" t="str">
            <v>Insulators HV</v>
          </cell>
        </row>
        <row r="315">
          <cell r="A315" t="str">
            <v>PMMIE</v>
          </cell>
          <cell r="B315" t="str">
            <v>Metering Inst Transf. EHV</v>
          </cell>
        </row>
        <row r="316">
          <cell r="A316" t="str">
            <v>PMMIH</v>
          </cell>
          <cell r="B316" t="str">
            <v>Metering Inst Transf. HV</v>
          </cell>
        </row>
        <row r="317">
          <cell r="A317" t="str">
            <v>PMNTX</v>
          </cell>
          <cell r="B317" t="str">
            <v>Network Transformers</v>
          </cell>
        </row>
        <row r="318">
          <cell r="A318" t="str">
            <v>PMPCE</v>
          </cell>
          <cell r="B318" t="str">
            <v>Power Cables EHV</v>
          </cell>
        </row>
        <row r="319">
          <cell r="A319" t="str">
            <v>PMPCH</v>
          </cell>
          <cell r="B319" t="str">
            <v>Power Cables HV</v>
          </cell>
        </row>
        <row r="320">
          <cell r="A320" t="str">
            <v>PMPDW</v>
          </cell>
          <cell r="B320" t="str">
            <v>Dual Winding Suply Transf</v>
          </cell>
        </row>
        <row r="321">
          <cell r="A321" t="str">
            <v>PMPEB</v>
          </cell>
          <cell r="B321" t="str">
            <v>EHV Busbar</v>
          </cell>
        </row>
        <row r="322">
          <cell r="A322" t="str">
            <v>PMPEC</v>
          </cell>
          <cell r="B322" t="str">
            <v>EHV Capacitor Bank</v>
          </cell>
        </row>
        <row r="323">
          <cell r="A323" t="str">
            <v>PMPHB</v>
          </cell>
          <cell r="B323" t="str">
            <v>HV Busbar</v>
          </cell>
        </row>
        <row r="324">
          <cell r="A324" t="str">
            <v>PMPHF</v>
          </cell>
          <cell r="B324" t="str">
            <v>HV Feeder</v>
          </cell>
        </row>
        <row r="325">
          <cell r="A325" t="str">
            <v>PMPNT</v>
          </cell>
          <cell r="B325" t="str">
            <v>Network Transformer</v>
          </cell>
        </row>
        <row r="326">
          <cell r="A326" t="str">
            <v>PMPSP</v>
          </cell>
          <cell r="B326" t="str">
            <v>System Protection</v>
          </cell>
        </row>
        <row r="327">
          <cell r="A327" t="str">
            <v>PMPST</v>
          </cell>
          <cell r="B327" t="str">
            <v>Supply Transformer</v>
          </cell>
        </row>
        <row r="328">
          <cell r="A328" t="str">
            <v>PMPTC</v>
          </cell>
          <cell r="B328" t="str">
            <v>Transmission Circuit</v>
          </cell>
        </row>
        <row r="329">
          <cell r="A329" t="str">
            <v>PMSBB</v>
          </cell>
          <cell r="B329" t="str">
            <v>Subs Blding Prev Maintce</v>
          </cell>
        </row>
        <row r="330">
          <cell r="A330" t="str">
            <v>PMSBI</v>
          </cell>
          <cell r="B330" t="str">
            <v>Routine Inspections</v>
          </cell>
        </row>
        <row r="331">
          <cell r="A331" t="str">
            <v>PMSDE</v>
          </cell>
          <cell r="B331" t="str">
            <v>Surge Diverters EHV</v>
          </cell>
        </row>
        <row r="332">
          <cell r="A332" t="str">
            <v>PMSDH</v>
          </cell>
          <cell r="B332" t="str">
            <v>Surge Diverters HV</v>
          </cell>
        </row>
        <row r="333">
          <cell r="A333" t="str">
            <v>PMSPA</v>
          </cell>
          <cell r="B333" t="str">
            <v>Support Assemblies</v>
          </cell>
        </row>
        <row r="334">
          <cell r="A334" t="str">
            <v>PMSTR</v>
          </cell>
          <cell r="B334" t="str">
            <v>Structures</v>
          </cell>
        </row>
        <row r="335">
          <cell r="A335" t="str">
            <v>PMSTX</v>
          </cell>
          <cell r="B335" t="str">
            <v>Supply Transformers</v>
          </cell>
        </row>
        <row r="336">
          <cell r="A336" t="str">
            <v>PMTEM</v>
          </cell>
          <cell r="B336" t="str">
            <v>Easement Management</v>
          </cell>
        </row>
        <row r="337">
          <cell r="A337" t="str">
            <v>PMTRI</v>
          </cell>
          <cell r="B337" t="str">
            <v>Routine Inspections</v>
          </cell>
        </row>
        <row r="338">
          <cell r="A338" t="str">
            <v>PMUFL</v>
          </cell>
          <cell r="B338" t="str">
            <v>UFLS</v>
          </cell>
        </row>
        <row r="339">
          <cell r="A339" t="str">
            <v>PMVTE</v>
          </cell>
          <cell r="B339" t="str">
            <v>Voltage Transformer EHV</v>
          </cell>
        </row>
        <row r="340">
          <cell r="A340" t="str">
            <v>PMVTH</v>
          </cell>
          <cell r="B340" t="str">
            <v>Voltage Transformer HV</v>
          </cell>
        </row>
        <row r="341">
          <cell r="A341" t="str">
            <v>POHLM</v>
          </cell>
          <cell r="B341" t="str">
            <v>Overhead Line Maintenance</v>
          </cell>
        </row>
        <row r="342">
          <cell r="A342" t="str">
            <v>POLPV</v>
          </cell>
          <cell r="B342" t="str">
            <v>Pole Replacement</v>
          </cell>
        </row>
        <row r="343">
          <cell r="A343" t="str">
            <v>PQHVV</v>
          </cell>
          <cell r="B343" t="str">
            <v>Upgrade HV Fdrs (VR)</v>
          </cell>
        </row>
        <row r="344">
          <cell r="A344" t="str">
            <v>PQLVV</v>
          </cell>
          <cell r="B344" t="str">
            <v>Upgrade LV Fdrs (VR)</v>
          </cell>
        </row>
        <row r="345">
          <cell r="A345" t="str">
            <v>PQMET</v>
          </cell>
          <cell r="B345" t="str">
            <v>Install Pwr Quality Mtrng</v>
          </cell>
        </row>
        <row r="346">
          <cell r="A346" t="str">
            <v>PQRIV</v>
          </cell>
          <cell r="B346" t="str">
            <v>Install Regulators</v>
          </cell>
        </row>
        <row r="347">
          <cell r="A347" t="str">
            <v>PQTXV</v>
          </cell>
          <cell r="B347" t="str">
            <v>Upgd Transf-Voltg Reglton</v>
          </cell>
        </row>
        <row r="348">
          <cell r="A348" t="str">
            <v>PRCOM</v>
          </cell>
          <cell r="B348" t="str">
            <v>Optng Modem Cost Reclosrs</v>
          </cell>
        </row>
        <row r="349">
          <cell r="A349" t="str">
            <v>PRCOO</v>
          </cell>
          <cell r="B349" t="str">
            <v>IHVFC DA &amp; Comms Cper Reg</v>
          </cell>
        </row>
        <row r="350">
          <cell r="A350" t="str">
            <v>PRHOS</v>
          </cell>
          <cell r="B350" t="str">
            <v>Install HV Switchgear OH</v>
          </cell>
        </row>
        <row r="351">
          <cell r="A351" t="str">
            <v>PRHVR</v>
          </cell>
          <cell r="B351" t="str">
            <v>Upgd HV Fdrs (Reliabilty)</v>
          </cell>
        </row>
        <row r="352">
          <cell r="A352" t="str">
            <v>PRLVR</v>
          </cell>
          <cell r="B352" t="str">
            <v>Install Reclosers</v>
          </cell>
        </row>
        <row r="353">
          <cell r="A353" t="str">
            <v>PROJM</v>
          </cell>
          <cell r="B353" t="str">
            <v>Misc External Projects</v>
          </cell>
        </row>
        <row r="354">
          <cell r="A354" t="str">
            <v>PRREH</v>
          </cell>
          <cell r="B354" t="str">
            <v>Relocate/Alter HV Fdrs OH</v>
          </cell>
        </row>
        <row r="355">
          <cell r="A355" t="str">
            <v>PRSPT</v>
          </cell>
          <cell r="B355" t="str">
            <v>Install Bird Diverter/PTR</v>
          </cell>
        </row>
        <row r="356">
          <cell r="A356" t="str">
            <v>PRTXI</v>
          </cell>
          <cell r="B356" t="str">
            <v>Rectification Work MVT</v>
          </cell>
        </row>
        <row r="357">
          <cell r="A357" t="str">
            <v>PRUGA</v>
          </cell>
          <cell r="B357" t="str">
            <v>IHVFC-DA&amp;Comms-Undergrnd</v>
          </cell>
        </row>
        <row r="358">
          <cell r="A358" t="str">
            <v>PSCMP</v>
          </cell>
          <cell r="B358" t="str">
            <v>Major Projects</v>
          </cell>
        </row>
        <row r="359">
          <cell r="A359" t="str">
            <v>PSCPC</v>
          </cell>
          <cell r="B359" t="str">
            <v>Protection &amp; Control</v>
          </cell>
        </row>
        <row r="360">
          <cell r="A360" t="str">
            <v>PSCSB</v>
          </cell>
          <cell r="B360" t="str">
            <v>Substations</v>
          </cell>
        </row>
        <row r="361">
          <cell r="A361" t="str">
            <v>PSCTL</v>
          </cell>
          <cell r="B361" t="str">
            <v>Transmission Lines</v>
          </cell>
        </row>
        <row r="362">
          <cell r="A362" t="str">
            <v>PVSUB</v>
          </cell>
          <cell r="B362" t="str">
            <v>Substation Activities</v>
          </cell>
        </row>
        <row r="363">
          <cell r="A363" t="str">
            <v>QUHIC</v>
          </cell>
          <cell r="B363" t="str">
            <v>Services Higher Std Capex</v>
          </cell>
        </row>
        <row r="364">
          <cell r="A364" t="str">
            <v>QUHIO</v>
          </cell>
          <cell r="B364" t="str">
            <v>Services Higher Std Opex</v>
          </cell>
        </row>
        <row r="365">
          <cell r="A365" t="str">
            <v>QUNSC</v>
          </cell>
          <cell r="B365" t="str">
            <v>Servc NonStd Nature Capex</v>
          </cell>
        </row>
        <row r="366">
          <cell r="A366" t="str">
            <v>QUNSO</v>
          </cell>
          <cell r="B366" t="str">
            <v>Non-Standard Servics Opex</v>
          </cell>
        </row>
        <row r="367">
          <cell r="A367" t="str">
            <v>QUREC</v>
          </cell>
          <cell r="B367" t="str">
            <v>Relocation/Removal Capex</v>
          </cell>
        </row>
        <row r="368">
          <cell r="A368" t="str">
            <v>QUREO</v>
          </cell>
          <cell r="B368" t="str">
            <v>Relocation/Removal Opex</v>
          </cell>
        </row>
        <row r="369">
          <cell r="A369" t="str">
            <v>QUSCO</v>
          </cell>
          <cell r="B369" t="str">
            <v>Quoted Services SC Opex</v>
          </cell>
        </row>
        <row r="370">
          <cell r="A370" t="str">
            <v>RDMGT</v>
          </cell>
          <cell r="B370" t="str">
            <v>Reporting and Data Mgmnt</v>
          </cell>
        </row>
        <row r="371">
          <cell r="A371" t="str">
            <v>RECBA</v>
          </cell>
          <cell r="B371" t="str">
            <v>Install AB/Signage Progrm</v>
          </cell>
        </row>
        <row r="372">
          <cell r="A372" t="str">
            <v>REGAU</v>
          </cell>
          <cell r="B372" t="str">
            <v>Replace Grd Mtd Aux Equip</v>
          </cell>
        </row>
        <row r="373">
          <cell r="A373" t="str">
            <v>REGEA</v>
          </cell>
          <cell r="B373" t="str">
            <v>Upgrade Grnd Mtd Earthing</v>
          </cell>
        </row>
        <row r="374">
          <cell r="A374" t="str">
            <v>REGMQ</v>
          </cell>
          <cell r="B374" t="str">
            <v>Replace Ground Mtd Sub</v>
          </cell>
        </row>
        <row r="375">
          <cell r="A375" t="str">
            <v>REGMR</v>
          </cell>
          <cell r="B375" t="str">
            <v>RR Ground Mtd Three Phase</v>
          </cell>
        </row>
        <row r="376">
          <cell r="A376" t="str">
            <v>REGMS</v>
          </cell>
          <cell r="B376" t="str">
            <v>Replace Ground Mtd Sub</v>
          </cell>
        </row>
        <row r="377">
          <cell r="A377" t="str">
            <v>REGTF</v>
          </cell>
          <cell r="B377" t="str">
            <v>Replace Grnd Mntd Transf</v>
          </cell>
        </row>
        <row r="378">
          <cell r="A378" t="str">
            <v>REHCR</v>
          </cell>
          <cell r="B378" t="str">
            <v>R/R HV OH (Low Clearance)</v>
          </cell>
        </row>
        <row r="379">
          <cell r="A379" t="str">
            <v>REHIN</v>
          </cell>
          <cell r="B379" t="str">
            <v>Replace HV insulators</v>
          </cell>
        </row>
        <row r="380">
          <cell r="A380" t="str">
            <v>REHLL</v>
          </cell>
          <cell r="B380" t="str">
            <v>Replace HV LLC (Safety)</v>
          </cell>
        </row>
        <row r="381">
          <cell r="A381" t="str">
            <v>REHRO</v>
          </cell>
          <cell r="B381" t="str">
            <v>RGMHVS Regtry Obligations</v>
          </cell>
        </row>
        <row r="382">
          <cell r="A382" t="str">
            <v>REHSA</v>
          </cell>
          <cell r="B382" t="str">
            <v>Replac HV Feeders (Safty)</v>
          </cell>
        </row>
        <row r="383">
          <cell r="A383" t="str">
            <v>REHSW</v>
          </cell>
          <cell r="B383" t="str">
            <v>Replace Ground Mtd HV SG</v>
          </cell>
        </row>
        <row r="384">
          <cell r="A384" t="str">
            <v>REHVE</v>
          </cell>
          <cell r="B384" t="str">
            <v>R/R HV OH (Vegetation)</v>
          </cell>
        </row>
        <row r="385">
          <cell r="A385" t="str">
            <v>REHVF</v>
          </cell>
          <cell r="B385" t="str">
            <v>Replace HV Feeders</v>
          </cell>
        </row>
        <row r="386">
          <cell r="A386" t="str">
            <v>RELCL</v>
          </cell>
          <cell r="B386" t="str">
            <v>Replac/Relocat LV OH (BC)</v>
          </cell>
        </row>
        <row r="387">
          <cell r="A387" t="str">
            <v>RELCR</v>
          </cell>
          <cell r="B387" t="str">
            <v>R/R LV OH (Low Clearance)</v>
          </cell>
        </row>
        <row r="388">
          <cell r="A388" t="str">
            <v>RELSA</v>
          </cell>
          <cell r="B388" t="str">
            <v>Replace LV Feeders (SS)</v>
          </cell>
        </row>
        <row r="389">
          <cell r="A389" t="str">
            <v>RELSF</v>
          </cell>
          <cell r="B389" t="str">
            <v>Replac LV Feeders (Safty)</v>
          </cell>
        </row>
        <row r="390">
          <cell r="A390" t="str">
            <v>RELSQ</v>
          </cell>
          <cell r="B390" t="str">
            <v>Replace LV Feeders (SS)</v>
          </cell>
        </row>
        <row r="391">
          <cell r="A391" t="str">
            <v>RELSW</v>
          </cell>
          <cell r="B391" t="str">
            <v>Replace Ground Mtd LV SG</v>
          </cell>
        </row>
        <row r="392">
          <cell r="A392" t="str">
            <v>REMAC</v>
          </cell>
          <cell r="B392" t="str">
            <v>Replac Aluminium Conductr</v>
          </cell>
        </row>
        <row r="393">
          <cell r="A393" t="str">
            <v>REMCU</v>
          </cell>
          <cell r="B393" t="str">
            <v>Replac HV copper conductr</v>
          </cell>
        </row>
        <row r="394">
          <cell r="A394" t="str">
            <v>REMGI</v>
          </cell>
          <cell r="B394" t="str">
            <v>Replace HV GI conductor</v>
          </cell>
        </row>
        <row r="395">
          <cell r="A395" t="str">
            <v>RENMP</v>
          </cell>
          <cell r="B395" t="str">
            <v>Major Projects</v>
          </cell>
        </row>
        <row r="396">
          <cell r="A396" t="str">
            <v>RENPC</v>
          </cell>
          <cell r="B396" t="str">
            <v>Protection &amp; Control</v>
          </cell>
        </row>
        <row r="397">
          <cell r="A397" t="str">
            <v>RENSB</v>
          </cell>
          <cell r="B397" t="str">
            <v>Substations</v>
          </cell>
        </row>
        <row r="398">
          <cell r="A398" t="str">
            <v>RENTL</v>
          </cell>
          <cell r="B398" t="str">
            <v>Transmission Lines</v>
          </cell>
        </row>
        <row r="399">
          <cell r="A399" t="str">
            <v>REOHQ</v>
          </cell>
          <cell r="B399" t="str">
            <v>Replace OH SG (Safety)</v>
          </cell>
        </row>
        <row r="400">
          <cell r="A400" t="str">
            <v>REOHS</v>
          </cell>
          <cell r="B400" t="str">
            <v>Replace OH Switchgear</v>
          </cell>
        </row>
        <row r="401">
          <cell r="A401" t="str">
            <v>REOTC</v>
          </cell>
          <cell r="B401" t="str">
            <v>Upgrade access tracks</v>
          </cell>
        </row>
        <row r="402">
          <cell r="A402" t="str">
            <v>REPOA</v>
          </cell>
          <cell r="B402" t="str">
            <v>RT-11kV Cast Iron Pothead</v>
          </cell>
        </row>
        <row r="403">
          <cell r="A403" t="str">
            <v>REPOB</v>
          </cell>
          <cell r="B403" t="str">
            <v>RT-22kV Cast Iron Pothead</v>
          </cell>
        </row>
        <row r="404">
          <cell r="A404" t="str">
            <v>REPOC</v>
          </cell>
          <cell r="B404" t="str">
            <v>RT-LV Cast Iron Potheads</v>
          </cell>
        </row>
        <row r="405">
          <cell r="A405" t="str">
            <v>REPOL</v>
          </cell>
          <cell r="B405" t="str">
            <v>Pole Replacements</v>
          </cell>
        </row>
        <row r="406">
          <cell r="A406" t="str">
            <v>RERER</v>
          </cell>
          <cell r="B406" t="str">
            <v>Replace Reclosers</v>
          </cell>
        </row>
        <row r="407">
          <cell r="A407" t="str">
            <v>RERPC</v>
          </cell>
          <cell r="B407" t="str">
            <v>Replace Reclosers P&amp;C</v>
          </cell>
        </row>
        <row r="408">
          <cell r="A408" t="str">
            <v>RERSG</v>
          </cell>
          <cell r="B408" t="str">
            <v>Replace Reclosers</v>
          </cell>
        </row>
        <row r="409">
          <cell r="A409" t="str">
            <v>RERUZ</v>
          </cell>
          <cell r="B409" t="str">
            <v>Replace Rural Zones</v>
          </cell>
        </row>
        <row r="410">
          <cell r="A410" t="str">
            <v>RERZO</v>
          </cell>
          <cell r="B410" t="str">
            <v>Replace Rural Zones Other</v>
          </cell>
        </row>
        <row r="411">
          <cell r="A411" t="str">
            <v>RERZT</v>
          </cell>
          <cell r="B411" t="str">
            <v>Replc Rural Zones Transfs</v>
          </cell>
        </row>
        <row r="412">
          <cell r="A412" t="str">
            <v>RESTE</v>
          </cell>
          <cell r="B412" t="str">
            <v>Chng Over/Upgd Serv on TP</v>
          </cell>
        </row>
        <row r="413">
          <cell r="A413" t="str">
            <v>RESTK</v>
          </cell>
          <cell r="B413" t="str">
            <v>Pole Staking</v>
          </cell>
        </row>
        <row r="414">
          <cell r="A414" t="str">
            <v>RETPO</v>
          </cell>
          <cell r="B414" t="str">
            <v>Telstra Renew Pole</v>
          </cell>
        </row>
        <row r="415">
          <cell r="A415" t="str">
            <v>RETXE</v>
          </cell>
          <cell r="B415" t="str">
            <v>Replac Transfrmr Earthing</v>
          </cell>
        </row>
        <row r="416">
          <cell r="A416" t="str">
            <v>RETXH</v>
          </cell>
          <cell r="B416" t="str">
            <v>Replace Transformer HPS</v>
          </cell>
        </row>
        <row r="417">
          <cell r="A417" t="str">
            <v>RETXL</v>
          </cell>
          <cell r="B417" t="str">
            <v>Replace Transformers</v>
          </cell>
        </row>
        <row r="418">
          <cell r="A418" t="str">
            <v>RETXQ</v>
          </cell>
          <cell r="B418" t="str">
            <v>Replace Transformers</v>
          </cell>
        </row>
        <row r="419">
          <cell r="A419" t="str">
            <v>REUCS</v>
          </cell>
          <cell r="B419" t="str">
            <v>Replac LV Cabls UG CONSAC</v>
          </cell>
        </row>
        <row r="420">
          <cell r="A420" t="str">
            <v>REUDS</v>
          </cell>
          <cell r="B420" t="str">
            <v>Replc Battries Distn Subs</v>
          </cell>
        </row>
        <row r="421">
          <cell r="A421" t="str">
            <v>REUGC</v>
          </cell>
          <cell r="B421" t="str">
            <v>Replace cables UG - HV</v>
          </cell>
        </row>
        <row r="422">
          <cell r="A422" t="str">
            <v>REUGF</v>
          </cell>
          <cell r="B422" t="str">
            <v>Replace UG furniture</v>
          </cell>
        </row>
        <row r="423">
          <cell r="A423" t="str">
            <v>REULC</v>
          </cell>
          <cell r="B423" t="str">
            <v>Replace cables UG - LV</v>
          </cell>
        </row>
        <row r="424">
          <cell r="A424" t="str">
            <v>REURG</v>
          </cell>
          <cell r="B424" t="str">
            <v>RR Grnd Mtd Single Phase</v>
          </cell>
        </row>
        <row r="425">
          <cell r="A425" t="str">
            <v>REUZO</v>
          </cell>
          <cell r="B425" t="str">
            <v>Replc Urban/CBD Zones Oth</v>
          </cell>
        </row>
        <row r="426">
          <cell r="A426" t="str">
            <v>REUZQ</v>
          </cell>
          <cell r="B426" t="str">
            <v>Replc Urban/CBD Zones Oth</v>
          </cell>
        </row>
        <row r="427">
          <cell r="A427" t="str">
            <v>REUZS</v>
          </cell>
          <cell r="B427" t="str">
            <v>Replace Urban/CBD Zons SG</v>
          </cell>
        </row>
        <row r="428">
          <cell r="A428" t="str">
            <v>REVQS</v>
          </cell>
          <cell r="B428" t="str">
            <v>Revenue - Quoted Services</v>
          </cell>
        </row>
        <row r="429">
          <cell r="A429" t="str">
            <v>RLBLR</v>
          </cell>
          <cell r="B429" t="str">
            <v>Bulk Lamp Replacement 4YC</v>
          </cell>
        </row>
        <row r="430">
          <cell r="A430" t="str">
            <v>RLCIM</v>
          </cell>
          <cell r="B430" t="str">
            <v>RD Light UG Cable I&amp;M</v>
          </cell>
        </row>
        <row r="431">
          <cell r="A431" t="str">
            <v>RLICM</v>
          </cell>
          <cell r="B431" t="str">
            <v>Road Lighting I&amp;M</v>
          </cell>
        </row>
        <row r="432">
          <cell r="A432" t="str">
            <v>RLMAJ</v>
          </cell>
          <cell r="B432" t="str">
            <v>Replac Major Road Lightng</v>
          </cell>
        </row>
        <row r="433">
          <cell r="A433" t="str">
            <v>RLMIN</v>
          </cell>
          <cell r="B433" t="str">
            <v>Replac Minor Road Lightng</v>
          </cell>
        </row>
        <row r="434">
          <cell r="A434" t="str">
            <v>RLOLI</v>
          </cell>
          <cell r="B434" t="str">
            <v>Instal New Roadlightng OH</v>
          </cell>
        </row>
        <row r="435">
          <cell r="A435" t="str">
            <v>RLREL</v>
          </cell>
          <cell r="B435" t="str">
            <v>Replace Relays - RL CS</v>
          </cell>
        </row>
        <row r="436">
          <cell r="A436" t="str">
            <v>RLREM</v>
          </cell>
          <cell r="B436" t="str">
            <v>Roadlighting Repr &amp; Maint</v>
          </cell>
        </row>
        <row r="437">
          <cell r="A437" t="str">
            <v>RLRUC</v>
          </cell>
          <cell r="B437" t="str">
            <v>Roadlight Replce UG Cable</v>
          </cell>
        </row>
        <row r="438">
          <cell r="A438" t="str">
            <v>RLWBP</v>
          </cell>
          <cell r="B438" t="str">
            <v>Replace Condemned WBP</v>
          </cell>
        </row>
        <row r="439">
          <cell r="A439" t="str">
            <v>RMDPC</v>
          </cell>
          <cell r="B439" t="str">
            <v>GMS Routine Maintence P&amp;C</v>
          </cell>
        </row>
        <row r="440">
          <cell r="A440" t="str">
            <v>RMDSR</v>
          </cell>
          <cell r="B440" t="str">
            <v>Grnd Mounted Substatin RM</v>
          </cell>
        </row>
        <row r="441">
          <cell r="A441" t="str">
            <v>RMELC</v>
          </cell>
          <cell r="B441" t="str">
            <v>MLEC</v>
          </cell>
        </row>
        <row r="442">
          <cell r="A442" t="str">
            <v>RMGRE</v>
          </cell>
          <cell r="B442" t="str">
            <v>Regulators (Grnd Mted) RM</v>
          </cell>
        </row>
        <row r="443">
          <cell r="A443" t="str">
            <v>RMOHS</v>
          </cell>
          <cell r="B443" t="str">
            <v>OH Structures maintenance</v>
          </cell>
        </row>
        <row r="444">
          <cell r="A444" t="str">
            <v>RMOIW</v>
          </cell>
          <cell r="B444" t="str">
            <v>Insulator W&amp;P Mitigation</v>
          </cell>
        </row>
        <row r="445">
          <cell r="A445" t="str">
            <v>RMORE</v>
          </cell>
          <cell r="B445" t="str">
            <v>Regulators (OH) RM</v>
          </cell>
        </row>
        <row r="446">
          <cell r="A446" t="str">
            <v>RMOTC</v>
          </cell>
          <cell r="B446" t="str">
            <v>Access Track Clearing</v>
          </cell>
        </row>
        <row r="447">
          <cell r="A447" t="str">
            <v>RMPOL</v>
          </cell>
          <cell r="B447" t="str">
            <v>Overhead Structures MPS</v>
          </cell>
        </row>
        <row r="448">
          <cell r="A448" t="str">
            <v>RMSSM</v>
          </cell>
          <cell r="B448" t="str">
            <v>Systems Spares Management</v>
          </cell>
        </row>
        <row r="449">
          <cell r="A449" t="str">
            <v>RMZPC</v>
          </cell>
          <cell r="B449" t="str">
            <v>Zone Subs Rout Maint P&amp;C</v>
          </cell>
        </row>
        <row r="450">
          <cell r="A450" t="str">
            <v>RMZSR</v>
          </cell>
          <cell r="B450" t="str">
            <v>Zone Substation RM</v>
          </cell>
        </row>
        <row r="451">
          <cell r="A451" t="str">
            <v>RPSSC</v>
          </cell>
          <cell r="B451" t="str">
            <v>Service Charge</v>
          </cell>
        </row>
        <row r="452">
          <cell r="A452" t="str">
            <v>RPSSS</v>
          </cell>
          <cell r="B452" t="str">
            <v>Site Specific</v>
          </cell>
        </row>
        <row r="453">
          <cell r="A453" t="str">
            <v>RQRCM</v>
          </cell>
          <cell r="B453" t="str">
            <v>Retailer Requested Work</v>
          </cell>
        </row>
        <row r="454">
          <cell r="A454" t="str">
            <v>RVGCS</v>
          </cell>
          <cell r="B454" t="str">
            <v>Gtor Contingcy Schm (GCS)</v>
          </cell>
        </row>
        <row r="455">
          <cell r="A455" t="str">
            <v>RVMSC</v>
          </cell>
          <cell r="B455" t="str">
            <v>Other</v>
          </cell>
        </row>
        <row r="456">
          <cell r="A456" t="str">
            <v>RVSPS</v>
          </cell>
          <cell r="B456" t="str">
            <v>Syst Protect Scheme (SPS)</v>
          </cell>
        </row>
        <row r="457">
          <cell r="A457" t="str">
            <v>SCADA</v>
          </cell>
          <cell r="B457" t="str">
            <v>SCADA-Hardware &amp; Software</v>
          </cell>
        </row>
        <row r="458">
          <cell r="A458" t="str">
            <v>SCCRE</v>
          </cell>
          <cell r="B458" t="str">
            <v>SC Renewable Energy</v>
          </cell>
        </row>
        <row r="459">
          <cell r="A459" t="str">
            <v>SCCTP</v>
          </cell>
          <cell r="B459" t="str">
            <v>SCTS in Permanent Positin</v>
          </cell>
        </row>
        <row r="460">
          <cell r="A460" t="str">
            <v>SCCVT</v>
          </cell>
          <cell r="B460" t="str">
            <v>CT AND VT - New</v>
          </cell>
        </row>
        <row r="461">
          <cell r="A461" t="str">
            <v>SCMPA</v>
          </cell>
          <cell r="B461" t="str">
            <v>Meter Panels</v>
          </cell>
        </row>
        <row r="462">
          <cell r="A462" t="str">
            <v>SCMWA</v>
          </cell>
          <cell r="B462" t="str">
            <v>Cable PI</v>
          </cell>
        </row>
        <row r="463">
          <cell r="A463" t="str">
            <v>SCNEW</v>
          </cell>
          <cell r="B463" t="str">
            <v>Install Servc Connxs (NI)</v>
          </cell>
        </row>
        <row r="464">
          <cell r="A464" t="str">
            <v>SCNVT</v>
          </cell>
          <cell r="B464" t="str">
            <v>CT AND VT - Replacement</v>
          </cell>
        </row>
        <row r="465">
          <cell r="A465" t="str">
            <v>SCSRE</v>
          </cell>
          <cell r="B465" t="str">
            <v>Replace Servic OH &amp; Fuses</v>
          </cell>
        </row>
        <row r="466">
          <cell r="A466" t="str">
            <v>SFTAA</v>
          </cell>
          <cell r="B466" t="str">
            <v>Soft &amp; Hard ServProv Chgs</v>
          </cell>
        </row>
        <row r="467">
          <cell r="A467" t="str">
            <v>SIAAI</v>
          </cell>
          <cell r="B467" t="str">
            <v>Sales Income Schedule 9</v>
          </cell>
        </row>
        <row r="468">
          <cell r="A468" t="str">
            <v>SIFIC</v>
          </cell>
          <cell r="B468" t="str">
            <v>Fire Mitig Proj-Conductor</v>
          </cell>
        </row>
        <row r="469">
          <cell r="A469" t="str">
            <v>SIFIF</v>
          </cell>
          <cell r="B469" t="str">
            <v>Fire Mitig Proj-Switchger</v>
          </cell>
        </row>
        <row r="470">
          <cell r="A470" t="str">
            <v>SIGMS</v>
          </cell>
          <cell r="B470" t="str">
            <v>Safety and Env Iss in GMS</v>
          </cell>
        </row>
        <row r="471">
          <cell r="A471" t="str">
            <v>SIPRE</v>
          </cell>
          <cell r="B471" t="str">
            <v>Preliminary design work</v>
          </cell>
        </row>
        <row r="472">
          <cell r="A472" t="str">
            <v>SIREG</v>
          </cell>
          <cell r="B472" t="str">
            <v>Safety and Env Iss in Reg</v>
          </cell>
        </row>
        <row r="473">
          <cell r="A473" t="str">
            <v>SIWES</v>
          </cell>
          <cell r="B473" t="str">
            <v>Wildlf/ Endag Spec Protec</v>
          </cell>
        </row>
        <row r="474">
          <cell r="A474" t="str">
            <v>SMIRR</v>
          </cell>
          <cell r="B474" t="str">
            <v>Supply Major Irrigatin OH</v>
          </cell>
        </row>
        <row r="475">
          <cell r="A475" t="str">
            <v>SNCAC</v>
          </cell>
          <cell r="B475" t="str">
            <v>Automation/Control Schems</v>
          </cell>
        </row>
        <row r="476">
          <cell r="A476" t="str">
            <v>SNCDM</v>
          </cell>
          <cell r="B476" t="str">
            <v>Reprtng and Data Managmnt</v>
          </cell>
        </row>
        <row r="477">
          <cell r="A477" t="str">
            <v>SNCLR</v>
          </cell>
          <cell r="B477" t="str">
            <v>HLR Systems</v>
          </cell>
        </row>
        <row r="478">
          <cell r="A478" t="str">
            <v>SNCOP</v>
          </cell>
          <cell r="B478" t="str">
            <v>Outage Planning Systems</v>
          </cell>
        </row>
        <row r="479">
          <cell r="A479" t="str">
            <v>SNCSC</v>
          </cell>
          <cell r="B479" t="str">
            <v>SCADA</v>
          </cell>
        </row>
        <row r="480">
          <cell r="A480" t="str">
            <v>SNCSU</v>
          </cell>
          <cell r="B480" t="str">
            <v>System Updates</v>
          </cell>
        </row>
        <row r="481">
          <cell r="A481" t="str">
            <v>SOGSC</v>
          </cell>
          <cell r="B481" t="str">
            <v>SHVGS Inst OH Contestable</v>
          </cell>
        </row>
        <row r="482">
          <cell r="A482" t="str">
            <v>SOGSI</v>
          </cell>
          <cell r="B482" t="str">
            <v>SHVGS Installation OH</v>
          </cell>
        </row>
        <row r="483">
          <cell r="A483" t="str">
            <v>SOGSM</v>
          </cell>
          <cell r="B483" t="str">
            <v>SHVGS Installatn OH Major</v>
          </cell>
        </row>
        <row r="484">
          <cell r="A484" t="str">
            <v>SOIRC</v>
          </cell>
          <cell r="B484" t="str">
            <v>SHVI OH - Contestable</v>
          </cell>
        </row>
        <row r="485">
          <cell r="A485" t="str">
            <v>SOIRR</v>
          </cell>
          <cell r="B485" t="str">
            <v>Supply HV Irrigation OH</v>
          </cell>
        </row>
        <row r="486">
          <cell r="A486" t="str">
            <v>SOLCI</v>
          </cell>
          <cell r="B486" t="str">
            <v>SHV Low Consumptin IOR OH</v>
          </cell>
        </row>
        <row r="487">
          <cell r="A487" t="str">
            <v>SOLCP</v>
          </cell>
          <cell r="B487" t="str">
            <v>SLV Ext/Xover Poles OH</v>
          </cell>
        </row>
        <row r="488">
          <cell r="A488" t="str">
            <v>SOPOC</v>
          </cell>
          <cell r="B488" t="str">
            <v>SHV PermRes OHContestable</v>
          </cell>
        </row>
        <row r="489">
          <cell r="A489" t="str">
            <v>SOPOR</v>
          </cell>
          <cell r="B489" t="str">
            <v>SHV Perm Occ Residence OH</v>
          </cell>
        </row>
        <row r="490">
          <cell r="A490" t="str">
            <v>SOSCR</v>
          </cell>
          <cell r="B490" t="str">
            <v>Connections/Reconnections</v>
          </cell>
        </row>
        <row r="491">
          <cell r="A491" t="str">
            <v>SOSDC</v>
          </cell>
          <cell r="B491" t="str">
            <v>SSDV 5 Lot Min OH Contest</v>
          </cell>
        </row>
        <row r="492">
          <cell r="A492" t="str">
            <v>SOSDI</v>
          </cell>
          <cell r="B492" t="str">
            <v>SSDV 5 Lot Min OH</v>
          </cell>
        </row>
        <row r="493">
          <cell r="A493" t="str">
            <v>SOSRE</v>
          </cell>
          <cell r="B493" t="str">
            <v>System Reconfigurations</v>
          </cell>
        </row>
        <row r="494">
          <cell r="A494" t="str">
            <v>STPIS</v>
          </cell>
          <cell r="B494" t="str">
            <v>STPIS Mitigation</v>
          </cell>
        </row>
        <row r="495">
          <cell r="A495" t="str">
            <v>SUGSI</v>
          </cell>
          <cell r="B495" t="str">
            <v>SHVGS Installation UG</v>
          </cell>
        </row>
        <row r="496">
          <cell r="A496" t="str">
            <v>SUMPR</v>
          </cell>
          <cell r="B496" t="str">
            <v>SHV Ground Major Projects</v>
          </cell>
        </row>
        <row r="497">
          <cell r="A497" t="str">
            <v>SUPOR</v>
          </cell>
          <cell r="B497" t="str">
            <v>Sply Perm Occupd Resid UG</v>
          </cell>
        </row>
        <row r="498">
          <cell r="A498" t="str">
            <v>SUSBD</v>
          </cell>
          <cell r="B498" t="str">
            <v>Supply Subdivisn Lots UG</v>
          </cell>
        </row>
        <row r="499">
          <cell r="A499" t="str">
            <v>SUSUB</v>
          </cell>
          <cell r="B499" t="str">
            <v>Sply Build/Altr Dist Subs</v>
          </cell>
        </row>
        <row r="500">
          <cell r="A500" t="str">
            <v>SYUPD</v>
          </cell>
          <cell r="B500" t="str">
            <v>System Updates</v>
          </cell>
        </row>
        <row r="501">
          <cell r="A501" t="str">
            <v>TAESB</v>
          </cell>
          <cell r="B501" t="str">
            <v>Multiplexer Systems</v>
          </cell>
        </row>
        <row r="502">
          <cell r="A502" t="str">
            <v>TCCSC</v>
          </cell>
          <cell r="B502" t="str">
            <v>Circuit Service Charge</v>
          </cell>
        </row>
        <row r="503">
          <cell r="A503" t="str">
            <v>TNOPR</v>
          </cell>
          <cell r="B503" t="str">
            <v>Operations</v>
          </cell>
        </row>
        <row r="504">
          <cell r="A504" t="str">
            <v>TOBSC</v>
          </cell>
          <cell r="B504" t="str">
            <v>Bearer Systems</v>
          </cell>
        </row>
        <row r="505">
          <cell r="A505" t="str">
            <v>TOBSO</v>
          </cell>
          <cell r="B505" t="str">
            <v>Bearer Services External</v>
          </cell>
        </row>
        <row r="506">
          <cell r="A506" t="str">
            <v>TOCMO</v>
          </cell>
          <cell r="B506" t="str">
            <v>Commercial External</v>
          </cell>
        </row>
        <row r="507">
          <cell r="A507" t="str">
            <v>TODCC</v>
          </cell>
          <cell r="B507" t="str">
            <v>Data Centre Stage 3a</v>
          </cell>
        </row>
        <row r="508">
          <cell r="A508" t="str">
            <v>TODCO</v>
          </cell>
          <cell r="B508" t="str">
            <v>Data Centres External</v>
          </cell>
        </row>
        <row r="509">
          <cell r="A509" t="str">
            <v>TOESC</v>
          </cell>
          <cell r="B509" t="str">
            <v>Ethernet Systems</v>
          </cell>
        </row>
        <row r="510">
          <cell r="A510" t="str">
            <v>TOMCQ</v>
          </cell>
          <cell r="B510" t="str">
            <v>Transend Oil Management</v>
          </cell>
        </row>
        <row r="511">
          <cell r="A511" t="str">
            <v>TOMRO</v>
          </cell>
          <cell r="B511" t="str">
            <v>Mobile Radio External</v>
          </cell>
        </row>
        <row r="512">
          <cell r="A512" t="str">
            <v>TOOTC</v>
          </cell>
          <cell r="B512" t="str">
            <v>Other</v>
          </cell>
        </row>
        <row r="513">
          <cell r="A513" t="str">
            <v>TOSIC</v>
          </cell>
          <cell r="B513" t="str">
            <v>Site Infrastructure</v>
          </cell>
        </row>
        <row r="514">
          <cell r="A514" t="str">
            <v>TOTSC</v>
          </cell>
          <cell r="B514" t="str">
            <v>Telephone Systems</v>
          </cell>
        </row>
        <row r="515">
          <cell r="A515" t="str">
            <v>TOTYO</v>
          </cell>
          <cell r="B515" t="str">
            <v>Telephony External</v>
          </cell>
        </row>
        <row r="516">
          <cell r="A516" t="str">
            <v>TPBSC</v>
          </cell>
          <cell r="B516" t="str">
            <v>Bearer Systems</v>
          </cell>
        </row>
        <row r="517">
          <cell r="A517" t="str">
            <v>TPBSO</v>
          </cell>
          <cell r="B517" t="str">
            <v>Bearer Services Internal</v>
          </cell>
        </row>
        <row r="518">
          <cell r="A518" t="str">
            <v>TPCMO</v>
          </cell>
          <cell r="B518" t="str">
            <v>Commercial Internal</v>
          </cell>
        </row>
        <row r="519">
          <cell r="A519" t="str">
            <v>TPDCO</v>
          </cell>
          <cell r="B519" t="str">
            <v>Data Centres Internal</v>
          </cell>
        </row>
        <row r="520">
          <cell r="A520" t="str">
            <v>TPESC</v>
          </cell>
          <cell r="B520" t="str">
            <v>Ethernet Systems</v>
          </cell>
        </row>
        <row r="521">
          <cell r="A521" t="str">
            <v>TPMRO</v>
          </cell>
          <cell r="B521" t="str">
            <v>Mobile Radio Internal</v>
          </cell>
        </row>
        <row r="522">
          <cell r="A522" t="str">
            <v>TPSIC</v>
          </cell>
          <cell r="B522" t="str">
            <v>Site Infrastructure</v>
          </cell>
        </row>
        <row r="523">
          <cell r="A523" t="str">
            <v>TPTSC</v>
          </cell>
          <cell r="B523" t="str">
            <v>Telephone Systems</v>
          </cell>
        </row>
        <row r="524">
          <cell r="A524" t="str">
            <v>TPTYO</v>
          </cell>
          <cell r="B524" t="str">
            <v>Telephony Internal</v>
          </cell>
        </row>
        <row r="525">
          <cell r="A525" t="str">
            <v>TTAIL</v>
          </cell>
          <cell r="B525" t="str">
            <v>Cover Conductors</v>
          </cell>
        </row>
        <row r="526">
          <cell r="A526" t="str">
            <v>TUCSD</v>
          </cell>
          <cell r="B526" t="str">
            <v>Common Service - Demand</v>
          </cell>
        </row>
        <row r="527">
          <cell r="A527" t="str">
            <v>TUCSE</v>
          </cell>
          <cell r="B527" t="str">
            <v>Common Service - Energy</v>
          </cell>
        </row>
        <row r="528">
          <cell r="A528" t="str">
            <v>TUEXD</v>
          </cell>
          <cell r="B528" t="str">
            <v>Excess Demand</v>
          </cell>
        </row>
        <row r="529">
          <cell r="A529" t="str">
            <v>TULOC</v>
          </cell>
          <cell r="B529" t="str">
            <v>Locational</v>
          </cell>
        </row>
        <row r="530">
          <cell r="A530" t="str">
            <v>TUNLD</v>
          </cell>
          <cell r="B530" t="str">
            <v>Non Locational - Demand</v>
          </cell>
        </row>
        <row r="531">
          <cell r="A531" t="str">
            <v>TUNLE</v>
          </cell>
          <cell r="B531" t="str">
            <v>Non Locational - Energy</v>
          </cell>
        </row>
        <row r="532">
          <cell r="A532" t="str">
            <v>TUOSC</v>
          </cell>
          <cell r="B532" t="str">
            <v>Connection Charge</v>
          </cell>
        </row>
        <row r="533">
          <cell r="A533" t="str">
            <v>UBDDS</v>
          </cell>
          <cell r="B533" t="str">
            <v>Decomm/Dispos Substations</v>
          </cell>
        </row>
        <row r="534">
          <cell r="A534" t="str">
            <v>UNPOW</v>
          </cell>
          <cell r="B534" t="str">
            <v>Unallocated POW</v>
          </cell>
        </row>
        <row r="535">
          <cell r="A535" t="str">
            <v>UNRCP</v>
          </cell>
          <cell r="B535" t="str">
            <v>Unregulated Capex Other</v>
          </cell>
        </row>
        <row r="536">
          <cell r="A536" t="str">
            <v>UPTEL</v>
          </cell>
          <cell r="B536" t="str">
            <v>Telstra Upgrade Assets</v>
          </cell>
        </row>
        <row r="537">
          <cell r="A537" t="str">
            <v>VEGEM</v>
          </cell>
          <cell r="B537" t="str">
            <v>Vegetation Management</v>
          </cell>
        </row>
        <row r="538">
          <cell r="A538" t="str">
            <v>ITEXS</v>
          </cell>
          <cell r="B538" t="str">
            <v>IT External Services</v>
          </cell>
        </row>
        <row r="539">
          <cell r="A539" t="str">
            <v>PMOMT</v>
          </cell>
          <cell r="B539" t="str">
            <v>Transmission Oil Mngment</v>
          </cell>
        </row>
        <row r="540">
          <cell r="A540" t="str">
            <v>LABHI</v>
          </cell>
          <cell r="B540" t="str">
            <v>Labour &amp; Plant Hire</v>
          </cell>
        </row>
        <row r="541">
          <cell r="A541" t="str">
            <v>LEDSL</v>
          </cell>
          <cell r="B541" t="str">
            <v>Privt Strtlight Replcemnt</v>
          </cell>
        </row>
        <row r="542">
          <cell r="A542" t="str">
            <v>LABIT</v>
          </cell>
          <cell r="B542" t="str">
            <v>IT &amp; Comms Capitalsd Labr</v>
          </cell>
        </row>
        <row r="543">
          <cell r="A543" t="str">
            <v>REUPC</v>
          </cell>
          <cell r="B543" t="str">
            <v>Replc UZoneSub-Protection</v>
          </cell>
        </row>
        <row r="544">
          <cell r="A544" t="str">
            <v>REOPC</v>
          </cell>
          <cell r="B544" t="str">
            <v>Replace OH Switchgear P&amp;C</v>
          </cell>
        </row>
        <row r="545">
          <cell r="A545" t="str">
            <v>PROSW</v>
          </cell>
          <cell r="B545" t="str">
            <v>Maint OH Switchgear-RCFI</v>
          </cell>
        </row>
        <row r="546">
          <cell r="A546" t="str">
            <v>ASGPC</v>
          </cell>
          <cell r="B546" t="str">
            <v>OH Switchgear Asset Repr</v>
          </cell>
        </row>
        <row r="547">
          <cell r="A547" t="str">
            <v>OTHRG</v>
          </cell>
          <cell r="B547" t="str">
            <v>Other Costs - Regulatory</v>
          </cell>
        </row>
        <row r="548">
          <cell r="A548" t="str">
            <v>LABAA</v>
          </cell>
          <cell r="B548" t="str">
            <v>Labour-Network Management</v>
          </cell>
        </row>
        <row r="549">
          <cell r="A549" t="str">
            <v>OTHAA</v>
          </cell>
          <cell r="B549" t="str">
            <v>Other Costs-Netwk Mngment</v>
          </cell>
        </row>
        <row r="550">
          <cell r="A550" t="str">
            <v>LABCS</v>
          </cell>
          <cell r="B550" t="str">
            <v>Labour - Customer Service</v>
          </cell>
        </row>
        <row r="551">
          <cell r="A551" t="str">
            <v>OTHAC</v>
          </cell>
          <cell r="B551" t="str">
            <v>Other Costs - Customer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removed"/>
      <sheetName val="raw data"/>
      <sheetName val="Upload sheet"/>
      <sheetName val="element to account"/>
      <sheetName val="RC to dept"/>
      <sheetName val="ND or OPS to Acctype"/>
      <sheetName val="AC to workcat"/>
      <sheetName val="Acct code to Corp"/>
      <sheetName val="Account period to Mth"/>
      <sheetName val="debtor_creditor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Period</v>
          </cell>
          <cell r="B3" t="str">
            <v>Month</v>
          </cell>
        </row>
        <row r="4">
          <cell r="A4" t="str">
            <v>2014/001</v>
          </cell>
          <cell r="B4">
            <v>1</v>
          </cell>
        </row>
        <row r="5">
          <cell r="A5" t="str">
            <v>2014/002</v>
          </cell>
          <cell r="B5">
            <v>2</v>
          </cell>
        </row>
        <row r="6">
          <cell r="A6" t="str">
            <v>2014/003</v>
          </cell>
          <cell r="B6">
            <v>3</v>
          </cell>
        </row>
        <row r="7">
          <cell r="A7" t="str">
            <v>2014/004</v>
          </cell>
          <cell r="B7">
            <v>4</v>
          </cell>
        </row>
        <row r="8">
          <cell r="A8" t="str">
            <v>2014/005</v>
          </cell>
          <cell r="B8">
            <v>5</v>
          </cell>
        </row>
        <row r="9">
          <cell r="A9" t="str">
            <v>2014/006</v>
          </cell>
          <cell r="B9">
            <v>6</v>
          </cell>
        </row>
        <row r="10">
          <cell r="A10" t="str">
            <v>2014/007</v>
          </cell>
          <cell r="B10">
            <v>7</v>
          </cell>
        </row>
        <row r="11">
          <cell r="A11" t="str">
            <v>2014/008</v>
          </cell>
          <cell r="B11">
            <v>8</v>
          </cell>
        </row>
        <row r="12">
          <cell r="A12" t="str">
            <v>2014/009</v>
          </cell>
          <cell r="B12">
            <v>9</v>
          </cell>
        </row>
        <row r="13">
          <cell r="A13" t="str">
            <v>2014/010</v>
          </cell>
          <cell r="B13">
            <v>10</v>
          </cell>
        </row>
        <row r="14">
          <cell r="A14" t="str">
            <v>2014/011</v>
          </cell>
          <cell r="B14">
            <v>11</v>
          </cell>
        </row>
        <row r="15">
          <cell r="A15" t="str">
            <v>2014/012</v>
          </cell>
          <cell r="B15">
            <v>12</v>
          </cell>
        </row>
        <row r="16">
          <cell r="A16" t="str">
            <v>2015/001</v>
          </cell>
          <cell r="B16">
            <v>1</v>
          </cell>
        </row>
        <row r="17">
          <cell r="A17" t="str">
            <v>2015/002</v>
          </cell>
          <cell r="B17">
            <v>2</v>
          </cell>
        </row>
        <row r="18">
          <cell r="A18" t="str">
            <v>2015/003</v>
          </cell>
          <cell r="B18">
            <v>3</v>
          </cell>
        </row>
        <row r="19">
          <cell r="A19" t="str">
            <v>2015/004</v>
          </cell>
          <cell r="B19">
            <v>4</v>
          </cell>
        </row>
        <row r="20">
          <cell r="A20" t="str">
            <v>2015/005</v>
          </cell>
          <cell r="B20">
            <v>5</v>
          </cell>
        </row>
        <row r="21">
          <cell r="A21" t="str">
            <v>2015/006</v>
          </cell>
          <cell r="B21">
            <v>6</v>
          </cell>
        </row>
        <row r="22">
          <cell r="A22" t="str">
            <v>2015/007</v>
          </cell>
          <cell r="B22">
            <v>7</v>
          </cell>
        </row>
        <row r="23">
          <cell r="A23" t="str">
            <v>2015/008</v>
          </cell>
          <cell r="B23">
            <v>8</v>
          </cell>
        </row>
        <row r="24">
          <cell r="A24" t="str">
            <v>2015/009</v>
          </cell>
          <cell r="B24">
            <v>9</v>
          </cell>
        </row>
        <row r="25">
          <cell r="A25" t="str">
            <v>2015/010</v>
          </cell>
          <cell r="B25">
            <v>10</v>
          </cell>
        </row>
        <row r="26">
          <cell r="A26" t="str">
            <v>2015/011</v>
          </cell>
          <cell r="B26">
            <v>11</v>
          </cell>
        </row>
        <row r="27">
          <cell r="A27" t="str">
            <v>2015/012</v>
          </cell>
          <cell r="B27">
            <v>12</v>
          </cell>
        </row>
        <row r="28">
          <cell r="A28" t="str">
            <v>2016/001</v>
          </cell>
          <cell r="B28">
            <v>1</v>
          </cell>
        </row>
        <row r="29">
          <cell r="A29" t="str">
            <v>2016/002</v>
          </cell>
          <cell r="B29">
            <v>2</v>
          </cell>
        </row>
        <row r="30">
          <cell r="A30" t="str">
            <v>2016/003</v>
          </cell>
          <cell r="B30">
            <v>3</v>
          </cell>
        </row>
        <row r="31">
          <cell r="A31" t="str">
            <v>2016/004</v>
          </cell>
          <cell r="B31">
            <v>4</v>
          </cell>
        </row>
        <row r="32">
          <cell r="A32" t="str">
            <v>2016/005</v>
          </cell>
          <cell r="B32">
            <v>5</v>
          </cell>
        </row>
        <row r="33">
          <cell r="A33" t="str">
            <v>2016/006</v>
          </cell>
          <cell r="B33">
            <v>6</v>
          </cell>
        </row>
        <row r="34">
          <cell r="A34" t="str">
            <v>2016/007</v>
          </cell>
          <cell r="B34">
            <v>7</v>
          </cell>
        </row>
        <row r="35">
          <cell r="A35" t="str">
            <v>2016/008</v>
          </cell>
          <cell r="B35">
            <v>8</v>
          </cell>
        </row>
        <row r="36">
          <cell r="A36" t="str">
            <v>2016/009</v>
          </cell>
          <cell r="B36">
            <v>9</v>
          </cell>
        </row>
        <row r="37">
          <cell r="A37" t="str">
            <v>2016/010</v>
          </cell>
          <cell r="B37">
            <v>10</v>
          </cell>
        </row>
        <row r="38">
          <cell r="A38" t="str">
            <v>2016/011</v>
          </cell>
          <cell r="B38">
            <v>11</v>
          </cell>
        </row>
        <row r="39">
          <cell r="A39" t="str">
            <v>2016/012</v>
          </cell>
          <cell r="B39">
            <v>12</v>
          </cell>
        </row>
      </sheetData>
      <sheetData sheetId="9"/>
      <sheetData sheetId="1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Input | General"/>
      <sheetName val="Input | Inflation and Disc Rate"/>
      <sheetName val="Input | Contingent Payment"/>
      <sheetName val="Input | Reported Capex"/>
      <sheetName val="Input | Reported Performance"/>
      <sheetName val="Input | 26-30 PerformanceTarget"/>
      <sheetName val="Calc | CESS Revenue Increments"/>
      <sheetName val="Calc | Contingent Payment"/>
      <sheetName val="Output | Models"/>
    </sheetNames>
    <sheetDataSet>
      <sheetData sheetId="0"/>
      <sheetData sheetId="1">
        <row r="6">
          <cell r="D6" t="str">
            <v>JGN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Intro"/>
      <sheetName val="Equity Raising Costs"/>
      <sheetName val="Input"/>
      <sheetName val="WACC"/>
      <sheetName val="Assets"/>
      <sheetName val="Tax Depreciation"/>
      <sheetName val="Analysis"/>
      <sheetName val="Forecast revenues"/>
      <sheetName val="X factor"/>
      <sheetName val="Chart 1-revenues"/>
      <sheetName val="Chart 2-Price path"/>
      <sheetName val="Chart 3-Building blocks"/>
      <sheetName val="SP AusNet PTRM Final Decision v"/>
    </sheetNames>
    <sheetDataSet>
      <sheetData sheetId="0" refreshError="1"/>
      <sheetData sheetId="1">
        <row r="40">
          <cell r="L40">
            <v>1.7856788610089236</v>
          </cell>
        </row>
      </sheetData>
      <sheetData sheetId="2"/>
      <sheetData sheetId="3">
        <row r="27">
          <cell r="F27">
            <v>9.6475123685546199E-2</v>
          </cell>
        </row>
        <row r="28">
          <cell r="F28">
            <v>6.8950968791543943E-2</v>
          </cell>
        </row>
      </sheetData>
      <sheetData sheetId="4">
        <row r="7">
          <cell r="G7">
            <v>1.0257487534017753</v>
          </cell>
        </row>
      </sheetData>
      <sheetData sheetId="5" refreshError="1"/>
      <sheetData sheetId="6">
        <row r="73">
          <cell r="D73">
            <v>0.3000000000000016</v>
          </cell>
        </row>
      </sheetData>
      <sheetData sheetId="7" refreshError="1"/>
      <sheetData sheetId="8">
        <row r="31">
          <cell r="E31">
            <v>-9.9934380848815299E-2</v>
          </cell>
          <cell r="F31">
            <v>-0.04</v>
          </cell>
          <cell r="G31">
            <v>-0.04</v>
          </cell>
          <cell r="H31">
            <v>-0.05</v>
          </cell>
          <cell r="I31">
            <v>-0.05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Index"/>
      <sheetName val="Instructions"/>
      <sheetName val="DNSP Inputs General"/>
      <sheetName val="DNSP Inputs O &amp; M"/>
      <sheetName val="DNSP Inputs Capex"/>
      <sheetName val="PL Tariffs - Excl. RR"/>
      <sheetName val="PL Tariff Components - Excl. RR"/>
      <sheetName val="Tariff Adjust. for Rev Recovery"/>
      <sheetName val="PL Tariffs - Incl. RR"/>
      <sheetName val="Output|Capex Forecast Model"/>
      <sheetName val="Output|RIN"/>
      <sheetName val="Cashflow Summary"/>
      <sheetName val="Charges Summary"/>
      <sheetName val="O &amp; M 2016-2020"/>
      <sheetName val="Capex 2016-2020"/>
      <sheetName val="WACC"/>
      <sheetName val="Depn &amp; WACC Post 2004"/>
      <sheetName val="Total RAB"/>
      <sheetName val="RAB 2001 to 2004"/>
      <sheetName val="Inputs PL Final Decision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I2" t="str">
            <v>Yes</v>
          </cell>
        </row>
        <row r="3">
          <cell r="I3" t="str">
            <v>No</v>
          </cell>
        </row>
      </sheetData>
      <sheetData sheetId="9" refreshError="1"/>
      <sheetData sheetId="10">
        <row r="69">
          <cell r="D69">
            <v>54449.751532541894</v>
          </cell>
        </row>
      </sheetData>
      <sheetData sheetId="11">
        <row r="11">
          <cell r="C11">
            <v>294021.03074854473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rectory"/>
      <sheetName val="Control"/>
      <sheetName val="SUMMARY"/>
      <sheetName val="OUTPUT"/>
      <sheetName val="Scenario"/>
      <sheetName val="Inputs I"/>
      <sheetName val="Inputs II"/>
      <sheetName val="Cons PL"/>
      <sheetName val="PL Proof"/>
      <sheetName val="Cons CF"/>
      <sheetName val="CF Proof"/>
      <sheetName val="Cons BS"/>
      <sheetName val="BS Proof"/>
      <sheetName val="ANH Cons PL"/>
      <sheetName val="ANH PL Proof"/>
      <sheetName val="ANH Cons BS"/>
      <sheetName val="ANH Proof BS"/>
      <sheetName val="ANH Cons CF"/>
      <sheetName val="ANH CF Proof"/>
      <sheetName val="ALN"/>
      <sheetName val="AFI"/>
      <sheetName val="AGS"/>
      <sheetName val="AGN"/>
      <sheetName val="ANH"/>
      <sheetName val="ANS"/>
      <sheetName val="ACO"/>
      <sheetName val="UEC"/>
      <sheetName val="ALN BS"/>
      <sheetName val="AFI BS"/>
      <sheetName val="AGS BS"/>
      <sheetName val="AGN BS"/>
      <sheetName val="ANH BS"/>
      <sheetName val="ANW BS"/>
      <sheetName val="ANS BS"/>
      <sheetName val="ACO BS"/>
      <sheetName val="NPS"/>
      <sheetName val="NPSWA"/>
      <sheetName val="WAGH BS"/>
      <sheetName val="NPS BS"/>
      <sheetName val="NPSWA BS"/>
      <sheetName val="UEC BS"/>
      <sheetName val="Fees"/>
      <sheetName val="Allocation NDA"/>
      <sheetName val="Assumptions Book"/>
      <sheetName val="Sub PL"/>
      <sheetName val="Sub BS"/>
      <sheetName val="Sub CF"/>
      <sheetName val="Sub PL Proof"/>
      <sheetName val="Sub BS Proof"/>
      <sheetName val="Sub CF Proof"/>
      <sheetName val="Share Split"/>
      <sheetName val="ANSAGS"/>
      <sheetName val="Bank"/>
      <sheetName val="Payments Matrix"/>
      <sheetName val="Reported"/>
      <sheetName val="2.6 Non-network"/>
      <sheetName val="2.7 Vegetation management"/>
      <sheetName val="2.10 Overhea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3">
          <cell r="D3" t="str">
            <v>Months</v>
          </cell>
        </row>
        <row r="4">
          <cell r="D4">
            <v>37622</v>
          </cell>
          <cell r="E4">
            <v>37653</v>
          </cell>
          <cell r="F4">
            <v>37681</v>
          </cell>
          <cell r="G4">
            <v>37712</v>
          </cell>
          <cell r="H4">
            <v>37742</v>
          </cell>
          <cell r="I4">
            <v>37773</v>
          </cell>
        </row>
        <row r="66">
          <cell r="D66">
            <v>0.19574522</v>
          </cell>
          <cell r="E66">
            <v>0.20021327999999999</v>
          </cell>
          <cell r="F66">
            <v>0.21542022</v>
          </cell>
          <cell r="G66">
            <v>0.22216348000000002</v>
          </cell>
          <cell r="H66">
            <v>0.20868173000000001</v>
          </cell>
          <cell r="I66">
            <v>0.24229541000000002</v>
          </cell>
        </row>
        <row r="67">
          <cell r="D67">
            <v>6.6526274999999986</v>
          </cell>
          <cell r="E67">
            <v>5.6483580200000008</v>
          </cell>
          <cell r="F67">
            <v>6.5873309299999994</v>
          </cell>
          <cell r="G67">
            <v>7.6297353499999989</v>
          </cell>
          <cell r="H67">
            <v>8.5977521999999986</v>
          </cell>
          <cell r="I67">
            <v>13.40591893</v>
          </cell>
        </row>
        <row r="68">
          <cell r="D68">
            <v>0.10084497000000001</v>
          </cell>
          <cell r="E68">
            <v>0.45071291999999996</v>
          </cell>
          <cell r="F68">
            <v>0.33245094999999997</v>
          </cell>
          <cell r="G68">
            <v>0.12253295</v>
          </cell>
          <cell r="H68">
            <v>0.43522712999999996</v>
          </cell>
          <cell r="I68">
            <v>0.34255707000000002</v>
          </cell>
        </row>
        <row r="69">
          <cell r="D69">
            <v>0.11761000000000001</v>
          </cell>
          <cell r="E69">
            <v>0.10989400000000001</v>
          </cell>
          <cell r="F69">
            <v>0.12453220000000001</v>
          </cell>
          <cell r="G69">
            <v>0.10846739999999999</v>
          </cell>
          <cell r="H69">
            <v>0.108533</v>
          </cell>
          <cell r="I69">
            <v>0.10716500000000001</v>
          </cell>
        </row>
        <row r="72">
          <cell r="D72">
            <v>1.45327703</v>
          </cell>
          <cell r="E72">
            <v>1.80779125</v>
          </cell>
          <cell r="F72">
            <v>1.4405014000000003</v>
          </cell>
          <cell r="G72">
            <v>1.65200587</v>
          </cell>
          <cell r="H72">
            <v>2.0616600699999998</v>
          </cell>
          <cell r="I72">
            <v>1.8285125200000005</v>
          </cell>
        </row>
        <row r="75">
          <cell r="D75">
            <v>0.16472487000000002</v>
          </cell>
          <cell r="E75">
            <v>0.15130452</v>
          </cell>
          <cell r="F75">
            <v>0.16847494000000002</v>
          </cell>
          <cell r="G75">
            <v>0.17660049999999999</v>
          </cell>
          <cell r="H75">
            <v>0.29827707000000003</v>
          </cell>
          <cell r="I75">
            <v>0.30686773000000001</v>
          </cell>
        </row>
        <row r="76">
          <cell r="D76">
            <v>0.76559107999999987</v>
          </cell>
          <cell r="E76">
            <v>0.76095891000000004</v>
          </cell>
          <cell r="F76">
            <v>0.76504378999999989</v>
          </cell>
          <cell r="G76">
            <v>0.76026196000000001</v>
          </cell>
          <cell r="H76">
            <v>0.76876995999999997</v>
          </cell>
          <cell r="I76">
            <v>0.8503343699999999</v>
          </cell>
        </row>
        <row r="78">
          <cell r="D78">
            <v>2.3835929799999995</v>
          </cell>
          <cell r="E78">
            <v>2.7200546800000001</v>
          </cell>
          <cell r="F78">
            <v>2.3740201300000003</v>
          </cell>
          <cell r="G78">
            <v>2.5888683299999999</v>
          </cell>
          <cell r="H78">
            <v>3.1287070999999997</v>
          </cell>
          <cell r="I78">
            <v>2.9857146200000004</v>
          </cell>
        </row>
        <row r="80">
          <cell r="D80">
            <v>1.4763949999999999</v>
          </cell>
          <cell r="E80">
            <v>1.4818950000000002</v>
          </cell>
          <cell r="F80">
            <v>1.4872270000000001</v>
          </cell>
          <cell r="G80">
            <v>1.4934500000000002</v>
          </cell>
          <cell r="H80">
            <v>1.4979420000000003</v>
          </cell>
          <cell r="I80">
            <v>1.5037787900000004</v>
          </cell>
        </row>
        <row r="81">
          <cell r="D81">
            <v>6.8099999999999994E-2</v>
          </cell>
          <cell r="E81">
            <v>6.8099999999999994E-2</v>
          </cell>
          <cell r="F81">
            <v>6.8099999999999994E-2</v>
          </cell>
          <cell r="G81">
            <v>6.8099999999999994E-2</v>
          </cell>
          <cell r="H81">
            <v>6.8099999999999994E-2</v>
          </cell>
          <cell r="I81">
            <v>6.8099999999999994E-2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D83">
            <v>2.5569472599999998</v>
          </cell>
          <cell r="E83">
            <v>2.30045156</v>
          </cell>
          <cell r="F83">
            <v>2.5469285199999998</v>
          </cell>
          <cell r="G83">
            <v>2.4114196400000001</v>
          </cell>
          <cell r="H83">
            <v>2.4762618700000001</v>
          </cell>
          <cell r="I83">
            <v>2.28719589</v>
          </cell>
        </row>
        <row r="84">
          <cell r="D84">
            <v>0.26204100000000002</v>
          </cell>
          <cell r="E84">
            <v>3.2655999999999998E-2</v>
          </cell>
          <cell r="F84">
            <v>0.32258600000000004</v>
          </cell>
          <cell r="G84">
            <v>0.54174500000000003</v>
          </cell>
          <cell r="H84">
            <v>0.74151300000000009</v>
          </cell>
          <cell r="I84">
            <v>2.41694349</v>
          </cell>
        </row>
        <row r="86">
          <cell r="D86">
            <v>0.31975144999999899</v>
          </cell>
          <cell r="E86">
            <v>-0.19397901999999936</v>
          </cell>
          <cell r="F86">
            <v>0.46087264999999911</v>
          </cell>
          <cell r="G86">
            <v>0.97931620999999891</v>
          </cell>
          <cell r="H86">
            <v>1.4376700899999979</v>
          </cell>
          <cell r="I86">
            <v>4.8362036199999983</v>
          </cell>
        </row>
        <row r="87">
          <cell r="D87">
            <v>0.3197514499999991</v>
          </cell>
          <cell r="E87">
            <v>-0.19397901999999975</v>
          </cell>
          <cell r="F87">
            <v>0.46087265000000044</v>
          </cell>
          <cell r="G87">
            <v>0.9793162099999978</v>
          </cell>
          <cell r="H87">
            <v>1.4376700899999977</v>
          </cell>
          <cell r="I87">
            <v>4.8362036200000009</v>
          </cell>
        </row>
        <row r="88">
          <cell r="D88">
            <v>0</v>
          </cell>
          <cell r="E88">
            <v>3.8857805861880479E-16</v>
          </cell>
          <cell r="F88">
            <v>-1.3322676295501878E-15</v>
          </cell>
          <cell r="G88">
            <v>1.1102230246251565E-15</v>
          </cell>
          <cell r="H88">
            <v>0</v>
          </cell>
          <cell r="I88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</row>
        <row r="92">
          <cell r="E92">
            <v>2.6322251999999997</v>
          </cell>
        </row>
        <row r="95">
          <cell r="F95">
            <v>1.524</v>
          </cell>
          <cell r="G95">
            <v>0</v>
          </cell>
          <cell r="H95">
            <v>0</v>
          </cell>
          <cell r="I95">
            <v>1.8110029999999999</v>
          </cell>
        </row>
        <row r="96">
          <cell r="F96">
            <v>19.241</v>
          </cell>
          <cell r="G96">
            <v>0</v>
          </cell>
          <cell r="H96">
            <v>0</v>
          </cell>
          <cell r="I96">
            <v>29.960605000000001</v>
          </cell>
        </row>
        <row r="99">
          <cell r="F99">
            <v>-6.14</v>
          </cell>
          <cell r="G99">
            <v>0</v>
          </cell>
          <cell r="H99">
            <v>0</v>
          </cell>
          <cell r="I99">
            <v>-6.8271939999999995</v>
          </cell>
        </row>
        <row r="101">
          <cell r="F101">
            <v>-0.48499999999999999</v>
          </cell>
          <cell r="G101">
            <v>0</v>
          </cell>
          <cell r="H101">
            <v>0</v>
          </cell>
          <cell r="I101">
            <v>-0.83881300000000014</v>
          </cell>
        </row>
        <row r="102">
          <cell r="F102">
            <v>-2.2650000000000001</v>
          </cell>
          <cell r="G102">
            <v>0</v>
          </cell>
          <cell r="H102">
            <v>0</v>
          </cell>
          <cell r="I102">
            <v>-2.2985972600000024</v>
          </cell>
        </row>
        <row r="105">
          <cell r="F105">
            <v>-7.4039999999999999</v>
          </cell>
          <cell r="G105">
            <v>0</v>
          </cell>
          <cell r="H105">
            <v>0</v>
          </cell>
          <cell r="I105">
            <v>-7.1752047400000016</v>
          </cell>
        </row>
        <row r="107">
          <cell r="F107">
            <v>-1.9E-2</v>
          </cell>
          <cell r="G107">
            <v>0</v>
          </cell>
          <cell r="H107">
            <v>0</v>
          </cell>
          <cell r="I107">
            <v>-7.1293350000000002</v>
          </cell>
        </row>
        <row r="108">
          <cell r="F108">
            <v>1.1319999999999999</v>
          </cell>
          <cell r="G108">
            <v>0</v>
          </cell>
          <cell r="H108">
            <v>0</v>
          </cell>
          <cell r="I108">
            <v>0.8099320000000001</v>
          </cell>
        </row>
        <row r="109">
          <cell r="F109">
            <v>-6.13</v>
          </cell>
          <cell r="G109">
            <v>0</v>
          </cell>
          <cell r="H109">
            <v>0</v>
          </cell>
          <cell r="I109">
            <v>-5.9832560000000017</v>
          </cell>
        </row>
        <row r="111">
          <cell r="F111">
            <v>0</v>
          </cell>
          <cell r="G111">
            <v>0</v>
          </cell>
          <cell r="H111">
            <v>0</v>
          </cell>
          <cell r="I111">
            <v>4.0016259999999999</v>
          </cell>
        </row>
        <row r="112"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F113">
            <v>0.03</v>
          </cell>
          <cell r="G113">
            <v>0</v>
          </cell>
          <cell r="H113">
            <v>0</v>
          </cell>
          <cell r="I113">
            <v>2.1567000000000003E-2</v>
          </cell>
        </row>
        <row r="118">
          <cell r="F118">
            <v>-0.51599599999999968</v>
          </cell>
          <cell r="G118">
            <v>0</v>
          </cell>
          <cell r="H118">
            <v>0</v>
          </cell>
          <cell r="I118">
            <v>6.3525889999999965</v>
          </cell>
        </row>
        <row r="119">
          <cell r="D119">
            <v>0</v>
          </cell>
          <cell r="E119">
            <v>0</v>
          </cell>
          <cell r="F119">
            <v>-0.51600000000000024</v>
          </cell>
          <cell r="G119">
            <v>0</v>
          </cell>
          <cell r="H119">
            <v>0</v>
          </cell>
          <cell r="I119">
            <v>6.3523329999999962</v>
          </cell>
        </row>
        <row r="120">
          <cell r="D120">
            <v>0</v>
          </cell>
          <cell r="E120">
            <v>0</v>
          </cell>
          <cell r="F120">
            <v>4.0000000005591119E-6</v>
          </cell>
          <cell r="G120">
            <v>0</v>
          </cell>
          <cell r="H120">
            <v>0</v>
          </cell>
          <cell r="I120">
            <v>2.5600000000025602E-4</v>
          </cell>
        </row>
        <row r="124">
          <cell r="D124">
            <v>2.8582734614946603E-2</v>
          </cell>
          <cell r="E124">
            <v>3.4232852731059291E-2</v>
          </cell>
          <cell r="F124">
            <v>3.1666632403568082E-2</v>
          </cell>
          <cell r="G124">
            <v>2.8294236185414531E-2</v>
          </cell>
          <cell r="H124">
            <v>2.3696507764522572E-2</v>
          </cell>
          <cell r="I124">
            <v>1.7752901878884182E-2</v>
          </cell>
        </row>
        <row r="215">
          <cell r="D215">
            <v>9.854281799999999</v>
          </cell>
          <cell r="E215">
            <v>8.9825889300000004</v>
          </cell>
          <cell r="F215">
            <v>9.8308480300000003</v>
          </cell>
          <cell r="G215">
            <v>10.177830830000001</v>
          </cell>
          <cell r="H215">
            <v>11.018244780000002</v>
          </cell>
          <cell r="I215">
            <v>9.4764652499999986</v>
          </cell>
        </row>
        <row r="216">
          <cell r="D216">
            <v>5.9971599000000007</v>
          </cell>
          <cell r="E216">
            <v>8.4497309999999999</v>
          </cell>
          <cell r="F216">
            <v>7.2008519100000008</v>
          </cell>
          <cell r="G216">
            <v>6.5356442999999995</v>
          </cell>
          <cell r="H216">
            <v>7.853317370000001</v>
          </cell>
          <cell r="I216">
            <v>7.3989395300000007</v>
          </cell>
        </row>
        <row r="217">
          <cell r="D217">
            <v>5.3051068497332965</v>
          </cell>
          <cell r="E217">
            <v>4.6650009692545984</v>
          </cell>
          <cell r="F217">
            <v>4.9094742415818136</v>
          </cell>
          <cell r="G217">
            <v>4.8225569312808965</v>
          </cell>
          <cell r="H217">
            <v>4.031710205642514</v>
          </cell>
          <cell r="I217">
            <v>4.6463238306589396</v>
          </cell>
        </row>
        <row r="218">
          <cell r="D218">
            <v>0.16472486999999997</v>
          </cell>
          <cell r="E218">
            <v>0.15130452</v>
          </cell>
          <cell r="F218">
            <v>0.16847494000000002</v>
          </cell>
          <cell r="G218">
            <v>0.17660050000000002</v>
          </cell>
          <cell r="H218">
            <v>0.29827706999999998</v>
          </cell>
          <cell r="I218">
            <v>0.30686773000000001</v>
          </cell>
        </row>
        <row r="219">
          <cell r="D219">
            <v>0.16472486999999997</v>
          </cell>
          <cell r="E219">
            <v>0.15130452</v>
          </cell>
          <cell r="F219">
            <v>0.16847494000000002</v>
          </cell>
          <cell r="G219">
            <v>0.17660050000000002</v>
          </cell>
          <cell r="H219">
            <v>0.29827706999999998</v>
          </cell>
          <cell r="I219">
            <v>0.30686773000000001</v>
          </cell>
        </row>
        <row r="220">
          <cell r="D220">
            <v>10.626437710000001</v>
          </cell>
          <cell r="E220">
            <v>8.8445519400000006</v>
          </cell>
          <cell r="F220">
            <v>10.040015199999999</v>
          </cell>
          <cell r="G220">
            <v>11.51082774</v>
          </cell>
          <cell r="H220">
            <v>14.343634590000001</v>
          </cell>
          <cell r="I220">
            <v>24.047649740000001</v>
          </cell>
        </row>
        <row r="221">
          <cell r="D221">
            <v>3.0374959999999999E-2</v>
          </cell>
          <cell r="E221">
            <v>5.8234379999999995E-2</v>
          </cell>
          <cell r="F221">
            <v>0.10089484</v>
          </cell>
          <cell r="G221">
            <v>0.11951416000000001</v>
          </cell>
          <cell r="H221">
            <v>5.4791379999999994E-2</v>
          </cell>
          <cell r="I221">
            <v>0.11821836000000001</v>
          </cell>
        </row>
        <row r="222">
          <cell r="D222">
            <v>11.757473156856772</v>
          </cell>
          <cell r="E222">
            <v>10.621675542931829</v>
          </cell>
          <cell r="F222">
            <v>8.0101553197087476</v>
          </cell>
          <cell r="G222">
            <v>8.4008517198620858</v>
          </cell>
          <cell r="H222">
            <v>11.451933140090585</v>
          </cell>
          <cell r="I222">
            <v>12.389795310404889</v>
          </cell>
        </row>
        <row r="223">
          <cell r="D223">
            <v>4.2779999999999996</v>
          </cell>
          <cell r="E223">
            <v>3.7509999999999999</v>
          </cell>
          <cell r="F223">
            <v>4.1820000000000004</v>
          </cell>
          <cell r="G223">
            <v>4.1415800000000003</v>
          </cell>
          <cell r="H223">
            <v>5.2730560000000004</v>
          </cell>
          <cell r="I223">
            <v>5.3670069999999992</v>
          </cell>
        </row>
        <row r="224">
          <cell r="D224">
            <v>6.7702375000000004</v>
          </cell>
          <cell r="E224">
            <v>5.7582520199999996</v>
          </cell>
          <cell r="F224">
            <v>6.7118631299999993</v>
          </cell>
          <cell r="G224">
            <v>7.7382027500000001</v>
          </cell>
          <cell r="H224">
            <v>8.7062851999999982</v>
          </cell>
          <cell r="I224">
            <v>13.513083929999999</v>
          </cell>
        </row>
        <row r="225">
          <cell r="D225">
            <v>6.7702375000000004</v>
          </cell>
          <cell r="E225">
            <v>5.7582520199999996</v>
          </cell>
          <cell r="F225">
            <v>6.7118631299999993</v>
          </cell>
          <cell r="G225">
            <v>7.7382027500000001</v>
          </cell>
          <cell r="H225">
            <v>8.7062851999999982</v>
          </cell>
          <cell r="I225">
            <v>13.513083929999999</v>
          </cell>
        </row>
        <row r="226">
          <cell r="D226">
            <v>0.38730850000000006</v>
          </cell>
          <cell r="E226">
            <v>0.37649360000000004</v>
          </cell>
          <cell r="F226">
            <v>0.39768987999999994</v>
          </cell>
          <cell r="G226">
            <v>0.34015878000000005</v>
          </cell>
          <cell r="H226">
            <v>0.37642578000000004</v>
          </cell>
          <cell r="I226">
            <v>0.39305464000000001</v>
          </cell>
        </row>
        <row r="227">
          <cell r="D227">
            <v>0.14559234000000001</v>
          </cell>
          <cell r="E227">
            <v>0.14559234000000001</v>
          </cell>
          <cell r="F227">
            <v>0.14559234000000001</v>
          </cell>
          <cell r="G227">
            <v>0.14559234000000001</v>
          </cell>
          <cell r="H227">
            <v>0.14559234000000001</v>
          </cell>
          <cell r="I227">
            <v>0.14559234000000001</v>
          </cell>
        </row>
        <row r="228">
          <cell r="D228">
            <v>0.53979997999999996</v>
          </cell>
          <cell r="E228">
            <v>0.48565089</v>
          </cell>
          <cell r="F228">
            <v>0.42448808999999998</v>
          </cell>
          <cell r="G228">
            <v>0.37510971999999998</v>
          </cell>
          <cell r="H228">
            <v>0.38519629</v>
          </cell>
          <cell r="I228">
            <v>0.35578603000000003</v>
          </cell>
        </row>
        <row r="229">
          <cell r="D229">
            <v>-1.8637500000000236E-3</v>
          </cell>
          <cell r="E229">
            <v>-0.11354050000000007</v>
          </cell>
          <cell r="F229">
            <v>-8.2957100000000238E-3</v>
          </cell>
          <cell r="G229">
            <v>4.0189699999999993E-3</v>
          </cell>
          <cell r="H229">
            <v>-3.896650000000008E-3</v>
          </cell>
          <cell r="I229">
            <v>-6.2350200000000373E-3</v>
          </cell>
        </row>
        <row r="230"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5.7563999999999997E-2</v>
          </cell>
        </row>
        <row r="232">
          <cell r="D232">
            <v>0.23880679000000002</v>
          </cell>
          <cell r="E232">
            <v>0.22840154000000001</v>
          </cell>
          <cell r="F232">
            <v>0.49530427999999993</v>
          </cell>
          <cell r="G232">
            <v>0.18176017000000005</v>
          </cell>
          <cell r="H232">
            <v>0.22227309000000006</v>
          </cell>
          <cell r="I232">
            <v>0.14132816000000001</v>
          </cell>
        </row>
        <row r="233">
          <cell r="D233">
            <v>0.60916539999999997</v>
          </cell>
          <cell r="E233">
            <v>0.8092743200000001</v>
          </cell>
          <cell r="F233">
            <v>0.56662335000000008</v>
          </cell>
          <cell r="G233">
            <v>0.82676479999999986</v>
          </cell>
          <cell r="H233">
            <v>0.78780936999999995</v>
          </cell>
          <cell r="I233">
            <v>0.90530736999999983</v>
          </cell>
        </row>
        <row r="234">
          <cell r="D234">
            <v>0.9627529199999999</v>
          </cell>
          <cell r="E234">
            <v>0.93647306000000008</v>
          </cell>
          <cell r="F234">
            <v>0.97488092000000004</v>
          </cell>
          <cell r="G234">
            <v>0.93767449000000003</v>
          </cell>
          <cell r="H234">
            <v>0.97674641999999989</v>
          </cell>
          <cell r="I234">
            <v>0.91344458000000006</v>
          </cell>
        </row>
        <row r="235">
          <cell r="D235">
            <v>1.1519999999999998E-3</v>
          </cell>
          <cell r="E235">
            <v>1.15E-3</v>
          </cell>
          <cell r="F235">
            <v>1.1510000000000001E-3</v>
          </cell>
          <cell r="G235">
            <v>1.15E-3</v>
          </cell>
          <cell r="H235">
            <v>8.7000000000000001E-4</v>
          </cell>
          <cell r="I235">
            <v>8.7199999999999995E-4</v>
          </cell>
        </row>
        <row r="236"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D237">
            <v>0.93833</v>
          </cell>
          <cell r="E237">
            <v>1.5826300000000002</v>
          </cell>
          <cell r="F237">
            <v>2.2081360000000001</v>
          </cell>
          <cell r="G237">
            <v>2.1488100000000001</v>
          </cell>
          <cell r="H237">
            <v>2.1172840000000002</v>
          </cell>
          <cell r="I237">
            <v>2.7228546200000001</v>
          </cell>
        </row>
        <row r="238"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</row>
        <row r="241">
          <cell r="D241">
            <v>0</v>
          </cell>
          <cell r="E241">
            <v>0</v>
          </cell>
          <cell r="F241">
            <v>77.745999999999995</v>
          </cell>
          <cell r="G241">
            <v>0</v>
          </cell>
          <cell r="H241">
            <v>0</v>
          </cell>
          <cell r="I241">
            <v>81.060345999999996</v>
          </cell>
        </row>
        <row r="242">
          <cell r="D242">
            <v>0</v>
          </cell>
          <cell r="E242">
            <v>0</v>
          </cell>
          <cell r="F242">
            <v>0.48399999999999999</v>
          </cell>
          <cell r="G242">
            <v>0</v>
          </cell>
          <cell r="H242">
            <v>0</v>
          </cell>
          <cell r="I242">
            <v>0.83981300000000014</v>
          </cell>
        </row>
        <row r="243">
          <cell r="D243">
            <v>0</v>
          </cell>
          <cell r="E243">
            <v>0</v>
          </cell>
          <cell r="F243">
            <v>-52.593000000000004</v>
          </cell>
          <cell r="G243">
            <v>0</v>
          </cell>
          <cell r="H243">
            <v>0</v>
          </cell>
          <cell r="I243">
            <v>-45.805410999999992</v>
          </cell>
        </row>
        <row r="244">
          <cell r="D244">
            <v>0</v>
          </cell>
          <cell r="E244">
            <v>0</v>
          </cell>
          <cell r="F244">
            <v>-18.888000000000002</v>
          </cell>
          <cell r="G244">
            <v>0</v>
          </cell>
          <cell r="H244">
            <v>0</v>
          </cell>
          <cell r="I244">
            <v>-29.6337229999999</v>
          </cell>
        </row>
        <row r="245">
          <cell r="D245">
            <v>0</v>
          </cell>
          <cell r="E245">
            <v>0</v>
          </cell>
          <cell r="F245">
            <v>-3.2280000000000002</v>
          </cell>
          <cell r="G245">
            <v>0</v>
          </cell>
          <cell r="H245">
            <v>0</v>
          </cell>
          <cell r="I245">
            <v>-3.1539870000000954</v>
          </cell>
        </row>
        <row r="246"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</row>
        <row r="247">
          <cell r="D247">
            <v>0</v>
          </cell>
          <cell r="E247">
            <v>0</v>
          </cell>
          <cell r="F247">
            <v>1.45</v>
          </cell>
          <cell r="G247">
            <v>0</v>
          </cell>
          <cell r="H247">
            <v>0</v>
          </cell>
          <cell r="I247">
            <v>1.1160309999999998</v>
          </cell>
        </row>
        <row r="248">
          <cell r="D248">
            <v>0</v>
          </cell>
          <cell r="E248">
            <v>0</v>
          </cell>
          <cell r="F248">
            <v>-2.6560000000000001</v>
          </cell>
          <cell r="G248">
            <v>0</v>
          </cell>
          <cell r="H248">
            <v>0</v>
          </cell>
          <cell r="I248">
            <v>-3.3349259999999998</v>
          </cell>
        </row>
        <row r="249">
          <cell r="D249">
            <v>0</v>
          </cell>
          <cell r="E249">
            <v>0</v>
          </cell>
          <cell r="F249">
            <v>-4.8239999999999998</v>
          </cell>
          <cell r="G249">
            <v>0</v>
          </cell>
          <cell r="H249">
            <v>0</v>
          </cell>
          <cell r="I249">
            <v>-5.8389720000000001</v>
          </cell>
        </row>
        <row r="250">
          <cell r="D250">
            <v>0</v>
          </cell>
          <cell r="E250">
            <v>0</v>
          </cell>
          <cell r="F250">
            <v>1.9999999999999999E-6</v>
          </cell>
          <cell r="G250">
            <v>0</v>
          </cell>
          <cell r="H250">
            <v>0</v>
          </cell>
          <cell r="I250">
            <v>-1.9999999999999999E-6</v>
          </cell>
        </row>
        <row r="251">
          <cell r="D251">
            <v>0</v>
          </cell>
          <cell r="E251">
            <v>0</v>
          </cell>
          <cell r="F251">
            <v>4.0000000000000001E-3</v>
          </cell>
          <cell r="G251">
            <v>0</v>
          </cell>
          <cell r="H251">
            <v>0</v>
          </cell>
          <cell r="I251">
            <v>2.9273000000000004E-2</v>
          </cell>
        </row>
        <row r="252">
          <cell r="D252">
            <v>0</v>
          </cell>
          <cell r="E252">
            <v>0</v>
          </cell>
          <cell r="F252">
            <v>20</v>
          </cell>
          <cell r="G252">
            <v>0</v>
          </cell>
          <cell r="H252">
            <v>0</v>
          </cell>
          <cell r="I252">
            <v>5</v>
          </cell>
        </row>
        <row r="253">
          <cell r="D253">
            <v>0</v>
          </cell>
          <cell r="E253">
            <v>0</v>
          </cell>
          <cell r="F253">
            <v>1.9999999999999999E-6</v>
          </cell>
          <cell r="G253">
            <v>0</v>
          </cell>
          <cell r="H253">
            <v>0</v>
          </cell>
          <cell r="I253">
            <v>-1.9999999999999999E-6</v>
          </cell>
        </row>
        <row r="254">
          <cell r="D254">
            <v>0</v>
          </cell>
          <cell r="E254">
            <v>0</v>
          </cell>
          <cell r="F254">
            <v>-22.4</v>
          </cell>
          <cell r="G254">
            <v>0</v>
          </cell>
          <cell r="H254">
            <v>0</v>
          </cell>
          <cell r="I254">
            <v>0</v>
          </cell>
        </row>
        <row r="255">
          <cell r="D255">
            <v>0</v>
          </cell>
          <cell r="E255">
            <v>0</v>
          </cell>
          <cell r="F255">
            <v>-4.9049960000000148</v>
          </cell>
          <cell r="G255">
            <v>0</v>
          </cell>
          <cell r="H255">
            <v>0</v>
          </cell>
          <cell r="I255">
            <v>0.27844000000001429</v>
          </cell>
        </row>
        <row r="263">
          <cell r="D263">
            <v>0.1136421</v>
          </cell>
          <cell r="E263">
            <v>0.10224229</v>
          </cell>
          <cell r="F263">
            <v>0.11319682</v>
          </cell>
          <cell r="G263">
            <v>0.10717421000000001</v>
          </cell>
          <cell r="H263">
            <v>0.21230173000000002</v>
          </cell>
          <cell r="I263">
            <v>0.25413288000000001</v>
          </cell>
        </row>
        <row r="264">
          <cell r="D264">
            <v>1.7683440000000001</v>
          </cell>
          <cell r="E264">
            <v>1.73743197</v>
          </cell>
          <cell r="F264">
            <v>1.77992471</v>
          </cell>
          <cell r="G264">
            <v>1.7379364500000001</v>
          </cell>
          <cell r="H264">
            <v>1.78551638</v>
          </cell>
          <cell r="I264">
            <v>1.7462149500000002</v>
          </cell>
        </row>
        <row r="266"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</row>
        <row r="267">
          <cell r="D267">
            <v>0.37806241000000002</v>
          </cell>
          <cell r="E267">
            <v>0.387264</v>
          </cell>
          <cell r="F267">
            <v>0.38883475000000001</v>
          </cell>
          <cell r="G267">
            <v>0.38465199999999999</v>
          </cell>
          <cell r="H267">
            <v>0.38871909000000004</v>
          </cell>
          <cell r="I267">
            <v>0.51356221000000002</v>
          </cell>
        </row>
        <row r="268">
          <cell r="D268">
            <v>0.6375906699999998</v>
          </cell>
          <cell r="E268">
            <v>0.71307552999999979</v>
          </cell>
          <cell r="F268">
            <v>0.38082792999999998</v>
          </cell>
          <cell r="G268">
            <v>0.54555745999999983</v>
          </cell>
          <cell r="H268">
            <v>0.66379633000000005</v>
          </cell>
          <cell r="I268">
            <v>0.97709790000000019</v>
          </cell>
        </row>
        <row r="269">
          <cell r="D269">
            <v>1.54221031</v>
          </cell>
          <cell r="E269">
            <v>3.4342427100000004</v>
          </cell>
          <cell r="F269">
            <v>2.31216891</v>
          </cell>
          <cell r="G269">
            <v>3.2908031999999996</v>
          </cell>
          <cell r="H269">
            <v>3.2501553900000002</v>
          </cell>
          <cell r="I269">
            <v>-0.20899783999999971</v>
          </cell>
        </row>
        <row r="271">
          <cell r="D271">
            <v>0.32660400000000001</v>
          </cell>
          <cell r="E271">
            <v>0.32676100000000002</v>
          </cell>
          <cell r="F271">
            <v>0.32700699999999999</v>
          </cell>
          <cell r="G271">
            <v>0.327407</v>
          </cell>
          <cell r="H271">
            <v>0.32808499999999996</v>
          </cell>
          <cell r="I271">
            <v>0.32866073999999995</v>
          </cell>
        </row>
        <row r="272">
          <cell r="D272">
            <v>9.0783999999999993E-4</v>
          </cell>
          <cell r="E272">
            <v>8.6903999999999996E-4</v>
          </cell>
          <cell r="F272">
            <v>8.3001000000000006E-4</v>
          </cell>
          <cell r="G272">
            <v>8.5921999999999995E-4</v>
          </cell>
          <cell r="H272">
            <v>8.1632000000000004E-4</v>
          </cell>
          <cell r="I272">
            <v>7.7316999999999989E-4</v>
          </cell>
        </row>
        <row r="273">
          <cell r="D273">
            <v>0.14845</v>
          </cell>
          <cell r="E273">
            <v>7.0004000000000011E-2</v>
          </cell>
          <cell r="F273">
            <v>4.5050000000000003E-3</v>
          </cell>
          <cell r="G273">
            <v>0.229798</v>
          </cell>
          <cell r="H273">
            <v>4.9337000000000006E-2</v>
          </cell>
          <cell r="I273">
            <v>-0.27622079999999999</v>
          </cell>
        </row>
        <row r="274">
          <cell r="F274">
            <v>0</v>
          </cell>
          <cell r="G274">
            <v>0</v>
          </cell>
          <cell r="H274">
            <v>0</v>
          </cell>
          <cell r="I274">
            <v>0</v>
          </cell>
        </row>
        <row r="277">
          <cell r="F277">
            <v>1.389</v>
          </cell>
          <cell r="G277">
            <v>0</v>
          </cell>
          <cell r="H277">
            <v>0</v>
          </cell>
          <cell r="I277">
            <v>0.42813699999999999</v>
          </cell>
        </row>
        <row r="278">
          <cell r="F278">
            <v>5.2610000000000001</v>
          </cell>
          <cell r="G278">
            <v>0</v>
          </cell>
          <cell r="H278">
            <v>0</v>
          </cell>
          <cell r="I278">
            <v>5.245309999999999</v>
          </cell>
        </row>
        <row r="279">
          <cell r="F279">
            <v>-10.426</v>
          </cell>
          <cell r="G279">
            <v>0</v>
          </cell>
          <cell r="H279">
            <v>0</v>
          </cell>
          <cell r="I279">
            <v>0.4529999999999994</v>
          </cell>
        </row>
        <row r="280">
          <cell r="F280">
            <v>0.32900000000000001</v>
          </cell>
          <cell r="G280">
            <v>0</v>
          </cell>
          <cell r="H280">
            <v>0</v>
          </cell>
          <cell r="I280">
            <v>0.57369000000000003</v>
          </cell>
        </row>
        <row r="281">
          <cell r="F281">
            <v>-3.0000000000000001E-3</v>
          </cell>
          <cell r="G281">
            <v>0</v>
          </cell>
          <cell r="H281">
            <v>0</v>
          </cell>
          <cell r="I281">
            <v>-2E-3</v>
          </cell>
        </row>
        <row r="282">
          <cell r="F282">
            <v>0.309</v>
          </cell>
          <cell r="G282">
            <v>0</v>
          </cell>
          <cell r="H282">
            <v>0</v>
          </cell>
          <cell r="I282">
            <v>0.192</v>
          </cell>
        </row>
        <row r="283">
          <cell r="F283">
            <v>-8.0000000000000002E-3</v>
          </cell>
          <cell r="G283">
            <v>0</v>
          </cell>
          <cell r="H283">
            <v>0</v>
          </cell>
          <cell r="I283">
            <v>-3.1579999999999999</v>
          </cell>
        </row>
        <row r="284">
          <cell r="F284">
            <v>22.4</v>
          </cell>
          <cell r="G284">
            <v>0</v>
          </cell>
          <cell r="H284">
            <v>0</v>
          </cell>
          <cell r="I284">
            <v>0</v>
          </cell>
        </row>
        <row r="285">
          <cell r="F285">
            <v>-0.38300000000000001</v>
          </cell>
          <cell r="G285">
            <v>0</v>
          </cell>
          <cell r="H285">
            <v>0</v>
          </cell>
          <cell r="I285">
            <v>-0.51400000000000001</v>
          </cell>
        </row>
        <row r="286">
          <cell r="F286">
            <v>0</v>
          </cell>
          <cell r="G286">
            <v>0</v>
          </cell>
          <cell r="H286">
            <v>0</v>
          </cell>
          <cell r="I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  <cell r="I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  <cell r="I288">
            <v>-34.001626000000002</v>
          </cell>
        </row>
        <row r="289">
          <cell r="F289">
            <v>0</v>
          </cell>
          <cell r="G289">
            <v>0</v>
          </cell>
          <cell r="H289">
            <v>0</v>
          </cell>
          <cell r="I289">
            <v>36</v>
          </cell>
        </row>
        <row r="290">
          <cell r="F290">
            <v>-22.4</v>
          </cell>
          <cell r="G290">
            <v>0</v>
          </cell>
          <cell r="H290">
            <v>0</v>
          </cell>
          <cell r="I290">
            <v>0</v>
          </cell>
        </row>
        <row r="291">
          <cell r="E291">
            <v>0</v>
          </cell>
          <cell r="F291">
            <v>-3.532</v>
          </cell>
          <cell r="G291">
            <v>0</v>
          </cell>
          <cell r="H291">
            <v>0</v>
          </cell>
          <cell r="I291">
            <v>5.216510999999997</v>
          </cell>
        </row>
        <row r="293">
          <cell r="D293">
            <v>6.6130320000000005</v>
          </cell>
        </row>
        <row r="301">
          <cell r="D301">
            <v>5.7229260000000004E-2</v>
          </cell>
          <cell r="E301">
            <v>5.0932180000000001E-2</v>
          </cell>
          <cell r="F301">
            <v>3.5628550000000002E-2</v>
          </cell>
          <cell r="G301">
            <v>3.464851E-2</v>
          </cell>
          <cell r="H301">
            <v>8.5922149999999989E-2</v>
          </cell>
          <cell r="I301">
            <v>3.9065289999999996E-2</v>
          </cell>
        </row>
        <row r="302">
          <cell r="D302">
            <v>2.4433051600000004</v>
          </cell>
          <cell r="E302">
            <v>2.19820927</v>
          </cell>
          <cell r="F302">
            <v>2.4337317000000001</v>
          </cell>
          <cell r="G302">
            <v>2.3042454299999999</v>
          </cell>
          <cell r="H302">
            <v>2.36620579</v>
          </cell>
          <cell r="I302">
            <v>2.1855427400000003</v>
          </cell>
        </row>
        <row r="303">
          <cell r="D303">
            <v>1.37203E-3</v>
          </cell>
          <cell r="E303">
            <v>1.53268E-3</v>
          </cell>
          <cell r="F303">
            <v>1.4462100000000001E-3</v>
          </cell>
          <cell r="G303">
            <v>6.6048800000000005E-3</v>
          </cell>
          <cell r="H303">
            <v>1.8685000000000002E-3</v>
          </cell>
          <cell r="I303">
            <v>1.45772E-3</v>
          </cell>
        </row>
        <row r="304">
          <cell r="D304">
            <v>0.04</v>
          </cell>
          <cell r="E304">
            <v>0.04</v>
          </cell>
          <cell r="F304">
            <v>0.04</v>
          </cell>
          <cell r="G304">
            <v>0.04</v>
          </cell>
          <cell r="H304">
            <v>0.04</v>
          </cell>
          <cell r="I304">
            <v>0.04</v>
          </cell>
        </row>
        <row r="305">
          <cell r="D305">
            <v>1.9113914400000003</v>
          </cell>
          <cell r="E305">
            <v>1.7260774000000001</v>
          </cell>
          <cell r="F305">
            <v>1.9614394999999996</v>
          </cell>
          <cell r="G305">
            <v>1.9349308700000003</v>
          </cell>
          <cell r="H305">
            <v>1.8802489599999999</v>
          </cell>
          <cell r="I305">
            <v>3.9797834900000004</v>
          </cell>
        </row>
        <row r="306">
          <cell r="D306">
            <v>0.53979997999999996</v>
          </cell>
          <cell r="E306">
            <v>0.48565088999999989</v>
          </cell>
          <cell r="F306">
            <v>0.42448809000000004</v>
          </cell>
          <cell r="G306">
            <v>0.37510971999999998</v>
          </cell>
          <cell r="H306">
            <v>0.48744193999999996</v>
          </cell>
          <cell r="I306">
            <v>0.50826576000000001</v>
          </cell>
        </row>
        <row r="307">
          <cell r="D307">
            <v>2.3909999999999999E-3</v>
          </cell>
          <cell r="E307">
            <v>-1.2359999999999999E-3</v>
          </cell>
          <cell r="F307">
            <v>1.2596E-2</v>
          </cell>
          <cell r="G307">
            <v>-5.3249999999999999E-3</v>
          </cell>
          <cell r="H307">
            <v>1.2771000000000001E-2</v>
          </cell>
          <cell r="I307">
            <v>-0.69147000000000003</v>
          </cell>
        </row>
        <row r="308">
          <cell r="D308">
            <v>0.10481</v>
          </cell>
        </row>
        <row r="311">
          <cell r="F311">
            <v>0.21</v>
          </cell>
          <cell r="G311">
            <v>0</v>
          </cell>
          <cell r="H311">
            <v>0</v>
          </cell>
          <cell r="I311">
            <v>0.19050900000000001</v>
          </cell>
        </row>
        <row r="312">
          <cell r="F312">
            <v>-0.123</v>
          </cell>
          <cell r="G312">
            <v>0</v>
          </cell>
          <cell r="H312">
            <v>0</v>
          </cell>
          <cell r="I312">
            <v>-0.11699999999999999</v>
          </cell>
        </row>
        <row r="313">
          <cell r="F313">
            <v>0.14399999999999999</v>
          </cell>
          <cell r="G313">
            <v>0</v>
          </cell>
          <cell r="H313">
            <v>0</v>
          </cell>
          <cell r="I313">
            <v>0.15942599999999998</v>
          </cell>
        </row>
        <row r="314">
          <cell r="F314">
            <v>7.0750000000000002</v>
          </cell>
          <cell r="G314">
            <v>0</v>
          </cell>
          <cell r="H314">
            <v>0</v>
          </cell>
          <cell r="I314">
            <v>6.8562399999999988</v>
          </cell>
        </row>
        <row r="315">
          <cell r="F315">
            <v>-2.8959999999999999</v>
          </cell>
          <cell r="G315">
            <v>0</v>
          </cell>
          <cell r="H315">
            <v>0</v>
          </cell>
          <cell r="I315">
            <v>-10.132197999999999</v>
          </cell>
        </row>
        <row r="316">
          <cell r="F316">
            <v>-1.4470000000000001</v>
          </cell>
          <cell r="G316">
            <v>0</v>
          </cell>
          <cell r="H316">
            <v>0</v>
          </cell>
          <cell r="I316">
            <v>-1.3737559999999998</v>
          </cell>
        </row>
        <row r="317">
          <cell r="F317">
            <v>2.8000000000000001E-2</v>
          </cell>
          <cell r="G317">
            <v>0</v>
          </cell>
          <cell r="H317">
            <v>0</v>
          </cell>
          <cell r="I317">
            <v>2.1011999999999999E-2</v>
          </cell>
        </row>
        <row r="318">
          <cell r="F318">
            <v>-1.2E-2</v>
          </cell>
          <cell r="G318">
            <v>0</v>
          </cell>
          <cell r="H318">
            <v>0</v>
          </cell>
          <cell r="I318">
            <v>0.21314500000000003</v>
          </cell>
        </row>
        <row r="319">
          <cell r="F319">
            <v>20</v>
          </cell>
          <cell r="G319">
            <v>0</v>
          </cell>
          <cell r="H319">
            <v>0</v>
          </cell>
          <cell r="I319">
            <v>-25</v>
          </cell>
        </row>
        <row r="321">
          <cell r="F321">
            <v>-20</v>
          </cell>
          <cell r="G321">
            <v>0</v>
          </cell>
          <cell r="H321">
            <v>0</v>
          </cell>
          <cell r="I321">
            <v>25</v>
          </cell>
        </row>
        <row r="384">
          <cell r="G384">
            <v>0</v>
          </cell>
          <cell r="H384">
            <v>0</v>
          </cell>
          <cell r="I384">
            <v>0</v>
          </cell>
        </row>
        <row r="428">
          <cell r="G428">
            <v>0</v>
          </cell>
          <cell r="H428">
            <v>0</v>
          </cell>
          <cell r="I42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Change log"/>
      <sheetName val="Input|General"/>
      <sheetName val="Input|Inflation"/>
      <sheetName val="Input|Reported opex"/>
      <sheetName val="Input|Rate of change"/>
      <sheetName val="Input|Step changes"/>
      <sheetName val="Calc|Opex forecast"/>
      <sheetName val="Output|Models"/>
      <sheetName val="Lookup|Tables"/>
      <sheetName val="Check|List"/>
    </sheetNames>
    <sheetDataSet>
      <sheetData sheetId="0"/>
      <sheetData sheetId="1"/>
      <sheetData sheetId="2"/>
      <sheetData sheetId="3"/>
      <sheetData sheetId="4"/>
      <sheetData sheetId="5">
        <row r="41">
          <cell r="P41">
            <v>9.3995370046197589E-3</v>
          </cell>
          <cell r="Q41">
            <v>8.708514680836367E-3</v>
          </cell>
          <cell r="R41">
            <v>8.908624178181019E-3</v>
          </cell>
          <cell r="S41">
            <v>1.0505059246770919E-2</v>
          </cell>
          <cell r="T41">
            <v>1.2237522240753864E-2</v>
          </cell>
        </row>
      </sheetData>
      <sheetData sheetId="6"/>
      <sheetData sheetId="7"/>
      <sheetData sheetId="8">
        <row r="13">
          <cell r="O13">
            <v>20.471551718469811</v>
          </cell>
        </row>
      </sheetData>
      <sheetData sheetId="9"/>
      <sheetData sheetId="10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nor Capex"/>
      <sheetName val="Minor Capex- BS adjustments"/>
      <sheetName val="Summary"/>
    </sheetNames>
    <sheetDataSet>
      <sheetData sheetId="0" refreshError="1"/>
      <sheetData sheetId="1"/>
      <sheetData sheetId="2">
        <row r="10">
          <cell r="C10">
            <v>219778.35148694253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Construct - Aus"/>
      <sheetName val="Constn IPD Table"/>
      <sheetName val="Total Construct - NSW"/>
      <sheetName val="Constn Costs - Annual"/>
      <sheetName val="IPD Table (2)"/>
      <sheetName val="EC IPD QTR"/>
      <sheetName val="ElecvWD Chart"/>
      <sheetName val="Chart1 - Aus"/>
      <sheetName val="Chart2 - Aus"/>
      <sheetName val="Chart3 - Aus"/>
      <sheetName val="Chart1 - NSW"/>
      <sheetName val="Chart2 - NSW"/>
      <sheetName val="Chart3 - NSW"/>
      <sheetName val="PPI - Qtrly"/>
      <sheetName val="PPI - Annual"/>
      <sheetName val="Definitions"/>
      <sheetName val="NSW STCONSTN"/>
      <sheetName val="Total Constn NSW"/>
      <sheetName val="Total Constn AUS"/>
      <sheetName val="ECA"/>
      <sheetName val="EGW GFKF Table"/>
      <sheetName val="IPD Table"/>
      <sheetName val="Constn Costs"/>
      <sheetName val="Elec_ECA Chart"/>
      <sheetName val="Qtrly Prices"/>
      <sheetName val="Investments"/>
      <sheetName val="Sheet1"/>
      <sheetName val="Annual"/>
      <sheetName val="NSW"/>
      <sheetName val="NSW StateConstn"/>
      <sheetName val="Sheet1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5">
          <cell r="AG5">
            <v>3225.4483486386025</v>
          </cell>
          <cell r="AN5">
            <v>848.56522550805903</v>
          </cell>
          <cell r="AZ5">
            <v>-892.62484324081561</v>
          </cell>
          <cell r="BE5">
            <v>-3225.4483486386025</v>
          </cell>
          <cell r="BG5">
            <v>4295.8887316749224</v>
          </cell>
        </row>
        <row r="6">
          <cell r="AG6">
            <v>3183.1528911298765</v>
          </cell>
          <cell r="AN6">
            <v>1408.5077639547894</v>
          </cell>
          <cell r="AZ6">
            <v>-899.14741296040665</v>
          </cell>
          <cell r="BE6">
            <v>-3183.1528911298765</v>
          </cell>
          <cell r="BG6">
            <v>4650.3899445626339</v>
          </cell>
        </row>
        <row r="7">
          <cell r="AG7">
            <v>2826.28558132339</v>
          </cell>
          <cell r="AN7">
            <v>997.48364055034915</v>
          </cell>
          <cell r="AZ7">
            <v>-531.06183749273077</v>
          </cell>
          <cell r="BE7">
            <v>-2826.28558132339</v>
          </cell>
          <cell r="BG7">
            <v>4343.4075687854493</v>
          </cell>
        </row>
        <row r="8">
          <cell r="AG8">
            <v>2702.4399487912906</v>
          </cell>
          <cell r="AN8">
            <v>546.94228640604263</v>
          </cell>
          <cell r="AZ8">
            <v>-380.24661790838763</v>
          </cell>
          <cell r="BE8">
            <v>-2702.4399487912906</v>
          </cell>
          <cell r="BG8">
            <v>4183.8079276638664</v>
          </cell>
        </row>
        <row r="9">
          <cell r="AG9">
            <v>2979.1742573971428</v>
          </cell>
          <cell r="AN9">
            <v>476.06563751293788</v>
          </cell>
          <cell r="AZ9">
            <v>-472.18479214640411</v>
          </cell>
          <cell r="BE9">
            <v>-2979.1742573971428</v>
          </cell>
          <cell r="BG9">
            <v>4205.3244154847707</v>
          </cell>
        </row>
        <row r="10">
          <cell r="AG10">
            <v>3515.0347970448843</v>
          </cell>
          <cell r="AN10">
            <v>655.15328696391407</v>
          </cell>
          <cell r="AX10">
            <v>5982</v>
          </cell>
          <cell r="AZ10">
            <v>-409.87083869217531</v>
          </cell>
          <cell r="BE10">
            <v>-3515.0347970448843</v>
          </cell>
          <cell r="BG10">
            <v>4084.0679326728468</v>
          </cell>
          <cell r="BI10">
            <v>7902.2713133036314</v>
          </cell>
          <cell r="BO10">
            <v>8222</v>
          </cell>
        </row>
        <row r="11">
          <cell r="AG11">
            <v>3912.6336856342486</v>
          </cell>
          <cell r="AN11">
            <v>975.11703089326261</v>
          </cell>
          <cell r="AX11">
            <v>6827</v>
          </cell>
          <cell r="AZ11">
            <v>-231.50467708719543</v>
          </cell>
          <cell r="BE11">
            <v>-3912.6336856342486</v>
          </cell>
          <cell r="BG11">
            <v>4011.1749261370705</v>
          </cell>
          <cell r="BI11">
            <v>8532.5276188687458</v>
          </cell>
          <cell r="BO11">
            <v>8728</v>
          </cell>
        </row>
        <row r="12">
          <cell r="AG12">
            <v>5089.2869601066577</v>
          </cell>
          <cell r="AN12">
            <v>920.5973714968419</v>
          </cell>
          <cell r="AX12">
            <v>8500</v>
          </cell>
          <cell r="AZ12">
            <v>-403.41087057793629</v>
          </cell>
          <cell r="BE12">
            <v>-5089.2869601066577</v>
          </cell>
          <cell r="BG12">
            <v>3201.3339086305637</v>
          </cell>
          <cell r="BI12">
            <v>10090.918529766343</v>
          </cell>
          <cell r="BO12">
            <v>7790</v>
          </cell>
        </row>
        <row r="13">
          <cell r="AG13">
            <v>6142.6504314983295</v>
          </cell>
          <cell r="AN13">
            <v>925.11197603816697</v>
          </cell>
          <cell r="AX13">
            <v>9233</v>
          </cell>
          <cell r="AZ13">
            <v>313.55354490995524</v>
          </cell>
          <cell r="BE13">
            <v>1869.2399653007142</v>
          </cell>
          <cell r="BG13">
            <v>3050.1588230736925</v>
          </cell>
          <cell r="BI13">
            <v>1413.0298304232356</v>
          </cell>
          <cell r="BO13">
            <v>7511</v>
          </cell>
        </row>
        <row r="14">
          <cell r="AG14">
            <v>6753.5545144106418</v>
          </cell>
          <cell r="AN14">
            <v>1312.5983096335794</v>
          </cell>
          <cell r="AX14">
            <v>11235</v>
          </cell>
          <cell r="AZ14">
            <v>439.10711613145304</v>
          </cell>
          <cell r="BE14">
            <v>1993.3343135768646</v>
          </cell>
          <cell r="BG14">
            <v>3709.5240912296476</v>
          </cell>
          <cell r="BI14">
            <v>2378.9480968536418</v>
          </cell>
          <cell r="BO14">
            <v>8499</v>
          </cell>
        </row>
        <row r="15">
          <cell r="AG15">
            <v>6495.2438658727278</v>
          </cell>
          <cell r="AN15">
            <v>1400.6545822405121</v>
          </cell>
          <cell r="AX15">
            <v>11128</v>
          </cell>
          <cell r="AZ15">
            <v>483.56698791561575</v>
          </cell>
          <cell r="BE15">
            <v>2236.0975381864919</v>
          </cell>
          <cell r="BG15">
            <v>4111.9550897700083</v>
          </cell>
          <cell r="BI15">
            <v>1998.7633136491249</v>
          </cell>
          <cell r="BO15">
            <v>8487</v>
          </cell>
        </row>
        <row r="16">
          <cell r="AG16">
            <v>4738.948678612529</v>
          </cell>
          <cell r="AN16">
            <v>1227.5544048423076</v>
          </cell>
          <cell r="AX16">
            <v>9002</v>
          </cell>
          <cell r="AZ16">
            <v>461.58586121976805</v>
          </cell>
          <cell r="BE16">
            <v>2507.3597199216101</v>
          </cell>
          <cell r="BG16">
            <v>3998.1043634202001</v>
          </cell>
          <cell r="BI16">
            <v>2584.93102048439</v>
          </cell>
          <cell r="BO16">
            <v>8673</v>
          </cell>
        </row>
        <row r="17">
          <cell r="AG17">
            <v>3770.9679760302824</v>
          </cell>
          <cell r="AN17">
            <v>996.33612691441408</v>
          </cell>
          <cell r="AX17">
            <v>7086</v>
          </cell>
          <cell r="AZ17">
            <v>544.12695248173804</v>
          </cell>
          <cell r="BE17">
            <v>2151.5985051286189</v>
          </cell>
          <cell r="BG17">
            <v>4176.2687864924965</v>
          </cell>
          <cell r="BI17">
            <v>2080.4203555223357</v>
          </cell>
          <cell r="BO17">
            <v>8716</v>
          </cell>
        </row>
        <row r="18">
          <cell r="AG18">
            <v>3393.9521345300554</v>
          </cell>
          <cell r="AN18">
            <v>1231.1247049977853</v>
          </cell>
          <cell r="AX18">
            <v>6815</v>
          </cell>
          <cell r="AZ18">
            <v>293.46734170799755</v>
          </cell>
          <cell r="BE18">
            <v>2100.6585647594247</v>
          </cell>
          <cell r="BG18">
            <v>4168.9653748860819</v>
          </cell>
          <cell r="BI18">
            <v>1991.2307823704305</v>
          </cell>
          <cell r="BO18">
            <v>8515</v>
          </cell>
        </row>
        <row r="19">
          <cell r="AG19">
            <v>3905.2721280610131</v>
          </cell>
          <cell r="AN19">
            <v>1721.5209611045527</v>
          </cell>
          <cell r="AX19">
            <v>8030</v>
          </cell>
          <cell r="AZ19">
            <v>264.10951642327746</v>
          </cell>
          <cell r="BE19">
            <v>1601.6277666966143</v>
          </cell>
          <cell r="BG19">
            <v>4218.2660390717083</v>
          </cell>
          <cell r="BI19">
            <v>3518.0664042803819</v>
          </cell>
          <cell r="BO19">
            <v>9379</v>
          </cell>
        </row>
        <row r="20">
          <cell r="AG20">
            <v>4704.5556945830585</v>
          </cell>
          <cell r="AN20">
            <v>2175.0424657869407</v>
          </cell>
          <cell r="AX20">
            <v>9924</v>
          </cell>
          <cell r="AZ20">
            <v>241.82255398039615</v>
          </cell>
          <cell r="BE20">
            <v>1512.1530028006437</v>
          </cell>
          <cell r="BG20">
            <v>4281.2991015979333</v>
          </cell>
          <cell r="BI20">
            <v>2576.0706165414194</v>
          </cell>
          <cell r="BO20">
            <v>8577</v>
          </cell>
        </row>
        <row r="21">
          <cell r="AG21">
            <v>5004.4507710615289</v>
          </cell>
          <cell r="AN21">
            <v>1611.4879335142823</v>
          </cell>
          <cell r="AX21">
            <v>9911</v>
          </cell>
          <cell r="AZ21">
            <v>269.83584168023935</v>
          </cell>
          <cell r="BE21">
            <v>1571.6336717467802</v>
          </cell>
          <cell r="BG21">
            <v>4535.3966135206083</v>
          </cell>
          <cell r="BI21">
            <v>2463.296023834032</v>
          </cell>
          <cell r="BO21">
            <v>8013</v>
          </cell>
        </row>
        <row r="22">
          <cell r="AG22">
            <v>5725.8366317402961</v>
          </cell>
          <cell r="AN22">
            <v>1704.0223231699722</v>
          </cell>
          <cell r="AX22">
            <v>11084</v>
          </cell>
          <cell r="AZ22">
            <v>163.38970580841305</v>
          </cell>
          <cell r="BE22">
            <v>1640.5306036049751</v>
          </cell>
          <cell r="BG22">
            <v>4659.9843460493103</v>
          </cell>
          <cell r="BI22">
            <v>2063.1363681029088</v>
          </cell>
          <cell r="BO22">
            <v>7993</v>
          </cell>
        </row>
        <row r="23">
          <cell r="AG23">
            <v>6254.3144266736881</v>
          </cell>
          <cell r="AN23">
            <v>1986.8847889711103</v>
          </cell>
          <cell r="AX23">
            <v>12225</v>
          </cell>
          <cell r="AZ23">
            <v>194.15978156664278</v>
          </cell>
          <cell r="BE23">
            <v>1718.0175003061049</v>
          </cell>
          <cell r="BG23">
            <v>4767.0650701949407</v>
          </cell>
          <cell r="BI23">
            <v>1660.6507930189082</v>
          </cell>
          <cell r="BO23">
            <v>8392</v>
          </cell>
        </row>
        <row r="24">
          <cell r="AG24">
            <v>6204.636453215966</v>
          </cell>
          <cell r="AN24">
            <v>1957.3024405896656</v>
          </cell>
          <cell r="AX24">
            <v>12224</v>
          </cell>
          <cell r="AZ24">
            <v>149.84316807183495</v>
          </cell>
          <cell r="BE24">
            <v>1773.3828888605867</v>
          </cell>
          <cell r="BG24">
            <v>5316.4055613226637</v>
          </cell>
          <cell r="BI24">
            <v>1855.6904476528962</v>
          </cell>
          <cell r="BO24">
            <v>9352</v>
          </cell>
        </row>
        <row r="25">
          <cell r="AG25">
            <v>4050.9455674175056</v>
          </cell>
          <cell r="AN25">
            <v>1860.847276439792</v>
          </cell>
          <cell r="AX25">
            <v>8088</v>
          </cell>
          <cell r="AZ25">
            <v>168.97728028022448</v>
          </cell>
          <cell r="BE25">
            <v>1182.3418684365565</v>
          </cell>
          <cell r="BG25">
            <v>5099.3880423514529</v>
          </cell>
          <cell r="BI25">
            <v>786.25012333136146</v>
          </cell>
          <cell r="BO25">
            <v>8780</v>
          </cell>
        </row>
        <row r="26">
          <cell r="AG26">
            <v>4016.8716594913471</v>
          </cell>
          <cell r="AN26">
            <v>1447.0239185750411</v>
          </cell>
          <cell r="AX26">
            <v>7571</v>
          </cell>
          <cell r="AZ26">
            <v>122.87654872798976</v>
          </cell>
          <cell r="BE26">
            <v>1511.1252026382749</v>
          </cell>
          <cell r="BG26">
            <v>4770.3244476485379</v>
          </cell>
          <cell r="BI26">
            <v>1731.241897975975</v>
          </cell>
          <cell r="BO26">
            <v>9326</v>
          </cell>
        </row>
      </sheetData>
      <sheetData sheetId="29" refreshError="1"/>
      <sheetData sheetId="3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1 Input"/>
      <sheetName val="1.0 Data"/>
      <sheetName val="1.1 Indexation"/>
      <sheetName val="2.0 Capex Real Dollars"/>
      <sheetName val="2.1 Capex Nominal Dollars"/>
      <sheetName val="3.0 Outputs"/>
      <sheetName val="Graphs"/>
    </sheetNames>
    <sheetDataSet>
      <sheetData sheetId="0"/>
      <sheetData sheetId="1" refreshError="1"/>
      <sheetData sheetId="2" refreshError="1"/>
      <sheetData sheetId="3">
        <row r="10">
          <cell r="F10">
            <v>0.75966847776222968</v>
          </cell>
          <cell r="G10">
            <v>0</v>
          </cell>
          <cell r="H10">
            <v>0</v>
          </cell>
          <cell r="I10">
            <v>0</v>
          </cell>
        </row>
        <row r="11">
          <cell r="F11">
            <v>12.82081554097959</v>
          </cell>
          <cell r="G11">
            <v>27.049842749422567</v>
          </cell>
          <cell r="H11">
            <v>27.147308485592674</v>
          </cell>
          <cell r="I11">
            <v>15.576354437707305</v>
          </cell>
        </row>
        <row r="12">
          <cell r="F12">
            <v>0.23788395904436863</v>
          </cell>
          <cell r="G12">
            <v>0.11894197952218431</v>
          </cell>
          <cell r="H12">
            <v>0.24977815699658704</v>
          </cell>
          <cell r="I12">
            <v>0</v>
          </cell>
        </row>
        <row r="13"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F15">
            <v>0.24715873364689245</v>
          </cell>
          <cell r="G15">
            <v>0.24715873364689245</v>
          </cell>
          <cell r="H15">
            <v>0.24715873364689245</v>
          </cell>
          <cell r="I15">
            <v>0.24715873364689245</v>
          </cell>
        </row>
        <row r="16">
          <cell r="F16">
            <v>7.2601941747572818</v>
          </cell>
          <cell r="G16">
            <v>0</v>
          </cell>
          <cell r="H16">
            <v>0</v>
          </cell>
          <cell r="I16">
            <v>0</v>
          </cell>
        </row>
        <row r="17">
          <cell r="F17">
            <v>0</v>
          </cell>
          <cell r="G17">
            <v>0</v>
          </cell>
          <cell r="H17">
            <v>3.32123660346249E-2</v>
          </cell>
          <cell r="I17">
            <v>0</v>
          </cell>
        </row>
        <row r="18">
          <cell r="F18">
            <v>0</v>
          </cell>
          <cell r="G18">
            <v>0</v>
          </cell>
          <cell r="H18">
            <v>8.0445177246496313E-3</v>
          </cell>
          <cell r="I18">
            <v>0</v>
          </cell>
        </row>
        <row r="19">
          <cell r="F19">
            <v>0</v>
          </cell>
          <cell r="G19">
            <v>0</v>
          </cell>
          <cell r="H19">
            <v>8.0445177246496316E-2</v>
          </cell>
          <cell r="I19">
            <v>0</v>
          </cell>
        </row>
        <row r="20">
          <cell r="F20">
            <v>0</v>
          </cell>
          <cell r="G20">
            <v>0</v>
          </cell>
          <cell r="H20">
            <v>1.1492168178070901E-2</v>
          </cell>
          <cell r="I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F22">
            <v>0</v>
          </cell>
          <cell r="G22">
            <v>0</v>
          </cell>
          <cell r="H22">
            <v>0</v>
          </cell>
          <cell r="I22">
            <v>0.11492168178070901</v>
          </cell>
        </row>
        <row r="23">
          <cell r="F23">
            <v>0.22984336356141802</v>
          </cell>
          <cell r="G23">
            <v>0</v>
          </cell>
          <cell r="H23">
            <v>0</v>
          </cell>
          <cell r="I23">
            <v>0</v>
          </cell>
        </row>
        <row r="24">
          <cell r="F24">
            <v>4.5557356782455274E-2</v>
          </cell>
          <cell r="G24">
            <v>4.5557356782455274E-2</v>
          </cell>
          <cell r="H24">
            <v>4.5557356782455274E-2</v>
          </cell>
          <cell r="I24">
            <v>4.5557356782455274E-2</v>
          </cell>
        </row>
        <row r="25">
          <cell r="F25">
            <v>0</v>
          </cell>
          <cell r="G25">
            <v>0</v>
          </cell>
          <cell r="H25">
            <v>0.98388745334313021</v>
          </cell>
          <cell r="I25">
            <v>0.60942689199118305</v>
          </cell>
        </row>
        <row r="26">
          <cell r="F26">
            <v>0.90524500198576807</v>
          </cell>
          <cell r="G26">
            <v>0.56946695978069095</v>
          </cell>
          <cell r="H26">
            <v>0.56946695978069095</v>
          </cell>
          <cell r="I26">
            <v>0.56946695978069095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F28">
            <v>0</v>
          </cell>
          <cell r="G28">
            <v>7.5928927970758786E-2</v>
          </cell>
          <cell r="H28">
            <v>7.5928927970758786E-2</v>
          </cell>
          <cell r="I28">
            <v>7.5928927970758786E-2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1.6521714431986811</v>
          </cell>
          <cell r="G30">
            <v>0</v>
          </cell>
          <cell r="H30">
            <v>0</v>
          </cell>
          <cell r="I30">
            <v>0</v>
          </cell>
        </row>
      </sheetData>
      <sheetData sheetId="4" refreshError="1"/>
      <sheetData sheetId="5">
        <row r="27">
          <cell r="M27">
            <v>0.93181746417445155</v>
          </cell>
        </row>
      </sheetData>
      <sheetData sheetId="6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1 Input"/>
      <sheetName val="1.0 Data"/>
      <sheetName val="1.1 Indexation"/>
      <sheetName val="2.0 Capex Real Dollars"/>
      <sheetName val="2.1 Capex Nominal Dollars"/>
      <sheetName val="3.0 Outputs"/>
      <sheetName val="Graphs"/>
    </sheetNames>
    <sheetDataSet>
      <sheetData sheetId="0" refreshError="1"/>
      <sheetData sheetId="1" refreshError="1"/>
      <sheetData sheetId="2">
        <row r="30">
          <cell r="M30">
            <v>1.6521714431986811</v>
          </cell>
        </row>
      </sheetData>
      <sheetData sheetId="3">
        <row r="10">
          <cell r="F10">
            <v>0.75966847776222968</v>
          </cell>
          <cell r="G10">
            <v>0</v>
          </cell>
          <cell r="H10">
            <v>0</v>
          </cell>
          <cell r="I10">
            <v>0</v>
          </cell>
        </row>
        <row r="11">
          <cell r="F11">
            <v>12.82081554097959</v>
          </cell>
          <cell r="G11">
            <v>27.049842749422567</v>
          </cell>
          <cell r="H11">
            <v>27.147308485592674</v>
          </cell>
          <cell r="I11">
            <v>15.576354437707305</v>
          </cell>
        </row>
        <row r="12">
          <cell r="F12">
            <v>0.23788395904436863</v>
          </cell>
          <cell r="G12">
            <v>0.11894197952218431</v>
          </cell>
          <cell r="H12">
            <v>0.24977815699658704</v>
          </cell>
          <cell r="I12">
            <v>0</v>
          </cell>
        </row>
        <row r="15">
          <cell r="F15">
            <v>0.24715873364689245</v>
          </cell>
          <cell r="G15">
            <v>0.24715873364689245</v>
          </cell>
          <cell r="H15">
            <v>0.24715873364689245</v>
          </cell>
          <cell r="I15">
            <v>0.24715873364689245</v>
          </cell>
        </row>
        <row r="16">
          <cell r="F16">
            <v>7.2601941747572818</v>
          </cell>
          <cell r="G16">
            <v>0</v>
          </cell>
          <cell r="H16">
            <v>0</v>
          </cell>
          <cell r="I16">
            <v>0</v>
          </cell>
        </row>
        <row r="17">
          <cell r="F17">
            <v>0</v>
          </cell>
          <cell r="G17">
            <v>0</v>
          </cell>
          <cell r="H17">
            <v>3.32123660346249E-2</v>
          </cell>
          <cell r="I17">
            <v>0</v>
          </cell>
        </row>
        <row r="18">
          <cell r="F18">
            <v>0</v>
          </cell>
          <cell r="G18">
            <v>0</v>
          </cell>
          <cell r="H18">
            <v>8.0445177246496313E-3</v>
          </cell>
          <cell r="I18">
            <v>0</v>
          </cell>
        </row>
        <row r="19">
          <cell r="F19">
            <v>0</v>
          </cell>
          <cell r="G19">
            <v>0</v>
          </cell>
          <cell r="H19">
            <v>8.0445177246496316E-2</v>
          </cell>
          <cell r="I19">
            <v>0</v>
          </cell>
        </row>
        <row r="20">
          <cell r="F20">
            <v>0</v>
          </cell>
          <cell r="G20">
            <v>0</v>
          </cell>
          <cell r="H20">
            <v>1.1492168178070901E-2</v>
          </cell>
          <cell r="I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F22">
            <v>0</v>
          </cell>
          <cell r="G22">
            <v>0</v>
          </cell>
          <cell r="H22">
            <v>0</v>
          </cell>
          <cell r="I22">
            <v>0.11492168178070901</v>
          </cell>
        </row>
        <row r="23">
          <cell r="F23">
            <v>0.22984336356141802</v>
          </cell>
          <cell r="G23">
            <v>0</v>
          </cell>
          <cell r="H23">
            <v>0</v>
          </cell>
          <cell r="I23">
            <v>0</v>
          </cell>
        </row>
        <row r="24">
          <cell r="F24">
            <v>4.5557356782455274E-2</v>
          </cell>
          <cell r="G24">
            <v>4.5557356782455274E-2</v>
          </cell>
          <cell r="H24">
            <v>4.5557356782455274E-2</v>
          </cell>
          <cell r="I24">
            <v>4.5557356782455274E-2</v>
          </cell>
        </row>
        <row r="25">
          <cell r="F25">
            <v>0</v>
          </cell>
          <cell r="G25">
            <v>0</v>
          </cell>
          <cell r="H25">
            <v>0.98388745334313021</v>
          </cell>
          <cell r="I25">
            <v>0.60942689199118305</v>
          </cell>
        </row>
        <row r="26">
          <cell r="F26">
            <v>0.90524500198576807</v>
          </cell>
          <cell r="G26">
            <v>0.56946695978069095</v>
          </cell>
          <cell r="H26">
            <v>0.56946695978069095</v>
          </cell>
          <cell r="I26">
            <v>0.56946695978069095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F28">
            <v>0</v>
          </cell>
          <cell r="G28">
            <v>7.5928927970758786E-2</v>
          </cell>
          <cell r="H28">
            <v>7.5928927970758786E-2</v>
          </cell>
          <cell r="I28">
            <v>7.5928927970758786E-2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1.6521714431986811</v>
          </cell>
          <cell r="G30">
            <v>0</v>
          </cell>
          <cell r="H30">
            <v>0</v>
          </cell>
          <cell r="I30">
            <v>0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"/>
    </sheetNames>
    <sheetDataSet>
      <sheetData sheetId="0">
        <row r="4">
          <cell r="C4">
            <v>287947.76</v>
          </cell>
          <cell r="D4">
            <v>16629388.970000001</v>
          </cell>
          <cell r="E4">
            <v>252022.81</v>
          </cell>
          <cell r="F4">
            <v>414060.00000000006</v>
          </cell>
        </row>
        <row r="5">
          <cell r="C5">
            <v>1711484.2</v>
          </cell>
          <cell r="D5">
            <v>1605280.12</v>
          </cell>
          <cell r="E5">
            <v>1415654.3099999996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orical data"/>
      <sheetName val="Charts Data"/>
      <sheetName val="Chart"/>
    </sheetNames>
    <sheetDataSet>
      <sheetData sheetId="0" refreshError="1"/>
      <sheetData sheetId="1">
        <row r="1">
          <cell r="J1" t="str">
            <v>No</v>
          </cell>
        </row>
        <row r="10">
          <cell r="C10" t="str">
            <v>2015-16</v>
          </cell>
          <cell r="D10" t="str">
            <v>2016-17</v>
          </cell>
          <cell r="E10" t="str">
            <v>2017-18</v>
          </cell>
          <cell r="F10" t="str">
            <v>2018-19</v>
          </cell>
          <cell r="G10" t="str">
            <v>2019-20</v>
          </cell>
          <cell r="H10" t="str">
            <v>2020-21</v>
          </cell>
          <cell r="I10" t="str">
            <v>2021-22</v>
          </cell>
          <cell r="J10" t="str">
            <v>2022-23</v>
          </cell>
          <cell r="K10" t="str">
            <v>2023-24</v>
          </cell>
          <cell r="L10" t="str">
            <v>2024-25</v>
          </cell>
          <cell r="M10" t="str">
            <v>2025-26</v>
          </cell>
          <cell r="N10" t="str">
            <v>2026-27</v>
          </cell>
          <cell r="O10" t="str">
            <v>2027-28</v>
          </cell>
          <cell r="P10" t="str">
            <v>2028-29</v>
          </cell>
          <cell r="Q10" t="str">
            <v>2029-30</v>
          </cell>
        </row>
        <row r="15">
          <cell r="C15">
            <v>269.03572587327363</v>
          </cell>
          <cell r="D15">
            <v>237.07556221305452</v>
          </cell>
          <cell r="E15">
            <v>242.80442854486301</v>
          </cell>
          <cell r="F15">
            <v>208.79678537626063</v>
          </cell>
          <cell r="G15">
            <v>188.20264896388164</v>
          </cell>
          <cell r="H15">
            <v>187.26183653425866</v>
          </cell>
          <cell r="I15">
            <v>165.02658261190228</v>
          </cell>
          <cell r="J15">
            <v>167.67575541145737</v>
          </cell>
          <cell r="K15">
            <v>159.33387996440143</v>
          </cell>
          <cell r="L15">
            <v>195.42077923592481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"/>
      <sheetName val="PB"/>
      <sheetName val="DAY"/>
      <sheetName val="TP"/>
      <sheetName val="TB"/>
      <sheetName val="TOTAL"/>
      <sheetName val="M&amp;HI"/>
      <sheetName val="PP Min%"/>
      <sheetName val="PP MinTot"/>
      <sheetName val="TB Min%"/>
      <sheetName val="TB MinTot"/>
      <sheetName val="TOTAL Min"/>
      <sheetName val="TOTAL NonMin"/>
      <sheetName val="TOTAL Metro"/>
      <sheetName val="TOTAL Rural"/>
      <sheetName val="PROP"/>
      <sheetName val="charts"/>
      <sheetName val="Summ Charts"/>
      <sheetName val="Sheet1"/>
      <sheetName val="MACROS"/>
      <sheetName val="WD Chart"/>
      <sheetName val="WD4-FC"/>
      <sheetName val="Contribution"/>
      <sheetName val="Contrib chart"/>
      <sheetName val="Sectors"/>
      <sheetName val="TOTAL (SAPN)"/>
      <sheetName val="PP NonMin"/>
      <sheetName val="TB Non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BusinessQuery#"/>
      <sheetName val="PCOR00"/>
      <sheetName val="TB 00"/>
      <sheetName val="Tax"/>
      <sheetName val="Loss on Disposal"/>
      <sheetName val="Interest"/>
      <sheetName val="Operating Leases"/>
      <sheetName val="Corp cap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PL for BBJC"/>
      <sheetName val="PAR Cons PL"/>
      <sheetName val="PAR PL by Coy"/>
      <sheetName val="SS_CORT_ PL"/>
      <sheetName val="SS_AFIN_ PL"/>
      <sheetName val="PAR CapWork"/>
      <sheetName val="PAR BS by Coy"/>
      <sheetName val="PAR Cashflow"/>
      <sheetName val="HR&amp;SAFETY KPI"/>
      <sheetName val="SHARE KPI"/>
      <sheetName val="DataGraph"/>
      <sheetName val="DataAct"/>
      <sheetName val="DataBud"/>
      <sheetName val="DataActCORT"/>
      <sheetName val="DataBudCORT"/>
      <sheetName val="DataActAFIN"/>
      <sheetName val="DataBudAFIN"/>
      <sheetName val="DataAct Capex"/>
      <sheetName val="DataBud Capex"/>
      <sheetName val="Date"/>
      <sheetName val="PAR PL by Coy (copy)"/>
      <sheetName val="PAR Cashflow (copy)"/>
      <sheetName val="Menu"/>
      <sheetName val="Lookup|Tables"/>
      <sheetName val="Input|Assumptions"/>
      <sheetName val="Index"/>
      <sheetName val="Check|List"/>
      <sheetName val="Input|Escalators"/>
      <sheetName val="Master Data"/>
      <sheetName val="Rates"/>
      <sheetName val="Debt Portfolio "/>
      <sheetName val="Instructions"/>
      <sheetName val="Reference Tab"/>
      <sheetName val="Entry Screen"/>
      <sheetName val="Dashboard|PoleToPit"/>
      <sheetName val="Calculations|PTP"/>
      <sheetName val="Inputs|Project"/>
      <sheetName val="Financials"/>
      <sheetName val="Customer Contribution"/>
      <sheetName val="LCTA"/>
      <sheetName val="Design"/>
      <sheetName val="HV System"/>
      <sheetName val="Contract Schedule|List"/>
      <sheetName val="Contract Schedule"/>
      <sheetName val="Quantity|Input"/>
      <sheetName val="Non-Contestable Costs|Input"/>
      <sheetName val="FIM|Input"/>
      <sheetName val="Avoided Costs|Input"/>
      <sheetName val="Road Consent|Input"/>
      <sheetName val="PM Signature|Build Up"/>
      <sheetName val="JEN Overheads|Build Up"/>
      <sheetName val="Project Type|Build Up"/>
      <sheetName val="Avoided Costs|Build Up"/>
      <sheetName val="Project Fee|List"/>
      <sheetName val="Inputs|Model"/>
      <sheetName val="Calc|Cost-Revenue"/>
      <sheetName val="Output|New Customer"/>
      <sheetName val="Output|Existing Customer"/>
      <sheetName val="Outputs|Appendix A"/>
      <sheetName val="Ref Table|NMI"/>
      <sheetName val="Note|Conventions"/>
      <sheetName val="Schedule|Assign New Cust"/>
      <sheetName val="Schedule|Assign Exist Cust"/>
      <sheetName val="Schedule|Re-assign Exist Cust"/>
      <sheetName val=" Lookup sheet (shared)"/>
      <sheetName val="Cost Centres"/>
      <sheetName val="YTD Direct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R NRs"/>
      <sheetName val="AER lookups"/>
      <sheetName val="AER ETL"/>
      <sheetName val="Business &amp; other details"/>
      <sheetName val="Intro"/>
      <sheetName val="Change Log"/>
      <sheetName val="DMS input"/>
      <sheetName val="PTRM input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>
        <row r="6">
          <cell r="C6" t="str">
            <v>-- select --</v>
          </cell>
          <cell r="D6" t="str">
            <v>-- select --</v>
          </cell>
        </row>
        <row r="7">
          <cell r="C7" t="str">
            <v>Actual</v>
          </cell>
          <cell r="D7" t="str">
            <v>Public</v>
          </cell>
        </row>
        <row r="8">
          <cell r="C8" t="str">
            <v>Estimate</v>
          </cell>
          <cell r="D8" t="str">
            <v>Confidential</v>
          </cell>
        </row>
        <row r="9">
          <cell r="C9" t="str">
            <v>Consolidated</v>
          </cell>
        </row>
        <row r="14">
          <cell r="C14" t="str">
            <v>-- select --</v>
          </cell>
          <cell r="D14" t="str">
            <v>Revenue cap</v>
          </cell>
        </row>
        <row r="15">
          <cell r="C15" t="str">
            <v>After appeal</v>
          </cell>
          <cell r="D15" t="str">
            <v>Revenue yield</v>
          </cell>
        </row>
        <row r="16">
          <cell r="C16" t="str">
            <v>Draft decision</v>
          </cell>
          <cell r="D16" t="str">
            <v>Tariff cap</v>
          </cell>
        </row>
        <row r="17">
          <cell r="C17" t="str">
            <v>Final decision</v>
          </cell>
        </row>
        <row r="18">
          <cell r="C18" t="str">
            <v>PTRM update 1</v>
          </cell>
        </row>
        <row r="19">
          <cell r="C19" t="str">
            <v>PTRM update 2</v>
          </cell>
        </row>
        <row r="20">
          <cell r="C20" t="str">
            <v>PTRM update 3</v>
          </cell>
        </row>
        <row r="21">
          <cell r="C21" t="str">
            <v>PTRM update 4</v>
          </cell>
        </row>
        <row r="22">
          <cell r="C22" t="str">
            <v>PTRM update 5</v>
          </cell>
        </row>
        <row r="23">
          <cell r="C23" t="str">
            <v>PTRM update 6</v>
          </cell>
        </row>
        <row r="24">
          <cell r="C24" t="str">
            <v>PTRM update 7</v>
          </cell>
        </row>
        <row r="25">
          <cell r="C25" t="str">
            <v>Regulatory proposal</v>
          </cell>
        </row>
        <row r="26">
          <cell r="C26" t="str">
            <v>Reporting</v>
          </cell>
        </row>
        <row r="27">
          <cell r="C27" t="str">
            <v>Revised regulatory proposal</v>
          </cell>
        </row>
      </sheetData>
      <sheetData sheetId="1">
        <row r="16">
          <cell r="B16" t="str">
            <v>AGN (Albury and Victoria)</v>
          </cell>
          <cell r="C16" t="str">
            <v>Australian Gas Networks Limited (reporting data for Albury and Victoria)</v>
          </cell>
          <cell r="D16">
            <v>19078551685</v>
          </cell>
          <cell r="E16" t="str">
            <v>Vic</v>
          </cell>
          <cell r="F16" t="str">
            <v>Gas</v>
          </cell>
          <cell r="G16" t="str">
            <v>Distribution</v>
          </cell>
          <cell r="H16" t="str">
            <v>Tariff cap</v>
          </cell>
          <cell r="I16" t="str">
            <v>Financial</v>
          </cell>
          <cell r="J16" t="str">
            <v>June</v>
          </cell>
          <cell r="K16">
            <v>5</v>
          </cell>
          <cell r="L16">
            <v>5</v>
          </cell>
          <cell r="M16">
            <v>5</v>
          </cell>
          <cell r="N16" t="str">
            <v>x</v>
          </cell>
          <cell r="P16" t="str">
            <v>Level 6</v>
          </cell>
          <cell r="Q16" t="str">
            <v>400 King William Street</v>
          </cell>
          <cell r="R16" t="str">
            <v>ADELAIDE</v>
          </cell>
          <cell r="S16" t="str">
            <v>SA</v>
          </cell>
          <cell r="U16" t="str">
            <v>PO Box 6468</v>
          </cell>
          <cell r="V16" t="str">
            <v>Halifax Street</v>
          </cell>
          <cell r="W16" t="str">
            <v>ADELAIDE</v>
          </cell>
          <cell r="X16" t="str">
            <v>SA</v>
          </cell>
          <cell r="Z16" t="str">
            <v>NO</v>
          </cell>
          <cell r="AA16" t="str">
            <v>NO</v>
          </cell>
          <cell r="AB16" t="str">
            <v>NO</v>
          </cell>
          <cell r="AC16" t="str">
            <v>NO</v>
          </cell>
          <cell r="AD16" t="str">
            <v>NO</v>
          </cell>
          <cell r="AE16" t="str">
            <v>CBD</v>
          </cell>
          <cell r="AF16" t="str">
            <v>Urban</v>
          </cell>
          <cell r="AG16" t="str">
            <v>Short rural</v>
          </cell>
          <cell r="AH16" t="str">
            <v>Long rural</v>
          </cell>
          <cell r="AJ16" t="str">
            <v>NO</v>
          </cell>
        </row>
        <row r="17">
          <cell r="B17" t="str">
            <v>AGN (Albury)</v>
          </cell>
          <cell r="C17" t="str">
            <v>Australian Gas Networks Limited (reporting data for Albury)</v>
          </cell>
          <cell r="D17">
            <v>19078551685</v>
          </cell>
          <cell r="E17" t="str">
            <v>Vic</v>
          </cell>
          <cell r="F17" t="str">
            <v>Gas</v>
          </cell>
          <cell r="G17" t="str">
            <v>Distribution</v>
          </cell>
          <cell r="H17" t="str">
            <v>Tariff cap</v>
          </cell>
          <cell r="I17" t="str">
            <v>Financial</v>
          </cell>
          <cell r="J17" t="str">
            <v>June</v>
          </cell>
          <cell r="K17">
            <v>5</v>
          </cell>
          <cell r="L17">
            <v>5</v>
          </cell>
          <cell r="M17">
            <v>5</v>
          </cell>
          <cell r="N17" t="str">
            <v>x</v>
          </cell>
          <cell r="P17" t="str">
            <v>Level 6</v>
          </cell>
          <cell r="Q17" t="str">
            <v>400 King William Street</v>
          </cell>
          <cell r="R17" t="str">
            <v>ADELAIDE</v>
          </cell>
          <cell r="S17" t="str">
            <v>SA</v>
          </cell>
          <cell r="U17" t="str">
            <v>PO Box 6468</v>
          </cell>
          <cell r="V17" t="str">
            <v>Halifax Street</v>
          </cell>
          <cell r="W17" t="str">
            <v>ADELAIDE</v>
          </cell>
          <cell r="X17" t="str">
            <v>SA</v>
          </cell>
          <cell r="Z17" t="str">
            <v>NO</v>
          </cell>
          <cell r="AA17" t="str">
            <v>NO</v>
          </cell>
          <cell r="AB17" t="str">
            <v>NO</v>
          </cell>
          <cell r="AC17" t="str">
            <v>NO</v>
          </cell>
          <cell r="AD17" t="str">
            <v>NO</v>
          </cell>
          <cell r="AE17" t="str">
            <v>CBD</v>
          </cell>
          <cell r="AF17" t="str">
            <v>Urban</v>
          </cell>
          <cell r="AG17" t="str">
            <v>Short rural</v>
          </cell>
          <cell r="AH17" t="str">
            <v>Long rural</v>
          </cell>
          <cell r="AJ17" t="str">
            <v>NO</v>
          </cell>
        </row>
        <row r="18">
          <cell r="B18" t="str">
            <v>AGN (SA)</v>
          </cell>
          <cell r="C18" t="str">
            <v>Australian Gas Networks Limited (reporting data for SA)</v>
          </cell>
          <cell r="D18">
            <v>19078551685</v>
          </cell>
          <cell r="E18" t="str">
            <v>SA</v>
          </cell>
          <cell r="F18" t="str">
            <v>Gas</v>
          </cell>
          <cell r="G18" t="str">
            <v>Distribution</v>
          </cell>
          <cell r="H18" t="str">
            <v>Tariff cap</v>
          </cell>
          <cell r="I18" t="str">
            <v>Financial</v>
          </cell>
          <cell r="J18" t="str">
            <v>June</v>
          </cell>
          <cell r="K18">
            <v>5</v>
          </cell>
          <cell r="L18">
            <v>5</v>
          </cell>
          <cell r="M18">
            <v>5</v>
          </cell>
          <cell r="N18">
            <v>5</v>
          </cell>
          <cell r="O18" t="str">
            <v>distribution determination</v>
          </cell>
          <cell r="P18" t="str">
            <v>Level 6</v>
          </cell>
          <cell r="Q18" t="str">
            <v>400 King William Street</v>
          </cell>
          <cell r="R18" t="str">
            <v>ADELAIDE</v>
          </cell>
          <cell r="S18" t="str">
            <v>SA</v>
          </cell>
          <cell r="U18" t="str">
            <v>PO Box 6468</v>
          </cell>
          <cell r="V18" t="str">
            <v>Halifax Street</v>
          </cell>
          <cell r="W18" t="str">
            <v>ADELAIDE</v>
          </cell>
          <cell r="X18" t="str">
            <v>SA</v>
          </cell>
          <cell r="Z18" t="str">
            <v>NO</v>
          </cell>
          <cell r="AA18" t="str">
            <v>NO</v>
          </cell>
          <cell r="AB18" t="str">
            <v>NO</v>
          </cell>
          <cell r="AC18" t="str">
            <v>NO</v>
          </cell>
          <cell r="AD18" t="str">
            <v>NO</v>
          </cell>
          <cell r="AE18" t="str">
            <v>CBD</v>
          </cell>
          <cell r="AF18" t="str">
            <v>Urban</v>
          </cell>
          <cell r="AG18" t="str">
            <v>Short rural</v>
          </cell>
          <cell r="AH18" t="str">
            <v>Long rural</v>
          </cell>
          <cell r="AJ18" t="str">
            <v>NO</v>
          </cell>
        </row>
        <row r="19">
          <cell r="B19" t="str">
            <v>AGN (Victoria)</v>
          </cell>
          <cell r="C19" t="str">
            <v>Australian Gas Networks Limited (reporting data for Victoria)</v>
          </cell>
          <cell r="D19">
            <v>19078551685</v>
          </cell>
          <cell r="E19" t="str">
            <v>Vic</v>
          </cell>
          <cell r="F19" t="str">
            <v>Gas</v>
          </cell>
          <cell r="G19" t="str">
            <v>Distribution</v>
          </cell>
          <cell r="H19" t="str">
            <v>Tariff cap</v>
          </cell>
          <cell r="I19" t="str">
            <v>Financial</v>
          </cell>
          <cell r="J19" t="str">
            <v>June</v>
          </cell>
          <cell r="K19">
            <v>5</v>
          </cell>
          <cell r="L19">
            <v>5</v>
          </cell>
          <cell r="M19">
            <v>5</v>
          </cell>
          <cell r="N19" t="str">
            <v>x</v>
          </cell>
          <cell r="P19" t="str">
            <v>Level 6</v>
          </cell>
          <cell r="Q19" t="str">
            <v>400 King William Street</v>
          </cell>
          <cell r="R19" t="str">
            <v>ADELAIDE</v>
          </cell>
          <cell r="S19" t="str">
            <v>SA</v>
          </cell>
          <cell r="U19" t="str">
            <v>PO Box 6468</v>
          </cell>
          <cell r="V19" t="str">
            <v>Halifax Street</v>
          </cell>
          <cell r="W19" t="str">
            <v>ADELAIDE</v>
          </cell>
          <cell r="X19" t="str">
            <v>SA</v>
          </cell>
          <cell r="Z19" t="str">
            <v>NO</v>
          </cell>
          <cell r="AA19" t="str">
            <v>NO</v>
          </cell>
          <cell r="AB19" t="str">
            <v>NO</v>
          </cell>
          <cell r="AC19" t="str">
            <v>NO</v>
          </cell>
          <cell r="AD19" t="str">
            <v>NO</v>
          </cell>
          <cell r="AE19" t="str">
            <v>CBD</v>
          </cell>
          <cell r="AF19" t="str">
            <v>Urban</v>
          </cell>
          <cell r="AG19" t="str">
            <v>Short rural</v>
          </cell>
          <cell r="AH19" t="str">
            <v>Long rural</v>
          </cell>
          <cell r="AJ19" t="str">
            <v>NO</v>
          </cell>
        </row>
        <row r="20">
          <cell r="B20" t="str">
            <v>AusNet (Gas)</v>
          </cell>
          <cell r="C20" t="str">
            <v>AusNet Gas Services</v>
          </cell>
          <cell r="D20" t="str">
            <v>086015036</v>
          </cell>
          <cell r="E20" t="str">
            <v>Vic</v>
          </cell>
          <cell r="F20" t="str">
            <v>Gas</v>
          </cell>
          <cell r="G20" t="str">
            <v>Distribution</v>
          </cell>
          <cell r="H20" t="str">
            <v>Tariff cap</v>
          </cell>
          <cell r="I20" t="str">
            <v>Financial</v>
          </cell>
          <cell r="J20" t="str">
            <v>June</v>
          </cell>
          <cell r="K20">
            <v>5</v>
          </cell>
          <cell r="L20">
            <v>5</v>
          </cell>
          <cell r="M20">
            <v>5</v>
          </cell>
          <cell r="N20" t="str">
            <v>-</v>
          </cell>
          <cell r="O20" t="str">
            <v>-</v>
          </cell>
          <cell r="P20" t="str">
            <v>Level 19, HSBC Building</v>
          </cell>
          <cell r="Q20" t="str">
            <v>580 George Street</v>
          </cell>
          <cell r="R20" t="str">
            <v>SYDNEY</v>
          </cell>
          <cell r="S20" t="str">
            <v>NSW</v>
          </cell>
          <cell r="U20" t="str">
            <v>PO Box R41</v>
          </cell>
          <cell r="W20" t="str">
            <v>ROYAL EXCHANGE</v>
          </cell>
          <cell r="X20" t="str">
            <v>NSW</v>
          </cell>
          <cell r="Z20" t="str">
            <v>NO</v>
          </cell>
          <cell r="AA20" t="str">
            <v>NO</v>
          </cell>
          <cell r="AB20" t="str">
            <v>NO</v>
          </cell>
          <cell r="AC20" t="str">
            <v>NO</v>
          </cell>
          <cell r="AD20" t="str">
            <v>NO</v>
          </cell>
          <cell r="AE20" t="str">
            <v>CBD</v>
          </cell>
          <cell r="AF20" t="str">
            <v>Urban</v>
          </cell>
          <cell r="AG20" t="str">
            <v>Short rural</v>
          </cell>
          <cell r="AH20" t="str">
            <v>Long rural</v>
          </cell>
          <cell r="AJ20" t="str">
            <v>NO</v>
          </cell>
        </row>
        <row r="21">
          <cell r="B21" t="str">
            <v>Australian Distribution Co. (Gas)</v>
          </cell>
          <cell r="C21" t="str">
            <v xml:space="preserve">Australian Gas Distribution Co. </v>
          </cell>
          <cell r="D21">
            <v>11222333444</v>
          </cell>
          <cell r="E21" t="str">
            <v>NSW</v>
          </cell>
          <cell r="F21" t="str">
            <v>Gas</v>
          </cell>
          <cell r="G21" t="str">
            <v>Distribution</v>
          </cell>
          <cell r="H21" t="str">
            <v>Tariff cap</v>
          </cell>
          <cell r="I21" t="str">
            <v>Financial</v>
          </cell>
          <cell r="J21" t="str">
            <v>June</v>
          </cell>
          <cell r="K21">
            <v>5</v>
          </cell>
          <cell r="L21">
            <v>5</v>
          </cell>
          <cell r="M21">
            <v>5</v>
          </cell>
          <cell r="N21" t="str">
            <v>-</v>
          </cell>
          <cell r="O21" t="str">
            <v>-</v>
          </cell>
          <cell r="P21" t="str">
            <v>123 Straight Street</v>
          </cell>
          <cell r="R21" t="str">
            <v>SYDNEY</v>
          </cell>
          <cell r="S21" t="str">
            <v>NSW</v>
          </cell>
          <cell r="U21" t="str">
            <v>PO Box 123</v>
          </cell>
          <cell r="W21" t="str">
            <v>SYDNEY</v>
          </cell>
          <cell r="X21" t="str">
            <v>NSW</v>
          </cell>
          <cell r="Z21" t="str">
            <v>NO</v>
          </cell>
          <cell r="AA21" t="str">
            <v>NO</v>
          </cell>
          <cell r="AB21" t="str">
            <v>NO</v>
          </cell>
          <cell r="AC21" t="str">
            <v>NO</v>
          </cell>
          <cell r="AD21" t="str">
            <v>NO</v>
          </cell>
          <cell r="AE21" t="str">
            <v>CBD</v>
          </cell>
          <cell r="AF21" t="str">
            <v>Urban</v>
          </cell>
          <cell r="AG21" t="str">
            <v>Short rural</v>
          </cell>
          <cell r="AH21" t="str">
            <v>Long rural</v>
          </cell>
          <cell r="AJ21" t="str">
            <v>NO</v>
          </cell>
        </row>
        <row r="22">
          <cell r="B22" t="str">
            <v>Evoenergy Gas</v>
          </cell>
          <cell r="C22" t="str">
            <v>Icon Distribution Investments Limited (ABN 83 073 025 224) and Jemena Networks (ACT) Pty Ltd (ABN 24 008 552 663)</v>
          </cell>
          <cell r="D22">
            <v>76670568688</v>
          </cell>
          <cell r="E22" t="str">
            <v>ACT</v>
          </cell>
          <cell r="F22" t="str">
            <v>Gas</v>
          </cell>
          <cell r="G22" t="str">
            <v>Distribution</v>
          </cell>
          <cell r="H22" t="str">
            <v>Tariff cap</v>
          </cell>
          <cell r="I22" t="str">
            <v>Financial</v>
          </cell>
          <cell r="J22" t="str">
            <v>June</v>
          </cell>
          <cell r="K22">
            <v>5</v>
          </cell>
          <cell r="L22">
            <v>5</v>
          </cell>
          <cell r="M22">
            <v>5</v>
          </cell>
          <cell r="N22" t="str">
            <v>x</v>
          </cell>
          <cell r="P22" t="str">
            <v>40 Bunda Street</v>
          </cell>
          <cell r="R22" t="str">
            <v>CANBERRA</v>
          </cell>
          <cell r="S22" t="str">
            <v>ACT</v>
          </cell>
          <cell r="U22" t="str">
            <v>GPO BOX 366</v>
          </cell>
          <cell r="W22" t="str">
            <v>CANBERRA</v>
          </cell>
          <cell r="X22" t="str">
            <v>ACT</v>
          </cell>
          <cell r="Z22" t="str">
            <v>NO</v>
          </cell>
          <cell r="AA22" t="str">
            <v>NO</v>
          </cell>
          <cell r="AB22" t="str">
            <v>NO</v>
          </cell>
          <cell r="AC22" t="str">
            <v>NO</v>
          </cell>
          <cell r="AD22" t="str">
            <v>NO</v>
          </cell>
          <cell r="AE22" t="str">
            <v>CBD</v>
          </cell>
          <cell r="AF22" t="str">
            <v>Urban</v>
          </cell>
          <cell r="AG22" t="str">
            <v>Short rural</v>
          </cell>
          <cell r="AH22" t="str">
            <v>Long rural</v>
          </cell>
          <cell r="AJ22" t="str">
            <v>NO</v>
          </cell>
        </row>
        <row r="23">
          <cell r="B23" t="str">
            <v>JGN</v>
          </cell>
          <cell r="C23" t="str">
            <v>Jemena Gas Networks (NSW) Ltd</v>
          </cell>
          <cell r="D23" t="str">
            <v>003 004 322</v>
          </cell>
          <cell r="E23" t="str">
            <v>NSW</v>
          </cell>
          <cell r="F23" t="str">
            <v>Gas</v>
          </cell>
          <cell r="G23" t="str">
            <v>Distribution</v>
          </cell>
          <cell r="H23" t="str">
            <v>Tariff cap</v>
          </cell>
          <cell r="I23" t="str">
            <v>Financial</v>
          </cell>
          <cell r="J23" t="str">
            <v>June</v>
          </cell>
          <cell r="K23">
            <v>5</v>
          </cell>
          <cell r="L23">
            <v>5</v>
          </cell>
          <cell r="M23">
            <v>5</v>
          </cell>
          <cell r="Z23" t="str">
            <v>NO</v>
          </cell>
          <cell r="AA23" t="str">
            <v>NO</v>
          </cell>
          <cell r="AB23" t="str">
            <v>NO</v>
          </cell>
          <cell r="AC23" t="str">
            <v>NO</v>
          </cell>
          <cell r="AD23" t="str">
            <v>NO</v>
          </cell>
          <cell r="AE23" t="str">
            <v>CBD</v>
          </cell>
          <cell r="AF23" t="str">
            <v>Urban</v>
          </cell>
          <cell r="AG23" t="str">
            <v>Short rural</v>
          </cell>
          <cell r="AH23" t="str">
            <v>Long rural</v>
          </cell>
          <cell r="AJ23" t="str">
            <v>NO</v>
          </cell>
        </row>
        <row r="24">
          <cell r="B24" t="str">
            <v>Multinet Gas</v>
          </cell>
          <cell r="C24" t="str">
            <v>Multinet Gas (DB No.1) Pty Ltd (ACN 086 026 986), Multinet Gas (DB No.2) Pty Ltd (ACN 086 230 122)</v>
          </cell>
          <cell r="D24" t="str">
            <v>086026986</v>
          </cell>
          <cell r="E24" t="str">
            <v>Vic</v>
          </cell>
          <cell r="F24" t="str">
            <v>Gas</v>
          </cell>
          <cell r="G24" t="str">
            <v>Distribution</v>
          </cell>
          <cell r="H24" t="str">
            <v>Tariff cap</v>
          </cell>
          <cell r="I24" t="str">
            <v>Financial</v>
          </cell>
          <cell r="J24" t="str">
            <v>June</v>
          </cell>
          <cell r="K24">
            <v>5</v>
          </cell>
          <cell r="L24">
            <v>5</v>
          </cell>
          <cell r="M24">
            <v>5</v>
          </cell>
          <cell r="N24" t="str">
            <v>x</v>
          </cell>
          <cell r="P24" t="str">
            <v>43-45 Centreway</v>
          </cell>
          <cell r="R24" t="str">
            <v>MT WAVERLEY</v>
          </cell>
          <cell r="S24" t="str">
            <v>Vic</v>
          </cell>
          <cell r="Z24" t="str">
            <v>NO</v>
          </cell>
          <cell r="AA24" t="str">
            <v>NO</v>
          </cell>
          <cell r="AB24" t="str">
            <v>NO</v>
          </cell>
          <cell r="AC24" t="str">
            <v>NO</v>
          </cell>
          <cell r="AD24" t="str">
            <v>NO</v>
          </cell>
          <cell r="AE24" t="str">
            <v>CBD</v>
          </cell>
          <cell r="AF24" t="str">
            <v>Urban</v>
          </cell>
          <cell r="AG24" t="str">
            <v>Short rural</v>
          </cell>
          <cell r="AH24" t="str">
            <v>Long rural</v>
          </cell>
          <cell r="AJ24" t="str">
            <v>NO</v>
          </cell>
        </row>
        <row r="31">
          <cell r="B31" t="str">
            <v>ARR</v>
          </cell>
          <cell r="D31" t="str">
            <v>ANNUAL REPORTING</v>
          </cell>
          <cell r="E31">
            <v>1</v>
          </cell>
        </row>
        <row r="32">
          <cell r="B32" t="str">
            <v>CA</v>
          </cell>
          <cell r="D32" t="str">
            <v>CATEGORY ANALYSIS</v>
          </cell>
          <cell r="E32">
            <v>1</v>
          </cell>
        </row>
        <row r="33">
          <cell r="B33" t="str">
            <v>CESS</v>
          </cell>
          <cell r="D33" t="str">
            <v>CAPITLAL EXPENDITURE SHARING SCHEMING</v>
          </cell>
          <cell r="E33">
            <v>5</v>
          </cell>
        </row>
        <row r="34">
          <cell r="B34" t="str">
            <v>CPI</v>
          </cell>
          <cell r="D34" t="str">
            <v>CPI</v>
          </cell>
          <cell r="E34">
            <v>5</v>
          </cell>
        </row>
        <row r="35">
          <cell r="B35" t="str">
            <v>EB</v>
          </cell>
          <cell r="D35" t="str">
            <v>ECONOMIC BENCHMARKING</v>
          </cell>
          <cell r="E35">
            <v>1</v>
          </cell>
        </row>
        <row r="36">
          <cell r="B36" t="str">
            <v>Pricing</v>
          </cell>
          <cell r="D36" t="str">
            <v>PRICING PROPOSAL</v>
          </cell>
          <cell r="E36">
            <v>5</v>
          </cell>
        </row>
        <row r="37">
          <cell r="B37" t="str">
            <v>PTRM</v>
          </cell>
          <cell r="D37" t="str">
            <v>POST TAX REVENUE MODEL</v>
          </cell>
          <cell r="E37">
            <v>5</v>
          </cell>
        </row>
        <row r="38">
          <cell r="B38" t="str">
            <v>Reset</v>
          </cell>
          <cell r="D38" t="str">
            <v>REGULATORY REPORTING STATEMENT</v>
          </cell>
          <cell r="E38">
            <v>5</v>
          </cell>
        </row>
        <row r="39">
          <cell r="B39" t="str">
            <v>RFM</v>
          </cell>
          <cell r="D39" t="str">
            <v>ROLL FORWARD MODEL</v>
          </cell>
          <cell r="E39">
            <v>5</v>
          </cell>
        </row>
        <row r="40">
          <cell r="B40" t="str">
            <v>WACC</v>
          </cell>
          <cell r="D40" t="str">
            <v>WEIGHTED AVERAGE COST OF CAPITAL</v>
          </cell>
          <cell r="E40">
            <v>1</v>
          </cell>
        </row>
        <row r="45">
          <cell r="E45" t="str">
            <v>2012-13</v>
          </cell>
        </row>
        <row r="46">
          <cell r="E46" t="str">
            <v>2013-14</v>
          </cell>
        </row>
        <row r="47">
          <cell r="E47" t="str">
            <v>2014-15</v>
          </cell>
        </row>
        <row r="48">
          <cell r="E48" t="str">
            <v>2015-16</v>
          </cell>
        </row>
        <row r="49">
          <cell r="E49" t="str">
            <v>2016-17</v>
          </cell>
        </row>
        <row r="50">
          <cell r="E50" t="str">
            <v>2017-18</v>
          </cell>
          <cell r="G50" t="str">
            <v>2022-23</v>
          </cell>
          <cell r="I50" t="str">
            <v>2027-28</v>
          </cell>
        </row>
        <row r="51">
          <cell r="E51" t="str">
            <v>2018-19</v>
          </cell>
          <cell r="G51" t="str">
            <v>2023-24</v>
          </cell>
          <cell r="I51" t="str">
            <v>2028-29</v>
          </cell>
        </row>
        <row r="52">
          <cell r="E52" t="str">
            <v>2019-20</v>
          </cell>
          <cell r="G52" t="str">
            <v>2024-25</v>
          </cell>
          <cell r="I52" t="str">
            <v>2029-30</v>
          </cell>
        </row>
        <row r="53">
          <cell r="E53" t="str">
            <v>2020-21</v>
          </cell>
          <cell r="G53" t="str">
            <v>2025-26</v>
          </cell>
          <cell r="I53" t="str">
            <v>2030-31</v>
          </cell>
        </row>
        <row r="54">
          <cell r="E54" t="str">
            <v>2021-22</v>
          </cell>
          <cell r="G54" t="str">
            <v>2026-27</v>
          </cell>
          <cell r="I54" t="str">
            <v>2031-32</v>
          </cell>
        </row>
        <row r="55">
          <cell r="G55" t="str">
            <v>2027-28</v>
          </cell>
          <cell r="I55" t="str">
            <v>2032-33</v>
          </cell>
        </row>
        <row r="56">
          <cell r="G56" t="str">
            <v>2028-29</v>
          </cell>
          <cell r="I56" t="str">
            <v>2033-34</v>
          </cell>
        </row>
        <row r="57">
          <cell r="G57" t="str">
            <v>2029-30</v>
          </cell>
          <cell r="I57" t="str">
            <v>2034-35</v>
          </cell>
        </row>
        <row r="58">
          <cell r="G58" t="str">
            <v>2030-31</v>
          </cell>
          <cell r="I58" t="str">
            <v>2035-36</v>
          </cell>
        </row>
        <row r="59">
          <cell r="G59" t="str">
            <v>2031-32</v>
          </cell>
          <cell r="I59" t="str">
            <v>2036-37</v>
          </cell>
        </row>
        <row r="64">
          <cell r="E64" t="str">
            <v>2020-21</v>
          </cell>
        </row>
      </sheetData>
      <sheetData sheetId="2">
        <row r="11">
          <cell r="C11" t="str">
            <v>PTRM</v>
          </cell>
        </row>
        <row r="21">
          <cell r="C21" t="str">
            <v>Distribution</v>
          </cell>
        </row>
        <row r="23">
          <cell r="C23" t="str">
            <v>Financial</v>
          </cell>
        </row>
        <row r="29">
          <cell r="C29" t="str">
            <v>CRY not present</v>
          </cell>
        </row>
        <row r="30">
          <cell r="C30" t="str">
            <v>June</v>
          </cell>
        </row>
        <row r="36">
          <cell r="C36" t="str">
            <v>2022-23</v>
          </cell>
        </row>
        <row r="37">
          <cell r="C37" t="str">
            <v>2020-21</v>
          </cell>
        </row>
        <row r="38">
          <cell r="C38">
            <v>34</v>
          </cell>
        </row>
        <row r="39">
          <cell r="C39">
            <v>36</v>
          </cell>
        </row>
        <row r="40">
          <cell r="C40">
            <v>31</v>
          </cell>
        </row>
        <row r="41">
          <cell r="C41">
            <v>26</v>
          </cell>
        </row>
        <row r="42">
          <cell r="C42">
            <v>40</v>
          </cell>
        </row>
        <row r="46">
          <cell r="C46" t="str">
            <v>2026-27</v>
          </cell>
        </row>
        <row r="47">
          <cell r="C47" t="str">
            <v>2021-22</v>
          </cell>
        </row>
        <row r="48">
          <cell r="C48" t="str">
            <v>2016-17</v>
          </cell>
        </row>
        <row r="49">
          <cell r="C49" t="str">
            <v>2026-27</v>
          </cell>
        </row>
        <row r="51">
          <cell r="C51" t="str">
            <v>2022</v>
          </cell>
        </row>
        <row r="52">
          <cell r="C52" t="str">
            <v>2017</v>
          </cell>
        </row>
        <row r="53">
          <cell r="C53">
            <v>0</v>
          </cell>
        </row>
        <row r="54">
          <cell r="C54" t="str">
            <v>2027</v>
          </cell>
        </row>
        <row r="55">
          <cell r="C55">
            <v>0</v>
          </cell>
        </row>
        <row r="56">
          <cell r="C56">
            <v>5</v>
          </cell>
        </row>
        <row r="57">
          <cell r="C57" t="str">
            <v>2027</v>
          </cell>
        </row>
        <row r="59">
          <cell r="C59">
            <v>0</v>
          </cell>
        </row>
        <row r="60">
          <cell r="C60" t="str">
            <v>2020-21 - 2026-27</v>
          </cell>
        </row>
        <row r="62">
          <cell r="C62" t="str">
            <v>No</v>
          </cell>
        </row>
        <row r="63">
          <cell r="C63">
            <v>0</v>
          </cell>
        </row>
        <row r="64">
          <cell r="C64" t="str">
            <v>not a Multiple year submission</v>
          </cell>
        </row>
        <row r="68">
          <cell r="C68">
            <v>5</v>
          </cell>
        </row>
        <row r="69">
          <cell r="C69">
            <v>5</v>
          </cell>
        </row>
        <row r="70">
          <cell r="C70">
            <v>5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 t="str">
            <v>no</v>
          </cell>
        </row>
        <row r="90">
          <cell r="C90" t="str">
            <v>no</v>
          </cell>
        </row>
        <row r="92">
          <cell r="C92" t="str">
            <v>not a CA</v>
          </cell>
        </row>
        <row r="98">
          <cell r="C98" t="str">
            <v>dms_LeapYear not present</v>
          </cell>
        </row>
        <row r="99">
          <cell r="C99">
            <v>1826</v>
          </cell>
        </row>
        <row r="100">
          <cell r="C100">
            <v>365</v>
          </cell>
        </row>
        <row r="106">
          <cell r="C106" t="str">
            <v>1-Jul-2015</v>
          </cell>
        </row>
        <row r="111">
          <cell r="C111">
            <v>12</v>
          </cell>
        </row>
        <row r="112">
          <cell r="C112" t="str">
            <v>0</v>
          </cell>
        </row>
        <row r="125">
          <cell r="C125" t="str">
            <v>NO</v>
          </cell>
        </row>
      </sheetData>
      <sheetData sheetId="3">
        <row r="16">
          <cell r="AL16" t="str">
            <v>JGN</v>
          </cell>
        </row>
        <row r="58">
          <cell r="AL58" t="str">
            <v>Regulatory proposal</v>
          </cell>
        </row>
        <row r="64">
          <cell r="AL64" t="str">
            <v>.</v>
          </cell>
        </row>
        <row r="68">
          <cell r="AL68" t="str">
            <v>dd/mm/yy</v>
          </cell>
        </row>
      </sheetData>
      <sheetData sheetId="4"/>
      <sheetData sheetId="5"/>
      <sheetData sheetId="6">
        <row r="14">
          <cell r="C14" t="str">
            <v>JGN</v>
          </cell>
        </row>
        <row r="32">
          <cell r="C32" t="str">
            <v>Regulatory proposal</v>
          </cell>
        </row>
      </sheetData>
      <sheetData sheetId="7">
        <row r="7">
          <cell r="G7" t="str">
            <v>Trunk Wilton-Sydney</v>
          </cell>
          <cell r="J7">
            <v>53.007467742025639</v>
          </cell>
          <cell r="M7">
            <v>80</v>
          </cell>
          <cell r="N7">
            <v>0.76696707892491056</v>
          </cell>
          <cell r="P7">
            <v>20</v>
          </cell>
          <cell r="R7">
            <v>5</v>
          </cell>
        </row>
        <row r="8">
          <cell r="G8" t="str">
            <v>Trunk Sydney-Newcastle</v>
          </cell>
          <cell r="J8">
            <v>84.205701004553219</v>
          </cell>
          <cell r="M8">
            <v>80</v>
          </cell>
          <cell r="N8">
            <v>2.6685128495875046</v>
          </cell>
          <cell r="P8">
            <v>20</v>
          </cell>
        </row>
        <row r="9">
          <cell r="G9" t="str">
            <v>Trunk Wilton-Wollongong</v>
          </cell>
          <cell r="J9">
            <v>8.9822410830194404</v>
          </cell>
          <cell r="M9">
            <v>80</v>
          </cell>
          <cell r="N9">
            <v>0.67073729943934501</v>
          </cell>
          <cell r="P9">
            <v>20</v>
          </cell>
        </row>
        <row r="10">
          <cell r="G10" t="str">
            <v>Contract Meters</v>
          </cell>
          <cell r="J10">
            <v>12.279666803260103</v>
          </cell>
          <cell r="M10">
            <v>15</v>
          </cell>
          <cell r="N10">
            <v>11.19472704357117</v>
          </cell>
          <cell r="P10">
            <v>15</v>
          </cell>
        </row>
        <row r="11">
          <cell r="G11" t="str">
            <v>Fixed Plant - Distribution</v>
          </cell>
          <cell r="J11">
            <v>208.05276047151546</v>
          </cell>
          <cell r="M11">
            <v>50</v>
          </cell>
          <cell r="N11">
            <v>79.176738789075884</v>
          </cell>
          <cell r="P11">
            <v>20</v>
          </cell>
        </row>
        <row r="12">
          <cell r="G12" t="str">
            <v>HP Mains</v>
          </cell>
          <cell r="J12">
            <v>582.7472222418711</v>
          </cell>
          <cell r="M12">
            <v>80</v>
          </cell>
          <cell r="N12">
            <v>136.86040521508696</v>
          </cell>
          <cell r="P12">
            <v>20</v>
          </cell>
        </row>
        <row r="13">
          <cell r="G13" t="str">
            <v>HP Services</v>
          </cell>
          <cell r="J13">
            <v>21.630670088119416</v>
          </cell>
          <cell r="M13">
            <v>50</v>
          </cell>
          <cell r="N13">
            <v>9.4454727889033769</v>
          </cell>
          <cell r="P13">
            <v>20</v>
          </cell>
        </row>
        <row r="14">
          <cell r="G14" t="str">
            <v>MP Mains</v>
          </cell>
          <cell r="J14">
            <v>1217.1870978452998</v>
          </cell>
          <cell r="M14">
            <v>50</v>
          </cell>
          <cell r="N14">
            <v>253.02012848633294</v>
          </cell>
          <cell r="P14">
            <v>20</v>
          </cell>
        </row>
        <row r="15">
          <cell r="G15" t="str">
            <v>MP Services</v>
          </cell>
          <cell r="J15">
            <v>973.60908874815698</v>
          </cell>
          <cell r="M15">
            <v>50</v>
          </cell>
          <cell r="N15">
            <v>375.34185311714629</v>
          </cell>
          <cell r="P15">
            <v>20</v>
          </cell>
        </row>
        <row r="16">
          <cell r="G16" t="str">
            <v>Meter Reading Devices</v>
          </cell>
          <cell r="J16">
            <v>55.745702284666912</v>
          </cell>
          <cell r="M16">
            <v>15</v>
          </cell>
          <cell r="N16">
            <v>26.285152574146544</v>
          </cell>
          <cell r="P16">
            <v>15</v>
          </cell>
        </row>
        <row r="17">
          <cell r="G17" t="str">
            <v>Country POTS</v>
          </cell>
          <cell r="J17">
            <v>13.326016961850417</v>
          </cell>
          <cell r="M17">
            <v>50</v>
          </cell>
          <cell r="N17">
            <v>3.7900621027181369</v>
          </cell>
          <cell r="P17">
            <v>20</v>
          </cell>
        </row>
        <row r="18">
          <cell r="G18" t="str">
            <v>Tariff Meters</v>
          </cell>
          <cell r="J18">
            <v>265.74530292030437</v>
          </cell>
          <cell r="M18">
            <v>15</v>
          </cell>
          <cell r="N18">
            <v>259.12585155067353</v>
          </cell>
          <cell r="P18">
            <v>15</v>
          </cell>
        </row>
        <row r="19">
          <cell r="G19" t="str">
            <v>Computers - IT Infrastructure</v>
          </cell>
          <cell r="J19">
            <v>3.2860570083386698</v>
          </cell>
          <cell r="M19">
            <v>5</v>
          </cell>
          <cell r="N19">
            <v>5.4828672387375876</v>
          </cell>
          <cell r="P19">
            <v>4</v>
          </cell>
        </row>
        <row r="20">
          <cell r="G20" t="str">
            <v>Fixed Plant</v>
          </cell>
          <cell r="J20">
            <v>1.8484610382759836</v>
          </cell>
          <cell r="M20">
            <v>10</v>
          </cell>
          <cell r="N20">
            <v>2.366544948249508</v>
          </cell>
          <cell r="P20">
            <v>10.8</v>
          </cell>
        </row>
        <row r="21">
          <cell r="G21" t="str">
            <v>Furniture</v>
          </cell>
          <cell r="J21">
            <v>-0.69880496070446396</v>
          </cell>
          <cell r="M21">
            <v>10</v>
          </cell>
          <cell r="N21">
            <v>2.9033401354074777E-2</v>
          </cell>
          <cell r="P21">
            <v>10.8</v>
          </cell>
        </row>
        <row r="22">
          <cell r="G22" t="str">
            <v>Land</v>
          </cell>
          <cell r="J22">
            <v>8.6051680907041916</v>
          </cell>
          <cell r="M22" t="str">
            <v>n/a</v>
          </cell>
          <cell r="N22">
            <v>3.6755109556069963</v>
          </cell>
          <cell r="P22" t="str">
            <v>n/a</v>
          </cell>
        </row>
        <row r="23">
          <cell r="G23" t="str">
            <v>Low value assets</v>
          </cell>
          <cell r="J23">
            <v>0</v>
          </cell>
          <cell r="M23">
            <v>10</v>
          </cell>
          <cell r="N23">
            <v>-5.9557004103817993E-23</v>
          </cell>
          <cell r="P23">
            <v>6.5</v>
          </cell>
        </row>
        <row r="24">
          <cell r="G24" t="str">
            <v>Mobile Plant</v>
          </cell>
          <cell r="J24">
            <v>13.296693857861829</v>
          </cell>
          <cell r="M24">
            <v>10</v>
          </cell>
          <cell r="N24">
            <v>5.4801010952835281</v>
          </cell>
          <cell r="P24">
            <v>6.5</v>
          </cell>
        </row>
        <row r="25">
          <cell r="G25" t="str">
            <v>Vehicles</v>
          </cell>
          <cell r="J25">
            <v>1.4341109547576996</v>
          </cell>
          <cell r="M25">
            <v>6</v>
          </cell>
          <cell r="N25">
            <v>5.8041607947508576</v>
          </cell>
          <cell r="P25">
            <v>7.5</v>
          </cell>
        </row>
        <row r="26">
          <cell r="G26" t="str">
            <v>Future of Gas MP Services</v>
          </cell>
          <cell r="J26">
            <v>349.77207278972617</v>
          </cell>
          <cell r="M26">
            <v>5</v>
          </cell>
          <cell r="N26">
            <v>0</v>
          </cell>
          <cell r="P26">
            <v>5</v>
          </cell>
        </row>
        <row r="27">
          <cell r="G27">
            <v>0</v>
          </cell>
          <cell r="J27">
            <v>0</v>
          </cell>
          <cell r="N27">
            <v>0</v>
          </cell>
        </row>
        <row r="28">
          <cell r="G28">
            <v>0</v>
          </cell>
          <cell r="J28">
            <v>0</v>
          </cell>
          <cell r="N28">
            <v>0</v>
          </cell>
        </row>
        <row r="29">
          <cell r="G29">
            <v>0</v>
          </cell>
          <cell r="J29">
            <v>0</v>
          </cell>
          <cell r="N29">
            <v>0</v>
          </cell>
        </row>
        <row r="30">
          <cell r="G30">
            <v>0</v>
          </cell>
          <cell r="J30">
            <v>0</v>
          </cell>
          <cell r="N30">
            <v>0</v>
          </cell>
        </row>
        <row r="31">
          <cell r="G31">
            <v>0</v>
          </cell>
          <cell r="J31">
            <v>0</v>
          </cell>
          <cell r="N31">
            <v>0</v>
          </cell>
        </row>
        <row r="32">
          <cell r="G32">
            <v>0</v>
          </cell>
          <cell r="J32">
            <v>0</v>
          </cell>
          <cell r="N32">
            <v>0</v>
          </cell>
        </row>
        <row r="33">
          <cell r="G33">
            <v>0</v>
          </cell>
          <cell r="J33">
            <v>0</v>
          </cell>
          <cell r="N33">
            <v>0</v>
          </cell>
        </row>
        <row r="34">
          <cell r="G34">
            <v>0</v>
          </cell>
          <cell r="J34">
            <v>0</v>
          </cell>
          <cell r="N34">
            <v>0</v>
          </cell>
        </row>
        <row r="35">
          <cell r="G35">
            <v>0</v>
          </cell>
          <cell r="J35">
            <v>0</v>
          </cell>
          <cell r="N35">
            <v>0</v>
          </cell>
        </row>
        <row r="36">
          <cell r="G36">
            <v>0</v>
          </cell>
          <cell r="J36">
            <v>0</v>
          </cell>
          <cell r="N36">
            <v>0</v>
          </cell>
        </row>
        <row r="37">
          <cell r="G37">
            <v>0</v>
          </cell>
          <cell r="J37">
            <v>0</v>
          </cell>
          <cell r="N37">
            <v>0</v>
          </cell>
        </row>
        <row r="38">
          <cell r="G38">
            <v>0</v>
          </cell>
          <cell r="J38">
            <v>0</v>
          </cell>
          <cell r="N38">
            <v>0</v>
          </cell>
        </row>
        <row r="39">
          <cell r="G39">
            <v>0</v>
          </cell>
          <cell r="J39">
            <v>0</v>
          </cell>
          <cell r="N39">
            <v>0</v>
          </cell>
        </row>
        <row r="40">
          <cell r="G40">
            <v>0</v>
          </cell>
          <cell r="J40">
            <v>0</v>
          </cell>
          <cell r="N40">
            <v>0</v>
          </cell>
        </row>
        <row r="41">
          <cell r="G41">
            <v>0</v>
          </cell>
          <cell r="J41">
            <v>0</v>
          </cell>
          <cell r="N41">
            <v>0</v>
          </cell>
        </row>
        <row r="42">
          <cell r="G42">
            <v>0</v>
          </cell>
          <cell r="J42">
            <v>0</v>
          </cell>
          <cell r="N42">
            <v>0</v>
          </cell>
        </row>
        <row r="43">
          <cell r="G43">
            <v>0</v>
          </cell>
          <cell r="J43">
            <v>0</v>
          </cell>
          <cell r="N43">
            <v>0</v>
          </cell>
        </row>
        <row r="44">
          <cell r="G44">
            <v>0</v>
          </cell>
          <cell r="J44">
            <v>0</v>
          </cell>
          <cell r="N44">
            <v>0</v>
          </cell>
        </row>
        <row r="45">
          <cell r="G45">
            <v>0</v>
          </cell>
          <cell r="J45">
            <v>0</v>
          </cell>
          <cell r="N45">
            <v>0</v>
          </cell>
        </row>
        <row r="46">
          <cell r="G46">
            <v>0</v>
          </cell>
          <cell r="J46">
            <v>0</v>
          </cell>
          <cell r="N46">
            <v>0</v>
          </cell>
        </row>
        <row r="47">
          <cell r="G47">
            <v>0</v>
          </cell>
          <cell r="J47">
            <v>0</v>
          </cell>
          <cell r="N47">
            <v>0</v>
          </cell>
        </row>
        <row r="48">
          <cell r="G48">
            <v>0</v>
          </cell>
          <cell r="J48">
            <v>0</v>
          </cell>
          <cell r="N48">
            <v>0</v>
          </cell>
        </row>
        <row r="49">
          <cell r="G49">
            <v>0</v>
          </cell>
          <cell r="J49">
            <v>0</v>
          </cell>
          <cell r="N49">
            <v>0</v>
          </cell>
        </row>
        <row r="50">
          <cell r="G50">
            <v>0</v>
          </cell>
          <cell r="J50">
            <v>0</v>
          </cell>
          <cell r="N50">
            <v>0</v>
          </cell>
        </row>
        <row r="51">
          <cell r="G51">
            <v>0</v>
          </cell>
          <cell r="J51">
            <v>0</v>
          </cell>
          <cell r="N51">
            <v>0</v>
          </cell>
        </row>
        <row r="52">
          <cell r="J52">
            <v>0</v>
          </cell>
          <cell r="N52">
            <v>0</v>
          </cell>
        </row>
        <row r="53">
          <cell r="G53" t="str">
            <v>Leasehold Improvements (SL)</v>
          </cell>
          <cell r="J53">
            <v>6.1901766818551813</v>
          </cell>
          <cell r="M53">
            <v>10</v>
          </cell>
          <cell r="N53">
            <v>35.456313242333856</v>
          </cell>
          <cell r="P53">
            <v>40</v>
          </cell>
        </row>
        <row r="54">
          <cell r="G54" t="str">
            <v>Buildings (SL)</v>
          </cell>
          <cell r="J54">
            <v>38.114033463334621</v>
          </cell>
          <cell r="M54">
            <v>48</v>
          </cell>
          <cell r="N54">
            <v>26.067145280729928</v>
          </cell>
          <cell r="P54">
            <v>40</v>
          </cell>
        </row>
        <row r="55">
          <cell r="G55" t="str">
            <v>Software - Inhouse (SL)</v>
          </cell>
          <cell r="J55">
            <v>32.712757775390138</v>
          </cell>
          <cell r="M55">
            <v>5</v>
          </cell>
          <cell r="N55">
            <v>40.413148087361606</v>
          </cell>
          <cell r="P55">
            <v>5</v>
          </cell>
        </row>
        <row r="56">
          <cell r="G56" t="str">
            <v>Equity raising costs</v>
          </cell>
          <cell r="J56">
            <v>2.3436480057309699</v>
          </cell>
          <cell r="M56">
            <v>38.952966939612885</v>
          </cell>
          <cell r="N56">
            <v>0.39241799335128608</v>
          </cell>
          <cell r="P56">
            <v>5</v>
          </cell>
        </row>
        <row r="57">
          <cell r="J57">
            <v>3953.4233128999135</v>
          </cell>
        </row>
        <row r="110">
          <cell r="G110">
            <v>0</v>
          </cell>
        </row>
        <row r="377">
          <cell r="G377">
            <v>3.5477618291265056E-2</v>
          </cell>
        </row>
        <row r="384">
          <cell r="G384">
            <v>0.56999999999999995</v>
          </cell>
        </row>
        <row r="385">
          <cell r="G385">
            <v>0.6</v>
          </cell>
        </row>
        <row r="395">
          <cell r="G395">
            <v>0.878670689</v>
          </cell>
        </row>
        <row r="396">
          <cell r="G396">
            <v>0.03</v>
          </cell>
        </row>
        <row r="397">
          <cell r="G397">
            <v>0.01</v>
          </cell>
        </row>
        <row r="398">
          <cell r="G398">
            <v>0.3</v>
          </cell>
        </row>
        <row r="399">
          <cell r="G399">
            <v>6.9999999999999999E-4</v>
          </cell>
        </row>
      </sheetData>
      <sheetData sheetId="8">
        <row r="18">
          <cell r="G18">
            <v>5.3887429949381449E-2</v>
          </cell>
          <cell r="H18">
            <v>5.2733844553543997E-2</v>
          </cell>
          <cell r="I18">
            <v>5.1792620839454795E-2</v>
          </cell>
          <cell r="J18">
            <v>5.1148583098744746E-2</v>
          </cell>
          <cell r="K18">
            <v>5.0536523982163947E-2</v>
          </cell>
          <cell r="L18">
            <v>5.0536523982163947E-2</v>
          </cell>
          <cell r="M18">
            <v>5.0536523982163947E-2</v>
          </cell>
          <cell r="N18">
            <v>5.0536523982163947E-2</v>
          </cell>
          <cell r="O18">
            <v>5.0536523982163947E-2</v>
          </cell>
          <cell r="P18">
            <v>5.0536523982163947E-2</v>
          </cell>
        </row>
        <row r="19">
          <cell r="G19">
            <v>1.7779053195274352E-2</v>
          </cell>
          <cell r="H19">
            <v>1.6664992035998871E-2</v>
          </cell>
          <cell r="I19">
            <v>1.5756016605276858E-2</v>
          </cell>
          <cell r="J19">
            <v>1.513404493796764E-2</v>
          </cell>
          <cell r="K19">
            <v>1.4542956240569406E-2</v>
          </cell>
          <cell r="L19">
            <v>1.4542956240569406E-2</v>
          </cell>
          <cell r="M19">
            <v>1.4542956240569406E-2</v>
          </cell>
          <cell r="N19">
            <v>1.4542956240569406E-2</v>
          </cell>
          <cell r="O19">
            <v>1.4542956240569406E-2</v>
          </cell>
          <cell r="P19">
            <v>1.4542956240569406E-2</v>
          </cell>
        </row>
      </sheetData>
      <sheetData sheetId="9"/>
      <sheetData sheetId="10"/>
      <sheetData sheetId="11"/>
      <sheetData sheetId="12">
        <row r="49">
          <cell r="G49">
            <v>-1.8878312233896362E-2</v>
          </cell>
          <cell r="H49">
            <v>-1.8878312233896362E-2</v>
          </cell>
          <cell r="I49">
            <v>-1.8878312233896362E-2</v>
          </cell>
          <cell r="J49">
            <v>-1.8878312233896362E-2</v>
          </cell>
          <cell r="K49">
            <v>-1.8878312233896362E-2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65"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85">
          <cell r="G85">
            <v>-1.2864013623048898E-2</v>
          </cell>
          <cell r="H85">
            <v>3.7911311398346591E-3</v>
          </cell>
          <cell r="I85">
            <v>3.8976673789386596E-3</v>
          </cell>
          <cell r="J85">
            <v>4.0033673812771477E-3</v>
          </cell>
          <cell r="K85">
            <v>4.1082159536086462E-3</v>
          </cell>
        </row>
      </sheetData>
      <sheetData sheetId="13"/>
      <sheetData sheetId="14">
        <row r="54">
          <cell r="Q54">
            <v>0</v>
          </cell>
        </row>
      </sheetData>
      <sheetData sheetId="15"/>
      <sheetData sheetId="16"/>
      <sheetData sheetId="1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Model Diagram"/>
      <sheetName val="Input|Escalators"/>
      <sheetName val="Input|Base year"/>
      <sheetName val="Input|Overheads"/>
      <sheetName val="Input|Rate of Change"/>
      <sheetName val="Input|SCS Adjustments"/>
      <sheetName val="Input|Non-SCS Opex"/>
      <sheetName val="Calc|SCS Opex Forecast"/>
      <sheetName val="Calc|SCS Opex Summary"/>
      <sheetName val="Calc|Non-SCS Opex Forecast"/>
      <sheetName val="Calc|EBSS"/>
      <sheetName val="Output|Models"/>
      <sheetName val="Output|PTRM"/>
      <sheetName val="Output|Proposal"/>
      <sheetName val="Output|Appendix 8.1"/>
      <sheetName val="Output|Appendix 8.2"/>
      <sheetName val="Output|RIN"/>
      <sheetName val="Lookup|Tables"/>
      <sheetName val="Check|List"/>
      <sheetName val="Output|Appendix"/>
    </sheetNames>
    <sheetDataSet>
      <sheetData sheetId="0" refreshError="1"/>
      <sheetData sheetId="1" refreshError="1"/>
      <sheetData sheetId="2" refreshError="1">
        <row r="16">
          <cell r="J16">
            <v>0.5</v>
          </cell>
        </row>
        <row r="29">
          <cell r="C29" t="str">
            <v>Real 2010</v>
          </cell>
        </row>
        <row r="30">
          <cell r="C30" t="str">
            <v>Real 2011</v>
          </cell>
        </row>
        <row r="31">
          <cell r="C31" t="str">
            <v>Real 2012</v>
          </cell>
        </row>
        <row r="32">
          <cell r="C32" t="str">
            <v>Real 2013</v>
          </cell>
        </row>
        <row r="33">
          <cell r="C33" t="str">
            <v>Real 2014</v>
          </cell>
        </row>
        <row r="34">
          <cell r="C34" t="str">
            <v>Real 2015</v>
          </cell>
        </row>
        <row r="70">
          <cell r="C70" t="str">
            <v>Routine maintenance</v>
          </cell>
        </row>
        <row r="71">
          <cell r="C71" t="str">
            <v>Non-routine maintenance</v>
          </cell>
        </row>
        <row r="72">
          <cell r="C72" t="str">
            <v>Emergency response</v>
          </cell>
        </row>
        <row r="73">
          <cell r="C73" t="str">
            <v>Vegetation management</v>
          </cell>
        </row>
        <row r="74">
          <cell r="C74" t="str">
            <v>Network operating</v>
          </cell>
        </row>
        <row r="75">
          <cell r="C75" t="str">
            <v>Network overheads</v>
          </cell>
        </row>
        <row r="76">
          <cell r="C76" t="str">
            <v>Corporate overheads (excl. IT)</v>
          </cell>
        </row>
        <row r="77">
          <cell r="C77" t="str">
            <v>Non-network</v>
          </cell>
        </row>
        <row r="78">
          <cell r="C78" t="str">
            <v>Information technology</v>
          </cell>
        </row>
        <row r="79">
          <cell r="C79" t="str">
            <v>Motor vehicles</v>
          </cell>
        </row>
        <row r="80">
          <cell r="C80" t="str">
            <v>Buildings and property (incl. tools, fleet &amp; equipment)</v>
          </cell>
        </row>
        <row r="81">
          <cell r="C81" t="str">
            <v>Other</v>
          </cell>
        </row>
        <row r="85">
          <cell r="C85" t="str">
            <v>Self insurance</v>
          </cell>
        </row>
        <row r="86">
          <cell r="C86" t="str">
            <v>Debt raising costs</v>
          </cell>
        </row>
      </sheetData>
      <sheetData sheetId="3" refreshError="1">
        <row r="18">
          <cell r="F18" t="str">
            <v>Nominal</v>
          </cell>
        </row>
        <row r="69">
          <cell r="M69">
            <v>72.383382723006122</v>
          </cell>
        </row>
        <row r="123">
          <cell r="M123">
            <v>0.51073879999999994</v>
          </cell>
        </row>
      </sheetData>
      <sheetData sheetId="4" refreshError="1"/>
      <sheetData sheetId="5" refreshError="1"/>
      <sheetData sheetId="6" refreshError="1">
        <row r="13">
          <cell r="M13">
            <v>0.2</v>
          </cell>
          <cell r="X13" t="str">
            <v>Routine Maintenance</v>
          </cell>
          <cell r="Z13" t="str">
            <v>Routine maintenance</v>
          </cell>
          <cell r="AC13" t="str">
            <v>Routine: All Zone Substation Properties</v>
          </cell>
        </row>
        <row r="14">
          <cell r="M14">
            <v>2.0811679999999999</v>
          </cell>
          <cell r="X14" t="str">
            <v>Regulatory</v>
          </cell>
          <cell r="Z14" t="str">
            <v>Network overheads</v>
          </cell>
          <cell r="AC14" t="str">
            <v>SCS Other</v>
          </cell>
        </row>
        <row r="15">
          <cell r="M15">
            <v>0.38952371000000002</v>
          </cell>
          <cell r="X15" t="str">
            <v>Other operating</v>
          </cell>
          <cell r="Z15" t="str">
            <v>Network overheads</v>
          </cell>
          <cell r="AC15" t="str">
            <v>SCS Other</v>
          </cell>
        </row>
        <row r="16">
          <cell r="M16">
            <v>-0.72</v>
          </cell>
          <cell r="X16" t="str">
            <v>Other maintenance</v>
          </cell>
          <cell r="Z16" t="str">
            <v>Non-routine maintenance</v>
          </cell>
          <cell r="AC16" t="str">
            <v>Non-routine: Major Roads</v>
          </cell>
        </row>
        <row r="17">
          <cell r="M17">
            <v>0</v>
          </cell>
        </row>
        <row r="18">
          <cell r="M18">
            <v>0</v>
          </cell>
        </row>
        <row r="19">
          <cell r="M19">
            <v>0</v>
          </cell>
        </row>
        <row r="20">
          <cell r="M20">
            <v>0</v>
          </cell>
        </row>
        <row r="21">
          <cell r="M21">
            <v>0</v>
          </cell>
        </row>
        <row r="22">
          <cell r="M22">
            <v>0</v>
          </cell>
        </row>
        <row r="24">
          <cell r="M24">
            <v>1.9506917100000003</v>
          </cell>
        </row>
        <row r="31">
          <cell r="M31">
            <v>0</v>
          </cell>
        </row>
        <row r="32">
          <cell r="M32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0</v>
          </cell>
        </row>
        <row r="36">
          <cell r="M36">
            <v>0</v>
          </cell>
        </row>
        <row r="37">
          <cell r="M37">
            <v>0</v>
          </cell>
        </row>
        <row r="38">
          <cell r="M38">
            <v>0</v>
          </cell>
        </row>
        <row r="39">
          <cell r="M39">
            <v>0</v>
          </cell>
        </row>
        <row r="40">
          <cell r="M40">
            <v>0</v>
          </cell>
        </row>
        <row r="42">
          <cell r="M42">
            <v>0</v>
          </cell>
        </row>
        <row r="49">
          <cell r="X49" t="str">
            <v>Regulatory</v>
          </cell>
          <cell r="Z49" t="str">
            <v>Network overheads</v>
          </cell>
          <cell r="AC49" t="str">
            <v>SCS Other</v>
          </cell>
        </row>
        <row r="50">
          <cell r="X50" t="str">
            <v>Routine Maintenance</v>
          </cell>
          <cell r="Z50" t="str">
            <v>Routine maintenance</v>
          </cell>
          <cell r="AC50" t="str">
            <v>Routine: Distribution Substation - Property</v>
          </cell>
        </row>
        <row r="51">
          <cell r="X51" t="str">
            <v>Routine Maintenance</v>
          </cell>
          <cell r="Z51" t="str">
            <v>Routine maintenance</v>
          </cell>
          <cell r="AC51" t="str">
            <v>Routine: All Overhead Assets</v>
          </cell>
        </row>
        <row r="52">
          <cell r="X52" t="str">
            <v>Condition Based Maintenance</v>
          </cell>
          <cell r="Z52" t="str">
            <v>Non-routine maintenance</v>
          </cell>
          <cell r="AC52" t="str">
            <v>Non-routine: Pole Tops And Overhead Lines</v>
          </cell>
        </row>
        <row r="53">
          <cell r="X53" t="str">
            <v>Customer service</v>
          </cell>
          <cell r="Z53" t="str">
            <v>Network overheads</v>
          </cell>
          <cell r="AC53" t="str">
            <v>SCS Other</v>
          </cell>
        </row>
        <row r="54">
          <cell r="X54" t="str">
            <v>Network operating costs (excl GSL payments)</v>
          </cell>
          <cell r="Z54" t="str">
            <v>Network overheads</v>
          </cell>
          <cell r="AC54" t="str">
            <v>SCS Network Control and Operational Switching</v>
          </cell>
        </row>
        <row r="55">
          <cell r="X55" t="str">
            <v>Routine Maintenance</v>
          </cell>
          <cell r="Z55" t="str">
            <v>Routine maintenance</v>
          </cell>
          <cell r="AC55" t="str">
            <v>Routine: Distribution Substation - Property</v>
          </cell>
        </row>
        <row r="56">
          <cell r="X56" t="str">
            <v>Routine Maintenance</v>
          </cell>
          <cell r="Z56" t="str">
            <v>Vegetation management</v>
          </cell>
          <cell r="AC56" t="str">
            <v>Zone 1 - Other Vegetation Management Costs Not Specificed In Sheet</v>
          </cell>
        </row>
        <row r="57">
          <cell r="X57" t="str">
            <v>Demand side management</v>
          </cell>
          <cell r="Z57" t="str">
            <v>Demand side management</v>
          </cell>
          <cell r="AC57" t="str">
            <v>SCS Other</v>
          </cell>
        </row>
        <row r="58">
          <cell r="X58" t="str">
            <v>Customer service</v>
          </cell>
          <cell r="Z58" t="str">
            <v>Network overheads</v>
          </cell>
          <cell r="AC58" t="str">
            <v>SCS Other</v>
          </cell>
        </row>
        <row r="59">
          <cell r="X59" t="str">
            <v>Information technology (IT)</v>
          </cell>
          <cell r="Z59" t="str">
            <v>Information technology</v>
          </cell>
          <cell r="AC59" t="str">
            <v>Other expenditure</v>
          </cell>
        </row>
        <row r="60">
          <cell r="X60" t="str">
            <v>Billing &amp; revenue collection</v>
          </cell>
          <cell r="Z60" t="str">
            <v>Network overheads</v>
          </cell>
          <cell r="AC60" t="str">
            <v>SCS Network Management</v>
          </cell>
        </row>
        <row r="100">
          <cell r="M100">
            <v>0.27535335757117119</v>
          </cell>
          <cell r="X100" t="str">
            <v>Customer service</v>
          </cell>
          <cell r="Z100" t="str">
            <v>Network overheads</v>
          </cell>
          <cell r="AC100" t="str">
            <v>SCS Network Control and Operational Switching</v>
          </cell>
        </row>
        <row r="101">
          <cell r="M101">
            <v>0</v>
          </cell>
          <cell r="X101" t="str">
            <v>Network operating costs (excl GSL payments)</v>
          </cell>
          <cell r="Z101" t="str">
            <v>Network overheads</v>
          </cell>
          <cell r="AC101" t="str">
            <v>SCS Network Control and Operational Switching</v>
          </cell>
        </row>
        <row r="102">
          <cell r="M102">
            <v>0.7082887170330886</v>
          </cell>
          <cell r="X102" t="str">
            <v>Network operating costs (excl GSL payments)</v>
          </cell>
          <cell r="Z102" t="str">
            <v>Network overheads</v>
          </cell>
          <cell r="AC102" t="str">
            <v>SCS Network Control and Operational Switching</v>
          </cell>
        </row>
        <row r="103">
          <cell r="M103">
            <v>6.0543769649564955E-2</v>
          </cell>
          <cell r="X103" t="str">
            <v>Network operating costs (excl GSL payments)</v>
          </cell>
          <cell r="Z103" t="str">
            <v>Network overheads</v>
          </cell>
          <cell r="AC103" t="str">
            <v>SCS Network Control and Operational Switching</v>
          </cell>
        </row>
        <row r="104">
          <cell r="M104">
            <v>0.13769662317483328</v>
          </cell>
          <cell r="X104" t="str">
            <v>Network operating costs (excl GSL payments)</v>
          </cell>
          <cell r="Z104" t="str">
            <v>Network overheads</v>
          </cell>
          <cell r="AC104" t="str">
            <v>SCS Network Control and Operational Switching</v>
          </cell>
        </row>
        <row r="105">
          <cell r="M105">
            <v>0</v>
          </cell>
          <cell r="X105" t="str">
            <v>Customer service</v>
          </cell>
          <cell r="Z105" t="str">
            <v>Network overheads</v>
          </cell>
          <cell r="AC105" t="str">
            <v>SCS Network Control and Operational Switching</v>
          </cell>
        </row>
        <row r="106">
          <cell r="M106">
            <v>0.661588897954553</v>
          </cell>
          <cell r="X106" t="str">
            <v>Customer service</v>
          </cell>
          <cell r="Z106" t="str">
            <v>Network overheads</v>
          </cell>
          <cell r="AC106" t="str">
            <v>SCS Network Control and Operational Switching</v>
          </cell>
        </row>
        <row r="107">
          <cell r="M107">
            <v>9.1338778097577955E-2</v>
          </cell>
          <cell r="X107" t="str">
            <v>Regulatory</v>
          </cell>
          <cell r="Z107" t="str">
            <v>Network overheads</v>
          </cell>
          <cell r="AC107" t="str">
            <v>SCS Network Control and Operational Switching</v>
          </cell>
        </row>
        <row r="108">
          <cell r="M108">
            <v>5.7735866971239762</v>
          </cell>
          <cell r="X108" t="str">
            <v>Information technology (IT)</v>
          </cell>
          <cell r="Z108" t="str">
            <v>Information technology</v>
          </cell>
          <cell r="AC108" t="str">
            <v>Recurrent expenditure</v>
          </cell>
        </row>
        <row r="109">
          <cell r="M109">
            <v>0</v>
          </cell>
          <cell r="X109" t="str">
            <v>Customer service</v>
          </cell>
          <cell r="Z109" t="str">
            <v>Network overheads</v>
          </cell>
          <cell r="AC109" t="str">
            <v>SCS Network Control and Operational Switching</v>
          </cell>
        </row>
        <row r="110">
          <cell r="M110">
            <v>0</v>
          </cell>
          <cell r="X110" t="str">
            <v>Network operating costs (excl GSL payments)</v>
          </cell>
          <cell r="Z110" t="str">
            <v>Network overheads</v>
          </cell>
          <cell r="AC110" t="str">
            <v>SCS Network Control and Operational Switching</v>
          </cell>
        </row>
        <row r="111">
          <cell r="M111">
            <v>-0.13384418663967654</v>
          </cell>
          <cell r="X111" t="str">
            <v>Network operating costs (excl GSL payments)</v>
          </cell>
          <cell r="Z111" t="str">
            <v>Network overheads</v>
          </cell>
          <cell r="AC111" t="str">
            <v>SCS Network Control and Operational Switching</v>
          </cell>
        </row>
        <row r="112">
          <cell r="M112">
            <v>0.25633731000528448</v>
          </cell>
          <cell r="X112" t="str">
            <v>Network operating costs (excl GSL payments)</v>
          </cell>
          <cell r="Z112" t="str">
            <v>Network overheads</v>
          </cell>
          <cell r="AC112" t="str">
            <v>SCS Network Control and Operational Switching</v>
          </cell>
        </row>
        <row r="113">
          <cell r="M113">
            <v>0</v>
          </cell>
          <cell r="X113" t="str">
            <v>Billing &amp; revenue collection</v>
          </cell>
          <cell r="Z113" t="str">
            <v>Network overheads</v>
          </cell>
          <cell r="AC113" t="str">
            <v>SCS Network Control and Operational Switching</v>
          </cell>
        </row>
        <row r="114">
          <cell r="M114">
            <v>0.55998815158533966</v>
          </cell>
          <cell r="X114" t="str">
            <v>Customer service</v>
          </cell>
          <cell r="Z114" t="str">
            <v>Network overheads</v>
          </cell>
          <cell r="AC114" t="str">
            <v>SCS Network Control and Operational Switching</v>
          </cell>
        </row>
        <row r="115">
          <cell r="M115">
            <v>0.34126026681477012</v>
          </cell>
          <cell r="X115" t="str">
            <v>Network operating costs (excl GSL payments)</v>
          </cell>
          <cell r="Z115" t="str">
            <v>Network overheads</v>
          </cell>
          <cell r="AC115" t="str">
            <v>SCS Network Control and Operational Switching</v>
          </cell>
        </row>
        <row r="116">
          <cell r="M116">
            <v>0</v>
          </cell>
          <cell r="X116" t="str">
            <v>Routine Maintenance</v>
          </cell>
          <cell r="Z116" t="str">
            <v>Routine maintenance</v>
          </cell>
          <cell r="AC116" t="str">
            <v>Routine: Scada &amp; Network Control Maintenance</v>
          </cell>
        </row>
        <row r="117">
          <cell r="M117">
            <v>0.14836454807434185</v>
          </cell>
          <cell r="X117" t="str">
            <v>Regulatory</v>
          </cell>
          <cell r="Z117" t="str">
            <v>Network overheads</v>
          </cell>
          <cell r="AC117" t="str">
            <v>SCS Network Control and Operational Switching</v>
          </cell>
        </row>
        <row r="118">
          <cell r="M118">
            <v>0.57248798336525941</v>
          </cell>
          <cell r="X118" t="str">
            <v>Customer service</v>
          </cell>
          <cell r="Z118" t="str">
            <v>Network overheads</v>
          </cell>
          <cell r="AC118" t="str">
            <v>SCS Network Control and Operational Switching</v>
          </cell>
        </row>
        <row r="119">
          <cell r="M119">
            <v>1.2166943350888688</v>
          </cell>
          <cell r="X119" t="str">
            <v>Other operating</v>
          </cell>
          <cell r="Z119" t="str">
            <v>Corporate overheads (excl. IT)</v>
          </cell>
          <cell r="AC119" t="str">
            <v>SCS Office of the CEO</v>
          </cell>
        </row>
        <row r="120">
          <cell r="M120">
            <v>0</v>
          </cell>
        </row>
        <row r="121">
          <cell r="M121">
            <v>0</v>
          </cell>
        </row>
        <row r="122">
          <cell r="M122">
            <v>0</v>
          </cell>
        </row>
        <row r="123">
          <cell r="M123">
            <v>0</v>
          </cell>
        </row>
        <row r="124">
          <cell r="M124">
            <v>0</v>
          </cell>
          <cell r="X124" t="str">
            <v>Debt raising costs</v>
          </cell>
          <cell r="Z124" t="str">
            <v>Debt raising costs</v>
          </cell>
        </row>
        <row r="126">
          <cell r="M126">
            <v>10.669685248898954</v>
          </cell>
        </row>
        <row r="135">
          <cell r="M135">
            <v>-0.53010969937990549</v>
          </cell>
        </row>
      </sheetData>
      <sheetData sheetId="7" refreshError="1"/>
      <sheetData sheetId="8" refreshError="1">
        <row r="18">
          <cell r="M18">
            <v>70.673455454110851</v>
          </cell>
        </row>
      </sheetData>
      <sheetData sheetId="9" refreshError="1">
        <row r="147">
          <cell r="O147">
            <v>18.871965882440353</v>
          </cell>
        </row>
        <row r="1070">
          <cell r="G1070" t="str">
            <v>Nominal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11">
          <cell r="G11" t="str">
            <v>$dollars</v>
          </cell>
        </row>
        <row r="12">
          <cell r="G12" t="str">
            <v>$000</v>
          </cell>
        </row>
        <row r="13">
          <cell r="G13" t="str">
            <v>$millions</v>
          </cell>
        </row>
        <row r="17">
          <cell r="G17" t="str">
            <v>number</v>
          </cell>
        </row>
        <row r="18">
          <cell r="G18" t="str">
            <v>factor</v>
          </cell>
        </row>
        <row r="24">
          <cell r="G24" t="str">
            <v>kms</v>
          </cell>
        </row>
        <row r="98">
          <cell r="C98" t="str">
            <v>Real 2010</v>
          </cell>
        </row>
        <row r="99">
          <cell r="C99" t="str">
            <v>Real 2011</v>
          </cell>
        </row>
        <row r="100">
          <cell r="C100" t="str">
            <v>Real 2012</v>
          </cell>
        </row>
        <row r="101">
          <cell r="C101" t="str">
            <v>Real 2013</v>
          </cell>
        </row>
        <row r="102">
          <cell r="C102" t="str">
            <v>Real 2014</v>
          </cell>
        </row>
        <row r="103">
          <cell r="C103" t="str">
            <v>Real 2015</v>
          </cell>
        </row>
        <row r="104">
          <cell r="C104" t="str">
            <v>Nominal</v>
          </cell>
        </row>
        <row r="105">
          <cell r="C105" t="str">
            <v>n.m.</v>
          </cell>
        </row>
        <row r="109">
          <cell r="C109" t="str">
            <v>base,step,trend</v>
          </cell>
        </row>
        <row r="110">
          <cell r="C110" t="str">
            <v>specific forecast</v>
          </cell>
        </row>
      </sheetData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Belinda Sheldrick" id="{26851E8B-B4C0-4D59-A7B1-34D743BCFF78}" userId="S::belinda.sheldrick@aer.gov.au::3dcdc149-fc70-43d1-993b-d1fcc10b9fb1" providerId="AD"/>
</personList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Urban">
  <a:themeElements>
    <a:clrScheme name="Urban">
      <a:dk1>
        <a:sysClr val="windowText" lastClr="000000"/>
      </a:dk1>
      <a:lt1>
        <a:sysClr val="window" lastClr="FFFFFF"/>
      </a:lt1>
      <a:dk2>
        <a:srgbClr val="424456"/>
      </a:dk2>
      <a:lt2>
        <a:srgbClr val="DEDEDE"/>
      </a:lt2>
      <a:accent1>
        <a:srgbClr val="53548A"/>
      </a:accent1>
      <a:accent2>
        <a:srgbClr val="438086"/>
      </a:accent2>
      <a:accent3>
        <a:srgbClr val="A04DA3"/>
      </a:accent3>
      <a:accent4>
        <a:srgbClr val="C4652D"/>
      </a:accent4>
      <a:accent5>
        <a:srgbClr val="8B5D3D"/>
      </a:accent5>
      <a:accent6>
        <a:srgbClr val="5C92B5"/>
      </a:accent6>
      <a:hlink>
        <a:srgbClr val="67AFBD"/>
      </a:hlink>
      <a:folHlink>
        <a:srgbClr val="C2A874"/>
      </a:folHlink>
    </a:clrScheme>
    <a:fontScheme name="Urban">
      <a:majorFont>
        <a:latin typeface="Trebuchet MS"/>
        <a:ea typeface=""/>
        <a:cs typeface=""/>
        <a:font script="Jpan" typeface="HGｺﾞｼｯｸM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Georgia"/>
        <a:ea typeface=""/>
        <a:cs typeface=""/>
        <a:font script="Jpan" typeface="HG明朝B"/>
        <a:font script="Hang" typeface="맑은 고딕"/>
        <a:font script="Hans" typeface="宋体"/>
        <a:font script="Hant" typeface="新細明體"/>
        <a:font script="Arab" typeface="Arial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Urban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  <a:satMod val="255000"/>
              </a:schemeClr>
            </a:gs>
            <a:gs pos="55000">
              <a:schemeClr val="phClr">
                <a:tint val="12000"/>
                <a:satMod val="255000"/>
              </a:schemeClr>
            </a:gs>
            <a:gs pos="100000">
              <a:schemeClr val="phClr">
                <a:tint val="45000"/>
                <a:satMod val="250000"/>
              </a:schemeClr>
            </a:gs>
          </a:gsLst>
          <a:path path="circle">
            <a:fillToRect l="-40000" t="-90000" r="140000" b="190000"/>
          </a:path>
        </a:gradFill>
        <a:gradFill rotWithShape="1">
          <a:gsLst>
            <a:gs pos="0">
              <a:schemeClr val="phClr">
                <a:tint val="43000"/>
                <a:satMod val="165000"/>
              </a:schemeClr>
            </a:gs>
            <a:gs pos="55000">
              <a:schemeClr val="phClr">
                <a:tint val="83000"/>
                <a:satMod val="155000"/>
              </a:schemeClr>
            </a:gs>
            <a:gs pos="100000">
              <a:schemeClr val="phClr">
                <a:shade val="85000"/>
              </a:schemeClr>
            </a:gs>
          </a:gsLst>
          <a:path path="circle">
            <a:fillToRect l="-40000" t="-90000" r="140000" b="19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175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1500" dist="254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flat" dir="t">
              <a:rot lat="0" lon="0" rev="20040000"/>
            </a:lightRig>
          </a:scene3d>
          <a:sp3d contourW="12700" prstMaterial="dkEdge">
            <a:bevelT w="25400" h="38100" prst="convex"/>
            <a:contourClr>
              <a:schemeClr val="phClr">
                <a:satMod val="115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100000">
              <a:schemeClr val="phClr">
                <a:tint val="80000"/>
                <a:satMod val="250000"/>
              </a:schemeClr>
            </a:gs>
            <a:gs pos="60000">
              <a:schemeClr val="phClr">
                <a:shade val="38000"/>
                <a:satMod val="175000"/>
              </a:schemeClr>
            </a:gs>
            <a:gs pos="0">
              <a:schemeClr val="phClr">
                <a:shade val="30000"/>
                <a:satMod val="175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48000"/>
              </a:schemeClr>
              <a:schemeClr val="phClr">
                <a:tint val="96000"/>
                <a:satMod val="150000"/>
              </a:schemeClr>
            </a:duotone>
          </a:blip>
          <a:tile tx="0" ty="0" sx="80000" sy="80000" flip="none" algn="tl"/>
        </a:blip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29" dT="2025-08-24T06:39:48.64" personId="{26851E8B-B4C0-4D59-A7B1-34D743BCFF78}" id="{34DD4E18-EBF4-42D0-8302-2D286EB2F8D6}">
    <text>Per response to IR01 qu 13.2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5-08-28T06:35:56.89" personId="{26851E8B-B4C0-4D59-A7B1-34D743BCFF78}" id="{6E848D0A-2C7A-45C8-B20A-397B5A60D9B5}">
    <text>https://imanage.accc.gov.au/work/link/d/ACCCANDAER!30568299.1</text>
    <extLst>
      <x:ext xmlns:xltc2="http://schemas.microsoft.com/office/spreadsheetml/2020/threadedcomments2" uri="{F7C98A9C-CBB3-438F-8F68-D28B6AF4A901}">
        <xltc2:checksum>1844442719</xltc2:checksum>
        <xltc2:hyperlink startIndex="0" length="61" url="https://imanage.accc.gov.au/work/link/d/ACCCANDAER!30568299.1"/>
      </x:ext>
    </extLst>
  </threadedComment>
</ThreadedComment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7E4F-1477-43ED-BE8D-B26AE2288AF9}">
  <dimension ref="A1:C7"/>
  <sheetViews>
    <sheetView workbookViewId="0">
      <selection activeCell="B5" sqref="B5"/>
    </sheetView>
  </sheetViews>
  <sheetFormatPr defaultColWidth="8.77734375" defaultRowHeight="11.4"/>
  <cols>
    <col min="1" max="1" width="10.88671875" style="70" bestFit="1" customWidth="1"/>
    <col min="2" max="16384" width="8.77734375" style="70"/>
  </cols>
  <sheetData>
    <row r="1" spans="1:3">
      <c r="A1" s="70" t="s">
        <v>164</v>
      </c>
      <c r="B1" s="70" t="s">
        <v>165</v>
      </c>
    </row>
    <row r="2" spans="1:3">
      <c r="A2" s="70" t="s">
        <v>166</v>
      </c>
      <c r="B2" s="70" t="s">
        <v>167</v>
      </c>
    </row>
    <row r="3" spans="1:3">
      <c r="A3" s="70" t="s">
        <v>166</v>
      </c>
      <c r="B3" s="70" t="s">
        <v>168</v>
      </c>
      <c r="C3" s="70" t="s">
        <v>169</v>
      </c>
    </row>
    <row r="4" spans="1:3">
      <c r="A4" s="70" t="s">
        <v>166</v>
      </c>
      <c r="B4" s="70" t="s">
        <v>178</v>
      </c>
    </row>
    <row r="5" spans="1:3">
      <c r="A5" s="70" t="s">
        <v>175</v>
      </c>
      <c r="B5" s="70" t="s">
        <v>180</v>
      </c>
      <c r="C5" s="70" t="s">
        <v>179</v>
      </c>
    </row>
    <row r="6" spans="1:3">
      <c r="A6" s="70" t="s">
        <v>175</v>
      </c>
      <c r="B6" s="70" t="s">
        <v>176</v>
      </c>
      <c r="C6" s="70" t="s">
        <v>177</v>
      </c>
    </row>
    <row r="7" spans="1:3">
      <c r="A7" s="70" t="s">
        <v>172</v>
      </c>
      <c r="B7" s="70" t="s">
        <v>173</v>
      </c>
      <c r="C7" s="70" t="s">
        <v>174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17BA-3CE6-48E2-9012-E2583E3A3939}">
  <dimension ref="A1:W40"/>
  <sheetViews>
    <sheetView topLeftCell="A6" zoomScale="90" zoomScaleNormal="90" workbookViewId="0">
      <selection activeCell="H25" sqref="H25"/>
    </sheetView>
  </sheetViews>
  <sheetFormatPr defaultRowHeight="14.4"/>
  <cols>
    <col min="2" max="2" width="8.77734375" customWidth="1"/>
    <col min="10" max="10" width="34.5546875" customWidth="1"/>
    <col min="13" max="13" width="18.44140625" customWidth="1"/>
    <col min="14" max="14" width="11.44140625" customWidth="1"/>
    <col min="19" max="19" width="11.5546875" bestFit="1" customWidth="1"/>
  </cols>
  <sheetData>
    <row r="1" spans="1:22" ht="15" thickBot="1">
      <c r="A1" s="86" t="s">
        <v>181</v>
      </c>
      <c r="B1" s="86" t="s">
        <v>182</v>
      </c>
    </row>
    <row r="2" spans="1:22" ht="15" thickBot="1">
      <c r="A2" s="87"/>
      <c r="B2" s="88" t="s">
        <v>153</v>
      </c>
      <c r="C2" s="88" t="s">
        <v>154</v>
      </c>
      <c r="D2" s="88" t="s">
        <v>155</v>
      </c>
      <c r="E2" s="88" t="s">
        <v>156</v>
      </c>
      <c r="F2" s="88" t="s">
        <v>2</v>
      </c>
      <c r="R2" s="138" t="s">
        <v>245</v>
      </c>
    </row>
    <row r="3" spans="1:22" ht="34.799999999999997" thickBot="1">
      <c r="A3" s="89" t="s">
        <v>183</v>
      </c>
      <c r="B3" s="91">
        <f>SUM('[40]2.0 Capex Real Dollars'!F$10:F$30)</f>
        <v>24.15853805171869</v>
      </c>
      <c r="C3" s="91">
        <f>SUM('[40]2.0 Capex Real Dollars'!G$10:G$30)</f>
        <v>28.106896707125546</v>
      </c>
      <c r="D3" s="91">
        <f>SUM('[40]2.0 Capex Real Dollars'!H$10:H$30)</f>
        <v>29.452280303297027</v>
      </c>
      <c r="E3" s="91">
        <f>SUM('[40]2.0 Capex Real Dollars'!I$10:I$30)</f>
        <v>17.238814989659993</v>
      </c>
      <c r="F3" s="91">
        <f>SUM(B3:E3)</f>
        <v>98.956530051801252</v>
      </c>
      <c r="J3" t="s">
        <v>216</v>
      </c>
      <c r="K3" s="112">
        <f>'[40]3.0 Outputs'!$M$27</f>
        <v>0.93181746417445155</v>
      </c>
      <c r="M3" s="86" t="s">
        <v>232</v>
      </c>
      <c r="N3" s="86" t="s">
        <v>231</v>
      </c>
      <c r="R3" s="145" t="s">
        <v>245</v>
      </c>
      <c r="S3" s="141" t="s">
        <v>241</v>
      </c>
    </row>
    <row r="4" spans="1:22" ht="40.200000000000003" thickBot="1">
      <c r="A4" s="89" t="s">
        <v>184</v>
      </c>
      <c r="B4" s="92">
        <f>SUM('2.0 Capex Real Dollars'!F5)</f>
        <v>23.455646427039991</v>
      </c>
      <c r="C4" s="92">
        <f>SUM('2.0 Capex Real Dollars'!G5)</f>
        <v>27.907859642975449</v>
      </c>
      <c r="D4" s="92">
        <f>SUM('2.0 Capex Real Dollars'!H5)</f>
        <v>28.091444872387196</v>
      </c>
      <c r="E4" s="92">
        <f>SUM('2.0 Capex Real Dollars'!I5)</f>
        <v>16.3818733258165</v>
      </c>
      <c r="F4" s="91">
        <f>SUM(B4:E4)</f>
        <v>95.836824268219132</v>
      </c>
      <c r="J4" t="s">
        <v>217</v>
      </c>
      <c r="K4">
        <f>SUM('[40]2.0 Capex Real Dollars'!$F$10:$I$16,'[40]2.0 Capex Real Dollars'!$F$25:$I$25)</f>
        <v>93.802737241706708</v>
      </c>
      <c r="M4" s="87" t="s">
        <v>6</v>
      </c>
      <c r="N4" s="88" t="s">
        <v>224</v>
      </c>
      <c r="R4" s="142" t="s">
        <v>6</v>
      </c>
      <c r="S4" s="143" t="s">
        <v>242</v>
      </c>
      <c r="T4" s="143" t="s">
        <v>233</v>
      </c>
      <c r="U4" s="143" t="s">
        <v>243</v>
      </c>
      <c r="V4" s="143" t="s">
        <v>212</v>
      </c>
    </row>
    <row r="5" spans="1:22" ht="53.4" thickBot="1">
      <c r="A5" s="89" t="s">
        <v>108</v>
      </c>
      <c r="B5" s="92">
        <f>B4-B3</f>
        <v>-0.70289162467869915</v>
      </c>
      <c r="C5" s="92">
        <f t="shared" ref="C5:E5" si="0">C4-C3</f>
        <v>-0.19903706415009736</v>
      </c>
      <c r="D5" s="92">
        <f t="shared" si="0"/>
        <v>-1.3608354309098303</v>
      </c>
      <c r="E5" s="92">
        <f t="shared" si="0"/>
        <v>-0.85694166384349302</v>
      </c>
      <c r="F5" s="91">
        <f>SUM(B5:E5)</f>
        <v>-3.1197057835821198</v>
      </c>
      <c r="J5" t="s">
        <v>218</v>
      </c>
      <c r="K5">
        <f>SUM('[40]2.0 Capex Real Dollars'!$F$11:$I$11)</f>
        <v>82.594321213702145</v>
      </c>
      <c r="M5" s="89" t="s">
        <v>225</v>
      </c>
      <c r="N5" s="115">
        <f>K5</f>
        <v>82.594321213702145</v>
      </c>
      <c r="R5" s="144" t="s">
        <v>225</v>
      </c>
      <c r="S5" s="146">
        <f>SUM('[41]2.0 Capex Real Dollars'!$F$11:$I$11)</f>
        <v>82.594321213702145</v>
      </c>
      <c r="T5" s="146">
        <f>SUM('2.0 Capex Real Dollars'!F11:I11)</f>
        <v>81.910194174757279</v>
      </c>
      <c r="U5" s="146">
        <f>T5-S5</f>
        <v>-0.68412703894486526</v>
      </c>
      <c r="V5" s="147">
        <f>T5/S5-1</f>
        <v>-8.2829791309111389E-3</v>
      </c>
    </row>
    <row r="6" spans="1:22" ht="172.2" thickBot="1">
      <c r="A6" s="89" t="s">
        <v>185</v>
      </c>
      <c r="B6" s="90">
        <f>B4/B3-1</f>
        <v>-2.9094956953684248E-2</v>
      </c>
      <c r="C6" s="90">
        <f t="shared" ref="C6:F6" si="1">C4/C3-1</f>
        <v>-7.0814315156905172E-3</v>
      </c>
      <c r="D6" s="90">
        <f t="shared" si="1"/>
        <v>-4.6204756198707342E-2</v>
      </c>
      <c r="E6" s="90">
        <f t="shared" si="1"/>
        <v>-4.9710009902507513E-2</v>
      </c>
      <c r="F6" s="116">
        <f t="shared" si="1"/>
        <v>-3.1526022405484855E-2</v>
      </c>
      <c r="J6" t="s">
        <v>219</v>
      </c>
      <c r="K6">
        <f>SUM('[40]2.0 Capex Real Dollars'!$F$10:$I$10,'[40]2.0 Capex Real Dollars'!$F$12:$I$12,'[40]2.0 Capex Real Dollars'!$F$15:$I$15,'[40]2.0 Capex Real Dollars'!$F$25:$I$25)</f>
        <v>3.9482218532472526</v>
      </c>
      <c r="M6" s="89" t="s">
        <v>226</v>
      </c>
      <c r="N6" s="115">
        <f>K6</f>
        <v>3.9482218532472526</v>
      </c>
      <c r="R6" s="144" t="s">
        <v>244</v>
      </c>
      <c r="S6" s="146">
        <f>SUM('[41]2.0 Capex Real Dollars'!$F$10:$I$10,'[41]2.0 Capex Real Dollars'!$F$12:$I$12,'[41]2.0 Capex Real Dollars'!$F$15:$I$15,'[41]2.0 Capex Real Dollars'!$F$25:$I$25)</f>
        <v>3.9482218532472526</v>
      </c>
      <c r="T6" s="146">
        <f>SUM('2.0 Capex Real Dollars'!F10:I10,'2.0 Capex Real Dollars'!F12:I12,'2.0 Capex Real Dollars'!F15:I15,'2.0 Capex Real Dollars'!F25:I25)</f>
        <v>2.2114654676866543</v>
      </c>
      <c r="U6" s="146">
        <f t="shared" ref="U6:U10" si="2">T6-S6</f>
        <v>-1.7367563855605983</v>
      </c>
      <c r="V6" s="147">
        <f t="shared" ref="V6:V11" si="3">T6/S6-1</f>
        <v>-0.43988318035679441</v>
      </c>
    </row>
    <row r="7" spans="1:22" ht="40.200000000000003" thickBot="1">
      <c r="J7" t="s">
        <v>27</v>
      </c>
      <c r="K7">
        <f>SUM('[40]2.0 Capex Real Dollars'!$F$16:$I$16)</f>
        <v>7.2601941747572818</v>
      </c>
      <c r="M7" s="89" t="s">
        <v>137</v>
      </c>
      <c r="N7" s="115">
        <f>K7</f>
        <v>7.2601941747572818</v>
      </c>
      <c r="R7" s="144" t="s">
        <v>137</v>
      </c>
      <c r="S7" s="146">
        <f>SUM('[41]2.0 Capex Real Dollars'!$F$16:$I$16)</f>
        <v>7.2601941747572818</v>
      </c>
      <c r="T7" s="146">
        <f t="shared" ref="T7" si="4">N7</f>
        <v>7.2601941747572818</v>
      </c>
      <c r="U7" s="146">
        <f t="shared" si="2"/>
        <v>0</v>
      </c>
      <c r="V7" s="147">
        <f t="shared" si="3"/>
        <v>0</v>
      </c>
    </row>
    <row r="8" spans="1:22" ht="34.799999999999997" thickBot="1">
      <c r="A8" s="93" t="s">
        <v>211</v>
      </c>
      <c r="B8" s="94">
        <f>F3/4</f>
        <v>24.739132512950313</v>
      </c>
      <c r="J8" t="s">
        <v>220</v>
      </c>
      <c r="K8">
        <f>SUM('[40]2.0 Capex Real Dollars'!$F$30:$I$30)</f>
        <v>1.6521714431986811</v>
      </c>
      <c r="M8" s="89" t="s">
        <v>45</v>
      </c>
      <c r="N8" s="115">
        <f>K9</f>
        <v>2.841432665240117</v>
      </c>
      <c r="R8" s="144" t="s">
        <v>45</v>
      </c>
      <c r="S8" s="146">
        <f>SUM('[41]2.0 Capex Real Dollars'!$F$26:$I$29)</f>
        <v>2.841432665240117</v>
      </c>
      <c r="T8" s="146">
        <f>SUM('2.0 Capex Real Dollars'!F26:I29)</f>
        <v>2.841432665240117</v>
      </c>
      <c r="U8" s="146">
        <f t="shared" si="2"/>
        <v>0</v>
      </c>
      <c r="V8" s="147">
        <f t="shared" si="3"/>
        <v>0</v>
      </c>
    </row>
    <row r="9" spans="1:22" ht="66.599999999999994" thickBot="1">
      <c r="A9" s="93" t="s">
        <v>213</v>
      </c>
      <c r="B9" s="94">
        <f>AVERAGE('AER DD Chart'!$J$9:$L$10,'AER DD Chart'!$M$13:$N$13)</f>
        <v>10.966475063914933</v>
      </c>
      <c r="J9" s="113" t="s">
        <v>221</v>
      </c>
      <c r="K9">
        <f>SUM('[40]2.0 Capex Real Dollars'!$F$26:$I$29)</f>
        <v>2.841432665240117</v>
      </c>
      <c r="M9" s="89" t="s">
        <v>52</v>
      </c>
      <c r="N9" s="115">
        <f>K8</f>
        <v>1.6521714431986811</v>
      </c>
      <c r="R9" s="144" t="s">
        <v>52</v>
      </c>
      <c r="S9" s="146">
        <f>SUM('[41]2.0 Capex Real Dollars'!$F$30:$I$30)</f>
        <v>1.6521714431986811</v>
      </c>
      <c r="T9" s="146">
        <f>SUM('2.0 Capex Real Dollars'!F30:I30)</f>
        <v>1.033794261368508</v>
      </c>
      <c r="U9" s="146">
        <f t="shared" si="2"/>
        <v>-0.61837718183017309</v>
      </c>
      <c r="V9" s="147">
        <f t="shared" si="3"/>
        <v>-0.37428148536023964</v>
      </c>
    </row>
    <row r="10" spans="1:22" ht="23.4" thickBot="1">
      <c r="A10" s="93" t="s">
        <v>212</v>
      </c>
      <c r="B10" s="112">
        <f>B8/B9-1</f>
        <v>1.2558873629644371</v>
      </c>
      <c r="J10" s="113" t="s">
        <v>222</v>
      </c>
      <c r="K10">
        <f>SUM('[40]2.0 Capex Real Dollars'!$F$17:$I$24)</f>
        <v>0.66018870165579002</v>
      </c>
      <c r="M10" s="89" t="s">
        <v>228</v>
      </c>
      <c r="N10" s="115">
        <f>K10</f>
        <v>0.66018870165579002</v>
      </c>
      <c r="R10" s="144" t="s">
        <v>228</v>
      </c>
      <c r="S10" s="146">
        <f>SUM('[41]2.0 Capex Real Dollars'!$F$17:$I$24)</f>
        <v>0.66018870165579002</v>
      </c>
      <c r="T10" s="146">
        <f>SUM('2.0 Capex Real Dollars'!F17:I24)</f>
        <v>0.57974352440929355</v>
      </c>
      <c r="U10" s="146">
        <f t="shared" si="2"/>
        <v>-8.0445177246496469E-2</v>
      </c>
      <c r="V10" s="147">
        <f t="shared" si="3"/>
        <v>-0.12185179335050034</v>
      </c>
    </row>
    <row r="11" spans="1:22" ht="27" thickBot="1">
      <c r="A11" s="93" t="s">
        <v>214</v>
      </c>
      <c r="B11" s="94">
        <f>B8-B9</f>
        <v>13.77265744903538</v>
      </c>
      <c r="M11" s="114" t="s">
        <v>229</v>
      </c>
      <c r="N11" s="115">
        <f>SUM(N5:N10)</f>
        <v>98.956530051801266</v>
      </c>
      <c r="R11" s="144" t="s">
        <v>229</v>
      </c>
      <c r="S11" s="146">
        <f>SUM(S5:S10)</f>
        <v>98.956530051801266</v>
      </c>
      <c r="T11" s="146">
        <f>SUM(T5:T10)</f>
        <v>95.836824268219146</v>
      </c>
      <c r="U11" s="146">
        <f>SUM(U5:U10)</f>
        <v>-3.1197057835821331</v>
      </c>
      <c r="V11" s="147">
        <f t="shared" si="3"/>
        <v>-3.1526022405484855E-2</v>
      </c>
    </row>
    <row r="12" spans="1:22" ht="34.200000000000003">
      <c r="A12" s="93" t="s">
        <v>215</v>
      </c>
      <c r="B12" s="94">
        <f>AVERAGE('AER DD Chart'!$E$10:$I$10)</f>
        <v>3.104452118073489</v>
      </c>
    </row>
    <row r="13" spans="1:22" ht="22.8">
      <c r="A13" s="93" t="s">
        <v>212</v>
      </c>
      <c r="B13" s="112">
        <f>B8/B12-1</f>
        <v>6.9689206249708651</v>
      </c>
    </row>
    <row r="14" spans="1:22">
      <c r="A14" s="93" t="s">
        <v>214</v>
      </c>
      <c r="B14" s="94">
        <f>B8-B12</f>
        <v>21.634680394876824</v>
      </c>
    </row>
    <row r="15" spans="1:22">
      <c r="J15" s="117" t="s">
        <v>235</v>
      </c>
      <c r="K15" s="172" t="s">
        <v>234</v>
      </c>
      <c r="L15" s="172"/>
      <c r="M15" s="172"/>
      <c r="N15" s="172"/>
      <c r="O15" s="172" t="s">
        <v>233</v>
      </c>
      <c r="P15" s="172"/>
      <c r="Q15" s="172"/>
      <c r="R15" s="172"/>
      <c r="T15" t="s">
        <v>239</v>
      </c>
    </row>
    <row r="16" spans="1:22" ht="15" thickBot="1">
      <c r="A16" s="86" t="s">
        <v>223</v>
      </c>
      <c r="B16" s="86" t="s">
        <v>230</v>
      </c>
      <c r="J16" s="118" t="s">
        <v>4</v>
      </c>
      <c r="K16" s="121" t="s">
        <v>15</v>
      </c>
      <c r="L16" s="121" t="s">
        <v>58</v>
      </c>
      <c r="M16" s="121" t="s">
        <v>59</v>
      </c>
      <c r="N16" s="121" t="s">
        <v>97</v>
      </c>
      <c r="O16" s="121" t="s">
        <v>15</v>
      </c>
      <c r="P16" s="121" t="s">
        <v>58</v>
      </c>
      <c r="Q16" s="121" t="s">
        <v>59</v>
      </c>
      <c r="R16" s="121" t="s">
        <v>97</v>
      </c>
    </row>
    <row r="17" spans="1:23" ht="36.6" thickBot="1">
      <c r="A17" s="87" t="s">
        <v>6</v>
      </c>
      <c r="B17" s="88" t="s">
        <v>224</v>
      </c>
      <c r="J17" s="119" t="s">
        <v>70</v>
      </c>
      <c r="K17" s="148">
        <v>0</v>
      </c>
      <c r="L17" s="148">
        <v>0.17884120000000001</v>
      </c>
      <c r="M17" s="148">
        <v>1.0313901599999999</v>
      </c>
      <c r="N17" s="149">
        <v>0</v>
      </c>
      <c r="O17" s="150">
        <f>K17</f>
        <v>0</v>
      </c>
      <c r="P17" s="151">
        <f t="shared" ref="P17:Q17" si="5">L17</f>
        <v>0.17884120000000001</v>
      </c>
      <c r="Q17" s="151">
        <f t="shared" si="5"/>
        <v>1.0313901599999999</v>
      </c>
      <c r="R17" s="152">
        <f>'2.1 Capex Nominal Dollars'!E81</f>
        <v>0</v>
      </c>
      <c r="T17" s="127">
        <v>0</v>
      </c>
      <c r="U17" s="128">
        <v>0.17884120000000001</v>
      </c>
      <c r="V17" s="128">
        <v>1.0313901599999999</v>
      </c>
      <c r="W17" s="129">
        <v>0</v>
      </c>
    </row>
    <row r="18" spans="1:23" ht="46.2" thickBot="1">
      <c r="A18" s="89" t="s">
        <v>225</v>
      </c>
      <c r="B18" s="115">
        <f>SUM('2.0 Capex Real Dollars'!F11:I11)</f>
        <v>81.910194174757279</v>
      </c>
      <c r="J18" s="119" t="s">
        <v>72</v>
      </c>
      <c r="K18" s="148">
        <v>0</v>
      </c>
      <c r="L18" s="148">
        <v>0</v>
      </c>
      <c r="M18" s="148">
        <v>0</v>
      </c>
      <c r="N18" s="149">
        <v>0</v>
      </c>
      <c r="O18" s="153">
        <f t="shared" ref="O18:O37" si="6">K18</f>
        <v>0</v>
      </c>
      <c r="P18" s="154">
        <f t="shared" ref="P18:P37" si="7">L18</f>
        <v>0</v>
      </c>
      <c r="Q18" s="154">
        <f t="shared" ref="Q18:Q37" si="8">M18</f>
        <v>0</v>
      </c>
      <c r="R18" s="155">
        <f>'2.1 Capex Nominal Dollars'!E82</f>
        <v>0</v>
      </c>
      <c r="T18" s="130">
        <v>0</v>
      </c>
      <c r="U18" s="131">
        <v>0</v>
      </c>
      <c r="V18" s="131">
        <v>0</v>
      </c>
      <c r="W18" s="132">
        <v>0</v>
      </c>
    </row>
    <row r="19" spans="1:23" ht="114.6" thickBot="1">
      <c r="A19" s="89" t="s">
        <v>226</v>
      </c>
      <c r="B19" s="115">
        <f>SUM('2.0 Capex Real Dollars'!F10:I10,'2.0 Capex Real Dollars'!F12:I15,'2.0 Capex Real Dollars'!F25:I25)</f>
        <v>2.2114654676866543</v>
      </c>
      <c r="J19" s="119" t="s">
        <v>74</v>
      </c>
      <c r="K19" s="148">
        <v>0</v>
      </c>
      <c r="L19" s="148">
        <v>0</v>
      </c>
      <c r="M19" s="148">
        <v>0.28510449999999998</v>
      </c>
      <c r="N19" s="149">
        <v>0</v>
      </c>
      <c r="O19" s="153">
        <f t="shared" si="6"/>
        <v>0</v>
      </c>
      <c r="P19" s="154">
        <f t="shared" si="7"/>
        <v>0</v>
      </c>
      <c r="Q19" s="154">
        <f t="shared" si="8"/>
        <v>0.28510449999999998</v>
      </c>
      <c r="R19" s="155">
        <f>'2.1 Capex Nominal Dollars'!E83</f>
        <v>0</v>
      </c>
      <c r="T19" s="130">
        <v>0</v>
      </c>
      <c r="U19" s="131">
        <v>0</v>
      </c>
      <c r="V19" s="131">
        <v>0.28510449999999998</v>
      </c>
      <c r="W19" s="132">
        <v>0</v>
      </c>
    </row>
    <row r="20" spans="1:23" ht="46.2" thickBot="1">
      <c r="A20" s="89" t="s">
        <v>227</v>
      </c>
      <c r="B20" s="115">
        <f>SUM('2.0 Capex Real Dollars'!F16:I16)</f>
        <v>7.2601941747572818</v>
      </c>
      <c r="J20" s="119" t="s">
        <v>26</v>
      </c>
      <c r="K20" s="148">
        <v>2.3537750200000001</v>
      </c>
      <c r="L20" s="148">
        <v>23.382234850000003</v>
      </c>
      <c r="M20" s="148">
        <v>3.5506822499999995</v>
      </c>
      <c r="N20" s="149">
        <v>3.6950022000000002</v>
      </c>
      <c r="O20" s="156">
        <f>K20-([42]AER!C$4/1000000)</f>
        <v>2.0658272599999998</v>
      </c>
      <c r="P20" s="156">
        <f>L20-([42]AER!D$4/1000000)</f>
        <v>6.7528458800000024</v>
      </c>
      <c r="Q20" s="156">
        <f>M20-([42]AER!E$4/1000000)</f>
        <v>3.2986594399999993</v>
      </c>
      <c r="R20" s="156">
        <f>N20-([42]AER!F$4/1000000)</f>
        <v>3.2809422000000001</v>
      </c>
      <c r="T20" s="125">
        <v>2.0658272599999998</v>
      </c>
      <c r="U20" s="125">
        <v>6.7528458800000024</v>
      </c>
      <c r="V20" s="125">
        <v>3.2986594399999993</v>
      </c>
      <c r="W20" s="125">
        <v>3.2809422000000001</v>
      </c>
    </row>
    <row r="21" spans="1:23" ht="15" thickBot="1">
      <c r="A21" s="89" t="s">
        <v>45</v>
      </c>
      <c r="B21" s="115">
        <f>SUM('2.0 Capex Real Dollars'!F26:I29)</f>
        <v>2.841432665240117</v>
      </c>
      <c r="J21" s="119" t="s">
        <v>18</v>
      </c>
      <c r="K21" s="148">
        <v>0</v>
      </c>
      <c r="L21" s="148">
        <v>1.36109E-2</v>
      </c>
      <c r="M21" s="148">
        <v>0.13232125</v>
      </c>
      <c r="N21" s="149">
        <v>5.2775406414540189</v>
      </c>
      <c r="O21" s="153">
        <f t="shared" si="6"/>
        <v>0</v>
      </c>
      <c r="P21" s="154">
        <f t="shared" si="7"/>
        <v>1.36109E-2</v>
      </c>
      <c r="Q21" s="154">
        <f t="shared" si="8"/>
        <v>0.13232125</v>
      </c>
      <c r="R21" s="155">
        <f>'2.1 Capex Nominal Dollars'!E85</f>
        <v>5.25</v>
      </c>
      <c r="T21" s="130">
        <v>0</v>
      </c>
      <c r="U21" s="131">
        <v>1.36109E-2</v>
      </c>
      <c r="V21" s="131">
        <v>0.13232125</v>
      </c>
      <c r="W21" s="132">
        <v>5.25</v>
      </c>
    </row>
    <row r="22" spans="1:23" ht="57.6" thickBot="1">
      <c r="A22" s="89" t="s">
        <v>52</v>
      </c>
      <c r="B22" s="115">
        <f>SUM('2.0 Capex Real Dollars'!F30:I30)</f>
        <v>1.033794261368508</v>
      </c>
      <c r="D22" s="140">
        <f>'[41]1.1 Indexation'!$M$30</f>
        <v>1.6521714431986811</v>
      </c>
      <c r="E22" s="51">
        <f>B22-D22</f>
        <v>-0.61837718183017309</v>
      </c>
      <c r="F22" s="112">
        <f>B22/D22-1</f>
        <v>-0.37428148536023964</v>
      </c>
      <c r="J22" s="119" t="s">
        <v>77</v>
      </c>
      <c r="K22" s="148">
        <v>0.11462072999999999</v>
      </c>
      <c r="L22" s="148">
        <v>0</v>
      </c>
      <c r="M22" s="148">
        <v>0.11050568</v>
      </c>
      <c r="N22" s="149">
        <v>0</v>
      </c>
      <c r="O22" s="153">
        <f t="shared" si="6"/>
        <v>0.11462072999999999</v>
      </c>
      <c r="P22" s="154">
        <f t="shared" si="7"/>
        <v>0</v>
      </c>
      <c r="Q22" s="154">
        <f t="shared" si="8"/>
        <v>0.11050568</v>
      </c>
      <c r="R22" s="155">
        <f>'2.1 Capex Nominal Dollars'!E86</f>
        <v>0</v>
      </c>
      <c r="T22" s="130">
        <v>0.11462072999999999</v>
      </c>
      <c r="U22" s="131">
        <v>0</v>
      </c>
      <c r="V22" s="131">
        <v>0.11050568</v>
      </c>
      <c r="W22" s="132">
        <v>0</v>
      </c>
    </row>
    <row r="23" spans="1:23" ht="15" thickBot="1">
      <c r="A23" s="89" t="s">
        <v>228</v>
      </c>
      <c r="B23" s="115">
        <f>SUM('2.0 Capex Real Dollars'!F17:I24)</f>
        <v>0.57974352440929355</v>
      </c>
      <c r="J23" s="119" t="s">
        <v>79</v>
      </c>
      <c r="K23" s="148">
        <v>0</v>
      </c>
      <c r="L23" s="148">
        <v>0</v>
      </c>
      <c r="M23" s="148">
        <v>0</v>
      </c>
      <c r="N23" s="149">
        <v>0</v>
      </c>
      <c r="O23" s="153">
        <f t="shared" si="6"/>
        <v>0</v>
      </c>
      <c r="P23" s="154">
        <f t="shared" si="7"/>
        <v>0</v>
      </c>
      <c r="Q23" s="154">
        <f t="shared" si="8"/>
        <v>0</v>
      </c>
      <c r="R23" s="155">
        <f>'2.1 Capex Nominal Dollars'!E87</f>
        <v>0</v>
      </c>
      <c r="T23" s="130">
        <v>0</v>
      </c>
      <c r="U23" s="131">
        <v>0</v>
      </c>
      <c r="V23" s="131">
        <v>0</v>
      </c>
      <c r="W23" s="132">
        <v>0</v>
      </c>
    </row>
    <row r="24" spans="1:23" ht="15" thickBot="1">
      <c r="A24" s="114" t="s">
        <v>229</v>
      </c>
      <c r="B24" s="115">
        <f>SUM(B18:B23)</f>
        <v>95.836824268219146</v>
      </c>
      <c r="J24" s="119" t="s">
        <v>80</v>
      </c>
      <c r="K24" s="148">
        <v>0</v>
      </c>
      <c r="L24" s="148">
        <v>0</v>
      </c>
      <c r="M24" s="148">
        <v>0</v>
      </c>
      <c r="N24" s="149">
        <v>0</v>
      </c>
      <c r="O24" s="153">
        <f t="shared" si="6"/>
        <v>0</v>
      </c>
      <c r="P24" s="154">
        <f t="shared" si="7"/>
        <v>0</v>
      </c>
      <c r="Q24" s="154">
        <f t="shared" si="8"/>
        <v>0</v>
      </c>
      <c r="R24" s="155">
        <f>'2.1 Capex Nominal Dollars'!E88</f>
        <v>0</v>
      </c>
      <c r="T24" s="130">
        <v>0</v>
      </c>
      <c r="U24" s="131">
        <v>0</v>
      </c>
      <c r="V24" s="131">
        <v>0</v>
      </c>
      <c r="W24" s="132">
        <v>0</v>
      </c>
    </row>
    <row r="25" spans="1:23" ht="15" thickBot="1">
      <c r="J25" s="119" t="s">
        <v>82</v>
      </c>
      <c r="K25" s="148">
        <v>0</v>
      </c>
      <c r="L25" s="148">
        <v>0</v>
      </c>
      <c r="M25" s="148">
        <v>0</v>
      </c>
      <c r="N25" s="149">
        <v>0</v>
      </c>
      <c r="O25" s="153">
        <f t="shared" si="6"/>
        <v>0</v>
      </c>
      <c r="P25" s="154">
        <f t="shared" si="7"/>
        <v>0</v>
      </c>
      <c r="Q25" s="154">
        <f t="shared" si="8"/>
        <v>0</v>
      </c>
      <c r="R25" s="155">
        <f>'2.1 Capex Nominal Dollars'!E89</f>
        <v>0</v>
      </c>
      <c r="T25" s="130">
        <v>0</v>
      </c>
      <c r="U25" s="131">
        <v>0</v>
      </c>
      <c r="V25" s="131">
        <v>0</v>
      </c>
      <c r="W25" s="132">
        <v>0</v>
      </c>
    </row>
    <row r="26" spans="1:23" ht="15" thickBot="1">
      <c r="J26" s="119" t="s">
        <v>83</v>
      </c>
      <c r="K26" s="148">
        <v>0</v>
      </c>
      <c r="L26" s="148">
        <v>0</v>
      </c>
      <c r="M26" s="148">
        <v>0</v>
      </c>
      <c r="N26" s="149">
        <v>0</v>
      </c>
      <c r="O26" s="153">
        <f t="shared" si="6"/>
        <v>0</v>
      </c>
      <c r="P26" s="154">
        <f t="shared" si="7"/>
        <v>0</v>
      </c>
      <c r="Q26" s="154">
        <f t="shared" si="8"/>
        <v>0</v>
      </c>
      <c r="R26" s="155">
        <f>'2.1 Capex Nominal Dollars'!E90</f>
        <v>0</v>
      </c>
      <c r="T26" s="130">
        <v>0</v>
      </c>
      <c r="U26" s="131">
        <v>0</v>
      </c>
      <c r="V26" s="131">
        <v>0</v>
      </c>
      <c r="W26" s="132">
        <v>0</v>
      </c>
    </row>
    <row r="27" spans="1:23" ht="15" thickBot="1">
      <c r="J27" s="119" t="s">
        <v>84</v>
      </c>
      <c r="K27" s="148">
        <v>0</v>
      </c>
      <c r="L27" s="148">
        <v>0</v>
      </c>
      <c r="M27" s="148">
        <v>0</v>
      </c>
      <c r="N27" s="149">
        <v>0</v>
      </c>
      <c r="O27" s="153">
        <f t="shared" si="6"/>
        <v>0</v>
      </c>
      <c r="P27" s="154">
        <f t="shared" si="7"/>
        <v>0</v>
      </c>
      <c r="Q27" s="154">
        <f t="shared" si="8"/>
        <v>0</v>
      </c>
      <c r="R27" s="155">
        <f>'2.1 Capex Nominal Dollars'!E91</f>
        <v>0</v>
      </c>
      <c r="T27" s="130">
        <v>0</v>
      </c>
      <c r="U27" s="131">
        <v>0</v>
      </c>
      <c r="V27" s="131">
        <v>0</v>
      </c>
      <c r="W27" s="132">
        <v>0</v>
      </c>
    </row>
    <row r="28" spans="1:23" ht="15" thickBot="1">
      <c r="J28" s="119" t="s">
        <v>85</v>
      </c>
      <c r="K28" s="148">
        <v>0.11055319807353883</v>
      </c>
      <c r="L28" s="148">
        <v>0</v>
      </c>
      <c r="M28" s="148">
        <v>0</v>
      </c>
      <c r="N28" s="149">
        <v>0</v>
      </c>
      <c r="O28" s="153">
        <f t="shared" si="6"/>
        <v>0.11055319807353883</v>
      </c>
      <c r="P28" s="154">
        <f t="shared" si="7"/>
        <v>0</v>
      </c>
      <c r="Q28" s="154">
        <f t="shared" si="8"/>
        <v>0</v>
      </c>
      <c r="R28" s="155">
        <f>'2.1 Capex Nominal Dollars'!E92</f>
        <v>0</v>
      </c>
      <c r="T28" s="130">
        <v>0.11055319807353883</v>
      </c>
      <c r="U28" s="131">
        <v>0</v>
      </c>
      <c r="V28" s="131">
        <v>0</v>
      </c>
      <c r="W28" s="132">
        <v>0</v>
      </c>
    </row>
    <row r="29" spans="1:23" ht="15" thickBot="1">
      <c r="J29" s="119" t="s">
        <v>28</v>
      </c>
      <c r="K29" s="148">
        <v>4.4065485656808665</v>
      </c>
      <c r="L29" s="148">
        <v>8.381078653075603</v>
      </c>
      <c r="M29" s="148">
        <v>3.8395178468272948</v>
      </c>
      <c r="N29" s="149">
        <v>1.903172053670432</v>
      </c>
      <c r="O29" s="157">
        <f>K29+([42]AER!C$4/1000000)-([42]AER!C$5/1000000)</f>
        <v>2.9830121256808662</v>
      </c>
      <c r="P29" s="157">
        <f>L29+([42]AER!D$4/1000000)-([42]AER!D$5/1000000)</f>
        <v>23.405187503075606</v>
      </c>
      <c r="Q29" s="157">
        <f>M29+([42]AER!E$4/1000000)-([42]AER!E$5/1000000)</f>
        <v>2.6758863468272951</v>
      </c>
      <c r="R29" s="157">
        <f>N29+([42]AER!F$4/1000000)</f>
        <v>2.3172320536704318</v>
      </c>
      <c r="T29" s="136">
        <v>2.9830121256808662</v>
      </c>
      <c r="U29" s="136">
        <v>23.405187503075606</v>
      </c>
      <c r="V29" s="136">
        <v>2.6758863468272951</v>
      </c>
      <c r="W29" s="136">
        <v>2.3172320536704318</v>
      </c>
    </row>
    <row r="30" spans="1:23" ht="15" thickBot="1">
      <c r="J30" s="119" t="s">
        <v>86</v>
      </c>
      <c r="K30" s="148">
        <v>0</v>
      </c>
      <c r="L30" s="148">
        <v>0</v>
      </c>
      <c r="M30" s="148">
        <v>0</v>
      </c>
      <c r="N30" s="149">
        <v>0</v>
      </c>
      <c r="O30" s="153">
        <f t="shared" si="6"/>
        <v>0</v>
      </c>
      <c r="P30" s="154">
        <f t="shared" si="7"/>
        <v>0</v>
      </c>
      <c r="Q30" s="154">
        <f t="shared" si="8"/>
        <v>0</v>
      </c>
      <c r="R30" s="155">
        <f>'2.1 Capex Nominal Dollars'!E94</f>
        <v>0</v>
      </c>
      <c r="T30" s="130">
        <v>0</v>
      </c>
      <c r="U30" s="131">
        <v>0</v>
      </c>
      <c r="V30" s="131">
        <v>0</v>
      </c>
      <c r="W30" s="132">
        <v>0</v>
      </c>
    </row>
    <row r="31" spans="1:23" ht="15" thickBot="1">
      <c r="J31" s="119" t="s">
        <v>13</v>
      </c>
      <c r="K31" s="148">
        <v>0</v>
      </c>
      <c r="L31" s="148">
        <v>0</v>
      </c>
      <c r="M31" s="148">
        <v>0</v>
      </c>
      <c r="N31" s="149">
        <v>0</v>
      </c>
      <c r="O31" s="153">
        <f t="shared" si="6"/>
        <v>0</v>
      </c>
      <c r="P31" s="154">
        <f t="shared" si="7"/>
        <v>0</v>
      </c>
      <c r="Q31" s="154">
        <f t="shared" si="8"/>
        <v>0</v>
      </c>
      <c r="R31" s="155">
        <f>'2.1 Capex Nominal Dollars'!E95</f>
        <v>0</v>
      </c>
      <c r="T31" s="130">
        <v>0</v>
      </c>
      <c r="U31" s="131">
        <v>0</v>
      </c>
      <c r="V31" s="131">
        <v>0</v>
      </c>
      <c r="W31" s="132">
        <v>0</v>
      </c>
    </row>
    <row r="32" spans="1:23" ht="15" thickBot="1">
      <c r="J32" s="119" t="s">
        <v>87</v>
      </c>
      <c r="K32" s="148">
        <v>0</v>
      </c>
      <c r="L32" s="148">
        <v>0</v>
      </c>
      <c r="M32" s="148">
        <v>3.4818330000000002E-2</v>
      </c>
      <c r="N32" s="149">
        <v>0</v>
      </c>
      <c r="O32" s="153">
        <f t="shared" si="6"/>
        <v>0</v>
      </c>
      <c r="P32" s="154">
        <f t="shared" si="7"/>
        <v>0</v>
      </c>
      <c r="Q32" s="154">
        <f t="shared" si="8"/>
        <v>3.4818330000000002E-2</v>
      </c>
      <c r="R32" s="155">
        <f>'2.1 Capex Nominal Dollars'!E96</f>
        <v>0</v>
      </c>
      <c r="T32" s="130">
        <v>0</v>
      </c>
      <c r="U32" s="131">
        <v>0</v>
      </c>
      <c r="V32" s="131">
        <v>3.4818330000000002E-2</v>
      </c>
      <c r="W32" s="132">
        <v>0</v>
      </c>
    </row>
    <row r="33" spans="10:23" ht="15" thickBot="1">
      <c r="J33" s="119" t="s">
        <v>22</v>
      </c>
      <c r="K33" s="148">
        <v>0</v>
      </c>
      <c r="L33" s="148">
        <v>0</v>
      </c>
      <c r="M33" s="148">
        <v>0</v>
      </c>
      <c r="N33" s="149">
        <v>6.1255119453924915E-2</v>
      </c>
      <c r="O33" s="153">
        <f t="shared" si="6"/>
        <v>0</v>
      </c>
      <c r="P33" s="154">
        <f t="shared" si="7"/>
        <v>0</v>
      </c>
      <c r="Q33" s="154">
        <f t="shared" si="8"/>
        <v>0</v>
      </c>
      <c r="R33" s="155">
        <f>'2.1 Capex Nominal Dollars'!E97</f>
        <v>6.1255119453924922E-2</v>
      </c>
      <c r="T33" s="130">
        <v>0</v>
      </c>
      <c r="U33" s="131">
        <v>0</v>
      </c>
      <c r="V33" s="131">
        <v>0</v>
      </c>
      <c r="W33" s="132">
        <v>6.1255119453924922E-2</v>
      </c>
    </row>
    <row r="34" spans="10:23" ht="15" thickBot="1">
      <c r="J34" s="119" t="s">
        <v>88</v>
      </c>
      <c r="K34" s="148">
        <v>0</v>
      </c>
      <c r="L34" s="148">
        <v>0.41110366999999998</v>
      </c>
      <c r="M34" s="148">
        <v>0</v>
      </c>
      <c r="N34" s="149">
        <v>0</v>
      </c>
      <c r="O34" s="153">
        <f t="shared" si="6"/>
        <v>0</v>
      </c>
      <c r="P34" s="154">
        <f t="shared" si="7"/>
        <v>0.41110366999999998</v>
      </c>
      <c r="Q34" s="154">
        <f t="shared" si="8"/>
        <v>0</v>
      </c>
      <c r="R34" s="155">
        <f>'2.1 Capex Nominal Dollars'!E98</f>
        <v>0</v>
      </c>
      <c r="T34" s="130">
        <v>0</v>
      </c>
      <c r="U34" s="131">
        <v>0.41110366999999998</v>
      </c>
      <c r="V34" s="131">
        <v>0</v>
      </c>
      <c r="W34" s="132">
        <v>0</v>
      </c>
    </row>
    <row r="35" spans="10:23">
      <c r="J35" s="119" t="s">
        <v>89</v>
      </c>
      <c r="K35" s="148">
        <v>0.16025723</v>
      </c>
      <c r="L35" s="148">
        <v>0</v>
      </c>
      <c r="M35" s="148">
        <v>0</v>
      </c>
      <c r="N35" s="149">
        <v>0</v>
      </c>
      <c r="O35" s="153">
        <f t="shared" si="6"/>
        <v>0.16025723</v>
      </c>
      <c r="P35" s="154">
        <f t="shared" si="7"/>
        <v>0</v>
      </c>
      <c r="Q35" s="154">
        <f t="shared" si="8"/>
        <v>0</v>
      </c>
      <c r="R35" s="155">
        <f>'2.1 Capex Nominal Dollars'!E99</f>
        <v>0</v>
      </c>
      <c r="T35" s="130">
        <v>0.16025723</v>
      </c>
      <c r="U35" s="131">
        <v>0</v>
      </c>
      <c r="V35" s="131">
        <v>0</v>
      </c>
      <c r="W35" s="132">
        <v>0</v>
      </c>
    </row>
    <row r="36" spans="10:23">
      <c r="J36" s="119" t="s">
        <v>50</v>
      </c>
      <c r="K36" s="158">
        <v>0</v>
      </c>
      <c r="L36" s="158">
        <v>7.395869272502413E-2</v>
      </c>
      <c r="M36" s="158">
        <v>0.3787594214674247</v>
      </c>
      <c r="N36" s="159">
        <v>1.7017365864946412</v>
      </c>
      <c r="O36" s="153">
        <f t="shared" si="6"/>
        <v>0</v>
      </c>
      <c r="P36" s="154">
        <f t="shared" si="7"/>
        <v>7.395869272502413E-2</v>
      </c>
      <c r="Q36" s="154">
        <f t="shared" si="8"/>
        <v>0.3787594214674247</v>
      </c>
      <c r="R36" s="160">
        <f>'2.1 Capex Nominal Dollars'!E100</f>
        <v>1.0648080892095633</v>
      </c>
      <c r="T36" s="130">
        <v>0</v>
      </c>
      <c r="U36" s="131">
        <v>7.395869272502413E-2</v>
      </c>
      <c r="V36" s="131">
        <v>0.3787594214674247</v>
      </c>
      <c r="W36" s="126">
        <v>1.0648080892095633</v>
      </c>
    </row>
    <row r="37" spans="10:23" ht="15" thickBot="1">
      <c r="J37" s="119" t="s">
        <v>38</v>
      </c>
      <c r="K37" s="158">
        <v>0</v>
      </c>
      <c r="L37" s="158">
        <v>1.6432723955993158</v>
      </c>
      <c r="M37" s="158">
        <v>1.8181527935065001</v>
      </c>
      <c r="N37" s="159">
        <v>0.19551698952470384</v>
      </c>
      <c r="O37" s="161">
        <f t="shared" si="6"/>
        <v>0</v>
      </c>
      <c r="P37" s="154">
        <f t="shared" si="7"/>
        <v>1.6432723955993158</v>
      </c>
      <c r="Q37" s="162">
        <f t="shared" si="8"/>
        <v>1.8181527935065001</v>
      </c>
      <c r="R37" s="163">
        <f>'2.1 Capex Nominal Dollars'!E101</f>
        <v>0.19551698952470387</v>
      </c>
      <c r="T37" s="133">
        <v>0</v>
      </c>
      <c r="U37" s="131">
        <v>1.6432723955993158</v>
      </c>
      <c r="V37" s="134">
        <v>1.8181527935065001</v>
      </c>
      <c r="W37" s="135">
        <v>0.19551698952470387</v>
      </c>
    </row>
    <row r="38" spans="10:23" ht="15.6" thickTop="1" thickBot="1">
      <c r="J38" s="120" t="s">
        <v>2</v>
      </c>
      <c r="K38" s="164">
        <f>SUM(K17:K37)</f>
        <v>7.1457547437544049</v>
      </c>
      <c r="L38" s="164">
        <f>SUM(L17:L37)</f>
        <v>34.084100361399948</v>
      </c>
      <c r="M38" s="164">
        <f>SUM(M17:M37)</f>
        <v>11.181252231801221</v>
      </c>
      <c r="N38" s="165">
        <f t="shared" ref="N38:R38" si="9">SUM(N17:N37)</f>
        <v>12.83422359059772</v>
      </c>
      <c r="O38" s="166">
        <f t="shared" si="9"/>
        <v>5.4342705437544048</v>
      </c>
      <c r="P38" s="166">
        <f t="shared" si="9"/>
        <v>32.478820241399951</v>
      </c>
      <c r="Q38" s="166">
        <f t="shared" si="9"/>
        <v>9.7655979218012199</v>
      </c>
      <c r="R38" s="167">
        <f t="shared" si="9"/>
        <v>12.169754451858624</v>
      </c>
      <c r="T38" s="123">
        <v>5.4342705437544048</v>
      </c>
      <c r="U38" s="123">
        <v>32.478820241399951</v>
      </c>
      <c r="V38" s="123">
        <v>9.7655979218012199</v>
      </c>
      <c r="W38" s="124">
        <v>12.169754451858624</v>
      </c>
    </row>
    <row r="40" spans="10:23">
      <c r="J40" s="122" t="s">
        <v>236</v>
      </c>
      <c r="K40" t="s">
        <v>238</v>
      </c>
      <c r="O40" t="s">
        <v>237</v>
      </c>
    </row>
  </sheetData>
  <mergeCells count="2">
    <mergeCell ref="K15:N15"/>
    <mergeCell ref="O15:R1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F34CC-84FE-43F1-BAC3-0ED835258F5B}">
  <sheetPr>
    <tabColor theme="4" tint="0.59999389629810485"/>
  </sheetPr>
  <dimension ref="A1:V19"/>
  <sheetViews>
    <sheetView tabSelected="1" zoomScale="60" zoomScaleNormal="60" workbookViewId="0">
      <selection activeCell="AE6" sqref="AE6"/>
    </sheetView>
  </sheetViews>
  <sheetFormatPr defaultColWidth="9.21875" defaultRowHeight="13.8"/>
  <cols>
    <col min="1" max="1" width="9.21875" style="95"/>
    <col min="2" max="2" width="26.21875" style="95" customWidth="1"/>
    <col min="3" max="3" width="52" style="95" customWidth="1"/>
    <col min="4" max="4" width="42.77734375" style="95" bestFit="1" customWidth="1"/>
    <col min="5" max="8" width="8.77734375" style="95" bestFit="1" customWidth="1"/>
    <col min="9" max="9" width="9.5546875" style="95" bestFit="1" customWidth="1"/>
    <col min="10" max="19" width="8.77734375" style="95" bestFit="1" customWidth="1"/>
    <col min="20" max="16384" width="9.21875" style="95"/>
  </cols>
  <sheetData>
    <row r="1" spans="1:22" ht="14.4">
      <c r="E1" s="99" t="s">
        <v>192</v>
      </c>
      <c r="F1" s="99" t="s">
        <v>193</v>
      </c>
      <c r="G1" s="99" t="s">
        <v>144</v>
      </c>
      <c r="H1" s="99" t="s">
        <v>145</v>
      </c>
      <c r="I1" s="99" t="s">
        <v>146</v>
      </c>
      <c r="J1" s="100" t="s">
        <v>147</v>
      </c>
      <c r="K1" s="100" t="s">
        <v>148</v>
      </c>
      <c r="L1" s="100" t="s">
        <v>149</v>
      </c>
      <c r="M1" s="100" t="s">
        <v>150</v>
      </c>
      <c r="N1" s="100" t="s">
        <v>152</v>
      </c>
      <c r="O1" s="101" t="s">
        <v>153</v>
      </c>
      <c r="P1" s="101" t="s">
        <v>154</v>
      </c>
      <c r="Q1" s="101" t="s">
        <v>155</v>
      </c>
      <c r="R1" s="101" t="s">
        <v>156</v>
      </c>
      <c r="S1" s="101" t="s">
        <v>210</v>
      </c>
    </row>
    <row r="2" spans="1:22">
      <c r="D2" s="95" t="s">
        <v>205</v>
      </c>
      <c r="E2" s="95">
        <f>'1.1 Input'!B13</f>
        <v>1.2672727272727276</v>
      </c>
      <c r="F2" s="95">
        <f>'1.1 Input'!C13</f>
        <v>1.243532560214095</v>
      </c>
      <c r="G2" s="95">
        <f>'1.1 Input'!D13</f>
        <v>1.2217353198948293</v>
      </c>
      <c r="H2" s="95">
        <f>'1.1 Input'!E13</f>
        <v>1.1996557659208262</v>
      </c>
      <c r="I2" s="95">
        <f>'1.1 Input'!F13</f>
        <v>1.189419795221843</v>
      </c>
      <c r="J2" s="95">
        <f>'1.1 Input'!G13</f>
        <v>1.1492168178070901</v>
      </c>
      <c r="K2" s="95">
        <f>'1.1 Input'!H13</f>
        <v>1.0657492354740061</v>
      </c>
      <c r="L2" s="95">
        <f>'1.1 Input'!I13</f>
        <v>1.024246877296106</v>
      </c>
      <c r="M2" s="95">
        <f>'1.1 Input'!J13</f>
        <v>1</v>
      </c>
      <c r="N2" s="95">
        <f>'1.1 Input'!K13</f>
        <v>0.970873786407767</v>
      </c>
      <c r="O2" s="95">
        <f>'1.1 Input'!L13</f>
        <v>0.94351194014360262</v>
      </c>
      <c r="P2" s="95">
        <f>'1.1 Input'!M13</f>
        <v>0.91811087266649616</v>
      </c>
      <c r="Q2" s="95">
        <f>'1.1 Input'!N13</f>
        <v>0.89455427671305243</v>
      </c>
      <c r="R2" s="95">
        <f>'1.1 Input'!O13</f>
        <v>0.87273587972005118</v>
      </c>
    </row>
    <row r="3" spans="1:22">
      <c r="D3" s="95" t="s">
        <v>206</v>
      </c>
      <c r="E3" s="168">
        <v>4.2411900000000002E-2</v>
      </c>
      <c r="F3" s="168">
        <v>9.6831850000000011E-2</v>
      </c>
      <c r="G3" s="168">
        <v>6.519688780000001</v>
      </c>
      <c r="H3" s="168">
        <v>1.4954534800000003</v>
      </c>
      <c r="I3" s="168">
        <v>4.6987078599999998</v>
      </c>
      <c r="J3" s="168">
        <v>5.2286717500000002</v>
      </c>
      <c r="K3" s="95">
        <f>'AER Draft Decision Tables'!O38</f>
        <v>5.4342705437544048</v>
      </c>
      <c r="L3" s="95">
        <f>'AER Draft Decision Tables'!P38</f>
        <v>32.478820241399951</v>
      </c>
      <c r="M3" s="95">
        <f>'AER Draft Decision Tables'!Q38</f>
        <v>9.7655979218012199</v>
      </c>
    </row>
    <row r="4" spans="1:22">
      <c r="C4" s="96">
        <v>1000000</v>
      </c>
    </row>
    <row r="5" spans="1:22">
      <c r="C5" s="95" t="s">
        <v>186</v>
      </c>
      <c r="E5" s="173" t="s">
        <v>208</v>
      </c>
      <c r="F5" s="173"/>
      <c r="G5" s="173"/>
      <c r="H5" s="173"/>
      <c r="I5" s="173"/>
      <c r="J5" s="173" t="s">
        <v>209</v>
      </c>
      <c r="K5" s="173"/>
      <c r="L5" s="173"/>
      <c r="M5" s="173"/>
      <c r="N5" s="173"/>
      <c r="O5" s="173" t="s">
        <v>207</v>
      </c>
      <c r="P5" s="173"/>
      <c r="Q5" s="173"/>
      <c r="R5" s="173"/>
      <c r="S5" s="173"/>
      <c r="V5" s="95" t="s">
        <v>187</v>
      </c>
    </row>
    <row r="6" spans="1:22">
      <c r="E6" s="173" t="s">
        <v>61</v>
      </c>
      <c r="F6" s="173"/>
      <c r="G6" s="173"/>
      <c r="H6" s="173"/>
      <c r="I6" s="173"/>
      <c r="J6" s="173" t="s">
        <v>61</v>
      </c>
      <c r="K6" s="173"/>
      <c r="L6" s="173"/>
      <c r="M6" s="173" t="s">
        <v>188</v>
      </c>
      <c r="N6" s="173"/>
      <c r="O6" s="173" t="s">
        <v>189</v>
      </c>
      <c r="P6" s="173"/>
      <c r="Q6" s="173"/>
      <c r="R6" s="173"/>
      <c r="S6" s="173"/>
      <c r="V6" s="97" t="s">
        <v>61</v>
      </c>
    </row>
    <row r="7" spans="1:22" ht="15" thickBot="1">
      <c r="A7" s="95" t="s">
        <v>190</v>
      </c>
      <c r="C7" s="98" t="s">
        <v>191</v>
      </c>
      <c r="E7" s="99" t="s">
        <v>192</v>
      </c>
      <c r="F7" s="99" t="s">
        <v>193</v>
      </c>
      <c r="G7" s="99" t="s">
        <v>144</v>
      </c>
      <c r="H7" s="99" t="s">
        <v>145</v>
      </c>
      <c r="I7" s="99" t="s">
        <v>146</v>
      </c>
      <c r="J7" s="100" t="s">
        <v>147</v>
      </c>
      <c r="K7" s="100" t="s">
        <v>148</v>
      </c>
      <c r="L7" s="100" t="s">
        <v>149</v>
      </c>
      <c r="M7" s="100" t="s">
        <v>150</v>
      </c>
      <c r="N7" s="100" t="s">
        <v>152</v>
      </c>
      <c r="O7" s="101" t="s">
        <v>153</v>
      </c>
      <c r="P7" s="101" t="s">
        <v>154</v>
      </c>
      <c r="Q7" s="101" t="s">
        <v>155</v>
      </c>
      <c r="R7" s="101" t="s">
        <v>156</v>
      </c>
      <c r="U7" s="95" t="s">
        <v>144</v>
      </c>
    </row>
    <row r="8" spans="1:22" ht="14.4">
      <c r="B8" s="102" t="s">
        <v>194</v>
      </c>
      <c r="C8" s="103"/>
      <c r="D8" s="104" t="s">
        <v>194</v>
      </c>
      <c r="E8" s="105"/>
      <c r="F8" s="105"/>
      <c r="G8" s="105"/>
      <c r="H8" s="105"/>
      <c r="I8" s="99"/>
      <c r="J8" s="106"/>
      <c r="K8" s="106"/>
      <c r="L8" s="106"/>
      <c r="M8" s="106"/>
      <c r="N8" s="106"/>
      <c r="O8" s="107"/>
      <c r="P8" s="107"/>
      <c r="Q8" s="107"/>
      <c r="R8" s="107"/>
    </row>
    <row r="9" spans="1:22" ht="14.4">
      <c r="C9" s="95" t="str">
        <f>IF('[43]Charts Data'!$J$1="Yes", "Net of capcons, asset disposals, and overheads", "Net of capcons and asset disposals")</f>
        <v>Net of capcons and asset disposals</v>
      </c>
      <c r="D9" s="103" t="s">
        <v>195</v>
      </c>
      <c r="E9" s="105"/>
      <c r="F9" s="105"/>
      <c r="G9" s="105"/>
      <c r="H9" s="105"/>
      <c r="I9" s="99"/>
      <c r="J9" s="105"/>
      <c r="K9" s="105"/>
      <c r="L9" s="105"/>
      <c r="M9" s="105"/>
      <c r="N9" s="105"/>
      <c r="O9" s="105"/>
      <c r="P9" s="105"/>
      <c r="Q9" s="105"/>
      <c r="R9" s="105"/>
      <c r="T9" s="108" t="e">
        <f>NA()</f>
        <v>#N/A</v>
      </c>
    </row>
    <row r="10" spans="1:22">
      <c r="D10" s="103" t="s">
        <v>0</v>
      </c>
      <c r="E10" s="105">
        <f>E2*E3</f>
        <v>5.3747444181818198E-2</v>
      </c>
      <c r="F10" s="105">
        <f t="shared" ref="F10:L10" si="0">F2*F3</f>
        <v>0.12041355834076722</v>
      </c>
      <c r="G10" s="105">
        <f t="shared" si="0"/>
        <v>7.9653340572480307</v>
      </c>
      <c r="H10" s="105">
        <f t="shared" si="0"/>
        <v>1.7940293899483655</v>
      </c>
      <c r="I10" s="105">
        <f t="shared" si="0"/>
        <v>5.5887361406484644</v>
      </c>
      <c r="J10" s="105">
        <f t="shared" si="0"/>
        <v>6.0088775098928293</v>
      </c>
      <c r="K10" s="105">
        <f t="shared" si="0"/>
        <v>5.7915696773651684</v>
      </c>
      <c r="L10" s="105">
        <f t="shared" si="0"/>
        <v>33.266330210515456</v>
      </c>
      <c r="M10" s="105"/>
      <c r="N10" s="105">
        <f>_xlfn.XLOOKUP(N7,'[43]Charts Data'!$C$10:$Q$10,'[43]Charts Data'!$C$15:$Q$15)</f>
        <v>0</v>
      </c>
      <c r="O10" s="105">
        <f>_xlfn.XLOOKUP(O7,'[43]Charts Data'!$C$10:$Q$10,'[43]Charts Data'!$C$15:$Q$15)</f>
        <v>0</v>
      </c>
      <c r="P10" s="105">
        <f>_xlfn.XLOOKUP(P7,'[43]Charts Data'!$C$10:$Q$10,'[43]Charts Data'!$C$15:$Q$15)</f>
        <v>0</v>
      </c>
      <c r="Q10" s="105">
        <f>_xlfn.XLOOKUP(Q7,'[43]Charts Data'!$C$10:$Q$10,'[43]Charts Data'!$C$15:$Q$15)</f>
        <v>0</v>
      </c>
      <c r="R10" s="105">
        <f>_xlfn.XLOOKUP(R7,'[43]Charts Data'!$C$10:$Q$10,'[43]Charts Data'!$C$15:$Q$15)</f>
        <v>0</v>
      </c>
      <c r="T10" s="108" t="e">
        <f>NA()</f>
        <v>#N/A</v>
      </c>
    </row>
    <row r="11" spans="1:22" ht="14.4">
      <c r="D11" s="103" t="s">
        <v>202</v>
      </c>
      <c r="E11" s="105" t="e">
        <f t="shared" ref="E11:R13" si="1">$T$9</f>
        <v>#N/A</v>
      </c>
      <c r="F11" s="105" t="e">
        <f t="shared" si="1"/>
        <v>#N/A</v>
      </c>
      <c r="G11" s="105" t="e">
        <f t="shared" si="1"/>
        <v>#N/A</v>
      </c>
      <c r="H11" s="105" t="e">
        <f t="shared" si="1"/>
        <v>#N/A</v>
      </c>
      <c r="I11" s="99" t="e">
        <f t="shared" si="1"/>
        <v>#N/A</v>
      </c>
      <c r="J11" s="106" t="e">
        <f t="shared" si="1"/>
        <v>#N/A</v>
      </c>
      <c r="K11" s="106" t="e">
        <f t="shared" si="1"/>
        <v>#N/A</v>
      </c>
      <c r="L11" s="106" t="e">
        <f t="shared" si="1"/>
        <v>#N/A</v>
      </c>
      <c r="M11" s="106" t="e">
        <f t="shared" si="1"/>
        <v>#N/A</v>
      </c>
      <c r="N11" s="106" t="e">
        <f t="shared" si="1"/>
        <v>#N/A</v>
      </c>
      <c r="O11" s="107">
        <f>'AER Draft Decision Tables'!B3</f>
        <v>24.15853805171869</v>
      </c>
      <c r="P11" s="107">
        <f>'AER Draft Decision Tables'!C3</f>
        <v>28.106896707125546</v>
      </c>
      <c r="Q11" s="107">
        <f>'AER Draft Decision Tables'!D3</f>
        <v>29.452280303297027</v>
      </c>
      <c r="R11" s="107">
        <f>'AER Draft Decision Tables'!E3</f>
        <v>17.238814989659993</v>
      </c>
      <c r="T11" s="109" t="str">
        <f>TEXT(SUM(O11:R11),"$#,###")&amp;"M"</f>
        <v>$99M</v>
      </c>
    </row>
    <row r="12" spans="1:22" ht="14.4">
      <c r="D12" s="103" t="s">
        <v>196</v>
      </c>
      <c r="E12" s="105"/>
      <c r="F12" s="105"/>
      <c r="G12" s="105"/>
      <c r="H12" s="105"/>
      <c r="I12" s="99"/>
      <c r="J12" s="106"/>
      <c r="K12" s="106"/>
      <c r="L12" s="106"/>
      <c r="M12" s="106"/>
      <c r="N12" s="106"/>
      <c r="O12" s="107">
        <f>'AER Draft Decision Tables'!B4</f>
        <v>23.455646427039991</v>
      </c>
      <c r="P12" s="107">
        <f>'AER Draft Decision Tables'!C4</f>
        <v>27.907859642975449</v>
      </c>
      <c r="Q12" s="107">
        <f>'AER Draft Decision Tables'!D4</f>
        <v>28.091444872387196</v>
      </c>
      <c r="R12" s="107">
        <f>'AER Draft Decision Tables'!E4</f>
        <v>16.3818733258165</v>
      </c>
      <c r="T12" s="109" t="str">
        <f>TEXT(SUM(O12:R12),"$#,###")&amp;"M"</f>
        <v>$96M</v>
      </c>
    </row>
    <row r="13" spans="1:22" ht="14.4">
      <c r="D13" s="103" t="s">
        <v>197</v>
      </c>
      <c r="E13" s="105" t="e">
        <f t="shared" si="1"/>
        <v>#N/A</v>
      </c>
      <c r="F13" s="105" t="e">
        <f t="shared" si="1"/>
        <v>#N/A</v>
      </c>
      <c r="G13" s="105" t="e">
        <f t="shared" si="1"/>
        <v>#N/A</v>
      </c>
      <c r="H13" s="105" t="e">
        <f t="shared" si="1"/>
        <v>#N/A</v>
      </c>
      <c r="I13" s="99" t="e">
        <f t="shared" si="1"/>
        <v>#N/A</v>
      </c>
      <c r="J13" s="106" t="e">
        <f t="shared" si="1"/>
        <v>#N/A</v>
      </c>
      <c r="K13" s="106" t="e">
        <f t="shared" si="1"/>
        <v>#N/A</v>
      </c>
      <c r="L13" s="106" t="e">
        <f t="shared" si="1"/>
        <v>#N/A</v>
      </c>
      <c r="M13" s="106">
        <f>M2*M3</f>
        <v>9.7655979218012199</v>
      </c>
      <c r="N13" s="106">
        <f>N2*N3</f>
        <v>0</v>
      </c>
      <c r="O13" s="107" t="e">
        <f t="shared" si="1"/>
        <v>#N/A</v>
      </c>
      <c r="P13" s="107" t="e">
        <f t="shared" si="1"/>
        <v>#N/A</v>
      </c>
      <c r="Q13" s="107" t="e">
        <f t="shared" si="1"/>
        <v>#N/A</v>
      </c>
      <c r="R13" s="107" t="e">
        <f t="shared" si="1"/>
        <v>#N/A</v>
      </c>
    </row>
    <row r="14" spans="1:22" ht="14.4">
      <c r="D14" s="103"/>
      <c r="E14" s="105"/>
      <c r="F14" s="105"/>
      <c r="G14" s="105"/>
      <c r="H14" s="105"/>
      <c r="I14" s="99"/>
      <c r="J14" s="106"/>
      <c r="K14" s="106"/>
      <c r="L14" s="106"/>
      <c r="M14" s="106"/>
      <c r="N14" s="106"/>
      <c r="O14" s="107"/>
      <c r="P14" s="107"/>
      <c r="Q14" s="107"/>
      <c r="R14" s="107"/>
    </row>
    <row r="15" spans="1:22">
      <c r="O15" s="103"/>
      <c r="P15" s="103"/>
      <c r="Q15" s="103"/>
      <c r="R15" s="103"/>
      <c r="S15" s="103"/>
    </row>
    <row r="16" spans="1:22">
      <c r="G16" s="95" t="s">
        <v>198</v>
      </c>
      <c r="H16" s="95" t="s">
        <v>199</v>
      </c>
      <c r="I16" s="110">
        <f>SUM(I9:M9)</f>
        <v>0</v>
      </c>
    </row>
    <row r="17" spans="8:9">
      <c r="H17" s="95" t="s">
        <v>200</v>
      </c>
      <c r="I17" s="110" t="e">
        <f>SUM(I10:K10,L13:M13)</f>
        <v>#N/A</v>
      </c>
    </row>
    <row r="18" spans="8:9">
      <c r="H18" s="95" t="e">
        <f>IF(I18&gt;0, "overspend", "underspend")</f>
        <v>#N/A</v>
      </c>
      <c r="I18" s="110" t="e">
        <f>I17-I16</f>
        <v>#N/A</v>
      </c>
    </row>
    <row r="19" spans="8:9">
      <c r="H19" s="95" t="s">
        <v>201</v>
      </c>
      <c r="I19" s="111" t="e">
        <f>I18/I16</f>
        <v>#N/A</v>
      </c>
    </row>
  </sheetData>
  <mergeCells count="7">
    <mergeCell ref="E5:I5"/>
    <mergeCell ref="J5:N5"/>
    <mergeCell ref="O5:S5"/>
    <mergeCell ref="E6:I6"/>
    <mergeCell ref="J6:L6"/>
    <mergeCell ref="M6:N6"/>
    <mergeCell ref="O6:S6"/>
  </mergeCells>
  <phoneticPr fontId="27" type="noConversion"/>
  <dataValidations count="1">
    <dataValidation type="list" allowBlank="1" showInputMessage="1" showErrorMessage="1" sqref="C8" xr:uid="{B981C5D9-5DD3-4154-8EC1-93288A8A3005}">
      <formula1>"Net capex,Capex less capcons"</formula1>
    </dataValidation>
  </dataValidations>
  <pageMargins left="0.7" right="0.7" top="0.75" bottom="0.75" header="0.3" footer="0.3"/>
  <pageSetup paperSize="9" orientation="portrait" r:id="rId1"/>
  <headerFooter>
    <oddHeader>&amp;C&amp;"Calibri"&amp;10&amp;KFF0000 OFFICIAL SENSITIVE&amp;1#_x000D_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AA69"/>
  <sheetViews>
    <sheetView workbookViewId="0">
      <selection activeCell="A15" sqref="A15"/>
    </sheetView>
  </sheetViews>
  <sheetFormatPr defaultRowHeight="14.4"/>
  <cols>
    <col min="1" max="1" width="29" bestFit="1" customWidth="1"/>
    <col min="2" max="2" width="11.6640625" customWidth="1"/>
    <col min="4" max="4" width="10.21875" bestFit="1" customWidth="1"/>
    <col min="6" max="6" width="9.109375" bestFit="1" customWidth="1"/>
    <col min="7" max="7" width="10.44140625" bestFit="1" customWidth="1"/>
    <col min="8" max="8" width="9.109375" bestFit="1" customWidth="1"/>
    <col min="12" max="13" width="9" customWidth="1"/>
    <col min="16" max="17" width="10.21875" customWidth="1"/>
    <col min="18" max="20" width="9" customWidth="1"/>
  </cols>
  <sheetData>
    <row r="1" spans="1:27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7" ht="22.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7" ht="22.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7" ht="22.8">
      <c r="A5" s="1" t="str">
        <f ca="1">RIGHT(CELL("filename"),LEN(CELL("filename"))-FIND("]",CELL("filename")))</f>
        <v>AER DD Chart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7" ht="18.600000000000001">
      <c r="A6" s="2" t="s">
        <v>53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7" ht="16.8">
      <c r="A7" s="4" t="s">
        <v>54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7">
      <c r="A8" s="3" t="s">
        <v>54</v>
      </c>
      <c r="B8" s="3" t="s">
        <v>204</v>
      </c>
      <c r="C8" s="8" t="s">
        <v>55</v>
      </c>
      <c r="D8" s="8" t="s">
        <v>56</v>
      </c>
      <c r="E8" s="8" t="s">
        <v>57</v>
      </c>
      <c r="F8" s="8" t="s">
        <v>23</v>
      </c>
      <c r="G8" s="8" t="s">
        <v>30</v>
      </c>
      <c r="H8" s="8" t="s">
        <v>15</v>
      </c>
      <c r="I8" s="8" t="s">
        <v>58</v>
      </c>
      <c r="J8" s="8" t="s">
        <v>59</v>
      </c>
      <c r="K8" s="8" t="str">
        <f>'2.0 Capex Real Dollars'!E8</f>
        <v>2025/26</v>
      </c>
      <c r="L8" s="8" t="str">
        <f>'2.0 Capex Real Dollars'!F8</f>
        <v>2026/27</v>
      </c>
      <c r="M8" s="8" t="str">
        <f>'2.0 Capex Real Dollars'!G8</f>
        <v>2027/28</v>
      </c>
      <c r="N8" s="8" t="str">
        <f>'2.0 Capex Real Dollars'!H8</f>
        <v>2028/29</v>
      </c>
      <c r="O8" s="8" t="str">
        <f>'2.0 Capex Real Dollars'!I8</f>
        <v>2029/30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>
      <c r="A9" s="5" t="s">
        <v>60</v>
      </c>
      <c r="B9" s="5">
        <v>42705</v>
      </c>
      <c r="C9" s="7">
        <v>43070</v>
      </c>
      <c r="D9" s="19">
        <f>DATE(YEAR(C9)+1,MONTH(C9),DAY(C9))</f>
        <v>43435</v>
      </c>
      <c r="E9" s="19">
        <f t="shared" ref="E9:O9" si="0">DATE(YEAR(D9)+1,MONTH(D9),DAY(D9))</f>
        <v>43800</v>
      </c>
      <c r="F9" s="19">
        <f t="shared" si="0"/>
        <v>44166</v>
      </c>
      <c r="G9" s="19">
        <f t="shared" si="0"/>
        <v>44531</v>
      </c>
      <c r="H9" s="19">
        <f t="shared" si="0"/>
        <v>44896</v>
      </c>
      <c r="I9" s="19">
        <f t="shared" si="0"/>
        <v>45261</v>
      </c>
      <c r="J9" s="19">
        <f t="shared" si="0"/>
        <v>45627</v>
      </c>
      <c r="K9" s="19">
        <f t="shared" si="0"/>
        <v>45992</v>
      </c>
      <c r="L9" s="19">
        <f t="shared" si="0"/>
        <v>46357</v>
      </c>
      <c r="M9" s="19">
        <f t="shared" si="0"/>
        <v>46722</v>
      </c>
      <c r="N9" s="19">
        <f t="shared" si="0"/>
        <v>47088</v>
      </c>
      <c r="O9" s="19">
        <f t="shared" si="0"/>
        <v>47453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>
      <c r="C10" s="72" t="s">
        <v>61</v>
      </c>
      <c r="D10" s="72"/>
      <c r="E10" s="72"/>
      <c r="F10" s="72"/>
      <c r="G10" s="72"/>
      <c r="H10" s="72"/>
      <c r="I10" s="72"/>
      <c r="J10" s="73"/>
      <c r="K10" s="169" t="s">
        <v>62</v>
      </c>
      <c r="L10" s="170"/>
      <c r="M10" s="169" t="s">
        <v>63</v>
      </c>
      <c r="N10" s="171"/>
      <c r="O10" s="170"/>
    </row>
    <row r="11" spans="1:27">
      <c r="A11" s="5" t="s">
        <v>64</v>
      </c>
      <c r="B11" s="5">
        <v>110</v>
      </c>
      <c r="C11" s="5">
        <v>112.1</v>
      </c>
      <c r="D11" s="5">
        <v>114.1</v>
      </c>
      <c r="E11" s="5">
        <v>116.2</v>
      </c>
      <c r="F11" s="5">
        <v>117.2</v>
      </c>
      <c r="G11" s="5">
        <v>121.3</v>
      </c>
      <c r="H11" s="5">
        <v>130.80000000000001</v>
      </c>
      <c r="I11" s="5">
        <v>136.1</v>
      </c>
      <c r="J11" s="69">
        <v>139.4</v>
      </c>
      <c r="K11" s="34" t="s">
        <v>136</v>
      </c>
      <c r="L11" s="34" t="s">
        <v>136</v>
      </c>
      <c r="M11" s="34" t="s">
        <v>136</v>
      </c>
      <c r="N11" s="34" t="s">
        <v>136</v>
      </c>
      <c r="O11" s="34" t="s">
        <v>136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>
      <c r="A12" s="5" t="s">
        <v>65</v>
      </c>
      <c r="B12" s="5"/>
      <c r="C12" s="65">
        <f t="shared" ref="C12:J12" si="1">C11/B11-1</f>
        <v>1.9090909090909047E-2</v>
      </c>
      <c r="D12" s="65">
        <f>D11/C11-1</f>
        <v>1.7841213202497874E-2</v>
      </c>
      <c r="E12" s="65">
        <f>E11/D11-1</f>
        <v>1.8404907975460238E-2</v>
      </c>
      <c r="F12" s="65">
        <f t="shared" si="1"/>
        <v>8.6058519793459354E-3</v>
      </c>
      <c r="G12" s="65">
        <f t="shared" si="1"/>
        <v>3.4982935153583528E-2</v>
      </c>
      <c r="H12" s="65">
        <f t="shared" si="1"/>
        <v>7.8318219291014124E-2</v>
      </c>
      <c r="I12" s="65">
        <f t="shared" si="1"/>
        <v>4.0519877675840865E-2</v>
      </c>
      <c r="J12" s="65">
        <f t="shared" si="1"/>
        <v>2.4246877296105973E-2</v>
      </c>
      <c r="K12" s="68">
        <v>0.03</v>
      </c>
      <c r="L12" s="68">
        <v>2.9000000000000001E-2</v>
      </c>
      <c r="M12" s="68">
        <f>L12+(O12-L12)/3</f>
        <v>2.7666666666666669E-2</v>
      </c>
      <c r="N12" s="68">
        <f>M12+(O12-L12)/3</f>
        <v>2.6333333333333337E-2</v>
      </c>
      <c r="O12" s="68">
        <v>2.5000000000000001E-2</v>
      </c>
    </row>
    <row r="13" spans="1:27">
      <c r="A13" s="67" t="s">
        <v>203</v>
      </c>
      <c r="B13" s="71">
        <f>C13*(1+C$12)</f>
        <v>1.2672727272727276</v>
      </c>
      <c r="C13" s="71">
        <f>D13*(1+D$12)</f>
        <v>1.243532560214095</v>
      </c>
      <c r="D13" s="71">
        <f t="shared" ref="C13:H14" si="2">E13*(1+E$12)</f>
        <v>1.2217353198948293</v>
      </c>
      <c r="E13" s="71">
        <f>F13*(1+F$12)</f>
        <v>1.1996557659208262</v>
      </c>
      <c r="F13" s="71">
        <f t="shared" si="2"/>
        <v>1.189419795221843</v>
      </c>
      <c r="G13" s="71">
        <f t="shared" si="2"/>
        <v>1.1492168178070901</v>
      </c>
      <c r="H13" s="71">
        <f t="shared" si="2"/>
        <v>1.0657492354740061</v>
      </c>
      <c r="I13" s="71">
        <f>J13*(1+J$12)</f>
        <v>1.024246877296106</v>
      </c>
      <c r="J13" s="71">
        <v>1</v>
      </c>
      <c r="K13" s="71">
        <f t="shared" ref="K13:O14" si="3">J13/(1+K$12)</f>
        <v>0.970873786407767</v>
      </c>
      <c r="L13" s="71">
        <f t="shared" si="3"/>
        <v>0.94351194014360262</v>
      </c>
      <c r="M13" s="71">
        <f t="shared" si="3"/>
        <v>0.91811087266649616</v>
      </c>
      <c r="N13" s="71">
        <f t="shared" si="3"/>
        <v>0.89455427671305243</v>
      </c>
      <c r="O13" s="71">
        <f t="shared" si="3"/>
        <v>0.87273587972005118</v>
      </c>
    </row>
    <row r="14" spans="1:27">
      <c r="A14" s="5" t="s">
        <v>66</v>
      </c>
      <c r="B14" s="5"/>
      <c r="C14" s="6">
        <f t="shared" si="2"/>
        <v>1.0365744870651206</v>
      </c>
      <c r="D14" s="6">
        <f t="shared" si="2"/>
        <v>1.0184049079754602</v>
      </c>
      <c r="E14" s="5">
        <v>1</v>
      </c>
      <c r="F14" s="6">
        <f>E14/(1+F$12)</f>
        <v>0.99146757679180886</v>
      </c>
      <c r="G14" s="6">
        <f>F14/(1+G$12)</f>
        <v>0.95795548227535043</v>
      </c>
      <c r="H14" s="6">
        <f>G14/(1+H$12)</f>
        <v>0.88837920489296629</v>
      </c>
      <c r="I14" s="6">
        <f>H14/(1+I$12)</f>
        <v>0.85378398236590747</v>
      </c>
      <c r="J14" s="6">
        <f>I14/(1+J$12)</f>
        <v>0.83357245337159247</v>
      </c>
      <c r="K14" s="6">
        <f t="shared" si="3"/>
        <v>0.80929364405008974</v>
      </c>
      <c r="L14" s="6">
        <f t="shared" si="3"/>
        <v>0.78648556273089387</v>
      </c>
      <c r="M14" s="6">
        <f t="shared" si="3"/>
        <v>0.76531193259574493</v>
      </c>
      <c r="N14" s="6">
        <f t="shared" si="3"/>
        <v>0.74567580311374948</v>
      </c>
      <c r="O14" s="6">
        <f t="shared" si="3"/>
        <v>0.72748858840365804</v>
      </c>
    </row>
    <row r="15" spans="1:27">
      <c r="A15" s="5" t="s">
        <v>67</v>
      </c>
      <c r="B15" s="5"/>
      <c r="C15" s="5"/>
      <c r="D15" s="5">
        <v>1</v>
      </c>
      <c r="E15" s="6">
        <f>D15*(1+E12)</f>
        <v>1.0184049079754602</v>
      </c>
      <c r="F15" s="6">
        <f t="shared" ref="F15:O15" si="4">E15*(1+F12)</f>
        <v>1.0271691498685365</v>
      </c>
      <c r="G15" s="6">
        <f t="shared" si="4"/>
        <v>1.0631025416301489</v>
      </c>
      <c r="H15" s="6">
        <f t="shared" si="4"/>
        <v>1.1463628396143735</v>
      </c>
      <c r="I15" s="6">
        <f t="shared" si="4"/>
        <v>1.1928133216476775</v>
      </c>
      <c r="J15" s="6">
        <f t="shared" si="4"/>
        <v>1.2217353198948293</v>
      </c>
      <c r="K15" s="6">
        <f t="shared" si="4"/>
        <v>1.2583873794916742</v>
      </c>
      <c r="L15" s="6">
        <f t="shared" si="4"/>
        <v>1.2948806134969326</v>
      </c>
      <c r="M15" s="6">
        <f t="shared" si="4"/>
        <v>1.3307056438036811</v>
      </c>
      <c r="N15" s="6">
        <f t="shared" si="4"/>
        <v>1.3657475590905113</v>
      </c>
      <c r="O15" s="6">
        <f t="shared" si="4"/>
        <v>1.3998912480677739</v>
      </c>
    </row>
    <row r="17" spans="1:14">
      <c r="E17" s="16"/>
      <c r="F17" s="16"/>
      <c r="G17" s="16"/>
      <c r="H17" s="16"/>
      <c r="I17" s="16"/>
      <c r="J17" s="16"/>
    </row>
    <row r="19" spans="1:14" ht="16.8">
      <c r="A19" s="4" t="s">
        <v>68</v>
      </c>
      <c r="B19" s="4" t="s">
        <v>8</v>
      </c>
      <c r="C19" s="4" t="s">
        <v>69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>
      <c r="B20" s="5" t="s">
        <v>14</v>
      </c>
      <c r="C20" s="5" t="s">
        <v>70</v>
      </c>
    </row>
    <row r="21" spans="1:14">
      <c r="B21" s="5" t="s">
        <v>71</v>
      </c>
      <c r="C21" s="5" t="s">
        <v>72</v>
      </c>
    </row>
    <row r="22" spans="1:14">
      <c r="B22" s="5" t="s">
        <v>73</v>
      </c>
      <c r="C22" s="5" t="s">
        <v>74</v>
      </c>
    </row>
    <row r="23" spans="1:14">
      <c r="B23" s="5" t="s">
        <v>75</v>
      </c>
      <c r="C23" s="5" t="s">
        <v>26</v>
      </c>
    </row>
    <row r="24" spans="1:14">
      <c r="B24" s="5" t="s">
        <v>76</v>
      </c>
      <c r="C24" s="5" t="s">
        <v>18</v>
      </c>
    </row>
    <row r="25" spans="1:14">
      <c r="B25" s="5" t="s">
        <v>32</v>
      </c>
      <c r="C25" s="5" t="s">
        <v>77</v>
      </c>
    </row>
    <row r="26" spans="1:14">
      <c r="B26" s="5" t="s">
        <v>78</v>
      </c>
      <c r="C26" s="5" t="s">
        <v>79</v>
      </c>
    </row>
    <row r="27" spans="1:14">
      <c r="B27" s="5" t="s">
        <v>51</v>
      </c>
      <c r="C27" s="5" t="s">
        <v>80</v>
      </c>
    </row>
    <row r="28" spans="1:14">
      <c r="B28" s="5" t="s">
        <v>81</v>
      </c>
      <c r="C28" s="5" t="s">
        <v>82</v>
      </c>
    </row>
    <row r="29" spans="1:14">
      <c r="C29" s="5" t="s">
        <v>83</v>
      </c>
    </row>
    <row r="30" spans="1:14">
      <c r="C30" s="5" t="s">
        <v>84</v>
      </c>
    </row>
    <row r="31" spans="1:14">
      <c r="C31" s="5" t="s">
        <v>85</v>
      </c>
    </row>
    <row r="32" spans="1:14">
      <c r="C32" s="5" t="s">
        <v>28</v>
      </c>
    </row>
    <row r="33" spans="3:3">
      <c r="C33" s="5" t="s">
        <v>86</v>
      </c>
    </row>
    <row r="34" spans="3:3">
      <c r="C34" s="5" t="s">
        <v>13</v>
      </c>
    </row>
    <row r="35" spans="3:3">
      <c r="C35" s="5" t="s">
        <v>87</v>
      </c>
    </row>
    <row r="36" spans="3:3">
      <c r="C36" s="5" t="s">
        <v>22</v>
      </c>
    </row>
    <row r="37" spans="3:3">
      <c r="C37" s="5" t="s">
        <v>88</v>
      </c>
    </row>
    <row r="38" spans="3:3">
      <c r="C38" s="5" t="s">
        <v>89</v>
      </c>
    </row>
    <row r="39" spans="3:3">
      <c r="C39" s="5" t="s">
        <v>50</v>
      </c>
    </row>
    <row r="40" spans="3:3">
      <c r="C40" s="5" t="s">
        <v>38</v>
      </c>
    </row>
    <row r="41" spans="3:3">
      <c r="C41" s="5"/>
    </row>
    <row r="42" spans="3:3">
      <c r="C42" s="5"/>
    </row>
    <row r="51" spans="1:14" ht="16.8">
      <c r="A51" s="4" t="s">
        <v>90</v>
      </c>
      <c r="B51" s="4" t="str">
        <f t="shared" ref="B51:H51" si="5">I8</f>
        <v>2023/24</v>
      </c>
      <c r="C51" s="4" t="str">
        <f t="shared" si="5"/>
        <v>2024/25</v>
      </c>
      <c r="D51" s="4" t="str">
        <f t="shared" si="5"/>
        <v>2025/26</v>
      </c>
      <c r="E51" s="4" t="str">
        <f t="shared" si="5"/>
        <v>2026/27</v>
      </c>
      <c r="F51" s="4" t="str">
        <f t="shared" si="5"/>
        <v>2027/28</v>
      </c>
      <c r="G51" s="4" t="str">
        <f t="shared" si="5"/>
        <v>2028/29</v>
      </c>
      <c r="H51" s="4" t="str">
        <f t="shared" si="5"/>
        <v>2029/30</v>
      </c>
      <c r="I51" s="4"/>
      <c r="J51" s="4"/>
      <c r="K51" s="4"/>
      <c r="L51" s="4"/>
      <c r="M51" s="4"/>
      <c r="N51" s="4"/>
    </row>
    <row r="52" spans="1:14">
      <c r="A52" t="s">
        <v>91</v>
      </c>
      <c r="B52" s="46">
        <v>-4.0227096410918456E-3</v>
      </c>
      <c r="C52" s="46">
        <v>8.7667370550943806E-3</v>
      </c>
      <c r="D52" s="74">
        <f>'[38]Input|Rate of change'!P$41</f>
        <v>9.3995370046197589E-3</v>
      </c>
      <c r="E52" s="74">
        <f>'[38]Input|Rate of change'!Q$41</f>
        <v>8.708514680836367E-3</v>
      </c>
      <c r="F52" s="74">
        <f>'[38]Input|Rate of change'!R$41</f>
        <v>8.908624178181019E-3</v>
      </c>
      <c r="G52" s="74">
        <f>'[38]Input|Rate of change'!S$41</f>
        <v>1.0505059246770919E-2</v>
      </c>
      <c r="H52" s="74">
        <f>'[38]Input|Rate of change'!T$41</f>
        <v>1.2237522240753864E-2</v>
      </c>
    </row>
    <row r="53" spans="1:14">
      <c r="B53" s="5"/>
      <c r="C53" s="5"/>
      <c r="D53" s="5"/>
      <c r="E53" s="5"/>
      <c r="F53" s="5"/>
      <c r="G53" s="5"/>
      <c r="H53" s="5"/>
    </row>
    <row r="54" spans="1:14">
      <c r="B54" s="5"/>
      <c r="C54" s="5"/>
      <c r="D54" s="5"/>
      <c r="E54" s="5"/>
      <c r="F54" s="5"/>
      <c r="G54" s="5"/>
      <c r="H54" s="5"/>
    </row>
    <row r="55" spans="1:14">
      <c r="B55" s="5"/>
      <c r="C55" s="5"/>
      <c r="D55" s="5"/>
      <c r="E55" s="5"/>
      <c r="F55" s="5"/>
      <c r="G55" s="5"/>
      <c r="H55" s="5"/>
    </row>
    <row r="57" spans="1:14">
      <c r="A57" t="s">
        <v>92</v>
      </c>
    </row>
    <row r="58" spans="1:14">
      <c r="A58" t="str">
        <f>A52</f>
        <v>Labour</v>
      </c>
      <c r="B58" s="6">
        <f>1*(1+B52)</f>
        <v>0.99597729035890814</v>
      </c>
      <c r="C58" s="6">
        <f>B58*(1+C52)</f>
        <v>1.0047087613763301</v>
      </c>
      <c r="D58" s="6">
        <f t="shared" ref="D58:H58" si="6">C58*(1+D52)</f>
        <v>1.0141525585577527</v>
      </c>
      <c r="E58" s="6">
        <f t="shared" si="6"/>
        <v>1.0229843210025606</v>
      </c>
      <c r="F58" s="6">
        <f t="shared" si="6"/>
        <v>1.0320977038585442</v>
      </c>
      <c r="G58" s="6">
        <f t="shared" si="6"/>
        <v>1.0429399513860342</v>
      </c>
      <c r="H58" s="6">
        <f t="shared" si="6"/>
        <v>1.0557029522368915</v>
      </c>
    </row>
    <row r="59" spans="1:14">
      <c r="A59">
        <f t="shared" ref="A59:A61" si="7">A53</f>
        <v>0</v>
      </c>
      <c r="B59" s="6">
        <f t="shared" ref="B59:B61" si="8">1*(1+B53)</f>
        <v>1</v>
      </c>
      <c r="C59" s="6">
        <f t="shared" ref="C59:H61" si="9">B59*(1+C53)</f>
        <v>1</v>
      </c>
      <c r="D59" s="6">
        <f t="shared" si="9"/>
        <v>1</v>
      </c>
      <c r="E59" s="6">
        <f t="shared" si="9"/>
        <v>1</v>
      </c>
      <c r="F59" s="6">
        <f t="shared" si="9"/>
        <v>1</v>
      </c>
      <c r="G59" s="6">
        <f t="shared" si="9"/>
        <v>1</v>
      </c>
      <c r="H59" s="6">
        <f t="shared" si="9"/>
        <v>1</v>
      </c>
    </row>
    <row r="60" spans="1:14">
      <c r="A60">
        <f t="shared" si="7"/>
        <v>0</v>
      </c>
      <c r="B60" s="6">
        <f t="shared" si="8"/>
        <v>1</v>
      </c>
      <c r="C60" s="6">
        <f t="shared" si="9"/>
        <v>1</v>
      </c>
      <c r="D60" s="6">
        <f t="shared" si="9"/>
        <v>1</v>
      </c>
      <c r="E60" s="6">
        <f t="shared" si="9"/>
        <v>1</v>
      </c>
      <c r="F60" s="6">
        <f t="shared" si="9"/>
        <v>1</v>
      </c>
      <c r="G60" s="6">
        <f t="shared" si="9"/>
        <v>1</v>
      </c>
      <c r="H60" s="6">
        <f t="shared" si="9"/>
        <v>1</v>
      </c>
    </row>
    <row r="61" spans="1:14">
      <c r="A61">
        <f t="shared" si="7"/>
        <v>0</v>
      </c>
      <c r="B61" s="6">
        <f t="shared" si="8"/>
        <v>1</v>
      </c>
      <c r="C61" s="6">
        <f t="shared" si="9"/>
        <v>1</v>
      </c>
      <c r="D61" s="6">
        <f t="shared" si="9"/>
        <v>1</v>
      </c>
      <c r="E61" s="6">
        <f t="shared" si="9"/>
        <v>1</v>
      </c>
      <c r="F61" s="6">
        <f t="shared" si="9"/>
        <v>1</v>
      </c>
      <c r="G61" s="6">
        <f t="shared" si="9"/>
        <v>1</v>
      </c>
      <c r="H61" s="6">
        <f t="shared" si="9"/>
        <v>1</v>
      </c>
    </row>
    <row r="63" spans="1:14" ht="16.8">
      <c r="A63" s="4" t="s">
        <v>141</v>
      </c>
      <c r="B63" s="4" t="s">
        <v>144</v>
      </c>
      <c r="C63" s="4" t="s">
        <v>145</v>
      </c>
      <c r="D63" s="4" t="s">
        <v>146</v>
      </c>
      <c r="E63" s="4" t="s">
        <v>147</v>
      </c>
      <c r="F63" s="4" t="s">
        <v>148</v>
      </c>
      <c r="G63" s="4" t="s">
        <v>149</v>
      </c>
      <c r="H63" s="4" t="s">
        <v>150</v>
      </c>
      <c r="I63" s="4"/>
      <c r="J63" s="4"/>
      <c r="K63" s="4"/>
      <c r="L63" s="4"/>
      <c r="M63" s="4"/>
      <c r="N63" s="4"/>
    </row>
    <row r="64" spans="1:14">
      <c r="A64" t="s">
        <v>0</v>
      </c>
      <c r="B64" s="61">
        <v>6.519688780000001</v>
      </c>
      <c r="C64" s="61">
        <v>1.4954534800000003</v>
      </c>
      <c r="D64" s="61">
        <v>4.6987078599999998</v>
      </c>
      <c r="E64" s="61">
        <v>5.2286717500000002</v>
      </c>
      <c r="F64" s="61">
        <v>7.1457547437544049</v>
      </c>
      <c r="G64" s="61">
        <v>28.182879309455455</v>
      </c>
      <c r="H64" s="61">
        <v>4.4638117563036896</v>
      </c>
    </row>
    <row r="66" spans="1:8" ht="16.8">
      <c r="A66" s="4" t="s">
        <v>143</v>
      </c>
      <c r="B66" s="4" t="str">
        <f>B63</f>
        <v>2018-19</v>
      </c>
      <c r="C66" s="4" t="str">
        <f t="shared" ref="C66:H66" si="10">C63</f>
        <v>2019-20</v>
      </c>
      <c r="D66" s="4" t="str">
        <f t="shared" si="10"/>
        <v>2020-21</v>
      </c>
      <c r="E66" s="4" t="str">
        <f t="shared" si="10"/>
        <v>2021-22</v>
      </c>
      <c r="F66" s="4" t="str">
        <f t="shared" si="10"/>
        <v>2022-23</v>
      </c>
      <c r="G66" s="4" t="str">
        <f t="shared" si="10"/>
        <v>2023-24</v>
      </c>
      <c r="H66" s="4" t="str">
        <f t="shared" si="10"/>
        <v>2024-25</v>
      </c>
    </row>
    <row r="67" spans="1:8">
      <c r="A67" t="s">
        <v>142</v>
      </c>
      <c r="B67" s="5"/>
      <c r="C67" s="5"/>
      <c r="D67" s="5"/>
      <c r="E67" s="5"/>
      <c r="F67" s="9">
        <v>287947.76</v>
      </c>
      <c r="G67" s="9">
        <v>16629388.970000001</v>
      </c>
      <c r="H67" s="9">
        <v>252022.81</v>
      </c>
    </row>
    <row r="69" spans="1:8">
      <c r="A69" t="s">
        <v>142</v>
      </c>
      <c r="B69" s="14">
        <f t="shared" ref="B69:H69" si="11">B67*D13</f>
        <v>0</v>
      </c>
      <c r="C69" s="14">
        <f t="shared" si="11"/>
        <v>0</v>
      </c>
      <c r="D69" s="14">
        <f t="shared" si="11"/>
        <v>0</v>
      </c>
      <c r="E69" s="14">
        <f t="shared" si="11"/>
        <v>0</v>
      </c>
      <c r="F69" s="14">
        <f t="shared" si="11"/>
        <v>306880.1050764526</v>
      </c>
      <c r="G69" s="14">
        <f t="shared" si="11"/>
        <v>17032599.723864809</v>
      </c>
      <c r="H69" s="14">
        <f t="shared" si="11"/>
        <v>252022.81</v>
      </c>
    </row>
  </sheetData>
  <mergeCells count="2">
    <mergeCell ref="K10:L10"/>
    <mergeCell ref="M10:O10"/>
  </mergeCells>
  <phoneticPr fontId="27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U71"/>
  <sheetViews>
    <sheetView topLeftCell="A7" zoomScaleNormal="100" workbookViewId="0">
      <selection activeCell="E31" sqref="E31"/>
    </sheetView>
  </sheetViews>
  <sheetFormatPr defaultRowHeight="14.4"/>
  <cols>
    <col min="1" max="1" width="33.6640625" customWidth="1"/>
    <col min="2" max="2" width="8.21875" customWidth="1"/>
    <col min="3" max="3" width="6.44140625" customWidth="1"/>
    <col min="4" max="4" width="9.21875" customWidth="1"/>
    <col min="5" max="5" width="10.33203125" customWidth="1"/>
    <col min="6" max="6" width="12.21875" customWidth="1"/>
    <col min="7" max="7" width="10.44140625" bestFit="1" customWidth="1"/>
    <col min="8" max="8" width="15.33203125" customWidth="1"/>
    <col min="9" max="9" width="11.33203125" customWidth="1"/>
    <col min="10" max="10" width="12.33203125" customWidth="1"/>
    <col min="11" max="11" width="10.88671875" customWidth="1"/>
    <col min="12" max="12" width="9.33203125" customWidth="1"/>
    <col min="14" max="14" width="3.21875" bestFit="1" customWidth="1"/>
    <col min="15" max="15" width="9.88671875" bestFit="1" customWidth="1"/>
    <col min="16" max="16" width="11.109375" customWidth="1"/>
    <col min="18" max="18" width="41.6640625" bestFit="1" customWidth="1"/>
    <col min="19" max="19" width="20.109375" bestFit="1" customWidth="1"/>
    <col min="20" max="20" width="20.77734375" bestFit="1" customWidth="1"/>
    <col min="21" max="21" width="15.109375" bestFit="1" customWidth="1"/>
  </cols>
  <sheetData>
    <row r="1" spans="1:21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1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1" ht="23.4" thickBot="1">
      <c r="A3" s="1"/>
      <c r="B3" s="1"/>
      <c r="C3" s="1"/>
      <c r="D3" s="1"/>
      <c r="E3" s="1"/>
      <c r="F3" s="1"/>
      <c r="G3" s="9">
        <v>1</v>
      </c>
      <c r="H3" s="9">
        <v>2</v>
      </c>
      <c r="I3" s="9">
        <v>3</v>
      </c>
      <c r="J3" s="9">
        <v>4</v>
      </c>
      <c r="K3" s="9">
        <v>5</v>
      </c>
      <c r="L3" s="1"/>
      <c r="N3" s="1"/>
      <c r="O3" s="52"/>
      <c r="P3" s="1"/>
      <c r="Q3" s="1"/>
      <c r="R3" s="1"/>
      <c r="S3" s="1"/>
      <c r="T3" s="1"/>
    </row>
    <row r="4" spans="1:21" ht="24" thickTop="1" thickBot="1">
      <c r="A4" s="1"/>
      <c r="B4" s="1"/>
      <c r="C4" s="1"/>
      <c r="D4" s="1"/>
      <c r="E4" s="1"/>
      <c r="F4" s="1"/>
      <c r="G4" s="23">
        <v>0</v>
      </c>
      <c r="H4" s="23">
        <v>0</v>
      </c>
      <c r="I4" s="23">
        <v>0</v>
      </c>
      <c r="J4" s="23">
        <v>0</v>
      </c>
      <c r="K4" s="23">
        <v>0</v>
      </c>
      <c r="L4" s="1"/>
      <c r="N4" s="1"/>
      <c r="O4" s="1"/>
      <c r="P4" s="1"/>
      <c r="Q4" s="1"/>
      <c r="R4" s="1"/>
      <c r="S4" s="1"/>
      <c r="T4" s="1"/>
    </row>
    <row r="5" spans="1:21" ht="23.4" thickTop="1">
      <c r="A5" s="1" t="str">
        <f ca="1">RIGHT(CELL("filename"),LEN(CELL("filename"))-FIND("]",CELL("filename")))</f>
        <v>AER DD Chart</v>
      </c>
      <c r="B5" s="1"/>
      <c r="C5" s="1"/>
      <c r="D5" s="1"/>
      <c r="E5" s="1"/>
      <c r="F5" s="1"/>
      <c r="G5" s="44">
        <f>SUM(G9:G39)</f>
        <v>11.660218268036239</v>
      </c>
      <c r="H5" s="44">
        <f>SUM(H9:H39)</f>
        <v>23.691440618506924</v>
      </c>
      <c r="I5" s="44">
        <f>SUM(I9:I39)</f>
        <v>28.612141719937181</v>
      </c>
      <c r="J5" s="44">
        <f>SUM(J9:J39)</f>
        <v>28.768041719937184</v>
      </c>
      <c r="K5" s="44">
        <f>SUM(K9:K39)</f>
        <v>16.744516719937181</v>
      </c>
      <c r="L5" s="44">
        <f>SUM(G5:K5)</f>
        <v>109.47635904635472</v>
      </c>
      <c r="N5" s="1"/>
      <c r="O5" s="1"/>
      <c r="P5" s="1"/>
      <c r="Q5" s="1"/>
      <c r="R5" s="1"/>
      <c r="S5" s="1"/>
      <c r="T5" s="1"/>
      <c r="U5" s="1"/>
    </row>
    <row r="6" spans="1:21" ht="18.600000000000001">
      <c r="A6" s="2" t="s">
        <v>93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6.8">
      <c r="A7" s="4" t="s">
        <v>94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>
      <c r="A8" s="3" t="s">
        <v>6</v>
      </c>
      <c r="B8" s="3" t="s">
        <v>95</v>
      </c>
      <c r="C8" s="3" t="s">
        <v>96</v>
      </c>
      <c r="D8" s="3" t="s">
        <v>3</v>
      </c>
      <c r="E8" s="3" t="str">
        <f>'1.1 Input'!C19</f>
        <v>Asset Classes (Fore)</v>
      </c>
      <c r="F8" s="3" t="str">
        <f>'1.1 Input'!B19</f>
        <v>Driver</v>
      </c>
      <c r="G8" s="3" t="s">
        <v>97</v>
      </c>
      <c r="H8" s="3" t="s">
        <v>98</v>
      </c>
      <c r="I8" s="3" t="s">
        <v>99</v>
      </c>
      <c r="J8" s="3" t="s">
        <v>100</v>
      </c>
      <c r="K8" s="3" t="s">
        <v>19</v>
      </c>
      <c r="L8" s="3" t="s">
        <v>2</v>
      </c>
      <c r="M8" s="3" t="str">
        <f>IF('1.1 Input'!$A52="","",'1.1 Input'!$A52)</f>
        <v>Labour</v>
      </c>
      <c r="N8" s="3" t="str">
        <f>IF('1.1 Input'!$A53="","",'1.1 Input'!$A53)</f>
        <v/>
      </c>
      <c r="O8" s="3" t="str">
        <f>IF('1.1 Input'!$A54="","",'1.1 Input'!$A54)</f>
        <v/>
      </c>
      <c r="P8" s="3" t="str">
        <f>IF('1.1 Input'!$A55="","",'1.1 Input'!$A55)</f>
        <v/>
      </c>
      <c r="Q8" s="3" t="s">
        <v>5</v>
      </c>
      <c r="R8" s="3" t="s">
        <v>101</v>
      </c>
      <c r="S8" s="3" t="s">
        <v>4</v>
      </c>
      <c r="T8" s="3" t="s">
        <v>9</v>
      </c>
      <c r="U8" s="3" t="s">
        <v>102</v>
      </c>
    </row>
    <row r="9" spans="1:21">
      <c r="A9" s="5" t="s">
        <v>11</v>
      </c>
      <c r="B9" s="10" t="s">
        <v>15</v>
      </c>
      <c r="C9" s="32">
        <v>1000000</v>
      </c>
      <c r="D9" s="32" t="s">
        <v>12</v>
      </c>
      <c r="E9" s="5" t="s">
        <v>13</v>
      </c>
      <c r="F9" s="5" t="s">
        <v>14</v>
      </c>
      <c r="G9" s="83">
        <v>0</v>
      </c>
      <c r="H9" s="83">
        <v>0.70499999999999996</v>
      </c>
      <c r="I9" s="83">
        <v>0</v>
      </c>
      <c r="J9" s="83">
        <v>0</v>
      </c>
      <c r="K9" s="83">
        <v>0</v>
      </c>
      <c r="L9" s="35">
        <f>SUM(G9:K9)</f>
        <v>0.70499999999999996</v>
      </c>
      <c r="M9" s="75">
        <v>0</v>
      </c>
      <c r="N9" s="41"/>
      <c r="O9" s="41"/>
      <c r="P9" s="5"/>
      <c r="Q9" s="42">
        <f>1-SUM(M9:P9)</f>
        <v>1</v>
      </c>
      <c r="R9" s="5" t="s">
        <v>11</v>
      </c>
      <c r="S9" s="5" t="s">
        <v>13</v>
      </c>
      <c r="T9" s="5" t="s">
        <v>16</v>
      </c>
      <c r="U9" s="5" t="s">
        <v>17</v>
      </c>
    </row>
    <row r="10" spans="1:21">
      <c r="A10" s="5" t="s">
        <v>20</v>
      </c>
      <c r="B10" s="10" t="s">
        <v>97</v>
      </c>
      <c r="C10" s="32">
        <v>1000000</v>
      </c>
      <c r="D10" s="32" t="s">
        <v>12</v>
      </c>
      <c r="E10" s="5" t="s">
        <v>18</v>
      </c>
      <c r="F10" s="5" t="s">
        <v>14</v>
      </c>
      <c r="G10" s="84">
        <v>5.25</v>
      </c>
      <c r="H10" s="84">
        <v>13.16175</v>
      </c>
      <c r="I10" s="84">
        <v>27.691125</v>
      </c>
      <c r="J10" s="84">
        <v>27.691125</v>
      </c>
      <c r="K10" s="84">
        <v>15.823499999999999</v>
      </c>
      <c r="L10" s="35">
        <f t="shared" ref="L10:L26" si="0">SUM(G10:K10)</f>
        <v>89.617499999999993</v>
      </c>
      <c r="M10" s="75">
        <v>0</v>
      </c>
      <c r="N10" s="41"/>
      <c r="O10" s="41"/>
      <c r="P10" s="5"/>
      <c r="Q10" s="42">
        <f t="shared" ref="Q10:Q27" si="1">1-SUM(M10:P10)</f>
        <v>1</v>
      </c>
      <c r="R10" s="5" t="s">
        <v>20</v>
      </c>
      <c r="S10" s="5" t="s">
        <v>18</v>
      </c>
      <c r="T10" s="5" t="s">
        <v>19</v>
      </c>
      <c r="U10" s="5" t="s">
        <v>17</v>
      </c>
    </row>
    <row r="11" spans="1:21">
      <c r="A11" s="5" t="s">
        <v>25</v>
      </c>
      <c r="B11" s="10" t="s">
        <v>23</v>
      </c>
      <c r="C11" s="32">
        <v>1000000</v>
      </c>
      <c r="D11" s="32" t="s">
        <v>21</v>
      </c>
      <c r="E11" s="5" t="s">
        <v>22</v>
      </c>
      <c r="F11" s="5" t="s">
        <v>14</v>
      </c>
      <c r="G11" s="83">
        <v>0.05</v>
      </c>
      <c r="H11" s="83">
        <v>0.2</v>
      </c>
      <c r="I11" s="83">
        <v>0.1</v>
      </c>
      <c r="J11" s="83">
        <v>0.21</v>
      </c>
      <c r="K11" s="83">
        <v>0</v>
      </c>
      <c r="L11" s="35">
        <f t="shared" si="0"/>
        <v>0.55999999999999994</v>
      </c>
      <c r="M11" s="41">
        <v>0</v>
      </c>
      <c r="N11" s="41"/>
      <c r="O11" s="41"/>
      <c r="P11" s="5"/>
      <c r="Q11" s="42">
        <f t="shared" si="1"/>
        <v>1</v>
      </c>
      <c r="R11" s="5" t="s">
        <v>25</v>
      </c>
      <c r="S11" s="5" t="s">
        <v>22</v>
      </c>
      <c r="T11" s="5" t="s">
        <v>16</v>
      </c>
      <c r="U11" s="5" t="s">
        <v>24</v>
      </c>
    </row>
    <row r="12" spans="1:21">
      <c r="A12" s="5" t="s">
        <v>27</v>
      </c>
      <c r="B12" s="10" t="s">
        <v>97</v>
      </c>
      <c r="C12" s="32">
        <v>1000000</v>
      </c>
      <c r="D12" s="32" t="s">
        <v>138</v>
      </c>
      <c r="E12" s="5" t="s">
        <v>26</v>
      </c>
      <c r="F12" s="5" t="s">
        <v>14</v>
      </c>
      <c r="G12" s="83">
        <v>0</v>
      </c>
      <c r="H12" s="83">
        <v>0</v>
      </c>
      <c r="I12" s="83">
        <v>0</v>
      </c>
      <c r="J12" s="84">
        <v>0</v>
      </c>
      <c r="K12" s="84">
        <v>0</v>
      </c>
      <c r="L12" s="35">
        <f t="shared" si="0"/>
        <v>0</v>
      </c>
      <c r="M12" s="41">
        <v>0</v>
      </c>
      <c r="N12" s="41"/>
      <c r="O12" s="41"/>
      <c r="P12" s="5"/>
      <c r="Q12" s="42">
        <f t="shared" si="1"/>
        <v>1</v>
      </c>
      <c r="R12" s="5" t="s">
        <v>27</v>
      </c>
      <c r="S12" s="5" t="s">
        <v>26</v>
      </c>
      <c r="T12" s="5" t="s">
        <v>16</v>
      </c>
      <c r="U12" s="5" t="s">
        <v>17</v>
      </c>
    </row>
    <row r="13" spans="1:21">
      <c r="A13" s="5" t="s">
        <v>140</v>
      </c>
      <c r="B13" s="10" t="s">
        <v>59</v>
      </c>
      <c r="C13" s="32">
        <v>1000000</v>
      </c>
      <c r="D13" s="32" t="s">
        <v>138</v>
      </c>
      <c r="E13" s="5" t="s">
        <v>26</v>
      </c>
      <c r="F13" s="5" t="s">
        <v>14</v>
      </c>
      <c r="G13" s="84">
        <v>0.40200000000000002</v>
      </c>
      <c r="H13" s="83">
        <v>0</v>
      </c>
      <c r="I13" s="83">
        <v>0</v>
      </c>
      <c r="J13" s="83">
        <v>0</v>
      </c>
      <c r="K13" s="83">
        <v>0</v>
      </c>
      <c r="L13" s="35">
        <f t="shared" si="0"/>
        <v>0.40200000000000002</v>
      </c>
      <c r="M13" s="41">
        <v>0</v>
      </c>
      <c r="N13" s="41"/>
      <c r="O13" s="41"/>
      <c r="P13" s="5"/>
      <c r="Q13" s="42">
        <f t="shared" si="1"/>
        <v>1</v>
      </c>
      <c r="R13" s="5" t="s">
        <v>140</v>
      </c>
      <c r="S13" s="5" t="s">
        <v>26</v>
      </c>
      <c r="T13" s="5" t="s">
        <v>97</v>
      </c>
      <c r="U13" s="5" t="s">
        <v>17</v>
      </c>
    </row>
    <row r="14" spans="1:21">
      <c r="A14" s="5" t="s">
        <v>29</v>
      </c>
      <c r="B14" s="10" t="s">
        <v>97</v>
      </c>
      <c r="C14" s="32">
        <v>1000000</v>
      </c>
      <c r="D14" s="32" t="s">
        <v>12</v>
      </c>
      <c r="E14" s="5" t="s">
        <v>28</v>
      </c>
      <c r="F14" s="5" t="s">
        <v>14</v>
      </c>
      <c r="G14" s="85">
        <f>[39]Summary!$C$10/1000000</f>
        <v>0.21977835148694252</v>
      </c>
      <c r="H14" s="85">
        <f>G14</f>
        <v>0.21977835148694252</v>
      </c>
      <c r="I14" s="85">
        <f>G14</f>
        <v>0.21977835148694252</v>
      </c>
      <c r="J14" s="85">
        <f>G14</f>
        <v>0.21977835148694252</v>
      </c>
      <c r="K14" s="85">
        <f>G14</f>
        <v>0.21977835148694252</v>
      </c>
      <c r="L14" s="35">
        <f t="shared" si="0"/>
        <v>1.0988917574347126</v>
      </c>
      <c r="M14" s="41">
        <v>0</v>
      </c>
      <c r="N14" s="41"/>
      <c r="O14" s="41"/>
      <c r="P14" s="5"/>
      <c r="Q14" s="42">
        <f t="shared" si="1"/>
        <v>1</v>
      </c>
      <c r="R14" s="5" t="s">
        <v>29</v>
      </c>
      <c r="S14" s="5" t="s">
        <v>28</v>
      </c>
      <c r="T14" s="5" t="s">
        <v>16</v>
      </c>
      <c r="U14" s="5" t="s">
        <v>17</v>
      </c>
    </row>
    <row r="15" spans="1:21">
      <c r="A15" s="5" t="s">
        <v>137</v>
      </c>
      <c r="B15" s="10" t="s">
        <v>97</v>
      </c>
      <c r="C15" s="32">
        <v>1000000</v>
      </c>
      <c r="D15" s="32" t="s">
        <v>138</v>
      </c>
      <c r="E15" s="5" t="s">
        <v>26</v>
      </c>
      <c r="F15" s="5" t="s">
        <v>14</v>
      </c>
      <c r="G15" s="83">
        <v>3.2809422000000001</v>
      </c>
      <c r="H15" s="83">
        <v>7.4779999999999998</v>
      </c>
      <c r="I15" s="83">
        <v>0</v>
      </c>
      <c r="J15" s="83">
        <v>0</v>
      </c>
      <c r="K15" s="83">
        <v>0</v>
      </c>
      <c r="L15" s="35">
        <f t="shared" si="0"/>
        <v>10.7589422</v>
      </c>
      <c r="M15" s="41">
        <v>0</v>
      </c>
      <c r="N15" s="41"/>
      <c r="O15" s="41"/>
      <c r="P15" s="5"/>
      <c r="Q15" s="42">
        <f t="shared" si="1"/>
        <v>1</v>
      </c>
      <c r="R15" s="5" t="s">
        <v>137</v>
      </c>
      <c r="S15" s="5" t="s">
        <v>26</v>
      </c>
      <c r="T15" s="5" t="s">
        <v>16</v>
      </c>
      <c r="U15" s="5" t="s">
        <v>17</v>
      </c>
    </row>
    <row r="16" spans="1:21">
      <c r="A16" s="5" t="s">
        <v>33</v>
      </c>
      <c r="B16" s="10" t="s">
        <v>30</v>
      </c>
      <c r="C16" s="32">
        <v>1000000</v>
      </c>
      <c r="D16" s="32" t="s">
        <v>31</v>
      </c>
      <c r="E16" s="5" t="s">
        <v>28</v>
      </c>
      <c r="F16" s="5" t="s">
        <v>32</v>
      </c>
      <c r="G16" s="83">
        <v>2.8899999999999999E-2</v>
      </c>
      <c r="H16" s="83">
        <v>0</v>
      </c>
      <c r="I16" s="83">
        <v>0</v>
      </c>
      <c r="J16" s="83">
        <v>2.8899999999999999E-2</v>
      </c>
      <c r="K16" s="83">
        <v>0</v>
      </c>
      <c r="L16" s="35">
        <f t="shared" si="0"/>
        <v>5.7799999999999997E-2</v>
      </c>
      <c r="M16" s="41">
        <v>0</v>
      </c>
      <c r="N16" s="41"/>
      <c r="O16" s="41"/>
      <c r="P16" s="5"/>
      <c r="Q16" s="42">
        <f t="shared" si="1"/>
        <v>1</v>
      </c>
      <c r="R16" s="5" t="s">
        <v>33</v>
      </c>
      <c r="S16" s="5" t="s">
        <v>28</v>
      </c>
      <c r="T16" s="5" t="s">
        <v>16</v>
      </c>
      <c r="U16" s="5" t="s">
        <v>17</v>
      </c>
    </row>
    <row r="17" spans="1:21">
      <c r="A17" s="5" t="s">
        <v>34</v>
      </c>
      <c r="B17" s="10" t="s">
        <v>30</v>
      </c>
      <c r="C17" s="32">
        <v>1000000</v>
      </c>
      <c r="D17" s="32" t="s">
        <v>31</v>
      </c>
      <c r="E17" s="5" t="s">
        <v>28</v>
      </c>
      <c r="F17" s="5" t="s">
        <v>32</v>
      </c>
      <c r="G17" s="83">
        <v>7.0000000000000001E-3</v>
      </c>
      <c r="H17" s="83">
        <v>0</v>
      </c>
      <c r="I17" s="83">
        <v>0</v>
      </c>
      <c r="J17" s="83">
        <v>7.0000000000000001E-3</v>
      </c>
      <c r="K17" s="83">
        <v>0</v>
      </c>
      <c r="L17" s="35">
        <f t="shared" si="0"/>
        <v>1.4E-2</v>
      </c>
      <c r="M17" s="41">
        <v>0</v>
      </c>
      <c r="N17" s="41"/>
      <c r="O17" s="41"/>
      <c r="P17" s="5"/>
      <c r="Q17" s="42">
        <f t="shared" si="1"/>
        <v>1</v>
      </c>
      <c r="R17" s="5" t="s">
        <v>34</v>
      </c>
      <c r="S17" s="5" t="s">
        <v>28</v>
      </c>
      <c r="T17" s="5" t="s">
        <v>16</v>
      </c>
      <c r="U17" s="5" t="s">
        <v>17</v>
      </c>
    </row>
    <row r="18" spans="1:21">
      <c r="A18" s="5" t="s">
        <v>35</v>
      </c>
      <c r="B18" s="10" t="s">
        <v>30</v>
      </c>
      <c r="C18" s="32">
        <v>1000000</v>
      </c>
      <c r="D18" s="32" t="s">
        <v>31</v>
      </c>
      <c r="E18" s="5" t="s">
        <v>28</v>
      </c>
      <c r="F18" s="5" t="s">
        <v>32</v>
      </c>
      <c r="G18" s="83">
        <v>0</v>
      </c>
      <c r="H18" s="83">
        <v>0</v>
      </c>
      <c r="I18" s="83">
        <v>0</v>
      </c>
      <c r="J18" s="85">
        <v>0</v>
      </c>
      <c r="K18" s="83">
        <v>0</v>
      </c>
      <c r="L18" s="35">
        <f t="shared" si="0"/>
        <v>0</v>
      </c>
      <c r="M18" s="41">
        <v>0</v>
      </c>
      <c r="N18" s="41"/>
      <c r="O18" s="41"/>
      <c r="P18" s="5"/>
      <c r="Q18" s="42">
        <f t="shared" si="1"/>
        <v>1</v>
      </c>
      <c r="R18" s="5" t="s">
        <v>35</v>
      </c>
      <c r="S18" s="5" t="s">
        <v>28</v>
      </c>
      <c r="T18" s="5" t="s">
        <v>16</v>
      </c>
      <c r="U18" s="5" t="s">
        <v>17</v>
      </c>
    </row>
    <row r="19" spans="1:21">
      <c r="A19" s="5" t="s">
        <v>36</v>
      </c>
      <c r="B19" s="10" t="s">
        <v>30</v>
      </c>
      <c r="C19" s="32">
        <v>1000000</v>
      </c>
      <c r="D19" s="32" t="s">
        <v>31</v>
      </c>
      <c r="E19" s="5" t="s">
        <v>28</v>
      </c>
      <c r="F19" s="5" t="s">
        <v>32</v>
      </c>
      <c r="G19" s="83">
        <v>0</v>
      </c>
      <c r="H19" s="83">
        <v>0</v>
      </c>
      <c r="I19" s="83">
        <v>0</v>
      </c>
      <c r="J19" s="83">
        <v>0.01</v>
      </c>
      <c r="K19" s="83">
        <v>0</v>
      </c>
      <c r="L19" s="35">
        <f t="shared" si="0"/>
        <v>0.01</v>
      </c>
      <c r="M19" s="41">
        <v>0</v>
      </c>
      <c r="N19" s="41"/>
      <c r="O19" s="41"/>
      <c r="P19" s="5"/>
      <c r="Q19" s="42">
        <f t="shared" si="1"/>
        <v>1</v>
      </c>
      <c r="R19" s="5" t="s">
        <v>36</v>
      </c>
      <c r="S19" s="5" t="s">
        <v>28</v>
      </c>
      <c r="T19" s="5" t="s">
        <v>16</v>
      </c>
      <c r="U19" s="5" t="s">
        <v>17</v>
      </c>
    </row>
    <row r="20" spans="1:21">
      <c r="A20" s="5" t="s">
        <v>40</v>
      </c>
      <c r="B20" s="10" t="s">
        <v>30</v>
      </c>
      <c r="C20" s="32">
        <v>1000000</v>
      </c>
      <c r="D20" s="32" t="s">
        <v>37</v>
      </c>
      <c r="E20" s="5" t="s">
        <v>38</v>
      </c>
      <c r="F20" s="5" t="s">
        <v>32</v>
      </c>
      <c r="G20" s="83">
        <v>0.16517537594786655</v>
      </c>
      <c r="H20" s="83">
        <v>0</v>
      </c>
      <c r="I20" s="83">
        <v>0</v>
      </c>
      <c r="J20" s="83">
        <v>0</v>
      </c>
      <c r="K20" s="83">
        <v>0</v>
      </c>
      <c r="L20" s="35">
        <f t="shared" si="0"/>
        <v>0.16517537594786655</v>
      </c>
      <c r="M20" s="41">
        <v>0</v>
      </c>
      <c r="N20" s="41"/>
      <c r="O20" s="41"/>
      <c r="P20" s="5"/>
      <c r="Q20" s="42">
        <f t="shared" si="1"/>
        <v>1</v>
      </c>
      <c r="R20" s="5" t="s">
        <v>40</v>
      </c>
      <c r="S20" s="5" t="s">
        <v>38</v>
      </c>
      <c r="T20" s="5" t="s">
        <v>16</v>
      </c>
      <c r="U20" s="5" t="s">
        <v>39</v>
      </c>
    </row>
    <row r="21" spans="1:21">
      <c r="A21" s="5" t="s">
        <v>41</v>
      </c>
      <c r="B21" s="10" t="s">
        <v>30</v>
      </c>
      <c r="C21" s="32">
        <v>1000000</v>
      </c>
      <c r="D21" s="32" t="s">
        <v>31</v>
      </c>
      <c r="E21" s="5" t="s">
        <v>28</v>
      </c>
      <c r="F21" s="5" t="s">
        <v>32</v>
      </c>
      <c r="G21" s="83">
        <v>0</v>
      </c>
      <c r="H21" s="83">
        <v>0</v>
      </c>
      <c r="I21" s="83">
        <v>0</v>
      </c>
      <c r="J21" s="83">
        <v>0</v>
      </c>
      <c r="K21" s="83">
        <v>0.1</v>
      </c>
      <c r="L21" s="35">
        <f t="shared" si="0"/>
        <v>0.1</v>
      </c>
      <c r="M21" s="41">
        <v>0</v>
      </c>
      <c r="N21" s="41"/>
      <c r="O21" s="41"/>
      <c r="P21" s="5"/>
      <c r="Q21" s="42">
        <f t="shared" si="1"/>
        <v>1</v>
      </c>
      <c r="R21" s="5" t="s">
        <v>41</v>
      </c>
      <c r="S21" s="5" t="s">
        <v>28</v>
      </c>
      <c r="T21" s="5" t="s">
        <v>16</v>
      </c>
      <c r="U21" s="5" t="s">
        <v>17</v>
      </c>
    </row>
    <row r="22" spans="1:21">
      <c r="A22" s="5" t="s">
        <v>42</v>
      </c>
      <c r="B22" s="10" t="s">
        <v>30</v>
      </c>
      <c r="C22" s="32">
        <v>1000000</v>
      </c>
      <c r="D22" s="32" t="s">
        <v>31</v>
      </c>
      <c r="E22" s="5" t="s">
        <v>28</v>
      </c>
      <c r="F22" s="5" t="s">
        <v>32</v>
      </c>
      <c r="G22" s="83">
        <v>0.4</v>
      </c>
      <c r="H22" s="83">
        <v>0.2</v>
      </c>
      <c r="I22" s="83">
        <v>0</v>
      </c>
      <c r="J22" s="83">
        <v>0</v>
      </c>
      <c r="K22" s="83">
        <v>0</v>
      </c>
      <c r="L22" s="35">
        <f t="shared" si="0"/>
        <v>0.60000000000000009</v>
      </c>
      <c r="M22" s="41">
        <v>0</v>
      </c>
      <c r="N22" s="41"/>
      <c r="O22" s="41"/>
      <c r="P22" s="5"/>
      <c r="Q22" s="42">
        <f t="shared" si="1"/>
        <v>1</v>
      </c>
      <c r="R22" s="5" t="s">
        <v>42</v>
      </c>
      <c r="S22" s="5" t="s">
        <v>28</v>
      </c>
      <c r="T22" s="5" t="s">
        <v>16</v>
      </c>
      <c r="U22" s="5" t="s">
        <v>17</v>
      </c>
    </row>
    <row r="23" spans="1:21">
      <c r="A23" s="5" t="s">
        <v>43</v>
      </c>
      <c r="B23" s="10" t="s">
        <v>30</v>
      </c>
      <c r="C23" s="32">
        <v>1000000</v>
      </c>
      <c r="D23" s="32" t="s">
        <v>37</v>
      </c>
      <c r="E23" s="5" t="s">
        <v>28</v>
      </c>
      <c r="F23" s="5" t="s">
        <v>32</v>
      </c>
      <c r="G23" s="83">
        <v>3.9642090227487978E-2</v>
      </c>
      <c r="H23" s="83">
        <v>3.9642090227487978E-2</v>
      </c>
      <c r="I23" s="83">
        <v>3.9642090227487978E-2</v>
      </c>
      <c r="J23" s="83">
        <v>3.9642090227487978E-2</v>
      </c>
      <c r="K23" s="83">
        <v>3.9642090227487978E-2</v>
      </c>
      <c r="L23" s="35">
        <f t="shared" si="0"/>
        <v>0.1982104511374399</v>
      </c>
      <c r="M23" s="41">
        <v>0</v>
      </c>
      <c r="N23" s="41"/>
      <c r="O23" s="41"/>
      <c r="P23" s="5"/>
      <c r="Q23" s="42">
        <f t="shared" si="1"/>
        <v>1</v>
      </c>
      <c r="R23" s="5" t="s">
        <v>43</v>
      </c>
      <c r="S23" s="5" t="s">
        <v>28</v>
      </c>
      <c r="T23" s="5" t="s">
        <v>16</v>
      </c>
      <c r="U23" s="5" t="s">
        <v>17</v>
      </c>
    </row>
    <row r="24" spans="1:21">
      <c r="A24" s="5" t="s">
        <v>44</v>
      </c>
      <c r="B24" s="10" t="s">
        <v>58</v>
      </c>
      <c r="C24" s="32">
        <v>1000000</v>
      </c>
      <c r="D24" s="32" t="s">
        <v>21</v>
      </c>
      <c r="E24" s="5" t="s">
        <v>28</v>
      </c>
      <c r="F24" s="5" t="s">
        <v>32</v>
      </c>
      <c r="G24" s="83">
        <v>0</v>
      </c>
      <c r="H24" s="83">
        <v>0</v>
      </c>
      <c r="I24" s="83">
        <v>0</v>
      </c>
      <c r="J24" s="85">
        <v>0</v>
      </c>
      <c r="K24" s="85">
        <v>0</v>
      </c>
      <c r="L24" s="35">
        <f t="shared" si="0"/>
        <v>0</v>
      </c>
      <c r="M24" s="41">
        <v>0</v>
      </c>
      <c r="N24" s="41"/>
      <c r="O24" s="41"/>
      <c r="P24" s="5"/>
      <c r="Q24" s="42">
        <f t="shared" si="1"/>
        <v>1</v>
      </c>
      <c r="R24" s="5" t="s">
        <v>44</v>
      </c>
      <c r="S24" s="5" t="s">
        <v>28</v>
      </c>
      <c r="T24" s="5" t="s">
        <v>16</v>
      </c>
      <c r="U24" s="5" t="s">
        <v>17</v>
      </c>
    </row>
    <row r="25" spans="1:21">
      <c r="A25" s="5" t="s">
        <v>46</v>
      </c>
      <c r="B25" s="10" t="s">
        <v>30</v>
      </c>
      <c r="C25" s="32">
        <v>1000000</v>
      </c>
      <c r="D25" s="32" t="s">
        <v>45</v>
      </c>
      <c r="E25" s="5" t="s">
        <v>28</v>
      </c>
      <c r="F25" s="5" t="s">
        <v>32</v>
      </c>
      <c r="G25" s="83">
        <v>0.81985303777636198</v>
      </c>
      <c r="H25" s="83">
        <v>0.78770601679249386</v>
      </c>
      <c r="I25" s="83">
        <v>0.49552612784359967</v>
      </c>
      <c r="J25" s="83">
        <v>0.49552612784359967</v>
      </c>
      <c r="K25" s="83">
        <v>0.49552612784359967</v>
      </c>
      <c r="L25" s="35">
        <f t="shared" si="0"/>
        <v>3.0941374380996547</v>
      </c>
      <c r="M25" s="41">
        <v>0</v>
      </c>
      <c r="N25" s="41"/>
      <c r="O25" s="41"/>
      <c r="P25" s="5"/>
      <c r="Q25" s="42">
        <f t="shared" si="1"/>
        <v>1</v>
      </c>
      <c r="R25" s="5" t="s">
        <v>46</v>
      </c>
      <c r="S25" s="5" t="s">
        <v>28</v>
      </c>
      <c r="T25" s="5" t="s">
        <v>16</v>
      </c>
      <c r="U25" s="5" t="s">
        <v>17</v>
      </c>
    </row>
    <row r="26" spans="1:21">
      <c r="A26" s="5" t="s">
        <v>47</v>
      </c>
      <c r="B26" s="10" t="s">
        <v>30</v>
      </c>
      <c r="C26" s="32">
        <v>1000000</v>
      </c>
      <c r="D26" s="32" t="s">
        <v>45</v>
      </c>
      <c r="E26" s="5" t="s">
        <v>28</v>
      </c>
      <c r="F26" s="5" t="s">
        <v>32</v>
      </c>
      <c r="G26" s="83">
        <v>3.9945183338868553E-2</v>
      </c>
      <c r="H26" s="83">
        <v>0</v>
      </c>
      <c r="I26" s="83">
        <v>0</v>
      </c>
      <c r="J26" s="83">
        <v>0</v>
      </c>
      <c r="K26" s="83">
        <v>0</v>
      </c>
      <c r="L26" s="35">
        <f t="shared" si="0"/>
        <v>3.9945183338868553E-2</v>
      </c>
      <c r="M26" s="41">
        <v>0</v>
      </c>
      <c r="N26" s="41"/>
      <c r="O26" s="41"/>
      <c r="P26" s="5"/>
      <c r="Q26" s="42">
        <f t="shared" si="1"/>
        <v>1</v>
      </c>
      <c r="R26" s="5" t="s">
        <v>47</v>
      </c>
      <c r="S26" s="5" t="s">
        <v>28</v>
      </c>
      <c r="T26" s="5" t="s">
        <v>16</v>
      </c>
      <c r="U26" s="5" t="s">
        <v>17</v>
      </c>
    </row>
    <row r="27" spans="1:21">
      <c r="A27" s="5" t="s">
        <v>48</v>
      </c>
      <c r="B27" s="10" t="s">
        <v>30</v>
      </c>
      <c r="C27" s="32">
        <v>1000000</v>
      </c>
      <c r="D27" s="32" t="s">
        <v>45</v>
      </c>
      <c r="E27" s="5" t="s">
        <v>28</v>
      </c>
      <c r="F27" s="5" t="s">
        <v>32</v>
      </c>
      <c r="G27" s="83">
        <v>2.8727608687877968E-2</v>
      </c>
      <c r="H27" s="83">
        <v>0</v>
      </c>
      <c r="I27" s="83">
        <v>6.6070150379146625E-2</v>
      </c>
      <c r="J27" s="83">
        <v>6.6070150379146625E-2</v>
      </c>
      <c r="K27" s="83">
        <v>6.6070150379146625E-2</v>
      </c>
      <c r="L27" s="35">
        <f t="shared" ref="L27" si="2">SUM(G27:K27)</f>
        <v>0.22693805982531784</v>
      </c>
      <c r="M27" s="41">
        <v>0</v>
      </c>
      <c r="N27" s="41"/>
      <c r="O27" s="41"/>
      <c r="P27" s="5"/>
      <c r="Q27" s="42">
        <f t="shared" si="1"/>
        <v>1</v>
      </c>
      <c r="R27" s="5" t="s">
        <v>48</v>
      </c>
      <c r="S27" s="5" t="s">
        <v>28</v>
      </c>
      <c r="T27" s="5" t="s">
        <v>16</v>
      </c>
      <c r="U27" s="5" t="s">
        <v>17</v>
      </c>
    </row>
    <row r="28" spans="1:21">
      <c r="A28" s="5" t="s">
        <v>49</v>
      </c>
      <c r="B28" s="10" t="s">
        <v>30</v>
      </c>
      <c r="C28" s="32">
        <v>1000000</v>
      </c>
      <c r="D28" s="32" t="s">
        <v>45</v>
      </c>
      <c r="E28" s="5" t="s">
        <v>28</v>
      </c>
      <c r="F28" s="5" t="s">
        <v>32</v>
      </c>
      <c r="G28" s="83">
        <v>2.8690260570831818E-2</v>
      </c>
      <c r="H28" s="83">
        <v>0</v>
      </c>
      <c r="I28" s="83">
        <v>0</v>
      </c>
      <c r="J28" s="83">
        <v>0</v>
      </c>
      <c r="K28" s="83">
        <v>0</v>
      </c>
      <c r="L28" s="35">
        <f t="shared" ref="L28:L29" si="3">SUM(G28:K28)</f>
        <v>2.8690260570831818E-2</v>
      </c>
      <c r="M28" s="41">
        <v>0</v>
      </c>
      <c r="N28" s="41"/>
      <c r="O28" s="41"/>
      <c r="P28" s="5"/>
      <c r="Q28" s="42">
        <f t="shared" ref="Q28:Q29" si="4">1-SUM(M28:P28)</f>
        <v>1</v>
      </c>
      <c r="R28" s="5" t="s">
        <v>49</v>
      </c>
      <c r="S28" s="5" t="s">
        <v>28</v>
      </c>
      <c r="T28" s="5" t="s">
        <v>16</v>
      </c>
      <c r="U28" s="5" t="s">
        <v>17</v>
      </c>
    </row>
    <row r="29" spans="1:21">
      <c r="A29" s="5" t="s">
        <v>52</v>
      </c>
      <c r="B29" s="10" t="s">
        <v>30</v>
      </c>
      <c r="C29" s="32">
        <v>1000000</v>
      </c>
      <c r="D29" s="32" t="s">
        <v>52</v>
      </c>
      <c r="E29" s="5" t="s">
        <v>50</v>
      </c>
      <c r="F29" s="5" t="s">
        <v>51</v>
      </c>
      <c r="G29" s="85">
        <f>(2875299.8-658654.25-417517.23)/2000000</f>
        <v>0.89956415999999995</v>
      </c>
      <c r="H29" s="85">
        <f>(2875299.8-658654.25-417517.23)/2000000</f>
        <v>0.89956415999999995</v>
      </c>
      <c r="I29" s="83">
        <v>0</v>
      </c>
      <c r="J29" s="83">
        <v>0</v>
      </c>
      <c r="K29" s="83">
        <v>0</v>
      </c>
      <c r="L29" s="35">
        <f t="shared" si="3"/>
        <v>1.7991283199999999</v>
      </c>
      <c r="M29" s="41">
        <v>0</v>
      </c>
      <c r="N29" s="41"/>
      <c r="O29" s="41"/>
      <c r="P29" s="5"/>
      <c r="Q29" s="42">
        <f t="shared" si="4"/>
        <v>1</v>
      </c>
      <c r="R29" s="5" t="s">
        <v>52</v>
      </c>
      <c r="S29" s="5" t="s">
        <v>50</v>
      </c>
      <c r="T29" s="5">
        <v>0</v>
      </c>
      <c r="U29" s="5" t="s">
        <v>39</v>
      </c>
    </row>
    <row r="30" spans="1:21">
      <c r="A30" s="5" t="s">
        <v>136</v>
      </c>
      <c r="B30" s="10">
        <v>0</v>
      </c>
      <c r="C30" s="32">
        <v>1000000</v>
      </c>
      <c r="D30" s="32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35"/>
      <c r="M30" s="41" t="s">
        <v>136</v>
      </c>
      <c r="N30" s="41"/>
      <c r="O30" s="41"/>
      <c r="P30" s="5"/>
      <c r="Q30" s="42"/>
      <c r="R30" s="5"/>
      <c r="S30" s="5"/>
      <c r="T30" s="5">
        <v>0</v>
      </c>
      <c r="U30" s="5"/>
    </row>
    <row r="31" spans="1:21">
      <c r="A31" s="5" t="s">
        <v>136</v>
      </c>
      <c r="B31" s="10">
        <v>0</v>
      </c>
      <c r="C31" s="32">
        <v>1000000</v>
      </c>
      <c r="D31" s="32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35"/>
      <c r="M31" s="41" t="s">
        <v>136</v>
      </c>
      <c r="N31" s="41"/>
      <c r="O31" s="41"/>
      <c r="P31" s="5"/>
      <c r="Q31" s="42"/>
      <c r="R31" s="5"/>
      <c r="S31" s="5"/>
      <c r="T31" s="5">
        <v>0</v>
      </c>
      <c r="U31" s="5">
        <v>0</v>
      </c>
    </row>
    <row r="32" spans="1:21">
      <c r="A32" s="5" t="s">
        <v>136</v>
      </c>
      <c r="B32" s="10">
        <v>0</v>
      </c>
      <c r="C32" s="32">
        <v>1000000</v>
      </c>
      <c r="D32" s="32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29"/>
      <c r="M32" s="41" t="s">
        <v>136</v>
      </c>
      <c r="N32" s="41"/>
      <c r="O32" s="41"/>
      <c r="P32" s="5"/>
      <c r="Q32" s="42"/>
      <c r="R32" s="5"/>
      <c r="S32" s="5"/>
      <c r="T32" s="5">
        <v>0</v>
      </c>
      <c r="U32" s="5">
        <v>0</v>
      </c>
    </row>
    <row r="33" spans="1:21">
      <c r="A33" s="5" t="s">
        <v>136</v>
      </c>
      <c r="B33" s="10">
        <v>0</v>
      </c>
      <c r="C33" s="32">
        <v>1000000</v>
      </c>
      <c r="D33" s="32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29"/>
      <c r="M33" s="41" t="s">
        <v>136</v>
      </c>
      <c r="N33" s="41"/>
      <c r="O33" s="41"/>
      <c r="P33" s="5"/>
      <c r="Q33" s="42"/>
      <c r="R33" s="5"/>
      <c r="S33" s="5"/>
      <c r="T33" s="5">
        <v>0</v>
      </c>
      <c r="U33" s="5">
        <v>0</v>
      </c>
    </row>
    <row r="34" spans="1:21">
      <c r="A34" s="5" t="s">
        <v>136</v>
      </c>
      <c r="B34" s="10">
        <v>0</v>
      </c>
      <c r="C34" s="32">
        <v>1000000</v>
      </c>
      <c r="D34" s="32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29"/>
      <c r="M34" s="41" t="s">
        <v>136</v>
      </c>
      <c r="N34" s="41"/>
      <c r="O34" s="41"/>
      <c r="P34" s="5"/>
      <c r="Q34" s="42"/>
      <c r="R34" s="5"/>
      <c r="S34" s="5"/>
      <c r="T34" s="5">
        <v>0</v>
      </c>
      <c r="U34" s="5">
        <v>0</v>
      </c>
    </row>
    <row r="35" spans="1:21">
      <c r="A35" s="5" t="s">
        <v>136</v>
      </c>
      <c r="B35" s="10">
        <v>0</v>
      </c>
      <c r="C35" s="32">
        <v>1000000</v>
      </c>
      <c r="D35" s="32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29"/>
      <c r="M35" s="41" t="s">
        <v>136</v>
      </c>
      <c r="N35" s="41"/>
      <c r="O35" s="41"/>
      <c r="P35" s="5"/>
      <c r="Q35" s="42"/>
      <c r="R35" s="5"/>
      <c r="S35" s="5"/>
      <c r="T35" s="5">
        <v>0</v>
      </c>
      <c r="U35" s="5">
        <v>0</v>
      </c>
    </row>
    <row r="36" spans="1:21">
      <c r="A36" s="5" t="s">
        <v>136</v>
      </c>
      <c r="B36" s="10">
        <v>0</v>
      </c>
      <c r="C36" s="32">
        <v>1000000</v>
      </c>
      <c r="D36" s="32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29"/>
      <c r="M36" s="41" t="s">
        <v>136</v>
      </c>
      <c r="N36" s="41"/>
      <c r="O36" s="41"/>
      <c r="P36" s="5"/>
      <c r="Q36" s="42"/>
      <c r="R36" s="5"/>
      <c r="S36" s="5"/>
      <c r="T36" s="5">
        <v>0</v>
      </c>
      <c r="U36" s="5">
        <v>0</v>
      </c>
    </row>
    <row r="41" spans="1:21" ht="18.600000000000001">
      <c r="A41" s="2" t="s">
        <v>103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1:21" ht="16.8">
      <c r="A42" s="4" t="s">
        <v>104</v>
      </c>
      <c r="B42" s="4" t="s">
        <v>94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21">
      <c r="A43" s="3" t="str">
        <f t="shared" ref="A43:O43" si="5">A8</f>
        <v>Project</v>
      </c>
      <c r="B43" s="3" t="str">
        <f t="shared" si="5"/>
        <v>Real $</v>
      </c>
      <c r="C43" s="3" t="str">
        <f t="shared" si="5"/>
        <v>Quantum</v>
      </c>
      <c r="D43" s="3" t="str">
        <f t="shared" si="5"/>
        <v>Program</v>
      </c>
      <c r="E43" s="3" t="str">
        <f t="shared" si="5"/>
        <v>Asset Classes (Fore)</v>
      </c>
      <c r="F43" s="3" t="str">
        <f t="shared" si="5"/>
        <v>Driver</v>
      </c>
      <c r="G43" s="3" t="str">
        <f t="shared" si="5"/>
        <v>2025/26</v>
      </c>
      <c r="H43" s="3" t="str">
        <f t="shared" si="5"/>
        <v>2026/27</v>
      </c>
      <c r="I43" s="3" t="str">
        <f t="shared" si="5"/>
        <v>2027/28</v>
      </c>
      <c r="J43" s="3" t="str">
        <f t="shared" si="5"/>
        <v>2028/29</v>
      </c>
      <c r="K43" s="3" t="str">
        <f t="shared" si="5"/>
        <v>2029/30</v>
      </c>
      <c r="L43" s="3" t="str">
        <f t="shared" si="5"/>
        <v>Total</v>
      </c>
      <c r="M43" s="3" t="str">
        <f t="shared" si="5"/>
        <v>Labour</v>
      </c>
      <c r="N43" s="3" t="str">
        <f t="shared" si="5"/>
        <v/>
      </c>
      <c r="O43" s="3" t="str">
        <f t="shared" si="5"/>
        <v/>
      </c>
      <c r="P43" s="3"/>
      <c r="Q43" s="3" t="str">
        <f>Q8</f>
        <v>Other</v>
      </c>
    </row>
    <row r="44" spans="1:21">
      <c r="A44" s="5" t="s">
        <v>11</v>
      </c>
      <c r="B44" s="5" t="s">
        <v>15</v>
      </c>
      <c r="C44" s="5">
        <v>1000000</v>
      </c>
      <c r="D44" s="5" t="s">
        <v>12</v>
      </c>
      <c r="E44" s="5" t="s">
        <v>13</v>
      </c>
      <c r="F44" s="5" t="s">
        <v>14</v>
      </c>
      <c r="G44" s="5">
        <v>0</v>
      </c>
      <c r="H44" s="5">
        <v>0.70499999999999996</v>
      </c>
      <c r="I44" s="5">
        <v>0</v>
      </c>
      <c r="J44" s="5">
        <v>0</v>
      </c>
      <c r="K44" s="5">
        <v>0</v>
      </c>
      <c r="L44" s="35">
        <f t="shared" ref="L44:L71" si="6">SUM(G44:K44)</f>
        <v>0.70499999999999996</v>
      </c>
      <c r="M44" s="41">
        <v>1.0000000000000002</v>
      </c>
      <c r="N44" s="41">
        <v>0</v>
      </c>
      <c r="O44" s="41">
        <v>0</v>
      </c>
      <c r="P44" s="47"/>
      <c r="Q44" s="6">
        <f t="shared" ref="Q44" si="7">Q9</f>
        <v>1</v>
      </c>
    </row>
    <row r="45" spans="1:21">
      <c r="A45" s="5" t="s">
        <v>20</v>
      </c>
      <c r="B45" s="5" t="s">
        <v>97</v>
      </c>
      <c r="C45" s="5">
        <v>1000000</v>
      </c>
      <c r="D45" s="5" t="s">
        <v>12</v>
      </c>
      <c r="E45" s="5" t="s">
        <v>18</v>
      </c>
      <c r="F45" s="5" t="s">
        <v>14</v>
      </c>
      <c r="G45" s="5">
        <v>0</v>
      </c>
      <c r="H45" s="5">
        <v>0</v>
      </c>
      <c r="I45" s="5">
        <v>0</v>
      </c>
      <c r="J45" s="5">
        <v>0</v>
      </c>
      <c r="K45" s="67">
        <v>89.617500000000007</v>
      </c>
      <c r="L45" s="29">
        <f t="shared" si="6"/>
        <v>89.617500000000007</v>
      </c>
      <c r="M45" s="75">
        <v>0</v>
      </c>
      <c r="N45" s="41">
        <v>0</v>
      </c>
      <c r="O45" s="41">
        <v>0</v>
      </c>
      <c r="P45" s="47"/>
      <c r="Q45" s="6">
        <f t="shared" ref="Q45" si="8">Q10</f>
        <v>1</v>
      </c>
    </row>
    <row r="46" spans="1:21">
      <c r="A46" s="5" t="s">
        <v>25</v>
      </c>
      <c r="B46" s="5" t="s">
        <v>23</v>
      </c>
      <c r="C46" s="5">
        <v>1000000</v>
      </c>
      <c r="D46" s="5" t="s">
        <v>21</v>
      </c>
      <c r="E46" s="5" t="s">
        <v>22</v>
      </c>
      <c r="F46" s="5" t="s">
        <v>14</v>
      </c>
      <c r="G46" s="5">
        <v>0.05</v>
      </c>
      <c r="H46" s="5">
        <v>0.2</v>
      </c>
      <c r="I46" s="5">
        <v>0.1</v>
      </c>
      <c r="J46" s="5">
        <v>0.21</v>
      </c>
      <c r="K46" s="5">
        <v>0</v>
      </c>
      <c r="L46" s="29">
        <f t="shared" si="6"/>
        <v>0.55999999999999994</v>
      </c>
      <c r="M46" s="41">
        <v>0</v>
      </c>
      <c r="N46" s="41">
        <v>0</v>
      </c>
      <c r="O46" s="41">
        <v>0</v>
      </c>
      <c r="P46" s="47"/>
      <c r="Q46" s="6">
        <f t="shared" ref="Q46" si="9">Q11</f>
        <v>1</v>
      </c>
    </row>
    <row r="47" spans="1:21">
      <c r="A47" s="5" t="s">
        <v>27</v>
      </c>
      <c r="B47" s="5" t="s">
        <v>97</v>
      </c>
      <c r="C47" s="5">
        <v>1000000</v>
      </c>
      <c r="D47" s="5" t="s">
        <v>138</v>
      </c>
      <c r="E47" s="5" t="s">
        <v>26</v>
      </c>
      <c r="F47" s="5" t="s">
        <v>14</v>
      </c>
      <c r="G47" s="5">
        <v>0</v>
      </c>
      <c r="H47" s="5">
        <v>0</v>
      </c>
      <c r="I47" s="5">
        <v>0</v>
      </c>
      <c r="J47" s="5">
        <v>0</v>
      </c>
      <c r="K47" s="67">
        <v>0</v>
      </c>
      <c r="L47" s="29">
        <f t="shared" si="6"/>
        <v>0</v>
      </c>
      <c r="M47" s="41">
        <v>0</v>
      </c>
      <c r="N47" s="41">
        <v>0</v>
      </c>
      <c r="O47" s="41">
        <v>0</v>
      </c>
      <c r="P47" s="47"/>
      <c r="Q47" s="6">
        <f t="shared" ref="Q47" si="10">Q12</f>
        <v>1</v>
      </c>
    </row>
    <row r="48" spans="1:21">
      <c r="A48" s="5" t="s">
        <v>140</v>
      </c>
      <c r="B48" s="5" t="s">
        <v>59</v>
      </c>
      <c r="C48" s="5">
        <v>1000000</v>
      </c>
      <c r="D48" s="5" t="s">
        <v>138</v>
      </c>
      <c r="E48" s="5" t="s">
        <v>26</v>
      </c>
      <c r="F48" s="5" t="s">
        <v>14</v>
      </c>
      <c r="G48" s="67">
        <v>18.1192481201095</v>
      </c>
      <c r="H48" s="5">
        <v>0</v>
      </c>
      <c r="I48" s="5">
        <v>0</v>
      </c>
      <c r="J48" s="5">
        <v>0</v>
      </c>
      <c r="K48" s="5">
        <v>0</v>
      </c>
      <c r="L48" s="29">
        <f t="shared" si="6"/>
        <v>18.1192481201095</v>
      </c>
      <c r="M48" s="41">
        <v>0</v>
      </c>
      <c r="N48" s="41">
        <v>0</v>
      </c>
      <c r="O48" s="41">
        <v>0</v>
      </c>
      <c r="P48" s="47"/>
      <c r="Q48" s="6">
        <f t="shared" ref="Q48" si="11">Q13</f>
        <v>1</v>
      </c>
    </row>
    <row r="49" spans="1:17">
      <c r="A49" s="5" t="s">
        <v>29</v>
      </c>
      <c r="B49" s="5" t="s">
        <v>97</v>
      </c>
      <c r="C49" s="5">
        <v>1000000</v>
      </c>
      <c r="D49" s="5" t="s">
        <v>12</v>
      </c>
      <c r="E49" s="5" t="s">
        <v>28</v>
      </c>
      <c r="F49" s="5" t="s">
        <v>14</v>
      </c>
      <c r="G49" s="67">
        <f>G14</f>
        <v>0.21977835148694252</v>
      </c>
      <c r="H49" s="67">
        <f t="shared" ref="H49:K49" si="12">H14</f>
        <v>0.21977835148694252</v>
      </c>
      <c r="I49" s="67">
        <f t="shared" si="12"/>
        <v>0.21977835148694252</v>
      </c>
      <c r="J49" s="67">
        <f t="shared" si="12"/>
        <v>0.21977835148694252</v>
      </c>
      <c r="K49" s="67">
        <f t="shared" si="12"/>
        <v>0.21977835148694252</v>
      </c>
      <c r="L49" s="29">
        <f t="shared" si="6"/>
        <v>1.0988917574347126</v>
      </c>
      <c r="M49" s="41">
        <v>0</v>
      </c>
      <c r="N49" s="41">
        <v>0</v>
      </c>
      <c r="O49" s="41">
        <v>0</v>
      </c>
      <c r="P49" s="47"/>
      <c r="Q49" s="6">
        <f t="shared" ref="Q49" si="13">Q14</f>
        <v>1</v>
      </c>
    </row>
    <row r="50" spans="1:17">
      <c r="A50" s="5" t="s">
        <v>137</v>
      </c>
      <c r="B50" s="5" t="s">
        <v>97</v>
      </c>
      <c r="C50" s="5">
        <v>1000000</v>
      </c>
      <c r="D50" s="5" t="s">
        <v>138</v>
      </c>
      <c r="E50" s="5" t="s">
        <v>26</v>
      </c>
      <c r="F50" s="5" t="s">
        <v>14</v>
      </c>
      <c r="G50" s="5">
        <v>3.2809422000000001</v>
      </c>
      <c r="H50" s="5">
        <v>7.4779999999999998</v>
      </c>
      <c r="I50" s="5">
        <v>0</v>
      </c>
      <c r="J50" s="5">
        <v>0</v>
      </c>
      <c r="K50" s="5">
        <v>0</v>
      </c>
      <c r="L50" s="29">
        <f t="shared" si="6"/>
        <v>10.7589422</v>
      </c>
      <c r="M50" s="41">
        <v>0</v>
      </c>
      <c r="N50" s="41">
        <v>0</v>
      </c>
      <c r="O50" s="41">
        <v>0</v>
      </c>
      <c r="P50" s="47"/>
      <c r="Q50" s="6">
        <f t="shared" ref="Q50" si="14">Q15</f>
        <v>1</v>
      </c>
    </row>
    <row r="51" spans="1:17">
      <c r="A51" s="5" t="s">
        <v>33</v>
      </c>
      <c r="B51" s="5" t="s">
        <v>30</v>
      </c>
      <c r="C51" s="5">
        <v>1000000</v>
      </c>
      <c r="D51" s="5" t="s">
        <v>31</v>
      </c>
      <c r="E51" s="5" t="s">
        <v>28</v>
      </c>
      <c r="F51" s="5" t="s">
        <v>32</v>
      </c>
      <c r="G51" s="5">
        <v>2.8899999999999999E-2</v>
      </c>
      <c r="H51" s="5">
        <v>0</v>
      </c>
      <c r="I51" s="5">
        <v>0</v>
      </c>
      <c r="J51" s="5">
        <v>2.8899999999999999E-2</v>
      </c>
      <c r="K51" s="5">
        <v>0</v>
      </c>
      <c r="L51" s="29">
        <f t="shared" si="6"/>
        <v>5.7799999999999997E-2</v>
      </c>
      <c r="M51" s="41">
        <v>0</v>
      </c>
      <c r="N51" s="41">
        <v>0</v>
      </c>
      <c r="O51" s="41">
        <v>0</v>
      </c>
      <c r="P51" s="47"/>
      <c r="Q51" s="6">
        <f t="shared" ref="Q51" si="15">Q16</f>
        <v>1</v>
      </c>
    </row>
    <row r="52" spans="1:17">
      <c r="A52" s="5" t="s">
        <v>34</v>
      </c>
      <c r="B52" s="5" t="s">
        <v>30</v>
      </c>
      <c r="C52" s="5">
        <v>1000000</v>
      </c>
      <c r="D52" s="5" t="s">
        <v>31</v>
      </c>
      <c r="E52" s="5" t="s">
        <v>28</v>
      </c>
      <c r="F52" s="5" t="s">
        <v>32</v>
      </c>
      <c r="G52" s="5">
        <v>7.0000000000000001E-3</v>
      </c>
      <c r="H52" s="5">
        <v>0</v>
      </c>
      <c r="I52" s="5">
        <v>0</v>
      </c>
      <c r="J52" s="5">
        <v>7.0000000000000001E-3</v>
      </c>
      <c r="K52" s="5">
        <v>0</v>
      </c>
      <c r="L52" s="29">
        <f t="shared" si="6"/>
        <v>1.4E-2</v>
      </c>
      <c r="M52" s="41">
        <v>0</v>
      </c>
      <c r="N52" s="41">
        <v>0</v>
      </c>
      <c r="O52" s="41">
        <v>0</v>
      </c>
      <c r="P52" s="47"/>
      <c r="Q52" s="6">
        <f t="shared" ref="Q52" si="16">Q17</f>
        <v>1</v>
      </c>
    </row>
    <row r="53" spans="1:17">
      <c r="A53" s="5" t="s">
        <v>35</v>
      </c>
      <c r="B53" s="5" t="s">
        <v>30</v>
      </c>
      <c r="C53" s="5">
        <v>1000000</v>
      </c>
      <c r="D53" s="5" t="s">
        <v>31</v>
      </c>
      <c r="E53" s="5" t="s">
        <v>28</v>
      </c>
      <c r="F53" s="5" t="s">
        <v>32</v>
      </c>
      <c r="G53" s="5">
        <v>0</v>
      </c>
      <c r="H53" s="5">
        <v>0</v>
      </c>
      <c r="I53" s="5">
        <v>0</v>
      </c>
      <c r="J53" s="67"/>
      <c r="K53" s="5">
        <v>0</v>
      </c>
      <c r="L53" s="29">
        <f t="shared" si="6"/>
        <v>0</v>
      </c>
      <c r="M53" s="41">
        <v>0</v>
      </c>
      <c r="N53" s="41">
        <v>0</v>
      </c>
      <c r="O53" s="41">
        <v>0</v>
      </c>
      <c r="P53" s="47"/>
      <c r="Q53" s="6">
        <f t="shared" ref="Q53" si="17">Q18</f>
        <v>1</v>
      </c>
    </row>
    <row r="54" spans="1:17">
      <c r="A54" s="5" t="s">
        <v>36</v>
      </c>
      <c r="B54" s="5" t="s">
        <v>30</v>
      </c>
      <c r="C54" s="5">
        <v>1000000</v>
      </c>
      <c r="D54" s="5" t="s">
        <v>31</v>
      </c>
      <c r="E54" s="5" t="s">
        <v>28</v>
      </c>
      <c r="F54" s="5" t="s">
        <v>32</v>
      </c>
      <c r="G54" s="5">
        <v>0</v>
      </c>
      <c r="H54" s="5">
        <v>0</v>
      </c>
      <c r="I54" s="5">
        <v>0</v>
      </c>
      <c r="J54" s="5">
        <v>0.01</v>
      </c>
      <c r="K54" s="5">
        <v>0</v>
      </c>
      <c r="L54" s="29">
        <f t="shared" si="6"/>
        <v>0.01</v>
      </c>
      <c r="M54" s="41">
        <v>0</v>
      </c>
      <c r="N54" s="41">
        <v>0</v>
      </c>
      <c r="O54" s="41">
        <v>0</v>
      </c>
      <c r="P54" s="47"/>
      <c r="Q54" s="6">
        <f t="shared" ref="Q54" si="18">Q19</f>
        <v>1</v>
      </c>
    </row>
    <row r="55" spans="1:17">
      <c r="A55" s="5" t="s">
        <v>40</v>
      </c>
      <c r="B55" s="5" t="s">
        <v>30</v>
      </c>
      <c r="C55" s="5">
        <v>1000000</v>
      </c>
      <c r="D55" s="5" t="s">
        <v>37</v>
      </c>
      <c r="E55" s="5" t="s">
        <v>38</v>
      </c>
      <c r="F55" s="5" t="s">
        <v>32</v>
      </c>
      <c r="G55" s="5">
        <v>0.16517537594786655</v>
      </c>
      <c r="H55" s="5">
        <v>0</v>
      </c>
      <c r="I55" s="5">
        <v>0</v>
      </c>
      <c r="J55" s="5">
        <v>0</v>
      </c>
      <c r="K55" s="5">
        <v>0</v>
      </c>
      <c r="L55" s="29">
        <f t="shared" si="6"/>
        <v>0.16517537594786655</v>
      </c>
      <c r="M55" s="41">
        <v>0</v>
      </c>
      <c r="N55" s="41">
        <v>0</v>
      </c>
      <c r="O55" s="41">
        <v>0</v>
      </c>
      <c r="P55" s="47"/>
      <c r="Q55" s="6">
        <f t="shared" ref="Q55" si="19">Q20</f>
        <v>1</v>
      </c>
    </row>
    <row r="56" spans="1:17">
      <c r="A56" s="5" t="s">
        <v>41</v>
      </c>
      <c r="B56" s="5" t="s">
        <v>30</v>
      </c>
      <c r="C56" s="5">
        <v>1000000</v>
      </c>
      <c r="D56" s="5" t="s">
        <v>31</v>
      </c>
      <c r="E56" s="5" t="s">
        <v>28</v>
      </c>
      <c r="F56" s="5" t="s">
        <v>32</v>
      </c>
      <c r="G56" s="5">
        <v>0</v>
      </c>
      <c r="H56" s="5">
        <v>0</v>
      </c>
      <c r="I56" s="5">
        <v>0</v>
      </c>
      <c r="J56" s="5">
        <v>0</v>
      </c>
      <c r="K56" s="5">
        <v>0.1</v>
      </c>
      <c r="L56" s="29">
        <f t="shared" si="6"/>
        <v>0.1</v>
      </c>
      <c r="M56" s="41">
        <v>0</v>
      </c>
      <c r="N56" s="41">
        <v>0</v>
      </c>
      <c r="O56" s="41">
        <v>0</v>
      </c>
      <c r="P56" s="47"/>
      <c r="Q56" s="6">
        <f t="shared" ref="Q56" si="20">Q21</f>
        <v>1</v>
      </c>
    </row>
    <row r="57" spans="1:17">
      <c r="A57" s="5" t="s">
        <v>42</v>
      </c>
      <c r="B57" s="5" t="s">
        <v>30</v>
      </c>
      <c r="C57" s="5">
        <v>1000000</v>
      </c>
      <c r="D57" s="5" t="s">
        <v>31</v>
      </c>
      <c r="E57" s="5" t="s">
        <v>28</v>
      </c>
      <c r="F57" s="5" t="s">
        <v>32</v>
      </c>
      <c r="G57" s="5">
        <v>0.4</v>
      </c>
      <c r="H57" s="5">
        <v>0.2</v>
      </c>
      <c r="I57" s="5">
        <v>0</v>
      </c>
      <c r="J57" s="5">
        <v>0</v>
      </c>
      <c r="K57" s="5">
        <v>0</v>
      </c>
      <c r="L57" s="29">
        <f t="shared" si="6"/>
        <v>0.60000000000000009</v>
      </c>
      <c r="M57" s="41">
        <v>0</v>
      </c>
      <c r="N57" s="41">
        <v>0</v>
      </c>
      <c r="O57" s="41">
        <v>0</v>
      </c>
      <c r="P57" s="47"/>
      <c r="Q57" s="6">
        <f t="shared" ref="Q57" si="21">Q22</f>
        <v>1</v>
      </c>
    </row>
    <row r="58" spans="1:17">
      <c r="A58" s="5" t="s">
        <v>43</v>
      </c>
      <c r="B58" s="5" t="s">
        <v>30</v>
      </c>
      <c r="C58" s="5">
        <v>1000000</v>
      </c>
      <c r="D58" s="5" t="s">
        <v>37</v>
      </c>
      <c r="E58" s="5" t="s">
        <v>28</v>
      </c>
      <c r="F58" s="5" t="s">
        <v>32</v>
      </c>
      <c r="G58" s="5">
        <v>3.9642090227487978E-2</v>
      </c>
      <c r="H58" s="5">
        <v>3.9642090227487978E-2</v>
      </c>
      <c r="I58" s="5">
        <v>3.9642090227487978E-2</v>
      </c>
      <c r="J58" s="5">
        <v>3.9642090227487978E-2</v>
      </c>
      <c r="K58" s="5">
        <v>3.9642090227487978E-2</v>
      </c>
      <c r="L58" s="29">
        <f t="shared" si="6"/>
        <v>0.1982104511374399</v>
      </c>
      <c r="M58" s="41">
        <v>0</v>
      </c>
      <c r="N58" s="41">
        <v>0</v>
      </c>
      <c r="O58" s="41">
        <v>0</v>
      </c>
      <c r="P58" s="47"/>
      <c r="Q58" s="6">
        <f t="shared" ref="Q58" si="22">Q23</f>
        <v>1</v>
      </c>
    </row>
    <row r="59" spans="1:17">
      <c r="A59" s="5" t="s">
        <v>44</v>
      </c>
      <c r="B59" s="5" t="s">
        <v>58</v>
      </c>
      <c r="C59" s="5">
        <v>1000000</v>
      </c>
      <c r="D59" s="5" t="s">
        <v>21</v>
      </c>
      <c r="E59" s="5" t="s">
        <v>28</v>
      </c>
      <c r="F59" s="5" t="s">
        <v>32</v>
      </c>
      <c r="G59" s="5">
        <v>0</v>
      </c>
      <c r="H59" s="5">
        <v>0</v>
      </c>
      <c r="I59" s="5">
        <v>0</v>
      </c>
      <c r="J59" s="5">
        <v>0.96059600000000001</v>
      </c>
      <c r="K59" s="5">
        <v>0.59499999999999997</v>
      </c>
      <c r="L59" s="29">
        <f t="shared" si="6"/>
        <v>1.555596</v>
      </c>
      <c r="M59" s="41">
        <v>0</v>
      </c>
      <c r="N59" s="41">
        <v>0</v>
      </c>
      <c r="O59" s="41">
        <v>0</v>
      </c>
      <c r="P59" s="47"/>
      <c r="Q59" s="6">
        <f t="shared" ref="Q59" si="23">Q24</f>
        <v>1</v>
      </c>
    </row>
    <row r="60" spans="1:17">
      <c r="A60" s="5" t="s">
        <v>46</v>
      </c>
      <c r="B60" s="5" t="s">
        <v>30</v>
      </c>
      <c r="C60" s="5">
        <v>1000000</v>
      </c>
      <c r="D60" s="5" t="s">
        <v>45</v>
      </c>
      <c r="E60" s="5" t="s">
        <v>28</v>
      </c>
      <c r="F60" s="5" t="s">
        <v>32</v>
      </c>
      <c r="G60" s="5">
        <v>0.81985303777636198</v>
      </c>
      <c r="H60" s="5">
        <v>0.78770601679249386</v>
      </c>
      <c r="I60" s="5">
        <v>0.49552612784359967</v>
      </c>
      <c r="J60" s="5">
        <v>0.49552612784359967</v>
      </c>
      <c r="K60" s="5">
        <v>0.49552612784359967</v>
      </c>
      <c r="L60" s="29">
        <f t="shared" si="6"/>
        <v>3.0941374380996547</v>
      </c>
      <c r="M60" s="41">
        <v>0</v>
      </c>
      <c r="N60" s="41">
        <v>0</v>
      </c>
      <c r="O60" s="41">
        <v>0</v>
      </c>
      <c r="P60" s="47"/>
      <c r="Q60" s="6">
        <f t="shared" ref="Q60" si="24">Q25</f>
        <v>1</v>
      </c>
    </row>
    <row r="61" spans="1:17">
      <c r="A61" s="5" t="s">
        <v>47</v>
      </c>
      <c r="B61" s="5" t="s">
        <v>30</v>
      </c>
      <c r="C61" s="5">
        <v>1000000</v>
      </c>
      <c r="D61" s="5" t="s">
        <v>45</v>
      </c>
      <c r="E61" s="5" t="s">
        <v>28</v>
      </c>
      <c r="F61" s="5" t="s">
        <v>32</v>
      </c>
      <c r="G61" s="5">
        <v>3.9945183338868553E-2</v>
      </c>
      <c r="H61" s="5">
        <v>0</v>
      </c>
      <c r="I61" s="5">
        <v>0</v>
      </c>
      <c r="J61" s="5">
        <v>0</v>
      </c>
      <c r="K61" s="5">
        <v>0</v>
      </c>
      <c r="L61" s="29">
        <f t="shared" si="6"/>
        <v>3.9945183338868553E-2</v>
      </c>
      <c r="M61" s="41">
        <v>0</v>
      </c>
      <c r="N61" s="41">
        <v>0</v>
      </c>
      <c r="O61" s="41">
        <v>0</v>
      </c>
      <c r="P61" s="47"/>
      <c r="Q61" s="6">
        <f t="shared" ref="Q61" si="25">Q26</f>
        <v>1</v>
      </c>
    </row>
    <row r="62" spans="1:17">
      <c r="A62" s="5" t="s">
        <v>48</v>
      </c>
      <c r="B62" s="5" t="s">
        <v>30</v>
      </c>
      <c r="C62" s="5">
        <v>1000000</v>
      </c>
      <c r="D62" s="5" t="s">
        <v>45</v>
      </c>
      <c r="E62" s="5" t="s">
        <v>28</v>
      </c>
      <c r="F62" s="5" t="s">
        <v>32</v>
      </c>
      <c r="G62" s="5">
        <v>2.8727608687877968E-2</v>
      </c>
      <c r="H62" s="5">
        <v>0</v>
      </c>
      <c r="I62" s="5">
        <v>6.6070150379146625E-2</v>
      </c>
      <c r="J62" s="5">
        <v>6.6070150379146625E-2</v>
      </c>
      <c r="K62" s="5">
        <v>6.6070150379146625E-2</v>
      </c>
      <c r="L62" s="29">
        <f t="shared" si="6"/>
        <v>0.22693805982531784</v>
      </c>
      <c r="M62" s="41">
        <v>0</v>
      </c>
      <c r="N62" s="41">
        <v>0</v>
      </c>
      <c r="O62" s="41">
        <v>0</v>
      </c>
      <c r="P62" s="47"/>
      <c r="Q62" s="6">
        <f t="shared" ref="Q62" si="26">Q27</f>
        <v>1</v>
      </c>
    </row>
    <row r="63" spans="1:17">
      <c r="A63" s="5" t="s">
        <v>49</v>
      </c>
      <c r="B63" s="5" t="s">
        <v>30</v>
      </c>
      <c r="C63" s="5">
        <v>1000000</v>
      </c>
      <c r="D63" s="5" t="s">
        <v>45</v>
      </c>
      <c r="E63" s="5" t="s">
        <v>28</v>
      </c>
      <c r="F63" s="5" t="s">
        <v>32</v>
      </c>
      <c r="G63" s="5">
        <v>2.8690260570831818E-2</v>
      </c>
      <c r="H63" s="5">
        <v>0</v>
      </c>
      <c r="I63" s="5">
        <v>0</v>
      </c>
      <c r="J63" s="5">
        <v>0</v>
      </c>
      <c r="K63" s="5">
        <v>0</v>
      </c>
      <c r="L63" s="29">
        <f t="shared" si="6"/>
        <v>2.8690260570831818E-2</v>
      </c>
      <c r="M63" s="41">
        <v>0</v>
      </c>
      <c r="N63" s="41">
        <v>0</v>
      </c>
      <c r="O63" s="41">
        <v>0</v>
      </c>
      <c r="P63" s="47"/>
      <c r="Q63" s="6">
        <f t="shared" ref="Q63" si="27">Q28</f>
        <v>1</v>
      </c>
    </row>
    <row r="64" spans="1:17">
      <c r="A64" s="5" t="s">
        <v>52</v>
      </c>
      <c r="B64" s="5" t="s">
        <v>30</v>
      </c>
      <c r="C64" s="5">
        <v>1000000</v>
      </c>
      <c r="D64" s="5" t="s">
        <v>52</v>
      </c>
      <c r="E64" s="5" t="s">
        <v>50</v>
      </c>
      <c r="F64" s="5" t="s">
        <v>51</v>
      </c>
      <c r="G64" s="67">
        <f>G29</f>
        <v>0.89956415999999995</v>
      </c>
      <c r="H64" s="67">
        <f>H29</f>
        <v>0.89956415999999995</v>
      </c>
      <c r="I64" s="5">
        <v>0</v>
      </c>
      <c r="J64" s="5">
        <v>0</v>
      </c>
      <c r="K64" s="5">
        <v>0</v>
      </c>
      <c r="L64" s="29">
        <f t="shared" si="6"/>
        <v>1.7991283199999999</v>
      </c>
      <c r="M64" s="41">
        <v>0</v>
      </c>
      <c r="N64" s="41">
        <v>0</v>
      </c>
      <c r="O64" s="41">
        <v>0</v>
      </c>
      <c r="P64" s="47"/>
      <c r="Q64" s="6">
        <f t="shared" ref="Q64" si="28">Q29</f>
        <v>1</v>
      </c>
    </row>
    <row r="65" spans="1:17">
      <c r="A65" s="5" t="s">
        <v>136</v>
      </c>
      <c r="B65" s="5">
        <v>0</v>
      </c>
      <c r="C65" s="5">
        <v>1000000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29">
        <f t="shared" si="6"/>
        <v>0</v>
      </c>
      <c r="M65" s="41" t="s">
        <v>136</v>
      </c>
      <c r="N65" s="41">
        <v>0</v>
      </c>
      <c r="O65" s="41">
        <v>0</v>
      </c>
      <c r="P65" s="47"/>
      <c r="Q65" s="6">
        <f t="shared" ref="Q65" si="29">Q30</f>
        <v>0</v>
      </c>
    </row>
    <row r="66" spans="1:17">
      <c r="A66" s="5" t="s">
        <v>136</v>
      </c>
      <c r="B66" s="5">
        <v>0</v>
      </c>
      <c r="C66" s="5">
        <v>1000000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29">
        <f t="shared" si="6"/>
        <v>0</v>
      </c>
      <c r="M66" s="41" t="s">
        <v>136</v>
      </c>
      <c r="N66" s="41">
        <v>0</v>
      </c>
      <c r="O66" s="41">
        <v>0</v>
      </c>
      <c r="P66" s="47"/>
      <c r="Q66" s="6">
        <f t="shared" ref="Q66" si="30">Q31</f>
        <v>0</v>
      </c>
    </row>
    <row r="67" spans="1:17">
      <c r="A67" s="5" t="s">
        <v>136</v>
      </c>
      <c r="B67" s="5">
        <v>0</v>
      </c>
      <c r="C67" s="5">
        <v>1000000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29">
        <f t="shared" si="6"/>
        <v>0</v>
      </c>
      <c r="M67" s="41" t="s">
        <v>136</v>
      </c>
      <c r="N67" s="41">
        <v>0</v>
      </c>
      <c r="O67" s="41">
        <v>0</v>
      </c>
      <c r="P67" s="47"/>
      <c r="Q67" s="6">
        <f t="shared" ref="Q67" si="31">Q32</f>
        <v>0</v>
      </c>
    </row>
    <row r="68" spans="1:17">
      <c r="A68" s="5" t="s">
        <v>136</v>
      </c>
      <c r="B68" s="5">
        <v>0</v>
      </c>
      <c r="C68" s="5">
        <v>1000000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29">
        <f t="shared" si="6"/>
        <v>0</v>
      </c>
      <c r="M68" s="41" t="s">
        <v>136</v>
      </c>
      <c r="N68" s="41">
        <v>0</v>
      </c>
      <c r="O68" s="41">
        <v>0</v>
      </c>
      <c r="P68" s="47"/>
      <c r="Q68" s="6">
        <f t="shared" ref="Q68" si="32">Q33</f>
        <v>0</v>
      </c>
    </row>
    <row r="69" spans="1:17">
      <c r="A69" s="5" t="s">
        <v>136</v>
      </c>
      <c r="B69" s="5">
        <v>0</v>
      </c>
      <c r="C69" s="5">
        <v>1000000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29">
        <f t="shared" si="6"/>
        <v>0</v>
      </c>
      <c r="M69" s="41" t="s">
        <v>136</v>
      </c>
      <c r="N69" s="41">
        <v>0</v>
      </c>
      <c r="O69" s="41">
        <v>0</v>
      </c>
      <c r="P69" s="47"/>
      <c r="Q69" s="6">
        <f t="shared" ref="Q69" si="33">Q34</f>
        <v>0</v>
      </c>
    </row>
    <row r="70" spans="1:17">
      <c r="A70" s="5" t="s">
        <v>136</v>
      </c>
      <c r="B70" s="5">
        <v>0</v>
      </c>
      <c r="C70" s="5">
        <v>1000000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29">
        <f t="shared" si="6"/>
        <v>0</v>
      </c>
      <c r="M70" s="41" t="s">
        <v>136</v>
      </c>
      <c r="N70" s="41">
        <v>0</v>
      </c>
      <c r="O70" s="41">
        <v>0</v>
      </c>
      <c r="P70" s="47"/>
      <c r="Q70" s="6">
        <f t="shared" ref="Q70" si="34">Q35</f>
        <v>0</v>
      </c>
    </row>
    <row r="71" spans="1:17">
      <c r="A71" s="5" t="s">
        <v>136</v>
      </c>
      <c r="B71" s="5">
        <v>0</v>
      </c>
      <c r="C71" s="5">
        <v>1000000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29">
        <f t="shared" si="6"/>
        <v>0</v>
      </c>
      <c r="M71" s="41" t="s">
        <v>136</v>
      </c>
      <c r="N71" s="41">
        <v>0</v>
      </c>
      <c r="O71" s="41">
        <v>0</v>
      </c>
      <c r="P71" s="47"/>
      <c r="Q71" s="6">
        <f t="shared" ref="Q71" si="35">Q36</f>
        <v>0</v>
      </c>
    </row>
  </sheetData>
  <autoFilter ref="A8:L36" xr:uid="{00000000-0009-0000-0000-000006000000}"/>
  <phoneticPr fontId="1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4503466-C897-4082-B584-FE3E6B9DCBC0}">
          <x14:formula1>
            <xm:f>'1.1 Input'!$B$20:$B$24</xm:f>
          </x14:formula1>
          <xm:sqref>F44:F71</xm:sqref>
        </x14:dataValidation>
        <x14:dataValidation type="list" allowBlank="1" showInputMessage="1" showErrorMessage="1" xr:uid="{0A9AD334-7B22-426C-A7F0-109F63472A53}">
          <x14:formula1>
            <xm:f>'1.1 Input'!$C$20:$C$31</xm:f>
          </x14:formula1>
          <xm:sqref>E44:E71</xm:sqref>
        </x14:dataValidation>
        <x14:dataValidation type="list" allowBlank="1" showInputMessage="1" showErrorMessage="1" xr:uid="{220BF254-033E-42CF-AC71-485640AA7CCB}">
          <x14:formula1>
            <xm:f>'1.1 Input'!$B$20:$B$28</xm:f>
          </x14:formula1>
          <xm:sqref>F9:F36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5C6EE-8BFC-4E03-B349-71FBF407285C}">
  <dimension ref="A1:DA59"/>
  <sheetViews>
    <sheetView topLeftCell="A6" zoomScaleNormal="100" workbookViewId="0">
      <selection activeCell="M10" sqref="M10:P30"/>
    </sheetView>
  </sheetViews>
  <sheetFormatPr defaultRowHeight="14.4"/>
  <cols>
    <col min="1" max="1" width="23.88671875" bestFit="1" customWidth="1"/>
    <col min="2" max="2" width="23.88671875" customWidth="1"/>
    <col min="8" max="8" width="11.21875" bestFit="1" customWidth="1"/>
    <col min="9" max="9" width="2.77734375" customWidth="1"/>
    <col min="10" max="10" width="8.88671875" customWidth="1"/>
    <col min="11" max="11" width="8" bestFit="1" customWidth="1"/>
    <col min="12" max="16" width="9.77734375" bestFit="1" customWidth="1"/>
    <col min="17" max="17" width="8.88671875" customWidth="1"/>
    <col min="18" max="18" width="2.77734375" customWidth="1"/>
    <col min="25" max="25" width="9.33203125" bestFit="1" customWidth="1"/>
    <col min="51" max="52" width="9.33203125" bestFit="1" customWidth="1"/>
    <col min="100" max="100" width="11.44140625" customWidth="1"/>
  </cols>
  <sheetData>
    <row r="1" spans="1:105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</row>
    <row r="2" spans="1:105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105" ht="22.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105" ht="23.4" thickBot="1">
      <c r="A4" s="1"/>
      <c r="B4" s="1"/>
      <c r="C4" s="1"/>
      <c r="D4" s="1"/>
      <c r="E4" s="1"/>
      <c r="F4" s="1"/>
      <c r="G4" s="1"/>
      <c r="H4" s="5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105" ht="24" thickTop="1" thickBot="1">
      <c r="A5" s="1"/>
      <c r="B5" s="1"/>
      <c r="C5" s="1"/>
      <c r="D5" s="1"/>
      <c r="E5" s="1"/>
      <c r="F5" s="1"/>
      <c r="G5" s="1"/>
      <c r="H5" s="23">
        <f>SUM(H10:H32)-'1.0 Data'!L5</f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CM5" s="16"/>
      <c r="CN5" s="16"/>
      <c r="CO5" s="16"/>
      <c r="CP5" s="16"/>
      <c r="CQ5" s="16"/>
      <c r="CR5" s="16"/>
      <c r="CV5" s="16"/>
      <c r="CW5" s="16">
        <f t="shared" ref="CW5:CZ5" si="0">SUM(CW10:CW31)</f>
        <v>23.455646427039991</v>
      </c>
      <c r="CX5" s="16">
        <f t="shared" si="0"/>
        <v>27.907859642975449</v>
      </c>
      <c r="CY5" s="16">
        <f t="shared" si="0"/>
        <v>28.091444872387196</v>
      </c>
      <c r="CZ5" s="16">
        <f t="shared" si="0"/>
        <v>16.3818733258165</v>
      </c>
      <c r="DA5" s="16">
        <f>SUM(DA10:DA31)</f>
        <v>95.836824268219146</v>
      </c>
    </row>
    <row r="6" spans="1:105" ht="24" thickTop="1" thickBot="1">
      <c r="A6" s="1" t="str">
        <f ca="1">RIGHT(CELL("filename"),LEN(CELL("filename"))-FIND("]",CELL("filename")))</f>
        <v>AER DD Chart</v>
      </c>
      <c r="B6" s="1"/>
      <c r="C6" s="1"/>
      <c r="D6" s="1"/>
      <c r="E6" s="1"/>
      <c r="F6" s="1"/>
      <c r="G6" s="1"/>
      <c r="H6" s="23">
        <f>SUM(H10:H31)</f>
        <v>109.47635904635467</v>
      </c>
      <c r="I6" s="1"/>
      <c r="J6" s="1"/>
      <c r="K6" s="1"/>
      <c r="L6" s="43">
        <f t="shared" ref="L6:Q6" si="1">SUM(L10:L32)</f>
        <v>11.781513890960452</v>
      </c>
      <c r="M6" s="43">
        <f t="shared" si="1"/>
        <v>23.455646427039991</v>
      </c>
      <c r="N6" s="43">
        <f t="shared" si="1"/>
        <v>27.907859642975449</v>
      </c>
      <c r="O6" s="43">
        <f t="shared" si="1"/>
        <v>28.091444872387196</v>
      </c>
      <c r="P6" s="43">
        <f t="shared" si="1"/>
        <v>16.3818733258165</v>
      </c>
      <c r="Q6" s="43">
        <f t="shared" si="1"/>
        <v>107.6183381591796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105" ht="15" thickTop="1"/>
    <row r="8" spans="1:105" ht="18.600000000000001">
      <c r="A8" s="2" t="s">
        <v>105</v>
      </c>
      <c r="B8" s="2"/>
      <c r="C8" s="2"/>
      <c r="D8" s="2"/>
      <c r="E8" s="2"/>
      <c r="F8" s="2"/>
      <c r="G8" s="2"/>
      <c r="H8" s="2"/>
      <c r="J8" s="2" t="s">
        <v>170</v>
      </c>
      <c r="K8" s="2"/>
      <c r="L8" s="2"/>
      <c r="M8" s="2"/>
      <c r="N8" s="2"/>
      <c r="O8" s="2"/>
      <c r="P8" s="2"/>
      <c r="Q8" s="2"/>
      <c r="S8" s="2" t="str">
        <f>'1.0 Data'!M8</f>
        <v>Labour</v>
      </c>
      <c r="T8" s="2"/>
      <c r="U8" s="2"/>
      <c r="V8" s="2"/>
      <c r="W8" s="2"/>
      <c r="X8" s="2"/>
      <c r="Y8" s="2"/>
      <c r="AA8" s="2" t="str">
        <f>'1.0 Data'!N8</f>
        <v/>
      </c>
      <c r="AB8" s="2"/>
      <c r="AC8" s="2"/>
      <c r="AD8" s="2"/>
      <c r="AE8" s="2"/>
      <c r="AF8" s="2"/>
      <c r="AG8" s="2"/>
      <c r="AI8" s="2" t="str">
        <f>'1.0 Data'!O8</f>
        <v/>
      </c>
      <c r="AJ8" s="2"/>
      <c r="AK8" s="2"/>
      <c r="AL8" s="2"/>
      <c r="AM8" s="2"/>
      <c r="AN8" s="2"/>
      <c r="AO8" s="2"/>
      <c r="AQ8" s="2" t="str">
        <f>'1.0 Data'!P8</f>
        <v/>
      </c>
      <c r="AR8" s="2"/>
      <c r="AS8" s="2"/>
      <c r="AT8" s="2"/>
      <c r="AU8" s="2"/>
      <c r="AV8" s="2"/>
      <c r="AW8" s="2"/>
      <c r="AY8" s="2" t="s">
        <v>5</v>
      </c>
      <c r="AZ8" s="2"/>
      <c r="BA8" s="2"/>
      <c r="BB8" s="2"/>
      <c r="BC8" s="2"/>
      <c r="BD8" s="2"/>
      <c r="BE8" s="2"/>
      <c r="BG8" s="2" t="s">
        <v>1</v>
      </c>
      <c r="BH8" s="2"/>
      <c r="BI8" s="2"/>
      <c r="BK8" s="2" t="str">
        <f>"Escalated "&amp;S8</f>
        <v>Escalated Labour</v>
      </c>
      <c r="BL8" s="2"/>
      <c r="BM8" s="2"/>
      <c r="BN8" s="2"/>
      <c r="BO8" s="2"/>
      <c r="BP8" s="2"/>
      <c r="BQ8" s="2"/>
      <c r="BR8" s="2" t="str">
        <f>"Escalated "&amp;Z8</f>
        <v xml:space="preserve">Escalated </v>
      </c>
      <c r="BS8" s="2"/>
      <c r="BT8" s="2"/>
      <c r="BU8" s="2"/>
      <c r="BV8" s="2"/>
      <c r="BW8" s="2"/>
      <c r="BX8" s="2"/>
      <c r="BY8" s="2" t="str">
        <f>"Escalated "&amp;AG8</f>
        <v xml:space="preserve">Escalated </v>
      </c>
      <c r="BZ8" s="2"/>
      <c r="CA8" s="2"/>
      <c r="CB8" s="2"/>
      <c r="CC8" s="2"/>
      <c r="CD8" s="2"/>
      <c r="CE8" s="2"/>
      <c r="CF8" s="2" t="str">
        <f>"Escalated "&amp;AN8</f>
        <v xml:space="preserve">Escalated </v>
      </c>
      <c r="CG8" s="2"/>
      <c r="CH8" s="2"/>
      <c r="CI8" s="2"/>
      <c r="CJ8" s="2"/>
      <c r="CK8" s="2"/>
      <c r="CL8" s="2"/>
      <c r="CM8" s="2" t="s">
        <v>5</v>
      </c>
      <c r="CN8" s="2"/>
      <c r="CO8" s="2"/>
      <c r="CP8" s="2"/>
      <c r="CQ8" s="2"/>
      <c r="CR8" s="2"/>
      <c r="CS8" s="2"/>
      <c r="CT8" s="2" t="s">
        <v>106</v>
      </c>
      <c r="CU8" s="2"/>
      <c r="CV8" s="2"/>
      <c r="CW8" s="2"/>
      <c r="CX8" s="2"/>
      <c r="CY8" s="2"/>
      <c r="CZ8" s="2"/>
      <c r="DA8" s="2"/>
    </row>
    <row r="9" spans="1:105" ht="17.399999999999999" thickBot="1">
      <c r="A9" s="4" t="s">
        <v>6</v>
      </c>
      <c r="B9" s="4" t="s">
        <v>95</v>
      </c>
      <c r="C9" s="4" t="str">
        <f>'1.0 Data'!G8</f>
        <v>2025/26</v>
      </c>
      <c r="D9" s="4" t="str">
        <f>'1.0 Data'!H8</f>
        <v>2026/27</v>
      </c>
      <c r="E9" s="4" t="str">
        <f>'1.0 Data'!I8</f>
        <v>2027/28</v>
      </c>
      <c r="F9" s="4" t="str">
        <f>'1.0 Data'!J8</f>
        <v>2028/29</v>
      </c>
      <c r="G9" s="4" t="str">
        <f>'1.0 Data'!K8</f>
        <v>2029/30</v>
      </c>
      <c r="H9" s="4" t="str">
        <f>'1.0 Data'!L8</f>
        <v>Total</v>
      </c>
      <c r="J9" s="4" t="str">
        <f>A9</f>
        <v>Project</v>
      </c>
      <c r="K9" s="4" t="str">
        <f t="shared" ref="K9" si="2">B9</f>
        <v>Real $</v>
      </c>
      <c r="L9" s="4" t="str">
        <f>'1.1 Input'!C51</f>
        <v>2024/25</v>
      </c>
      <c r="M9" s="4" t="str">
        <f>'1.1 Input'!D51</f>
        <v>2025/26</v>
      </c>
      <c r="N9" s="4" t="str">
        <f>'1.1 Input'!E51</f>
        <v>2026/27</v>
      </c>
      <c r="O9" s="4" t="str">
        <f>'1.1 Input'!F51</f>
        <v>2027/28</v>
      </c>
      <c r="P9" s="4" t="str">
        <f>'1.1 Input'!G51</f>
        <v>2028/29</v>
      </c>
      <c r="Q9" s="4" t="str">
        <f>H9</f>
        <v>Total</v>
      </c>
      <c r="S9" t="str">
        <f t="shared" ref="S9:S32" si="3">A9</f>
        <v>Project</v>
      </c>
      <c r="T9" t="str">
        <f t="shared" ref="T9:Y9" si="4">C9</f>
        <v>2025/26</v>
      </c>
      <c r="U9" t="str">
        <f t="shared" si="4"/>
        <v>2026/27</v>
      </c>
      <c r="V9" t="str">
        <f t="shared" si="4"/>
        <v>2027/28</v>
      </c>
      <c r="W9" t="str">
        <f t="shared" si="4"/>
        <v>2028/29</v>
      </c>
      <c r="X9" t="str">
        <f t="shared" si="4"/>
        <v>2029/30</v>
      </c>
      <c r="Y9" t="str">
        <f t="shared" si="4"/>
        <v>Total</v>
      </c>
      <c r="AA9" t="str">
        <f>S9</f>
        <v>Project</v>
      </c>
      <c r="AB9" t="str">
        <f t="shared" ref="AB9" si="5">T9</f>
        <v>2025/26</v>
      </c>
      <c r="AC9" t="str">
        <f t="shared" ref="AC9" si="6">U9</f>
        <v>2026/27</v>
      </c>
      <c r="AD9" t="str">
        <f t="shared" ref="AD9" si="7">V9</f>
        <v>2027/28</v>
      </c>
      <c r="AE9" t="str">
        <f t="shared" ref="AE9" si="8">W9</f>
        <v>2028/29</v>
      </c>
      <c r="AF9" t="str">
        <f t="shared" ref="AF9" si="9">X9</f>
        <v>2029/30</v>
      </c>
      <c r="AG9" t="str">
        <f t="shared" ref="AG9" si="10">Y9</f>
        <v>Total</v>
      </c>
      <c r="AI9" t="str">
        <f>AA9</f>
        <v>Project</v>
      </c>
      <c r="AJ9" t="str">
        <f t="shared" ref="AJ9" si="11">AB9</f>
        <v>2025/26</v>
      </c>
      <c r="AK9" t="str">
        <f t="shared" ref="AK9" si="12">AC9</f>
        <v>2026/27</v>
      </c>
      <c r="AL9" t="str">
        <f t="shared" ref="AL9" si="13">AD9</f>
        <v>2027/28</v>
      </c>
      <c r="AM9" t="str">
        <f t="shared" ref="AM9" si="14">AE9</f>
        <v>2028/29</v>
      </c>
      <c r="AN9" t="str">
        <f t="shared" ref="AN9" si="15">AF9</f>
        <v>2029/30</v>
      </c>
      <c r="AO9" t="str">
        <f t="shared" ref="AO9" si="16">AG9</f>
        <v>Total</v>
      </c>
      <c r="AQ9" t="str">
        <f>AI9</f>
        <v>Project</v>
      </c>
      <c r="AR9" t="str">
        <f t="shared" ref="AR9" si="17">AJ9</f>
        <v>2025/26</v>
      </c>
      <c r="AS9" t="str">
        <f t="shared" ref="AS9" si="18">AK9</f>
        <v>2026/27</v>
      </c>
      <c r="AT9" t="str">
        <f t="shared" ref="AT9" si="19">AL9</f>
        <v>2027/28</v>
      </c>
      <c r="AU9" t="str">
        <f t="shared" ref="AU9" si="20">AM9</f>
        <v>2028/29</v>
      </c>
      <c r="AV9" t="str">
        <f t="shared" ref="AV9" si="21">AN9</f>
        <v>2029/30</v>
      </c>
      <c r="AW9" t="str">
        <f t="shared" ref="AW9" si="22">AO9</f>
        <v>Total</v>
      </c>
      <c r="AY9" t="str">
        <f t="shared" ref="AY9:BE9" si="23">AI9</f>
        <v>Project</v>
      </c>
      <c r="AZ9" t="str">
        <f t="shared" si="23"/>
        <v>2025/26</v>
      </c>
      <c r="BA9" t="str">
        <f t="shared" si="23"/>
        <v>2026/27</v>
      </c>
      <c r="BB9" t="str">
        <f t="shared" si="23"/>
        <v>2027/28</v>
      </c>
      <c r="BC9" t="str">
        <f t="shared" si="23"/>
        <v>2028/29</v>
      </c>
      <c r="BD9" t="str">
        <f t="shared" si="23"/>
        <v>2029/30</v>
      </c>
      <c r="BE9" t="str">
        <f t="shared" si="23"/>
        <v>Total</v>
      </c>
      <c r="BG9" s="4" t="s">
        <v>107</v>
      </c>
      <c r="BH9" s="4" t="s">
        <v>7</v>
      </c>
      <c r="BI9" s="4" t="s">
        <v>108</v>
      </c>
      <c r="BK9" s="4" t="str">
        <f t="shared" ref="BK9:BQ9" si="24">AY9</f>
        <v>Project</v>
      </c>
      <c r="BL9" s="4" t="str">
        <f t="shared" si="24"/>
        <v>2025/26</v>
      </c>
      <c r="BM9" s="4" t="str">
        <f t="shared" si="24"/>
        <v>2026/27</v>
      </c>
      <c r="BN9" s="4" t="str">
        <f t="shared" si="24"/>
        <v>2027/28</v>
      </c>
      <c r="BO9" s="4" t="str">
        <f t="shared" si="24"/>
        <v>2028/29</v>
      </c>
      <c r="BP9" s="4" t="str">
        <f t="shared" si="24"/>
        <v>2029/30</v>
      </c>
      <c r="BQ9" s="4" t="str">
        <f t="shared" si="24"/>
        <v>Total</v>
      </c>
      <c r="BR9" s="4" t="str">
        <f>BK9</f>
        <v>Project</v>
      </c>
      <c r="BS9" s="4" t="str">
        <f t="shared" ref="BS9:CT9" si="25">BL9</f>
        <v>2025/26</v>
      </c>
      <c r="BT9" s="4" t="str">
        <f t="shared" si="25"/>
        <v>2026/27</v>
      </c>
      <c r="BU9" s="4" t="str">
        <f t="shared" si="25"/>
        <v>2027/28</v>
      </c>
      <c r="BV9" s="4" t="str">
        <f t="shared" si="25"/>
        <v>2028/29</v>
      </c>
      <c r="BW9" s="4" t="str">
        <f t="shared" si="25"/>
        <v>2029/30</v>
      </c>
      <c r="BX9" s="4" t="str">
        <f t="shared" si="25"/>
        <v>Total</v>
      </c>
      <c r="BY9" s="4" t="str">
        <f t="shared" si="25"/>
        <v>Project</v>
      </c>
      <c r="BZ9" s="4" t="str">
        <f t="shared" si="25"/>
        <v>2025/26</v>
      </c>
      <c r="CA9" s="4" t="str">
        <f t="shared" si="25"/>
        <v>2026/27</v>
      </c>
      <c r="CB9" s="4" t="str">
        <f t="shared" si="25"/>
        <v>2027/28</v>
      </c>
      <c r="CC9" s="4" t="str">
        <f t="shared" si="25"/>
        <v>2028/29</v>
      </c>
      <c r="CD9" s="4" t="str">
        <f t="shared" si="25"/>
        <v>2029/30</v>
      </c>
      <c r="CE9" s="4" t="str">
        <f t="shared" si="25"/>
        <v>Total</v>
      </c>
      <c r="CF9" s="4" t="str">
        <f t="shared" ref="CF9" si="26">BY9</f>
        <v>Project</v>
      </c>
      <c r="CG9" s="4" t="str">
        <f t="shared" ref="CG9" si="27">BZ9</f>
        <v>2025/26</v>
      </c>
      <c r="CH9" s="4" t="str">
        <f t="shared" ref="CH9" si="28">CA9</f>
        <v>2026/27</v>
      </c>
      <c r="CI9" s="4" t="str">
        <f t="shared" ref="CI9" si="29">CB9</f>
        <v>2027/28</v>
      </c>
      <c r="CJ9" s="4" t="str">
        <f t="shared" ref="CJ9" si="30">CC9</f>
        <v>2028/29</v>
      </c>
      <c r="CK9" s="4" t="str">
        <f t="shared" ref="CK9" si="31">CD9</f>
        <v>2029/30</v>
      </c>
      <c r="CL9" s="4" t="str">
        <f t="shared" ref="CL9" si="32">CE9</f>
        <v>Total</v>
      </c>
      <c r="CM9" s="4" t="str">
        <f t="shared" ref="CM9:CS9" si="33">BY9</f>
        <v>Project</v>
      </c>
      <c r="CN9" s="4" t="str">
        <f t="shared" si="33"/>
        <v>2025/26</v>
      </c>
      <c r="CO9" s="4" t="str">
        <f t="shared" si="33"/>
        <v>2026/27</v>
      </c>
      <c r="CP9" s="4" t="str">
        <f t="shared" si="33"/>
        <v>2027/28</v>
      </c>
      <c r="CQ9" s="4" t="str">
        <f t="shared" si="33"/>
        <v>2028/29</v>
      </c>
      <c r="CR9" s="4" t="str">
        <f t="shared" si="33"/>
        <v>2029/30</v>
      </c>
      <c r="CS9" s="4" t="str">
        <f t="shared" si="33"/>
        <v>Total</v>
      </c>
      <c r="CT9" s="4" t="str">
        <f t="shared" si="25"/>
        <v>Project</v>
      </c>
      <c r="CU9" s="4" t="str">
        <f>B9</f>
        <v>Real $</v>
      </c>
      <c r="CV9" s="4" t="str">
        <f t="shared" ref="CV9:DA9" si="34">CN9</f>
        <v>2025/26</v>
      </c>
      <c r="CW9" s="4" t="str">
        <f t="shared" si="34"/>
        <v>2026/27</v>
      </c>
      <c r="CX9" s="4" t="str">
        <f t="shared" si="34"/>
        <v>2027/28</v>
      </c>
      <c r="CY9" s="4" t="str">
        <f t="shared" si="34"/>
        <v>2028/29</v>
      </c>
      <c r="CZ9" s="4" t="str">
        <f t="shared" si="34"/>
        <v>2029/30</v>
      </c>
      <c r="DA9" s="4" t="str">
        <f t="shared" si="34"/>
        <v>Total</v>
      </c>
    </row>
    <row r="10" spans="1:105" ht="15.6" thickTop="1" thickBot="1">
      <c r="A10" s="22" t="str">
        <f>'1.0 Data'!A9</f>
        <v>Reactor DC Refurbishment</v>
      </c>
      <c r="B10" s="22" t="str">
        <f>'1.0 Data'!B9</f>
        <v>2022/23</v>
      </c>
      <c r="C10" s="22" cm="1">
        <f t="array" ref="C10">_xlfn.IFNA(INDEX('1.0 Data'!G$9:G$36,MATCH($A10,'1.0 Data'!$A$9:$A$36,0),0),0)</f>
        <v>0</v>
      </c>
      <c r="D10" s="22" cm="1">
        <f t="array" ref="D10">_xlfn.IFNA(INDEX('1.0 Data'!H$9:H$36,MATCH($A10,'1.0 Data'!$A$9:$A$36,0),0),0)</f>
        <v>0.70499999999999996</v>
      </c>
      <c r="E10" s="22" cm="1">
        <f t="array" ref="E10">_xlfn.IFNA(INDEX('1.0 Data'!I$9:I$36,MATCH($A10,'1.0 Data'!$A$9:$A$36,0),0),0)</f>
        <v>0</v>
      </c>
      <c r="F10" s="22" cm="1">
        <f t="array" ref="F10">_xlfn.IFNA(INDEX('1.0 Data'!J$9:J$36,MATCH($A10,'1.0 Data'!$A$9:$A$36,0),0),0)</f>
        <v>0</v>
      </c>
      <c r="G10" s="22" cm="1">
        <f t="array" ref="G10">_xlfn.IFNA(INDEX('1.0 Data'!K$9:K$36,MATCH($A10,'1.0 Data'!$A$9:$A$36,0),0),0)</f>
        <v>0</v>
      </c>
      <c r="H10" s="6">
        <f>SUM(C10:G10)</f>
        <v>0.70499999999999996</v>
      </c>
      <c r="J10" s="22" t="str">
        <f>A10</f>
        <v>Reactor DC Refurbishment</v>
      </c>
      <c r="K10" s="67" t="str">
        <f>IF(J10="","","2024/25")</f>
        <v>2024/25</v>
      </c>
      <c r="L10" s="6">
        <f>_xlfn.IFNA(HLOOKUP($B10,'1.1 Input'!$A$8:$O$15,6,FALSE)*C10,"")</f>
        <v>0</v>
      </c>
      <c r="M10" s="6">
        <f>_xlfn.IFNA(HLOOKUP($B10,'1.1 Input'!$A$8:$O$15,6,FALSE)*D10,"")</f>
        <v>0.75135321100917429</v>
      </c>
      <c r="N10" s="6">
        <f>_xlfn.IFNA(HLOOKUP($B10,'1.1 Input'!$A$8:$O$15,6,FALSE)*E10,"")</f>
        <v>0</v>
      </c>
      <c r="O10" s="6">
        <f>_xlfn.IFNA(HLOOKUP($B10,'1.1 Input'!$A$8:$O$15,6,FALSE)*F10,"")</f>
        <v>0</v>
      </c>
      <c r="P10" s="6">
        <f>_xlfn.IFNA(HLOOKUP($B10,'1.1 Input'!$A$8:$O$15,6,FALSE)*G10,"")</f>
        <v>0</v>
      </c>
      <c r="Q10" s="33">
        <f t="shared" ref="Q10:Q32" si="35">SUM(L10:P10)</f>
        <v>0.75135321100917429</v>
      </c>
      <c r="S10" s="22" t="str">
        <f t="shared" si="3"/>
        <v>Reactor DC Refurbishment</v>
      </c>
      <c r="T10" s="6">
        <f>(IF(S10="","",L10*'1.0 Data'!$M9))</f>
        <v>0</v>
      </c>
      <c r="U10" s="6">
        <f>(IF(T10="","",M10*'1.0 Data'!$M9))</f>
        <v>0</v>
      </c>
      <c r="V10" s="6">
        <f>(IF(U10="","",N10*'1.0 Data'!$M9))</f>
        <v>0</v>
      </c>
      <c r="W10" s="6">
        <f>(IF(V10="","",O10*'1.0 Data'!$M9))</f>
        <v>0</v>
      </c>
      <c r="X10" s="6">
        <f>(IF(W10="","",P10*'1.0 Data'!$M9))</f>
        <v>0</v>
      </c>
      <c r="Y10" s="6">
        <f>SUM(T10:X10)</f>
        <v>0</v>
      </c>
      <c r="AA10" s="22" t="str">
        <f>S10</f>
        <v>Reactor DC Refurbishment</v>
      </c>
      <c r="AB10" s="6">
        <f>IF(AA10="","",L10*'1.0 Data'!$N9)</f>
        <v>0</v>
      </c>
      <c r="AC10" s="6">
        <f>IF(AB10="","",M10*'1.0 Data'!$N9)</f>
        <v>0</v>
      </c>
      <c r="AD10" s="6">
        <f>IF(AC10="","",N10*'1.0 Data'!$N9)</f>
        <v>0</v>
      </c>
      <c r="AE10" s="6">
        <f>IF(AD10="","",O10*'1.0 Data'!$N9)</f>
        <v>0</v>
      </c>
      <c r="AF10" s="6">
        <f>IF(AE10="","",P10*'1.0 Data'!$N9)</f>
        <v>0</v>
      </c>
      <c r="AG10" s="6">
        <f>SUM(AB10:AF10)</f>
        <v>0</v>
      </c>
      <c r="AI10" s="22" t="str">
        <f>AA10</f>
        <v>Reactor DC Refurbishment</v>
      </c>
      <c r="AJ10" s="6">
        <f>IF(AI10="","",L10*'1.0 Data'!$O9)</f>
        <v>0</v>
      </c>
      <c r="AK10" s="6">
        <f>IF(AJ10="","",M10*'1.0 Data'!$O9)</f>
        <v>0</v>
      </c>
      <c r="AL10" s="6">
        <f>IF(AK10="","",N10*'1.0 Data'!$O9)</f>
        <v>0</v>
      </c>
      <c r="AM10" s="6">
        <f>IF(AL10="","",O10*'1.0 Data'!$O9)</f>
        <v>0</v>
      </c>
      <c r="AN10" s="6">
        <f>IF(AM10="","",P10*'1.0 Data'!$O9)</f>
        <v>0</v>
      </c>
      <c r="AO10" s="6">
        <f>SUM(AJ10:AN10)</f>
        <v>0</v>
      </c>
      <c r="AQ10" s="22" t="str">
        <f>AI10</f>
        <v>Reactor DC Refurbishment</v>
      </c>
      <c r="AR10" s="6">
        <f>IF(AQ10="","",L10*'1.0 Data'!$P9)</f>
        <v>0</v>
      </c>
      <c r="AS10" s="6">
        <f>IF(AR10="","",M10*'1.0 Data'!$P9)</f>
        <v>0</v>
      </c>
      <c r="AT10" s="6">
        <f>IF(AS10="","",N10*'1.0 Data'!$P9)</f>
        <v>0</v>
      </c>
      <c r="AU10" s="6">
        <f>IF(AT10="","",O10*'1.0 Data'!$P9)</f>
        <v>0</v>
      </c>
      <c r="AV10" s="6">
        <f>IF(AU10="","",P10*'1.0 Data'!$P9)</f>
        <v>0</v>
      </c>
      <c r="AW10" s="6">
        <f>SUM(AR10:AV10)</f>
        <v>0</v>
      </c>
      <c r="AY10" s="22" t="str">
        <f t="shared" ref="AY10:AY30" si="36">AI10</f>
        <v>Reactor DC Refurbishment</v>
      </c>
      <c r="AZ10" s="6">
        <f>IF(AY10="","",L10*'1.0 Data'!$Q9)</f>
        <v>0</v>
      </c>
      <c r="BA10" s="6">
        <f>IF(AZ10="","",M10*'1.0 Data'!$Q9)</f>
        <v>0.75135321100917429</v>
      </c>
      <c r="BB10" s="6">
        <f>IF(BA10="","",N10*'1.0 Data'!$Q9)</f>
        <v>0</v>
      </c>
      <c r="BC10" s="6">
        <f>IF(BB10="","",O10*'1.0 Data'!$Q9)</f>
        <v>0</v>
      </c>
      <c r="BD10" s="6">
        <f>IF(BC10="","",P10*'1.0 Data'!$Q9)</f>
        <v>0</v>
      </c>
      <c r="BE10" s="6">
        <f>SUM(AZ10:BD10)</f>
        <v>0.75135321100917429</v>
      </c>
      <c r="BG10" s="6">
        <f>SUM(BE10,AO10,AG10,Y10)</f>
        <v>0.75135321100917429</v>
      </c>
      <c r="BH10" s="22">
        <f>H10*HLOOKUP($B10,'1.1 Input'!$A$8:$O$15,6,FALSE)</f>
        <v>0.75135321100917429</v>
      </c>
      <c r="BI10" s="23">
        <f>BG10-BH10</f>
        <v>0</v>
      </c>
      <c r="BK10" s="22" t="str">
        <f>AY10</f>
        <v>Reactor DC Refurbishment</v>
      </c>
      <c r="BL10" s="6">
        <f>IF(BK10="","",T10*'1.1 Input'!D$58)</f>
        <v>0</v>
      </c>
      <c r="BM10" s="6">
        <f>IF(BL10="","",U10*'1.1 Input'!E$58)</f>
        <v>0</v>
      </c>
      <c r="BN10" s="6">
        <f>IF(BM10="","",V10*'1.1 Input'!F$58)</f>
        <v>0</v>
      </c>
      <c r="BO10" s="6">
        <f>IF(BN10="","",W10*'1.1 Input'!G$58)</f>
        <v>0</v>
      </c>
      <c r="BP10" s="6">
        <f>IF(BO10="","",X10*'1.1 Input'!H$58)</f>
        <v>0</v>
      </c>
      <c r="BQ10" s="6">
        <f>SUM(BL10:BP10)</f>
        <v>0</v>
      </c>
      <c r="BR10" s="22" t="str">
        <f>BK10</f>
        <v>Reactor DC Refurbishment</v>
      </c>
      <c r="BS10" s="6">
        <f>IF(BR10="","",AB10*'1.1 Input'!D$59)</f>
        <v>0</v>
      </c>
      <c r="BT10" s="6">
        <f>IF(BS10="","",AC10*'1.1 Input'!E$59)</f>
        <v>0</v>
      </c>
      <c r="BU10" s="6">
        <f>IF(BT10="","",AD10*'1.1 Input'!F$59)</f>
        <v>0</v>
      </c>
      <c r="BV10" s="6">
        <f>IF(BU10="","",AE10*'1.1 Input'!G$59)</f>
        <v>0</v>
      </c>
      <c r="BW10" s="6">
        <f>IF(BV10="","",AF10*'1.1 Input'!H$59)</f>
        <v>0</v>
      </c>
      <c r="BX10" s="6">
        <f>SUM(BS10:BW10)</f>
        <v>0</v>
      </c>
      <c r="BY10" s="22" t="str">
        <f>BR10</f>
        <v>Reactor DC Refurbishment</v>
      </c>
      <c r="BZ10" s="6">
        <f>IF(BY10="","",AJ10*'1.1 Input'!D$60)</f>
        <v>0</v>
      </c>
      <c r="CA10" s="6">
        <f>IF(BZ10="","",AK10*'1.1 Input'!E$60)</f>
        <v>0</v>
      </c>
      <c r="CB10" s="6">
        <f>IF(CA10="","",AL10*'1.1 Input'!F$60)</f>
        <v>0</v>
      </c>
      <c r="CC10" s="6">
        <f>IF(CB10="","",AM10*'1.1 Input'!G$60)</f>
        <v>0</v>
      </c>
      <c r="CD10" s="6">
        <f>IF(CC10="","",AN10*'1.1 Input'!H$60)</f>
        <v>0</v>
      </c>
      <c r="CE10" s="6">
        <f>SUM(BZ10:CD10)</f>
        <v>0</v>
      </c>
      <c r="CF10" s="22" t="str">
        <f>BY10</f>
        <v>Reactor DC Refurbishment</v>
      </c>
      <c r="CG10" s="6">
        <f>IF(CF10="","",AR10*'1.1 Input'!D$61)</f>
        <v>0</v>
      </c>
      <c r="CH10" s="6">
        <f>IF(CG10="","",AS10*'1.1 Input'!E$61)</f>
        <v>0</v>
      </c>
      <c r="CI10" s="6">
        <f>IF(CH10="","",AT10*'1.1 Input'!F$61)</f>
        <v>0</v>
      </c>
      <c r="CJ10" s="6">
        <f>IF(CI10="","",AU10*'1.1 Input'!G$61)</f>
        <v>0</v>
      </c>
      <c r="CK10" s="6">
        <f>IF(CJ10="","",AV10*'1.1 Input'!H$61)</f>
        <v>0</v>
      </c>
      <c r="CL10" s="6">
        <f>SUM(CG10:CK10)</f>
        <v>0</v>
      </c>
      <c r="CM10" s="22" t="str">
        <f t="shared" ref="CM10:CM30" si="37">BY10</f>
        <v>Reactor DC Refurbishment</v>
      </c>
      <c r="CN10" s="22">
        <f t="shared" ref="CN10:CN30" si="38">AZ10</f>
        <v>0</v>
      </c>
      <c r="CO10" s="22">
        <f t="shared" ref="CO10:CO30" si="39">BA10</f>
        <v>0.75135321100917429</v>
      </c>
      <c r="CP10" s="22">
        <f t="shared" ref="CP10:CP30" si="40">BB10</f>
        <v>0</v>
      </c>
      <c r="CQ10" s="22">
        <f t="shared" ref="CQ10:CQ30" si="41">BC10</f>
        <v>0</v>
      </c>
      <c r="CR10" s="22">
        <f t="shared" ref="CR10:CR30" si="42">BD10</f>
        <v>0</v>
      </c>
      <c r="CS10" s="6">
        <f>SUM(CN10:CR10)</f>
        <v>0.75135321100917429</v>
      </c>
      <c r="CT10" s="22" t="str">
        <f>CM10</f>
        <v>Reactor DC Refurbishment</v>
      </c>
      <c r="CU10" s="81" t="str">
        <f>K10</f>
        <v>2024/25</v>
      </c>
      <c r="CV10" s="77">
        <f t="shared" ref="CV10:CV30" si="43">SUM(CN10,BZ10,BS10,BL10)</f>
        <v>0</v>
      </c>
      <c r="CW10" s="6">
        <f t="shared" ref="CW10:CW30" si="44">SUM(CO10,CA10,BT10,BM10)</f>
        <v>0.75135321100917429</v>
      </c>
      <c r="CX10" s="6">
        <f t="shared" ref="CX10:CX30" si="45">SUM(CP10,CB10,BU10,BN10)</f>
        <v>0</v>
      </c>
      <c r="CY10" s="6">
        <f t="shared" ref="CY10:CY30" si="46">SUM(CQ10,CC10,BV10,BO10)</f>
        <v>0</v>
      </c>
      <c r="CZ10" s="6">
        <f t="shared" ref="CZ10:CZ30" si="47">SUM(CR10,CD10,BW10,BP10)</f>
        <v>0</v>
      </c>
      <c r="DA10" s="6">
        <f>SUM(CW10:CZ10)</f>
        <v>0.75135321100917429</v>
      </c>
    </row>
    <row r="11" spans="1:105" ht="15.6" thickTop="1" thickBot="1">
      <c r="A11" s="22" t="str">
        <f>'1.0 Data'!A10</f>
        <v>Control &amp; Protection - System Renewal</v>
      </c>
      <c r="B11" s="22" t="str">
        <f>'1.0 Data'!B10</f>
        <v>2025/26</v>
      </c>
      <c r="C11" s="22" cm="1">
        <f t="array" ref="C11">_xlfn.IFNA(INDEX('1.0 Data'!G$9:G$36,MATCH($A11,'1.0 Data'!$A$9:$A$36,0),0),0)</f>
        <v>5.25</v>
      </c>
      <c r="D11" s="22" cm="1">
        <f t="array" ref="D11">_xlfn.IFNA(INDEX('1.0 Data'!H$9:H$36,MATCH($A11,'1.0 Data'!$A$9:$A$36,0),0),0)</f>
        <v>13.16175</v>
      </c>
      <c r="E11" s="22" cm="1">
        <f t="array" ref="E11">_xlfn.IFNA(INDEX('1.0 Data'!I$9:I$36,MATCH($A11,'1.0 Data'!$A$9:$A$36,0),0),0)</f>
        <v>27.691125</v>
      </c>
      <c r="F11" s="22" cm="1">
        <f t="array" ref="F11">_xlfn.IFNA(INDEX('1.0 Data'!J$9:J$36,MATCH($A11,'1.0 Data'!$A$9:$A$36,0),0),0)</f>
        <v>27.691125</v>
      </c>
      <c r="G11" s="22" cm="1">
        <f t="array" ref="G11">_xlfn.IFNA(INDEX('1.0 Data'!K$9:K$36,MATCH($A11,'1.0 Data'!$A$9:$A$36,0),0),0)</f>
        <v>15.823499999999999</v>
      </c>
      <c r="H11" s="6">
        <f t="shared" ref="H11:H30" si="48">SUM(C11:G11)</f>
        <v>89.617499999999993</v>
      </c>
      <c r="J11" s="22" t="str">
        <f t="shared" ref="J11:J32" si="49">A11</f>
        <v>Control &amp; Protection - System Renewal</v>
      </c>
      <c r="K11" s="67" t="str">
        <f t="shared" ref="K11:K32" si="50">IF(J11="","","2024/25")</f>
        <v>2024/25</v>
      </c>
      <c r="L11" s="6">
        <f>_xlfn.IFNA(HLOOKUP($B11,'1.1 Input'!$A$8:$O$15,6,FALSE)*C11,"")</f>
        <v>5.0970873786407767</v>
      </c>
      <c r="M11" s="6">
        <f>_xlfn.IFNA(HLOOKUP($B11,'1.1 Input'!$A$8:$O$15,6,FALSE)*D11,"")</f>
        <v>12.778398058252426</v>
      </c>
      <c r="N11" s="6">
        <f>_xlfn.IFNA(HLOOKUP($B11,'1.1 Input'!$A$8:$O$15,6,FALSE)*E11,"")</f>
        <v>26.884587378640777</v>
      </c>
      <c r="O11" s="6">
        <f>_xlfn.IFNA(HLOOKUP($B11,'1.1 Input'!$A$8:$O$15,6,FALSE)*F11,"")</f>
        <v>26.884587378640777</v>
      </c>
      <c r="P11" s="6">
        <f>_xlfn.IFNA(HLOOKUP($B11,'1.1 Input'!$A$8:$O$15,6,FALSE)*G11,"")</f>
        <v>15.362621359223301</v>
      </c>
      <c r="Q11" s="33">
        <f t="shared" si="35"/>
        <v>87.007281553398059</v>
      </c>
      <c r="S11" s="22" t="str">
        <f t="shared" si="3"/>
        <v>Control &amp; Protection - System Renewal</v>
      </c>
      <c r="T11" s="6">
        <f>(IF(S11="","",L11*'1.0 Data'!$M10))</f>
        <v>0</v>
      </c>
      <c r="U11" s="6">
        <f>(IF(T11="","",M11*'1.0 Data'!$M10))</f>
        <v>0</v>
      </c>
      <c r="V11" s="6">
        <f>(IF(U11="","",N11*'1.0 Data'!$M10))</f>
        <v>0</v>
      </c>
      <c r="W11" s="6">
        <f>(IF(V11="","",O11*'1.0 Data'!$M10))</f>
        <v>0</v>
      </c>
      <c r="X11" s="6">
        <f>(IF(W11="","",P11*'1.0 Data'!$M10))</f>
        <v>0</v>
      </c>
      <c r="Y11" s="6">
        <f t="shared" ref="Y11:Y30" si="51">SUM(T11:X11)</f>
        <v>0</v>
      </c>
      <c r="AA11" s="22" t="str">
        <f t="shared" ref="AA11:AA30" si="52">S11</f>
        <v>Control &amp; Protection - System Renewal</v>
      </c>
      <c r="AB11" s="6">
        <f>IF(AA11="","",L11*'1.0 Data'!$N10)</f>
        <v>0</v>
      </c>
      <c r="AC11" s="6">
        <f>IF(AB11="","",M11*'1.0 Data'!$N10)</f>
        <v>0</v>
      </c>
      <c r="AD11" s="6">
        <f>IF(AC11="","",N11*'1.0 Data'!$N10)</f>
        <v>0</v>
      </c>
      <c r="AE11" s="6">
        <f>IF(AD11="","",O11*'1.0 Data'!$N10)</f>
        <v>0</v>
      </c>
      <c r="AF11" s="6">
        <f>IF(AE11="","",P11*'1.0 Data'!$N10)</f>
        <v>0</v>
      </c>
      <c r="AG11" s="6">
        <f t="shared" ref="AG11:AG30" si="53">SUM(AB11:AF11)</f>
        <v>0</v>
      </c>
      <c r="AI11" s="22" t="str">
        <f t="shared" ref="AI11:AI30" si="54">AA11</f>
        <v>Control &amp; Protection - System Renewal</v>
      </c>
      <c r="AJ11" s="6">
        <f>IF(AI11="","",L11*'1.0 Data'!$O10)</f>
        <v>0</v>
      </c>
      <c r="AK11" s="6">
        <f>IF(AJ11="","",M11*'1.0 Data'!$O10)</f>
        <v>0</v>
      </c>
      <c r="AL11" s="6">
        <f>IF(AK11="","",N11*'1.0 Data'!$O10)</f>
        <v>0</v>
      </c>
      <c r="AM11" s="6">
        <f>IF(AL11="","",O11*'1.0 Data'!$O10)</f>
        <v>0</v>
      </c>
      <c r="AN11" s="6">
        <f>IF(AM11="","",P11*'1.0 Data'!$O10)</f>
        <v>0</v>
      </c>
      <c r="AO11" s="6">
        <f t="shared" ref="AO11:AO30" si="55">SUM(AJ11:AN11)</f>
        <v>0</v>
      </c>
      <c r="AQ11" s="22" t="str">
        <f t="shared" ref="AQ11:AQ30" si="56">AI11</f>
        <v>Control &amp; Protection - System Renewal</v>
      </c>
      <c r="AR11" s="6">
        <f>IF(AQ11="","",L11*'1.0 Data'!$P10)</f>
        <v>0</v>
      </c>
      <c r="AS11" s="6">
        <f>IF(AR11="","",M11*'1.0 Data'!$P10)</f>
        <v>0</v>
      </c>
      <c r="AT11" s="6">
        <f>IF(AS11="","",N11*'1.0 Data'!$P10)</f>
        <v>0</v>
      </c>
      <c r="AU11" s="6">
        <f>IF(AT11="","",O11*'1.0 Data'!$P10)</f>
        <v>0</v>
      </c>
      <c r="AV11" s="6">
        <f>IF(AU11="","",P11*'1.0 Data'!$P10)</f>
        <v>0</v>
      </c>
      <c r="AW11" s="6">
        <f t="shared" ref="AW11:AW30" si="57">SUM(AR11:AV11)</f>
        <v>0</v>
      </c>
      <c r="AY11" s="22" t="str">
        <f t="shared" si="36"/>
        <v>Control &amp; Protection - System Renewal</v>
      </c>
      <c r="AZ11" s="6">
        <f>IF(AY11="","",L11*'1.0 Data'!$Q10)</f>
        <v>5.0970873786407767</v>
      </c>
      <c r="BA11" s="6">
        <f>IF(AZ11="","",M11*'1.0 Data'!$Q10)</f>
        <v>12.778398058252426</v>
      </c>
      <c r="BB11" s="6">
        <f>IF(BA11="","",N11*'1.0 Data'!$Q10)</f>
        <v>26.884587378640777</v>
      </c>
      <c r="BC11" s="6">
        <f>IF(BB11="","",O11*'1.0 Data'!$Q10)</f>
        <v>26.884587378640777</v>
      </c>
      <c r="BD11" s="6">
        <f>IF(BC11="","",P11*'1.0 Data'!$Q10)</f>
        <v>15.362621359223301</v>
      </c>
      <c r="BE11" s="6">
        <f t="shared" ref="BE11:BE30" si="58">SUM(AZ11:BD11)</f>
        <v>87.007281553398059</v>
      </c>
      <c r="BG11" s="6">
        <f t="shared" ref="BG11:BG30" si="59">BE11+AO11+AG11+Y11</f>
        <v>87.007281553398059</v>
      </c>
      <c r="BH11" s="22">
        <f>H11*HLOOKUP($B11,'1.1 Input'!$A$8:$O$15,6,FALSE)</f>
        <v>87.007281553398059</v>
      </c>
      <c r="BI11" s="23">
        <f t="shared" ref="BI11:BI30" si="60">BG11-BH11</f>
        <v>0</v>
      </c>
      <c r="BK11" s="22" t="str">
        <f t="shared" ref="BK11:BK30" si="61">AY11</f>
        <v>Control &amp; Protection - System Renewal</v>
      </c>
      <c r="BL11" s="6">
        <f>IF(BK11="","",T11*'1.1 Input'!D$58)</f>
        <v>0</v>
      </c>
      <c r="BM11" s="6">
        <f>IF(BL11="","",U11*'1.1 Input'!E$58)</f>
        <v>0</v>
      </c>
      <c r="BN11" s="6">
        <f>IF(BM11="","",V11*'1.1 Input'!F$58)</f>
        <v>0</v>
      </c>
      <c r="BO11" s="6">
        <f>IF(BN11="","",W11*'1.1 Input'!G$58)</f>
        <v>0</v>
      </c>
      <c r="BP11" s="6">
        <f>IF(BO11="","",X11*'1.1 Input'!H$58)</f>
        <v>0</v>
      </c>
      <c r="BQ11" s="6">
        <f t="shared" ref="BQ11:BQ30" si="62">SUM(BL11:BP11)</f>
        <v>0</v>
      </c>
      <c r="BR11" s="22" t="str">
        <f t="shared" ref="BR11:BR30" si="63">BK11</f>
        <v>Control &amp; Protection - System Renewal</v>
      </c>
      <c r="BS11" s="6">
        <f>IF(BR11="","",AB11*'1.1 Input'!D$59)</f>
        <v>0</v>
      </c>
      <c r="BT11" s="6">
        <f>IF(BS11="","",AC11*'1.1 Input'!E$59)</f>
        <v>0</v>
      </c>
      <c r="BU11" s="6">
        <f>IF(BT11="","",AD11*'1.1 Input'!F$59)</f>
        <v>0</v>
      </c>
      <c r="BV11" s="6">
        <f>IF(BU11="","",AE11*'1.1 Input'!G$59)</f>
        <v>0</v>
      </c>
      <c r="BW11" s="6">
        <f>IF(BV11="","",AF11*'1.1 Input'!H$59)</f>
        <v>0</v>
      </c>
      <c r="BX11" s="6">
        <f t="shared" ref="BX11:BX30" si="64">SUM(BS11:BW11)</f>
        <v>0</v>
      </c>
      <c r="BY11" s="22" t="str">
        <f t="shared" ref="BY11:BY30" si="65">BR11</f>
        <v>Control &amp; Protection - System Renewal</v>
      </c>
      <c r="BZ11" s="6">
        <f>IF(BY11="","",AJ11*'1.1 Input'!D$60)</f>
        <v>0</v>
      </c>
      <c r="CA11" s="6">
        <f>IF(BZ11="","",AK11*'1.1 Input'!E$60)</f>
        <v>0</v>
      </c>
      <c r="CB11" s="6">
        <f>IF(CA11="","",AL11*'1.1 Input'!F$60)</f>
        <v>0</v>
      </c>
      <c r="CC11" s="6">
        <f>IF(CB11="","",AM11*'1.1 Input'!G$60)</f>
        <v>0</v>
      </c>
      <c r="CD11" s="6">
        <f>IF(CC11="","",AN11*'1.1 Input'!H$60)</f>
        <v>0</v>
      </c>
      <c r="CE11" s="6">
        <f t="shared" ref="CE11:CE30" si="66">SUM(BZ11:CD11)</f>
        <v>0</v>
      </c>
      <c r="CF11" s="22" t="str">
        <f t="shared" ref="CF11:CF30" si="67">BY11</f>
        <v>Control &amp; Protection - System Renewal</v>
      </c>
      <c r="CG11" s="6">
        <f>IF(CF11="","",AR11*'1.1 Input'!D$61)</f>
        <v>0</v>
      </c>
      <c r="CH11" s="6">
        <f>IF(CG11="","",AS11*'1.1 Input'!E$61)</f>
        <v>0</v>
      </c>
      <c r="CI11" s="6">
        <f>IF(CH11="","",AT11*'1.1 Input'!F$61)</f>
        <v>0</v>
      </c>
      <c r="CJ11" s="6">
        <f>IF(CI11="","",AU11*'1.1 Input'!G$61)</f>
        <v>0</v>
      </c>
      <c r="CK11" s="6">
        <f>IF(CJ11="","",AV11*'1.1 Input'!H$61)</f>
        <v>0</v>
      </c>
      <c r="CL11" s="6">
        <f t="shared" ref="CL11:CL30" si="68">SUM(CG11:CK11)</f>
        <v>0</v>
      </c>
      <c r="CM11" s="22" t="str">
        <f t="shared" si="37"/>
        <v>Control &amp; Protection - System Renewal</v>
      </c>
      <c r="CN11" s="22">
        <f t="shared" si="38"/>
        <v>5.0970873786407767</v>
      </c>
      <c r="CO11" s="22">
        <f t="shared" si="39"/>
        <v>12.778398058252426</v>
      </c>
      <c r="CP11" s="22">
        <f t="shared" si="40"/>
        <v>26.884587378640777</v>
      </c>
      <c r="CQ11" s="22">
        <f t="shared" si="41"/>
        <v>26.884587378640777</v>
      </c>
      <c r="CR11" s="22">
        <f t="shared" si="42"/>
        <v>15.362621359223301</v>
      </c>
      <c r="CS11" s="6">
        <f t="shared" ref="CS11:CS30" si="69">SUM(CN11:CR11)</f>
        <v>87.007281553398059</v>
      </c>
      <c r="CT11" s="22" t="str">
        <f t="shared" ref="CT11:CT30" si="70">CM11</f>
        <v>Control &amp; Protection - System Renewal</v>
      </c>
      <c r="CU11" s="81" t="str">
        <f t="shared" ref="CU11:CU32" si="71">K11</f>
        <v>2024/25</v>
      </c>
      <c r="CV11" s="77">
        <f t="shared" si="43"/>
        <v>5.0970873786407767</v>
      </c>
      <c r="CW11" s="6">
        <f t="shared" si="44"/>
        <v>12.778398058252426</v>
      </c>
      <c r="CX11" s="6">
        <f t="shared" si="45"/>
        <v>26.884587378640777</v>
      </c>
      <c r="CY11" s="6">
        <f t="shared" si="46"/>
        <v>26.884587378640777</v>
      </c>
      <c r="CZ11" s="6">
        <f t="shared" si="47"/>
        <v>15.362621359223301</v>
      </c>
      <c r="DA11" s="6">
        <f t="shared" ref="DA11:DA33" si="72">SUM(CW11:CZ11)</f>
        <v>81.910194174757279</v>
      </c>
    </row>
    <row r="12" spans="1:105" ht="15.6" thickTop="1" thickBot="1">
      <c r="A12" s="22" t="str">
        <f>'1.0 Data'!A11</f>
        <v>Spares</v>
      </c>
      <c r="B12" s="22" t="str">
        <f>'1.0 Data'!B11</f>
        <v>2020/21</v>
      </c>
      <c r="C12" s="22" cm="1">
        <f t="array" ref="C12">_xlfn.IFNA(INDEX('1.0 Data'!G$9:G$36,MATCH($A12,'1.0 Data'!$A$9:$A$36,0),0),0)</f>
        <v>0.05</v>
      </c>
      <c r="D12" s="22" cm="1">
        <f t="array" ref="D12">_xlfn.IFNA(INDEX('1.0 Data'!H$9:H$36,MATCH($A12,'1.0 Data'!$A$9:$A$36,0),0),0)</f>
        <v>0.2</v>
      </c>
      <c r="E12" s="22" cm="1">
        <f t="array" ref="E12">_xlfn.IFNA(INDEX('1.0 Data'!I$9:I$36,MATCH($A12,'1.0 Data'!$A$9:$A$36,0),0),0)</f>
        <v>0.1</v>
      </c>
      <c r="F12" s="22" cm="1">
        <f t="array" ref="F12">_xlfn.IFNA(INDEX('1.0 Data'!J$9:J$36,MATCH($A12,'1.0 Data'!$A$9:$A$36,0),0),0)</f>
        <v>0.21</v>
      </c>
      <c r="G12" s="22" cm="1">
        <f t="array" ref="G12">_xlfn.IFNA(INDEX('1.0 Data'!K$9:K$36,MATCH($A12,'1.0 Data'!$A$9:$A$36,0),0),0)</f>
        <v>0</v>
      </c>
      <c r="H12" s="6">
        <f t="shared" si="48"/>
        <v>0.55999999999999994</v>
      </c>
      <c r="J12" s="22" t="str">
        <f t="shared" si="49"/>
        <v>Spares</v>
      </c>
      <c r="K12" s="67" t="str">
        <f t="shared" si="50"/>
        <v>2024/25</v>
      </c>
      <c r="L12" s="6">
        <f>_xlfn.IFNA(HLOOKUP($B12,'1.1 Input'!$A$8:$O$15,6,FALSE)*C12,"")</f>
        <v>5.9470989761092156E-2</v>
      </c>
      <c r="M12" s="6">
        <f>_xlfn.IFNA(HLOOKUP($B12,'1.1 Input'!$A$8:$O$15,6,FALSE)*D12,"")</f>
        <v>0.23788395904436863</v>
      </c>
      <c r="N12" s="6">
        <f>_xlfn.IFNA(HLOOKUP($B12,'1.1 Input'!$A$8:$O$15,6,FALSE)*E12,"")</f>
        <v>0.11894197952218431</v>
      </c>
      <c r="O12" s="6">
        <f>_xlfn.IFNA(HLOOKUP($B12,'1.1 Input'!$A$8:$O$15,6,FALSE)*F12,"")</f>
        <v>0.24977815699658704</v>
      </c>
      <c r="P12" s="6">
        <f>_xlfn.IFNA(HLOOKUP($B12,'1.1 Input'!$A$8:$O$15,6,FALSE)*G12,"")</f>
        <v>0</v>
      </c>
      <c r="Q12" s="33">
        <f t="shared" si="35"/>
        <v>0.6660750853242321</v>
      </c>
      <c r="S12" s="22" t="str">
        <f t="shared" si="3"/>
        <v>Spares</v>
      </c>
      <c r="T12" s="6">
        <f>(IF(S12="","",L12*'1.0 Data'!$M11))</f>
        <v>0</v>
      </c>
      <c r="U12" s="6">
        <f>(IF(T12="","",M12*'1.0 Data'!$M11))</f>
        <v>0</v>
      </c>
      <c r="V12" s="6">
        <f>(IF(U12="","",N12*'1.0 Data'!$M11))</f>
        <v>0</v>
      </c>
      <c r="W12" s="6">
        <f>(IF(V12="","",O12*'1.0 Data'!$M11))</f>
        <v>0</v>
      </c>
      <c r="X12" s="6">
        <f>(IF(W12="","",P12*'1.0 Data'!$M11))</f>
        <v>0</v>
      </c>
      <c r="Y12" s="6">
        <f t="shared" si="51"/>
        <v>0</v>
      </c>
      <c r="AA12" s="22" t="str">
        <f t="shared" si="52"/>
        <v>Spares</v>
      </c>
      <c r="AB12" s="6">
        <f>IF(AA12="","",L12*'1.0 Data'!$N11)</f>
        <v>0</v>
      </c>
      <c r="AC12" s="6">
        <f>IF(AB12="","",M12*'1.0 Data'!$N11)</f>
        <v>0</v>
      </c>
      <c r="AD12" s="6">
        <f>IF(AC12="","",N12*'1.0 Data'!$N11)</f>
        <v>0</v>
      </c>
      <c r="AE12" s="6">
        <f>IF(AD12="","",O12*'1.0 Data'!$N11)</f>
        <v>0</v>
      </c>
      <c r="AF12" s="6">
        <f>IF(AE12="","",P12*'1.0 Data'!$N11)</f>
        <v>0</v>
      </c>
      <c r="AG12" s="6">
        <f t="shared" si="53"/>
        <v>0</v>
      </c>
      <c r="AI12" s="22" t="str">
        <f t="shared" si="54"/>
        <v>Spares</v>
      </c>
      <c r="AJ12" s="6">
        <f>IF(AI12="","",L12*'1.0 Data'!$O11)</f>
        <v>0</v>
      </c>
      <c r="AK12" s="6">
        <f>IF(AJ12="","",M12*'1.0 Data'!$O11)</f>
        <v>0</v>
      </c>
      <c r="AL12" s="6">
        <f>IF(AK12="","",N12*'1.0 Data'!$O11)</f>
        <v>0</v>
      </c>
      <c r="AM12" s="6">
        <f>IF(AL12="","",O12*'1.0 Data'!$O11)</f>
        <v>0</v>
      </c>
      <c r="AN12" s="6">
        <f>IF(AM12="","",P12*'1.0 Data'!$O11)</f>
        <v>0</v>
      </c>
      <c r="AO12" s="6">
        <f t="shared" si="55"/>
        <v>0</v>
      </c>
      <c r="AQ12" s="22" t="str">
        <f t="shared" si="56"/>
        <v>Spares</v>
      </c>
      <c r="AR12" s="6">
        <f>IF(AQ12="","",L12*'1.0 Data'!$P11)</f>
        <v>0</v>
      </c>
      <c r="AS12" s="6">
        <f>IF(AR12="","",M12*'1.0 Data'!$P11)</f>
        <v>0</v>
      </c>
      <c r="AT12" s="6">
        <f>IF(AS12="","",N12*'1.0 Data'!$P11)</f>
        <v>0</v>
      </c>
      <c r="AU12" s="6">
        <f>IF(AT12="","",O12*'1.0 Data'!$P11)</f>
        <v>0</v>
      </c>
      <c r="AV12" s="6">
        <f>IF(AU12="","",P12*'1.0 Data'!$P11)</f>
        <v>0</v>
      </c>
      <c r="AW12" s="6">
        <f t="shared" si="57"/>
        <v>0</v>
      </c>
      <c r="AY12" s="22" t="str">
        <f t="shared" si="36"/>
        <v>Spares</v>
      </c>
      <c r="AZ12" s="6">
        <f>IF(AY12="","",L12*'1.0 Data'!$Q11)</f>
        <v>5.9470989761092156E-2</v>
      </c>
      <c r="BA12" s="6">
        <f>IF(AZ12="","",M12*'1.0 Data'!$Q11)</f>
        <v>0.23788395904436863</v>
      </c>
      <c r="BB12" s="6">
        <f>IF(BA12="","",N12*'1.0 Data'!$Q11)</f>
        <v>0.11894197952218431</v>
      </c>
      <c r="BC12" s="6">
        <f>IF(BB12="","",O12*'1.0 Data'!$Q11)</f>
        <v>0.24977815699658704</v>
      </c>
      <c r="BD12" s="6">
        <f>IF(BC12="","",P12*'1.0 Data'!$Q11)</f>
        <v>0</v>
      </c>
      <c r="BE12" s="6">
        <f t="shared" si="58"/>
        <v>0.6660750853242321</v>
      </c>
      <c r="BG12" s="6">
        <f t="shared" si="59"/>
        <v>0.6660750853242321</v>
      </c>
      <c r="BH12" s="22">
        <f>H12*HLOOKUP($B12,'1.1 Input'!$A$8:$O$15,6,FALSE)</f>
        <v>0.66607508532423199</v>
      </c>
      <c r="BI12" s="23">
        <f t="shared" si="60"/>
        <v>0</v>
      </c>
      <c r="BK12" s="22" t="str">
        <f t="shared" si="61"/>
        <v>Spares</v>
      </c>
      <c r="BL12" s="6">
        <f>IF(BK12="","",T12*'1.1 Input'!D$58)</f>
        <v>0</v>
      </c>
      <c r="BM12" s="6">
        <f>IF(BL12="","",U12*'1.1 Input'!E$58)</f>
        <v>0</v>
      </c>
      <c r="BN12" s="6">
        <f>IF(BM12="","",V12*'1.1 Input'!F$58)</f>
        <v>0</v>
      </c>
      <c r="BO12" s="6">
        <f>IF(BN12="","",W12*'1.1 Input'!G$58)</f>
        <v>0</v>
      </c>
      <c r="BP12" s="6">
        <f>IF(BO12="","",X12*'1.1 Input'!H$58)</f>
        <v>0</v>
      </c>
      <c r="BQ12" s="6">
        <f t="shared" si="62"/>
        <v>0</v>
      </c>
      <c r="BR12" s="22" t="str">
        <f t="shared" si="63"/>
        <v>Spares</v>
      </c>
      <c r="BS12" s="6">
        <f>IF(BR12="","",AB12*'1.1 Input'!D$59)</f>
        <v>0</v>
      </c>
      <c r="BT12" s="6">
        <f>IF(BS12="","",AC12*'1.1 Input'!E$59)</f>
        <v>0</v>
      </c>
      <c r="BU12" s="6">
        <f>IF(BT12="","",AD12*'1.1 Input'!F$59)</f>
        <v>0</v>
      </c>
      <c r="BV12" s="6">
        <f>IF(BU12="","",AE12*'1.1 Input'!G$59)</f>
        <v>0</v>
      </c>
      <c r="BW12" s="6">
        <f>IF(BV12="","",AF12*'1.1 Input'!H$59)</f>
        <v>0</v>
      </c>
      <c r="BX12" s="6">
        <f t="shared" si="64"/>
        <v>0</v>
      </c>
      <c r="BY12" s="22" t="str">
        <f t="shared" si="65"/>
        <v>Spares</v>
      </c>
      <c r="BZ12" s="6">
        <f>IF(BY12="","",AJ12*'1.1 Input'!D$60)</f>
        <v>0</v>
      </c>
      <c r="CA12" s="6">
        <f>IF(BZ12="","",AK12*'1.1 Input'!E$60)</f>
        <v>0</v>
      </c>
      <c r="CB12" s="6">
        <f>IF(CA12="","",AL12*'1.1 Input'!F$60)</f>
        <v>0</v>
      </c>
      <c r="CC12" s="6">
        <f>IF(CB12="","",AM12*'1.1 Input'!G$60)</f>
        <v>0</v>
      </c>
      <c r="CD12" s="6">
        <f>IF(CC12="","",AN12*'1.1 Input'!H$60)</f>
        <v>0</v>
      </c>
      <c r="CE12" s="6">
        <f t="shared" si="66"/>
        <v>0</v>
      </c>
      <c r="CF12" s="22" t="str">
        <f t="shared" si="67"/>
        <v>Spares</v>
      </c>
      <c r="CG12" s="6">
        <f>IF(CF12="","",AR12*'1.1 Input'!D$61)</f>
        <v>0</v>
      </c>
      <c r="CH12" s="6">
        <f>IF(CG12="","",AS12*'1.1 Input'!E$61)</f>
        <v>0</v>
      </c>
      <c r="CI12" s="6">
        <f>IF(CH12="","",AT12*'1.1 Input'!F$61)</f>
        <v>0</v>
      </c>
      <c r="CJ12" s="6">
        <f>IF(CI12="","",AU12*'1.1 Input'!G$61)</f>
        <v>0</v>
      </c>
      <c r="CK12" s="6">
        <f>IF(CJ12="","",AV12*'1.1 Input'!H$61)</f>
        <v>0</v>
      </c>
      <c r="CL12" s="6">
        <f t="shared" si="68"/>
        <v>0</v>
      </c>
      <c r="CM12" s="22" t="str">
        <f t="shared" si="37"/>
        <v>Spares</v>
      </c>
      <c r="CN12" s="22">
        <f t="shared" si="38"/>
        <v>5.9470989761092156E-2</v>
      </c>
      <c r="CO12" s="22">
        <f t="shared" si="39"/>
        <v>0.23788395904436863</v>
      </c>
      <c r="CP12" s="22">
        <f t="shared" si="40"/>
        <v>0.11894197952218431</v>
      </c>
      <c r="CQ12" s="22">
        <f t="shared" si="41"/>
        <v>0.24977815699658704</v>
      </c>
      <c r="CR12" s="22">
        <f t="shared" si="42"/>
        <v>0</v>
      </c>
      <c r="CS12" s="6">
        <f t="shared" si="69"/>
        <v>0.6660750853242321</v>
      </c>
      <c r="CT12" s="22" t="str">
        <f t="shared" si="70"/>
        <v>Spares</v>
      </c>
      <c r="CU12" s="81" t="str">
        <f t="shared" si="71"/>
        <v>2024/25</v>
      </c>
      <c r="CV12" s="77">
        <f t="shared" si="43"/>
        <v>5.9470989761092156E-2</v>
      </c>
      <c r="CW12" s="6">
        <f t="shared" si="44"/>
        <v>0.23788395904436863</v>
      </c>
      <c r="CX12" s="6">
        <f t="shared" si="45"/>
        <v>0.11894197952218431</v>
      </c>
      <c r="CY12" s="6">
        <f t="shared" si="46"/>
        <v>0.24977815699658704</v>
      </c>
      <c r="CZ12" s="6">
        <f t="shared" si="47"/>
        <v>0</v>
      </c>
      <c r="DA12" s="6">
        <f t="shared" si="72"/>
        <v>0.60660409556313999</v>
      </c>
    </row>
    <row r="13" spans="1:105" ht="15.6" thickTop="1" thickBot="1">
      <c r="A13" s="22" t="str">
        <f>'1.0 Data'!A12</f>
        <v>Subsea Cable Repair Strategy</v>
      </c>
      <c r="B13" s="22" t="str">
        <f>'1.0 Data'!B12</f>
        <v>2025/26</v>
      </c>
      <c r="C13" s="22" cm="1">
        <f t="array" ref="C13">_xlfn.IFNA(INDEX('1.0 Data'!G$9:G$36,MATCH($A13,'1.0 Data'!$A$9:$A$36,0),0),0)</f>
        <v>0</v>
      </c>
      <c r="D13" s="22" cm="1">
        <f t="array" ref="D13">_xlfn.IFNA(INDEX('1.0 Data'!H$9:H$36,MATCH($A13,'1.0 Data'!$A$9:$A$36,0),0),0)</f>
        <v>0</v>
      </c>
      <c r="E13" s="22" cm="1">
        <f t="array" ref="E13">_xlfn.IFNA(INDEX('1.0 Data'!I$9:I$36,MATCH($A13,'1.0 Data'!$A$9:$A$36,0),0),0)</f>
        <v>0</v>
      </c>
      <c r="F13" s="22" cm="1">
        <f t="array" ref="F13">_xlfn.IFNA(INDEX('1.0 Data'!J$9:J$36,MATCH($A13,'1.0 Data'!$A$9:$A$36,0),0),0)</f>
        <v>0</v>
      </c>
      <c r="G13" s="22" cm="1">
        <f t="array" ref="G13">_xlfn.IFNA(INDEX('1.0 Data'!K$9:K$36,MATCH($A13,'1.0 Data'!$A$9:$A$36,0),0),0)</f>
        <v>0</v>
      </c>
      <c r="H13" s="6">
        <f t="shared" si="48"/>
        <v>0</v>
      </c>
      <c r="J13" s="22" t="str">
        <f t="shared" si="49"/>
        <v>Subsea Cable Repair Strategy</v>
      </c>
      <c r="K13" s="67" t="str">
        <f t="shared" si="50"/>
        <v>2024/25</v>
      </c>
      <c r="L13" s="6">
        <f>_xlfn.IFNA(HLOOKUP($B13,'1.1 Input'!$A$8:$O$15,6,FALSE)*C13,"")</f>
        <v>0</v>
      </c>
      <c r="M13" s="6">
        <f>_xlfn.IFNA(HLOOKUP($B13,'1.1 Input'!$A$8:$O$15,6,FALSE)*D13,"")</f>
        <v>0</v>
      </c>
      <c r="N13" s="6">
        <f>_xlfn.IFNA(HLOOKUP($B13,'1.1 Input'!$A$8:$O$15,6,FALSE)*E13,"")</f>
        <v>0</v>
      </c>
      <c r="O13" s="6">
        <f>_xlfn.IFNA(HLOOKUP($B13,'1.1 Input'!$A$8:$O$15,6,FALSE)*F13,"")</f>
        <v>0</v>
      </c>
      <c r="P13" s="6">
        <f>_xlfn.IFNA(HLOOKUP($B13,'1.1 Input'!$A$8:$O$15,6,FALSE)*G13,"")</f>
        <v>0</v>
      </c>
      <c r="Q13" s="33">
        <f t="shared" si="35"/>
        <v>0</v>
      </c>
      <c r="S13" s="22" t="str">
        <f t="shared" si="3"/>
        <v>Subsea Cable Repair Strategy</v>
      </c>
      <c r="T13" s="6">
        <f>(IF(S13="","",L13*'1.0 Data'!$M12))</f>
        <v>0</v>
      </c>
      <c r="U13" s="6">
        <f>(IF(T13="","",M13*'1.0 Data'!$M12))</f>
        <v>0</v>
      </c>
      <c r="V13" s="6">
        <f>(IF(U13="","",N13*'1.0 Data'!$M12))</f>
        <v>0</v>
      </c>
      <c r="W13" s="6">
        <f>(IF(V13="","",O13*'1.0 Data'!$M12))</f>
        <v>0</v>
      </c>
      <c r="X13" s="6">
        <f>(IF(W13="","",P13*'1.0 Data'!$M12))</f>
        <v>0</v>
      </c>
      <c r="Y13" s="6">
        <f t="shared" si="51"/>
        <v>0</v>
      </c>
      <c r="AA13" s="22" t="str">
        <f t="shared" si="52"/>
        <v>Subsea Cable Repair Strategy</v>
      </c>
      <c r="AB13" s="6">
        <f>IF(AA13="","",L13*'1.0 Data'!$N12)</f>
        <v>0</v>
      </c>
      <c r="AC13" s="6">
        <f>IF(AB13="","",M13*'1.0 Data'!$N12)</f>
        <v>0</v>
      </c>
      <c r="AD13" s="6">
        <f>IF(AC13="","",N13*'1.0 Data'!$N12)</f>
        <v>0</v>
      </c>
      <c r="AE13" s="6">
        <f>IF(AD13="","",O13*'1.0 Data'!$N12)</f>
        <v>0</v>
      </c>
      <c r="AF13" s="6">
        <f>IF(AE13="","",P13*'1.0 Data'!$N12)</f>
        <v>0</v>
      </c>
      <c r="AG13" s="6">
        <f t="shared" si="53"/>
        <v>0</v>
      </c>
      <c r="AI13" s="22" t="str">
        <f t="shared" si="54"/>
        <v>Subsea Cable Repair Strategy</v>
      </c>
      <c r="AJ13" s="6">
        <f>IF(AI13="","",L13*'1.0 Data'!$O12)</f>
        <v>0</v>
      </c>
      <c r="AK13" s="6">
        <f>IF(AJ13="","",M13*'1.0 Data'!$O12)</f>
        <v>0</v>
      </c>
      <c r="AL13" s="6">
        <f>IF(AK13="","",N13*'1.0 Data'!$O12)</f>
        <v>0</v>
      </c>
      <c r="AM13" s="6">
        <f>IF(AL13="","",O13*'1.0 Data'!$O12)</f>
        <v>0</v>
      </c>
      <c r="AN13" s="6">
        <f>IF(AM13="","",P13*'1.0 Data'!$O12)</f>
        <v>0</v>
      </c>
      <c r="AO13" s="6">
        <f t="shared" si="55"/>
        <v>0</v>
      </c>
      <c r="AQ13" s="22" t="str">
        <f t="shared" si="56"/>
        <v>Subsea Cable Repair Strategy</v>
      </c>
      <c r="AR13" s="6">
        <f>IF(AQ13="","",L13*'1.0 Data'!$P12)</f>
        <v>0</v>
      </c>
      <c r="AS13" s="6">
        <f>IF(AR13="","",M13*'1.0 Data'!$P12)</f>
        <v>0</v>
      </c>
      <c r="AT13" s="6">
        <f>IF(AS13="","",N13*'1.0 Data'!$P12)</f>
        <v>0</v>
      </c>
      <c r="AU13" s="6">
        <f>IF(AT13="","",O13*'1.0 Data'!$P12)</f>
        <v>0</v>
      </c>
      <c r="AV13" s="6">
        <f>IF(AU13="","",P13*'1.0 Data'!$P12)</f>
        <v>0</v>
      </c>
      <c r="AW13" s="6">
        <f t="shared" si="57"/>
        <v>0</v>
      </c>
      <c r="AY13" s="22" t="str">
        <f t="shared" si="36"/>
        <v>Subsea Cable Repair Strategy</v>
      </c>
      <c r="AZ13" s="6">
        <f>IF(AY13="","",L13*'1.0 Data'!$Q12)</f>
        <v>0</v>
      </c>
      <c r="BA13" s="6">
        <f>IF(AZ13="","",M13*'1.0 Data'!$Q12)</f>
        <v>0</v>
      </c>
      <c r="BB13" s="6">
        <f>IF(BA13="","",N13*'1.0 Data'!$Q12)</f>
        <v>0</v>
      </c>
      <c r="BC13" s="6">
        <f>IF(BB13="","",O13*'1.0 Data'!$Q12)</f>
        <v>0</v>
      </c>
      <c r="BD13" s="6">
        <f>IF(BC13="","",P13*'1.0 Data'!$Q12)</f>
        <v>0</v>
      </c>
      <c r="BE13" s="6">
        <f t="shared" si="58"/>
        <v>0</v>
      </c>
      <c r="BG13" s="6">
        <f t="shared" si="59"/>
        <v>0</v>
      </c>
      <c r="BH13" s="22">
        <f>H13*HLOOKUP($B13,'1.1 Input'!$A$8:$O$15,6,FALSE)</f>
        <v>0</v>
      </c>
      <c r="BI13" s="23">
        <f t="shared" si="60"/>
        <v>0</v>
      </c>
      <c r="BK13" s="22" t="str">
        <f t="shared" si="61"/>
        <v>Subsea Cable Repair Strategy</v>
      </c>
      <c r="BL13" s="6">
        <f>IF(BK13="","",T13*'1.1 Input'!D$58)</f>
        <v>0</v>
      </c>
      <c r="BM13" s="6">
        <f>IF(BL13="","",U13*'1.1 Input'!E$58)</f>
        <v>0</v>
      </c>
      <c r="BN13" s="6">
        <f>IF(BM13="","",V13*'1.1 Input'!F$58)</f>
        <v>0</v>
      </c>
      <c r="BO13" s="6">
        <f>IF(BN13="","",W13*'1.1 Input'!G$58)</f>
        <v>0</v>
      </c>
      <c r="BP13" s="6">
        <f>IF(BO13="","",X13*'1.1 Input'!H$58)</f>
        <v>0</v>
      </c>
      <c r="BQ13" s="6">
        <f t="shared" si="62"/>
        <v>0</v>
      </c>
      <c r="BR13" s="22" t="str">
        <f t="shared" si="63"/>
        <v>Subsea Cable Repair Strategy</v>
      </c>
      <c r="BS13" s="6">
        <f>IF(BR13="","",AB13*'1.1 Input'!D$59)</f>
        <v>0</v>
      </c>
      <c r="BT13" s="6">
        <f>IF(BS13="","",AC13*'1.1 Input'!E$59)</f>
        <v>0</v>
      </c>
      <c r="BU13" s="6">
        <f>IF(BT13="","",AD13*'1.1 Input'!F$59)</f>
        <v>0</v>
      </c>
      <c r="BV13" s="6">
        <f>IF(BU13="","",AE13*'1.1 Input'!G$59)</f>
        <v>0</v>
      </c>
      <c r="BW13" s="6">
        <f>IF(BV13="","",AF13*'1.1 Input'!H$59)</f>
        <v>0</v>
      </c>
      <c r="BX13" s="6">
        <f t="shared" si="64"/>
        <v>0</v>
      </c>
      <c r="BY13" s="22" t="str">
        <f t="shared" si="65"/>
        <v>Subsea Cable Repair Strategy</v>
      </c>
      <c r="BZ13" s="6">
        <f>IF(BY13="","",AJ13*'1.1 Input'!D$60)</f>
        <v>0</v>
      </c>
      <c r="CA13" s="6">
        <f>IF(BZ13="","",AK13*'1.1 Input'!E$60)</f>
        <v>0</v>
      </c>
      <c r="CB13" s="6">
        <f>IF(CA13="","",AL13*'1.1 Input'!F$60)</f>
        <v>0</v>
      </c>
      <c r="CC13" s="6">
        <f>IF(CB13="","",AM13*'1.1 Input'!G$60)</f>
        <v>0</v>
      </c>
      <c r="CD13" s="6">
        <f>IF(CC13="","",AN13*'1.1 Input'!H$60)</f>
        <v>0</v>
      </c>
      <c r="CE13" s="6">
        <f t="shared" si="66"/>
        <v>0</v>
      </c>
      <c r="CF13" s="22" t="str">
        <f t="shared" si="67"/>
        <v>Subsea Cable Repair Strategy</v>
      </c>
      <c r="CG13" s="6">
        <f>IF(CF13="","",AR13*'1.1 Input'!D$61)</f>
        <v>0</v>
      </c>
      <c r="CH13" s="6">
        <f>IF(CG13="","",AS13*'1.1 Input'!E$61)</f>
        <v>0</v>
      </c>
      <c r="CI13" s="6">
        <f>IF(CH13="","",AT13*'1.1 Input'!F$61)</f>
        <v>0</v>
      </c>
      <c r="CJ13" s="6">
        <f>IF(CI13="","",AU13*'1.1 Input'!G$61)</f>
        <v>0</v>
      </c>
      <c r="CK13" s="6">
        <f>IF(CJ13="","",AV13*'1.1 Input'!H$61)</f>
        <v>0</v>
      </c>
      <c r="CL13" s="6">
        <f t="shared" si="68"/>
        <v>0</v>
      </c>
      <c r="CM13" s="22" t="str">
        <f t="shared" si="37"/>
        <v>Subsea Cable Repair Strategy</v>
      </c>
      <c r="CN13" s="22">
        <f t="shared" si="38"/>
        <v>0</v>
      </c>
      <c r="CO13" s="22">
        <f t="shared" si="39"/>
        <v>0</v>
      </c>
      <c r="CP13" s="22">
        <f t="shared" si="40"/>
        <v>0</v>
      </c>
      <c r="CQ13" s="22">
        <f t="shared" si="41"/>
        <v>0</v>
      </c>
      <c r="CR13" s="22">
        <f t="shared" si="42"/>
        <v>0</v>
      </c>
      <c r="CS13" s="6">
        <f t="shared" si="69"/>
        <v>0</v>
      </c>
      <c r="CT13" s="22" t="str">
        <f t="shared" si="70"/>
        <v>Subsea Cable Repair Strategy</v>
      </c>
      <c r="CU13" s="81" t="str">
        <f t="shared" si="71"/>
        <v>2024/25</v>
      </c>
      <c r="CV13" s="77">
        <f t="shared" si="43"/>
        <v>0</v>
      </c>
      <c r="CW13" s="6">
        <f t="shared" si="44"/>
        <v>0</v>
      </c>
      <c r="CX13" s="6">
        <f t="shared" si="45"/>
        <v>0</v>
      </c>
      <c r="CY13" s="6">
        <f t="shared" si="46"/>
        <v>0</v>
      </c>
      <c r="CZ13" s="6">
        <f t="shared" si="47"/>
        <v>0</v>
      </c>
      <c r="DA13" s="6">
        <f t="shared" si="72"/>
        <v>0</v>
      </c>
    </row>
    <row r="14" spans="1:105" ht="15.6" thickTop="1" thickBot="1">
      <c r="A14" s="22" t="str">
        <f>'1.0 Data'!A13</f>
        <v>Marine Repair Vessel Fitout</v>
      </c>
      <c r="B14" s="22" t="str">
        <f>'1.0 Data'!B13</f>
        <v>2024/25</v>
      </c>
      <c r="C14" s="22" cm="1">
        <f t="array" ref="C14">_xlfn.IFNA(INDEX('1.0 Data'!G$9:G$36,MATCH($A14,'1.0 Data'!$A$9:$A$36,0),0),0)</f>
        <v>0.40200000000000002</v>
      </c>
      <c r="D14" s="22" cm="1">
        <f t="array" ref="D14">_xlfn.IFNA(INDEX('1.0 Data'!H$9:H$36,MATCH($A14,'1.0 Data'!$A$9:$A$36,0),0),0)</f>
        <v>0</v>
      </c>
      <c r="E14" s="22" cm="1">
        <f t="array" ref="E14">_xlfn.IFNA(INDEX('1.0 Data'!I$9:I$36,MATCH($A14,'1.0 Data'!$A$9:$A$36,0),0),0)</f>
        <v>0</v>
      </c>
      <c r="F14" s="22" cm="1">
        <f t="array" ref="F14">_xlfn.IFNA(INDEX('1.0 Data'!J$9:J$36,MATCH($A14,'1.0 Data'!$A$9:$A$36,0),0),0)</f>
        <v>0</v>
      </c>
      <c r="G14" s="22" cm="1">
        <f t="array" ref="G14">_xlfn.IFNA(INDEX('1.0 Data'!K$9:K$36,MATCH($A14,'1.0 Data'!$A$9:$A$36,0),0),0)</f>
        <v>0</v>
      </c>
      <c r="H14" s="6">
        <f t="shared" si="48"/>
        <v>0.40200000000000002</v>
      </c>
      <c r="J14" s="22" t="str">
        <f t="shared" si="49"/>
        <v>Marine Repair Vessel Fitout</v>
      </c>
      <c r="K14" s="67" t="str">
        <f t="shared" si="50"/>
        <v>2024/25</v>
      </c>
      <c r="L14" s="6">
        <f>_xlfn.IFNA(HLOOKUP($B14,'1.1 Input'!$A$8:$O$15,6,FALSE)*C14,"")</f>
        <v>0.40200000000000002</v>
      </c>
      <c r="M14" s="6">
        <f>_xlfn.IFNA(HLOOKUP($B14,'1.1 Input'!$A$8:$O$15,6,FALSE)*D14,"")</f>
        <v>0</v>
      </c>
      <c r="N14" s="6">
        <f>_xlfn.IFNA(HLOOKUP($B14,'1.1 Input'!$A$8:$O$15,6,FALSE)*E14,"")</f>
        <v>0</v>
      </c>
      <c r="O14" s="6">
        <f>_xlfn.IFNA(HLOOKUP($B14,'1.1 Input'!$A$8:$O$15,6,FALSE)*F14,"")</f>
        <v>0</v>
      </c>
      <c r="P14" s="6">
        <f>_xlfn.IFNA(HLOOKUP($B14,'1.1 Input'!$A$8:$O$15,6,FALSE)*G14,"")</f>
        <v>0</v>
      </c>
      <c r="Q14" s="33">
        <f t="shared" si="35"/>
        <v>0.40200000000000002</v>
      </c>
      <c r="S14" s="22" t="str">
        <f t="shared" si="3"/>
        <v>Marine Repair Vessel Fitout</v>
      </c>
      <c r="T14" s="6">
        <f>(IF(S14="","",L14*'1.0 Data'!$M13))</f>
        <v>0</v>
      </c>
      <c r="U14" s="6">
        <f>(IF(T14="","",M14*'1.0 Data'!$M13))</f>
        <v>0</v>
      </c>
      <c r="V14" s="6">
        <f>(IF(U14="","",N14*'1.0 Data'!$M13))</f>
        <v>0</v>
      </c>
      <c r="W14" s="6">
        <f>(IF(V14="","",O14*'1.0 Data'!$M13))</f>
        <v>0</v>
      </c>
      <c r="X14" s="6">
        <f>(IF(W14="","",P14*'1.0 Data'!$M13))</f>
        <v>0</v>
      </c>
      <c r="Y14" s="6">
        <f t="shared" si="51"/>
        <v>0</v>
      </c>
      <c r="AA14" s="22" t="str">
        <f t="shared" si="52"/>
        <v>Marine Repair Vessel Fitout</v>
      </c>
      <c r="AB14" s="6">
        <f>IF(AA14="","",L14*'1.0 Data'!$N13)</f>
        <v>0</v>
      </c>
      <c r="AC14" s="6">
        <f>IF(AB14="","",M14*'1.0 Data'!$N13)</f>
        <v>0</v>
      </c>
      <c r="AD14" s="6">
        <f>IF(AC14="","",N14*'1.0 Data'!$N13)</f>
        <v>0</v>
      </c>
      <c r="AE14" s="6">
        <f>IF(AD14="","",O14*'1.0 Data'!$N13)</f>
        <v>0</v>
      </c>
      <c r="AF14" s="6">
        <f>IF(AE14="","",P14*'1.0 Data'!$N13)</f>
        <v>0</v>
      </c>
      <c r="AG14" s="6">
        <f t="shared" si="53"/>
        <v>0</v>
      </c>
      <c r="AI14" s="22" t="str">
        <f t="shared" si="54"/>
        <v>Marine Repair Vessel Fitout</v>
      </c>
      <c r="AJ14" s="6">
        <f>IF(AI14="","",L14*'1.0 Data'!$O13)</f>
        <v>0</v>
      </c>
      <c r="AK14" s="6">
        <f>IF(AJ14="","",M14*'1.0 Data'!$O13)</f>
        <v>0</v>
      </c>
      <c r="AL14" s="6">
        <f>IF(AK14="","",N14*'1.0 Data'!$O13)</f>
        <v>0</v>
      </c>
      <c r="AM14" s="6">
        <f>IF(AL14="","",O14*'1.0 Data'!$O13)</f>
        <v>0</v>
      </c>
      <c r="AN14" s="6">
        <f>IF(AM14="","",P14*'1.0 Data'!$O13)</f>
        <v>0</v>
      </c>
      <c r="AO14" s="6">
        <f t="shared" si="55"/>
        <v>0</v>
      </c>
      <c r="AQ14" s="22" t="str">
        <f t="shared" si="56"/>
        <v>Marine Repair Vessel Fitout</v>
      </c>
      <c r="AR14" s="6">
        <f>IF(AQ14="","",L14*'1.0 Data'!$P13)</f>
        <v>0</v>
      </c>
      <c r="AS14" s="6">
        <f>IF(AR14="","",M14*'1.0 Data'!$P13)</f>
        <v>0</v>
      </c>
      <c r="AT14" s="6">
        <f>IF(AS14="","",N14*'1.0 Data'!$P13)</f>
        <v>0</v>
      </c>
      <c r="AU14" s="6">
        <f>IF(AT14="","",O14*'1.0 Data'!$P13)</f>
        <v>0</v>
      </c>
      <c r="AV14" s="6">
        <f>IF(AU14="","",P14*'1.0 Data'!$P13)</f>
        <v>0</v>
      </c>
      <c r="AW14" s="6">
        <f t="shared" si="57"/>
        <v>0</v>
      </c>
      <c r="AY14" s="22" t="str">
        <f t="shared" si="36"/>
        <v>Marine Repair Vessel Fitout</v>
      </c>
      <c r="AZ14" s="6">
        <f>IF(AY14="","",L14*'1.0 Data'!$Q13)</f>
        <v>0.40200000000000002</v>
      </c>
      <c r="BA14" s="6">
        <f>IF(AZ14="","",M14*'1.0 Data'!$Q13)</f>
        <v>0</v>
      </c>
      <c r="BB14" s="6">
        <f>IF(BA14="","",N14*'1.0 Data'!$Q13)</f>
        <v>0</v>
      </c>
      <c r="BC14" s="6">
        <f>IF(BB14="","",O14*'1.0 Data'!$Q13)</f>
        <v>0</v>
      </c>
      <c r="BD14" s="6">
        <f>IF(BC14="","",P14*'1.0 Data'!$Q13)</f>
        <v>0</v>
      </c>
      <c r="BE14" s="6">
        <f t="shared" si="58"/>
        <v>0.40200000000000002</v>
      </c>
      <c r="BG14" s="6">
        <f t="shared" si="59"/>
        <v>0.40200000000000002</v>
      </c>
      <c r="BH14" s="22">
        <f>H14*HLOOKUP($B14,'1.1 Input'!$A$8:$O$15,6,FALSE)</f>
        <v>0.40200000000000002</v>
      </c>
      <c r="BI14" s="23">
        <f t="shared" si="60"/>
        <v>0</v>
      </c>
      <c r="BK14" s="22" t="str">
        <f t="shared" si="61"/>
        <v>Marine Repair Vessel Fitout</v>
      </c>
      <c r="BL14" s="6">
        <f>IF(BK14="","",T14*'1.1 Input'!D$58)</f>
        <v>0</v>
      </c>
      <c r="BM14" s="6">
        <f>IF(BL14="","",U14*'1.1 Input'!E$58)</f>
        <v>0</v>
      </c>
      <c r="BN14" s="6">
        <f>IF(BM14="","",V14*'1.1 Input'!F$58)</f>
        <v>0</v>
      </c>
      <c r="BO14" s="6">
        <f>IF(BN14="","",W14*'1.1 Input'!G$58)</f>
        <v>0</v>
      </c>
      <c r="BP14" s="6">
        <f>IF(BO14="","",X14*'1.1 Input'!H$58)</f>
        <v>0</v>
      </c>
      <c r="BQ14" s="6">
        <f t="shared" si="62"/>
        <v>0</v>
      </c>
      <c r="BR14" s="22" t="str">
        <f t="shared" si="63"/>
        <v>Marine Repair Vessel Fitout</v>
      </c>
      <c r="BS14" s="6">
        <f>IF(BR14="","",AB14*'1.1 Input'!D$59)</f>
        <v>0</v>
      </c>
      <c r="BT14" s="6">
        <f>IF(BS14="","",AC14*'1.1 Input'!E$59)</f>
        <v>0</v>
      </c>
      <c r="BU14" s="6">
        <f>IF(BT14="","",AD14*'1.1 Input'!F$59)</f>
        <v>0</v>
      </c>
      <c r="BV14" s="6">
        <f>IF(BU14="","",AE14*'1.1 Input'!G$59)</f>
        <v>0</v>
      </c>
      <c r="BW14" s="6">
        <f>IF(BV14="","",AF14*'1.1 Input'!H$59)</f>
        <v>0</v>
      </c>
      <c r="BX14" s="6">
        <f t="shared" si="64"/>
        <v>0</v>
      </c>
      <c r="BY14" s="22" t="str">
        <f t="shared" si="65"/>
        <v>Marine Repair Vessel Fitout</v>
      </c>
      <c r="BZ14" s="6">
        <f>IF(BY14="","",AJ14*'1.1 Input'!D$60)</f>
        <v>0</v>
      </c>
      <c r="CA14" s="6">
        <f>IF(BZ14="","",AK14*'1.1 Input'!E$60)</f>
        <v>0</v>
      </c>
      <c r="CB14" s="6">
        <f>IF(CA14="","",AL14*'1.1 Input'!F$60)</f>
        <v>0</v>
      </c>
      <c r="CC14" s="6">
        <f>IF(CB14="","",AM14*'1.1 Input'!G$60)</f>
        <v>0</v>
      </c>
      <c r="CD14" s="6">
        <f>IF(CC14="","",AN14*'1.1 Input'!H$60)</f>
        <v>0</v>
      </c>
      <c r="CE14" s="6">
        <f t="shared" si="66"/>
        <v>0</v>
      </c>
      <c r="CF14" s="22" t="str">
        <f t="shared" si="67"/>
        <v>Marine Repair Vessel Fitout</v>
      </c>
      <c r="CG14" s="6">
        <f>IF(CF14="","",AR14*'1.1 Input'!D$61)</f>
        <v>0</v>
      </c>
      <c r="CH14" s="6">
        <f>IF(CG14="","",AS14*'1.1 Input'!E$61)</f>
        <v>0</v>
      </c>
      <c r="CI14" s="6">
        <f>IF(CH14="","",AT14*'1.1 Input'!F$61)</f>
        <v>0</v>
      </c>
      <c r="CJ14" s="6">
        <f>IF(CI14="","",AU14*'1.1 Input'!G$61)</f>
        <v>0</v>
      </c>
      <c r="CK14" s="6">
        <f>IF(CJ14="","",AV14*'1.1 Input'!H$61)</f>
        <v>0</v>
      </c>
      <c r="CL14" s="6">
        <f t="shared" si="68"/>
        <v>0</v>
      </c>
      <c r="CM14" s="22" t="str">
        <f t="shared" si="37"/>
        <v>Marine Repair Vessel Fitout</v>
      </c>
      <c r="CN14" s="22">
        <f t="shared" si="38"/>
        <v>0.40200000000000002</v>
      </c>
      <c r="CO14" s="22">
        <f t="shared" si="39"/>
        <v>0</v>
      </c>
      <c r="CP14" s="22">
        <f t="shared" si="40"/>
        <v>0</v>
      </c>
      <c r="CQ14" s="22">
        <f t="shared" si="41"/>
        <v>0</v>
      </c>
      <c r="CR14" s="22">
        <f t="shared" si="42"/>
        <v>0</v>
      </c>
      <c r="CS14" s="6">
        <f t="shared" si="69"/>
        <v>0.40200000000000002</v>
      </c>
      <c r="CT14" s="22" t="str">
        <f t="shared" si="70"/>
        <v>Marine Repair Vessel Fitout</v>
      </c>
      <c r="CU14" s="81" t="str">
        <f t="shared" si="71"/>
        <v>2024/25</v>
      </c>
      <c r="CV14" s="77">
        <f t="shared" si="43"/>
        <v>0.40200000000000002</v>
      </c>
      <c r="CW14" s="6">
        <f t="shared" si="44"/>
        <v>0</v>
      </c>
      <c r="CX14" s="6">
        <f t="shared" si="45"/>
        <v>0</v>
      </c>
      <c r="CY14" s="6">
        <f t="shared" si="46"/>
        <v>0</v>
      </c>
      <c r="CZ14" s="6">
        <f t="shared" si="47"/>
        <v>0</v>
      </c>
      <c r="DA14" s="6">
        <f t="shared" si="72"/>
        <v>0</v>
      </c>
    </row>
    <row r="15" spans="1:105" ht="15.6" thickTop="1" thickBot="1">
      <c r="A15" s="22" t="str">
        <f>'1.0 Data'!A14</f>
        <v>Minor Plant and Equipment</v>
      </c>
      <c r="B15" s="22" t="str">
        <f>'1.0 Data'!B14</f>
        <v>2025/26</v>
      </c>
      <c r="C15" s="22" cm="1">
        <f t="array" ref="C15">_xlfn.IFNA(INDEX('1.0 Data'!G$9:G$36,MATCH($A15,'1.0 Data'!$A$9:$A$36,0),0),0)</f>
        <v>0.21977835148694252</v>
      </c>
      <c r="D15" s="22" cm="1">
        <f t="array" ref="D15">_xlfn.IFNA(INDEX('1.0 Data'!H$9:H$36,MATCH($A15,'1.0 Data'!$A$9:$A$36,0),0),0)</f>
        <v>0.21977835148694252</v>
      </c>
      <c r="E15" s="22" cm="1">
        <f t="array" ref="E15">_xlfn.IFNA(INDEX('1.0 Data'!I$9:I$36,MATCH($A15,'1.0 Data'!$A$9:$A$36,0),0),0)</f>
        <v>0.21977835148694252</v>
      </c>
      <c r="F15" s="22" cm="1">
        <f t="array" ref="F15">_xlfn.IFNA(INDEX('1.0 Data'!J$9:J$36,MATCH($A15,'1.0 Data'!$A$9:$A$36,0),0),0)</f>
        <v>0.21977835148694252</v>
      </c>
      <c r="G15" s="22" cm="1">
        <f t="array" ref="G15">_xlfn.IFNA(INDEX('1.0 Data'!K$9:K$36,MATCH($A15,'1.0 Data'!$A$9:$A$36,0),0),0)</f>
        <v>0.21977835148694252</v>
      </c>
      <c r="H15" s="6">
        <f t="shared" si="48"/>
        <v>1.0988917574347126</v>
      </c>
      <c r="J15" s="22" t="str">
        <f t="shared" si="49"/>
        <v>Minor Plant and Equipment</v>
      </c>
      <c r="K15" s="67" t="str">
        <f t="shared" si="50"/>
        <v>2024/25</v>
      </c>
      <c r="L15" s="6">
        <f>_xlfn.IFNA(HLOOKUP($B15,'1.1 Input'!$A$8:$O$15,6,FALSE)*C15,"")</f>
        <v>0.21337704027858498</v>
      </c>
      <c r="M15" s="6">
        <f>_xlfn.IFNA(HLOOKUP($B15,'1.1 Input'!$A$8:$O$15,6,FALSE)*D15,"")</f>
        <v>0.21337704027858498</v>
      </c>
      <c r="N15" s="6">
        <f>_xlfn.IFNA(HLOOKUP($B15,'1.1 Input'!$A$8:$O$15,6,FALSE)*E15,"")</f>
        <v>0.21337704027858498</v>
      </c>
      <c r="O15" s="6">
        <f>_xlfn.IFNA(HLOOKUP($B15,'1.1 Input'!$A$8:$O$15,6,FALSE)*F15,"")</f>
        <v>0.21337704027858498</v>
      </c>
      <c r="P15" s="6">
        <f>_xlfn.IFNA(HLOOKUP($B15,'1.1 Input'!$A$8:$O$15,6,FALSE)*G15,"")</f>
        <v>0.21337704027858498</v>
      </c>
      <c r="Q15" s="33">
        <f t="shared" si="35"/>
        <v>1.0668852013929249</v>
      </c>
      <c r="S15" s="22" t="str">
        <f t="shared" si="3"/>
        <v>Minor Plant and Equipment</v>
      </c>
      <c r="T15" s="6">
        <f>(IF(S15="","",L15*'1.0 Data'!$M14))</f>
        <v>0</v>
      </c>
      <c r="U15" s="6">
        <f>(IF(T15="","",M15*'1.0 Data'!$M14))</f>
        <v>0</v>
      </c>
      <c r="V15" s="6">
        <f>(IF(U15="","",N15*'1.0 Data'!$M14))</f>
        <v>0</v>
      </c>
      <c r="W15" s="6">
        <f>(IF(V15="","",O15*'1.0 Data'!$M14))</f>
        <v>0</v>
      </c>
      <c r="X15" s="6">
        <f>(IF(W15="","",P15*'1.0 Data'!$M14))</f>
        <v>0</v>
      </c>
      <c r="Y15" s="6">
        <f t="shared" si="51"/>
        <v>0</v>
      </c>
      <c r="AA15" s="22" t="str">
        <f t="shared" si="52"/>
        <v>Minor Plant and Equipment</v>
      </c>
      <c r="AB15" s="6">
        <f>IF(AA15="","",L15*'1.0 Data'!$N14)</f>
        <v>0</v>
      </c>
      <c r="AC15" s="6">
        <f>IF(AB15="","",M15*'1.0 Data'!$N14)</f>
        <v>0</v>
      </c>
      <c r="AD15" s="6">
        <f>IF(AC15="","",N15*'1.0 Data'!$N14)</f>
        <v>0</v>
      </c>
      <c r="AE15" s="6">
        <f>IF(AD15="","",O15*'1.0 Data'!$N14)</f>
        <v>0</v>
      </c>
      <c r="AF15" s="6">
        <f>IF(AE15="","",P15*'1.0 Data'!$N14)</f>
        <v>0</v>
      </c>
      <c r="AG15" s="6">
        <f t="shared" si="53"/>
        <v>0</v>
      </c>
      <c r="AI15" s="22" t="str">
        <f t="shared" si="54"/>
        <v>Minor Plant and Equipment</v>
      </c>
      <c r="AJ15" s="6">
        <f>IF(AI15="","",L15*'1.0 Data'!$O14)</f>
        <v>0</v>
      </c>
      <c r="AK15" s="6">
        <f>IF(AJ15="","",M15*'1.0 Data'!$O14)</f>
        <v>0</v>
      </c>
      <c r="AL15" s="6">
        <f>IF(AK15="","",N15*'1.0 Data'!$O14)</f>
        <v>0</v>
      </c>
      <c r="AM15" s="6">
        <f>IF(AL15="","",O15*'1.0 Data'!$O14)</f>
        <v>0</v>
      </c>
      <c r="AN15" s="6">
        <f>IF(AM15="","",P15*'1.0 Data'!$O14)</f>
        <v>0</v>
      </c>
      <c r="AO15" s="6">
        <f t="shared" si="55"/>
        <v>0</v>
      </c>
      <c r="AQ15" s="22" t="str">
        <f t="shared" si="56"/>
        <v>Minor Plant and Equipment</v>
      </c>
      <c r="AR15" s="6">
        <f>IF(AQ15="","",L15*'1.0 Data'!$P14)</f>
        <v>0</v>
      </c>
      <c r="AS15" s="6">
        <f>IF(AR15="","",M15*'1.0 Data'!$P14)</f>
        <v>0</v>
      </c>
      <c r="AT15" s="6">
        <f>IF(AS15="","",N15*'1.0 Data'!$P14)</f>
        <v>0</v>
      </c>
      <c r="AU15" s="6">
        <f>IF(AT15="","",O15*'1.0 Data'!$P14)</f>
        <v>0</v>
      </c>
      <c r="AV15" s="6">
        <f>IF(AU15="","",P15*'1.0 Data'!$P14)</f>
        <v>0</v>
      </c>
      <c r="AW15" s="6">
        <f t="shared" si="57"/>
        <v>0</v>
      </c>
      <c r="AY15" s="22" t="str">
        <f t="shared" si="36"/>
        <v>Minor Plant and Equipment</v>
      </c>
      <c r="AZ15" s="6">
        <f>IF(AY15="","",L15*'1.0 Data'!$Q14)</f>
        <v>0.21337704027858498</v>
      </c>
      <c r="BA15" s="6">
        <f>IF(AZ15="","",M15*'1.0 Data'!$Q14)</f>
        <v>0.21337704027858498</v>
      </c>
      <c r="BB15" s="6">
        <f>IF(BA15="","",N15*'1.0 Data'!$Q14)</f>
        <v>0.21337704027858498</v>
      </c>
      <c r="BC15" s="6">
        <f>IF(BB15="","",O15*'1.0 Data'!$Q14)</f>
        <v>0.21337704027858498</v>
      </c>
      <c r="BD15" s="6">
        <f>IF(BC15="","",P15*'1.0 Data'!$Q14)</f>
        <v>0.21337704027858498</v>
      </c>
      <c r="BE15" s="6">
        <f t="shared" si="58"/>
        <v>1.0668852013929249</v>
      </c>
      <c r="BG15" s="6">
        <f t="shared" si="59"/>
        <v>1.0668852013929249</v>
      </c>
      <c r="BH15" s="22">
        <f>H15*HLOOKUP($B15,'1.1 Input'!$A$8:$O$15,6,FALSE)</f>
        <v>1.0668852013929249</v>
      </c>
      <c r="BI15" s="23">
        <f t="shared" si="60"/>
        <v>0</v>
      </c>
      <c r="BK15" s="22" t="str">
        <f t="shared" si="61"/>
        <v>Minor Plant and Equipment</v>
      </c>
      <c r="BL15" s="6">
        <f>IF(BK15="","",T15*'1.1 Input'!D$58)</f>
        <v>0</v>
      </c>
      <c r="BM15" s="6">
        <f>IF(BL15="","",U15*'1.1 Input'!E$58)</f>
        <v>0</v>
      </c>
      <c r="BN15" s="6">
        <f>IF(BM15="","",V15*'1.1 Input'!F$58)</f>
        <v>0</v>
      </c>
      <c r="BO15" s="6">
        <f>IF(BN15="","",W15*'1.1 Input'!G$58)</f>
        <v>0</v>
      </c>
      <c r="BP15" s="6">
        <f>IF(BO15="","",X15*'1.1 Input'!H$58)</f>
        <v>0</v>
      </c>
      <c r="BQ15" s="6">
        <f t="shared" si="62"/>
        <v>0</v>
      </c>
      <c r="BR15" s="22" t="str">
        <f t="shared" si="63"/>
        <v>Minor Plant and Equipment</v>
      </c>
      <c r="BS15" s="6">
        <f>IF(BR15="","",AB15*'1.1 Input'!D$59)</f>
        <v>0</v>
      </c>
      <c r="BT15" s="6">
        <f>IF(BS15="","",AC15*'1.1 Input'!E$59)</f>
        <v>0</v>
      </c>
      <c r="BU15" s="6">
        <f>IF(BT15="","",AD15*'1.1 Input'!F$59)</f>
        <v>0</v>
      </c>
      <c r="BV15" s="6">
        <f>IF(BU15="","",AE15*'1.1 Input'!G$59)</f>
        <v>0</v>
      </c>
      <c r="BW15" s="6">
        <f>IF(BV15="","",AF15*'1.1 Input'!H$59)</f>
        <v>0</v>
      </c>
      <c r="BX15" s="6">
        <f t="shared" si="64"/>
        <v>0</v>
      </c>
      <c r="BY15" s="22" t="str">
        <f t="shared" si="65"/>
        <v>Minor Plant and Equipment</v>
      </c>
      <c r="BZ15" s="6">
        <f>IF(BY15="","",AJ15*'1.1 Input'!D$60)</f>
        <v>0</v>
      </c>
      <c r="CA15" s="6">
        <f>IF(BZ15="","",AK15*'1.1 Input'!E$60)</f>
        <v>0</v>
      </c>
      <c r="CB15" s="6">
        <f>IF(CA15="","",AL15*'1.1 Input'!F$60)</f>
        <v>0</v>
      </c>
      <c r="CC15" s="6">
        <f>IF(CB15="","",AM15*'1.1 Input'!G$60)</f>
        <v>0</v>
      </c>
      <c r="CD15" s="6">
        <f>IF(CC15="","",AN15*'1.1 Input'!H$60)</f>
        <v>0</v>
      </c>
      <c r="CE15" s="6">
        <f t="shared" si="66"/>
        <v>0</v>
      </c>
      <c r="CF15" s="22" t="str">
        <f t="shared" si="67"/>
        <v>Minor Plant and Equipment</v>
      </c>
      <c r="CG15" s="6">
        <f>IF(CF15="","",AR15*'1.1 Input'!D$61)</f>
        <v>0</v>
      </c>
      <c r="CH15" s="6">
        <f>IF(CG15="","",AS15*'1.1 Input'!E$61)</f>
        <v>0</v>
      </c>
      <c r="CI15" s="6">
        <f>IF(CH15="","",AT15*'1.1 Input'!F$61)</f>
        <v>0</v>
      </c>
      <c r="CJ15" s="6">
        <f>IF(CI15="","",AU15*'1.1 Input'!G$61)</f>
        <v>0</v>
      </c>
      <c r="CK15" s="6">
        <f>IF(CJ15="","",AV15*'1.1 Input'!H$61)</f>
        <v>0</v>
      </c>
      <c r="CL15" s="6">
        <f t="shared" si="68"/>
        <v>0</v>
      </c>
      <c r="CM15" s="22" t="str">
        <f t="shared" si="37"/>
        <v>Minor Plant and Equipment</v>
      </c>
      <c r="CN15" s="22">
        <f t="shared" si="38"/>
        <v>0.21337704027858498</v>
      </c>
      <c r="CO15" s="22">
        <f t="shared" si="39"/>
        <v>0.21337704027858498</v>
      </c>
      <c r="CP15" s="22">
        <f t="shared" si="40"/>
        <v>0.21337704027858498</v>
      </c>
      <c r="CQ15" s="22">
        <f t="shared" si="41"/>
        <v>0.21337704027858498</v>
      </c>
      <c r="CR15" s="22">
        <f t="shared" si="42"/>
        <v>0.21337704027858498</v>
      </c>
      <c r="CS15" s="6">
        <f t="shared" si="69"/>
        <v>1.0668852013929249</v>
      </c>
      <c r="CT15" s="22" t="str">
        <f t="shared" si="70"/>
        <v>Minor Plant and Equipment</v>
      </c>
      <c r="CU15" s="81" t="str">
        <f t="shared" si="71"/>
        <v>2024/25</v>
      </c>
      <c r="CV15" s="77">
        <f t="shared" si="43"/>
        <v>0.21337704027858498</v>
      </c>
      <c r="CW15" s="6">
        <f t="shared" si="44"/>
        <v>0.21337704027858498</v>
      </c>
      <c r="CX15" s="6">
        <f t="shared" si="45"/>
        <v>0.21337704027858498</v>
      </c>
      <c r="CY15" s="6">
        <f t="shared" si="46"/>
        <v>0.21337704027858498</v>
      </c>
      <c r="CZ15" s="6">
        <f t="shared" si="47"/>
        <v>0.21337704027858498</v>
      </c>
      <c r="DA15" s="6">
        <f t="shared" si="72"/>
        <v>0.85350816111433991</v>
      </c>
    </row>
    <row r="16" spans="1:105" ht="15.6" thickTop="1" thickBot="1">
      <c r="A16" s="22" t="str">
        <f>'1.0 Data'!A15</f>
        <v>Spare Subsea Cable</v>
      </c>
      <c r="B16" s="22" t="str">
        <f>'1.0 Data'!B15</f>
        <v>2025/26</v>
      </c>
      <c r="C16" s="22" cm="1">
        <f t="array" ref="C16">_xlfn.IFNA(INDEX('1.0 Data'!G$9:G$36,MATCH($A16,'1.0 Data'!$A$9:$A$36,0),0),0)</f>
        <v>3.2809422000000001</v>
      </c>
      <c r="D16" s="22" cm="1">
        <f t="array" ref="D16">_xlfn.IFNA(INDEX('1.0 Data'!H$9:H$36,MATCH($A16,'1.0 Data'!$A$9:$A$36,0),0),0)</f>
        <v>7.4779999999999998</v>
      </c>
      <c r="E16" s="22" cm="1">
        <f t="array" ref="E16">_xlfn.IFNA(INDEX('1.0 Data'!I$9:I$36,MATCH($A16,'1.0 Data'!$A$9:$A$36,0),0),0)</f>
        <v>0</v>
      </c>
      <c r="F16" s="22" cm="1">
        <f t="array" ref="F16">_xlfn.IFNA(INDEX('1.0 Data'!J$9:J$36,MATCH($A16,'1.0 Data'!$A$9:$A$36,0),0),0)</f>
        <v>0</v>
      </c>
      <c r="G16" s="22" cm="1">
        <f t="array" ref="G16">_xlfn.IFNA(INDEX('1.0 Data'!K$9:K$36,MATCH($A16,'1.0 Data'!$A$9:$A$36,0),0),0)</f>
        <v>0</v>
      </c>
      <c r="H16" s="6">
        <f t="shared" si="48"/>
        <v>10.7589422</v>
      </c>
      <c r="J16" s="22" t="str">
        <f t="shared" si="49"/>
        <v>Spare Subsea Cable</v>
      </c>
      <c r="K16" s="67" t="str">
        <f t="shared" si="50"/>
        <v>2024/25</v>
      </c>
      <c r="L16" s="6">
        <f>_xlfn.IFNA(HLOOKUP($B16,'1.1 Input'!$A$8:$O$15,6,FALSE)*C16,"")</f>
        <v>3.1853807766990294</v>
      </c>
      <c r="M16" s="6">
        <f>_xlfn.IFNA(HLOOKUP($B16,'1.1 Input'!$A$8:$O$15,6,FALSE)*D16,"")</f>
        <v>7.2601941747572818</v>
      </c>
      <c r="N16" s="6">
        <f>_xlfn.IFNA(HLOOKUP($B16,'1.1 Input'!$A$8:$O$15,6,FALSE)*E16,"")</f>
        <v>0</v>
      </c>
      <c r="O16" s="6">
        <f>_xlfn.IFNA(HLOOKUP($B16,'1.1 Input'!$A$8:$O$15,6,FALSE)*F16,"")</f>
        <v>0</v>
      </c>
      <c r="P16" s="6">
        <f>_xlfn.IFNA(HLOOKUP($B16,'1.1 Input'!$A$8:$O$15,6,FALSE)*G16,"")</f>
        <v>0</v>
      </c>
      <c r="Q16" s="33">
        <f t="shared" si="35"/>
        <v>10.445574951456312</v>
      </c>
      <c r="S16" s="22" t="str">
        <f t="shared" si="3"/>
        <v>Spare Subsea Cable</v>
      </c>
      <c r="T16" s="6">
        <f>(IF(S16="","",L16*'1.0 Data'!$M15))</f>
        <v>0</v>
      </c>
      <c r="U16" s="6">
        <f>(IF(T16="","",M16*'1.0 Data'!$M15))</f>
        <v>0</v>
      </c>
      <c r="V16" s="6">
        <f>(IF(U16="","",N16*'1.0 Data'!$M15))</f>
        <v>0</v>
      </c>
      <c r="W16" s="6">
        <f>(IF(V16="","",O16*'1.0 Data'!$M15))</f>
        <v>0</v>
      </c>
      <c r="X16" s="6">
        <f>(IF(W16="","",P16*'1.0 Data'!$M15))</f>
        <v>0</v>
      </c>
      <c r="Y16" s="6">
        <f t="shared" si="51"/>
        <v>0</v>
      </c>
      <c r="AA16" s="22" t="str">
        <f t="shared" si="52"/>
        <v>Spare Subsea Cable</v>
      </c>
      <c r="AB16" s="6">
        <f>IF(AA16="","",L16*'1.0 Data'!$N15)</f>
        <v>0</v>
      </c>
      <c r="AC16" s="6">
        <f>IF(AB16="","",M16*'1.0 Data'!$N15)</f>
        <v>0</v>
      </c>
      <c r="AD16" s="6">
        <f>IF(AC16="","",N16*'1.0 Data'!$N15)</f>
        <v>0</v>
      </c>
      <c r="AE16" s="6">
        <f>IF(AD16="","",O16*'1.0 Data'!$N15)</f>
        <v>0</v>
      </c>
      <c r="AF16" s="6">
        <f>IF(AE16="","",P16*'1.0 Data'!$N15)</f>
        <v>0</v>
      </c>
      <c r="AG16" s="6">
        <f t="shared" si="53"/>
        <v>0</v>
      </c>
      <c r="AI16" s="22" t="str">
        <f t="shared" si="54"/>
        <v>Spare Subsea Cable</v>
      </c>
      <c r="AJ16" s="6">
        <f>IF(AI16="","",L16*'1.0 Data'!$O15)</f>
        <v>0</v>
      </c>
      <c r="AK16" s="6">
        <f>IF(AJ16="","",M16*'1.0 Data'!$O15)</f>
        <v>0</v>
      </c>
      <c r="AL16" s="6">
        <f>IF(AK16="","",N16*'1.0 Data'!$O15)</f>
        <v>0</v>
      </c>
      <c r="AM16" s="6">
        <f>IF(AL16="","",O16*'1.0 Data'!$O15)</f>
        <v>0</v>
      </c>
      <c r="AN16" s="6">
        <f>IF(AM16="","",P16*'1.0 Data'!$O15)</f>
        <v>0</v>
      </c>
      <c r="AO16" s="6">
        <f t="shared" si="55"/>
        <v>0</v>
      </c>
      <c r="AQ16" s="22" t="str">
        <f t="shared" si="56"/>
        <v>Spare Subsea Cable</v>
      </c>
      <c r="AR16" s="6">
        <f>IF(AQ16="","",L16*'1.0 Data'!$P15)</f>
        <v>0</v>
      </c>
      <c r="AS16" s="6">
        <f>IF(AR16="","",M16*'1.0 Data'!$P15)</f>
        <v>0</v>
      </c>
      <c r="AT16" s="6">
        <f>IF(AS16="","",N16*'1.0 Data'!$P15)</f>
        <v>0</v>
      </c>
      <c r="AU16" s="6">
        <f>IF(AT16="","",O16*'1.0 Data'!$P15)</f>
        <v>0</v>
      </c>
      <c r="AV16" s="6">
        <f>IF(AU16="","",P16*'1.0 Data'!$P15)</f>
        <v>0</v>
      </c>
      <c r="AW16" s="6">
        <f t="shared" si="57"/>
        <v>0</v>
      </c>
      <c r="AY16" s="22" t="str">
        <f t="shared" si="36"/>
        <v>Spare Subsea Cable</v>
      </c>
      <c r="AZ16" s="6">
        <f>IF(AY16="","",L16*'1.0 Data'!$Q15)</f>
        <v>3.1853807766990294</v>
      </c>
      <c r="BA16" s="6">
        <f>IF(AZ16="","",M16*'1.0 Data'!$Q15)</f>
        <v>7.2601941747572818</v>
      </c>
      <c r="BB16" s="6">
        <f>IF(BA16="","",N16*'1.0 Data'!$Q15)</f>
        <v>0</v>
      </c>
      <c r="BC16" s="6">
        <f>IF(BB16="","",O16*'1.0 Data'!$Q15)</f>
        <v>0</v>
      </c>
      <c r="BD16" s="6">
        <f>IF(BC16="","",P16*'1.0 Data'!$Q15)</f>
        <v>0</v>
      </c>
      <c r="BE16" s="6">
        <f t="shared" si="58"/>
        <v>10.445574951456312</v>
      </c>
      <c r="BG16" s="6">
        <f t="shared" si="59"/>
        <v>10.445574951456312</v>
      </c>
      <c r="BH16" s="22">
        <f>H16*HLOOKUP($B16,'1.1 Input'!$A$8:$O$15,6,FALSE)</f>
        <v>10.44557495145631</v>
      </c>
      <c r="BI16" s="23">
        <f t="shared" si="60"/>
        <v>0</v>
      </c>
      <c r="BK16" s="22" t="str">
        <f t="shared" si="61"/>
        <v>Spare Subsea Cable</v>
      </c>
      <c r="BL16" s="6">
        <f>IF(BK16="","",T16*'1.1 Input'!D$58)</f>
        <v>0</v>
      </c>
      <c r="BM16" s="6">
        <f>IF(BL16="","",U16*'1.1 Input'!E$58)</f>
        <v>0</v>
      </c>
      <c r="BN16" s="6">
        <f>IF(BM16="","",V16*'1.1 Input'!F$58)</f>
        <v>0</v>
      </c>
      <c r="BO16" s="6">
        <f>IF(BN16="","",W16*'1.1 Input'!G$58)</f>
        <v>0</v>
      </c>
      <c r="BP16" s="6">
        <f>IF(BO16="","",X16*'1.1 Input'!H$58)</f>
        <v>0</v>
      </c>
      <c r="BQ16" s="6">
        <f t="shared" si="62"/>
        <v>0</v>
      </c>
      <c r="BR16" s="22" t="str">
        <f t="shared" si="63"/>
        <v>Spare Subsea Cable</v>
      </c>
      <c r="BS16" s="6">
        <f>IF(BR16="","",AB16*'1.1 Input'!D$59)</f>
        <v>0</v>
      </c>
      <c r="BT16" s="6">
        <f>IF(BS16="","",AC16*'1.1 Input'!E$59)</f>
        <v>0</v>
      </c>
      <c r="BU16" s="6">
        <f>IF(BT16="","",AD16*'1.1 Input'!F$59)</f>
        <v>0</v>
      </c>
      <c r="BV16" s="6">
        <f>IF(BU16="","",AE16*'1.1 Input'!G$59)</f>
        <v>0</v>
      </c>
      <c r="BW16" s="6">
        <f>IF(BV16="","",AF16*'1.1 Input'!H$59)</f>
        <v>0</v>
      </c>
      <c r="BX16" s="6">
        <f t="shared" si="64"/>
        <v>0</v>
      </c>
      <c r="BY16" s="22" t="str">
        <f t="shared" si="65"/>
        <v>Spare Subsea Cable</v>
      </c>
      <c r="BZ16" s="6">
        <f>IF(BY16="","",AJ16*'1.1 Input'!D$60)</f>
        <v>0</v>
      </c>
      <c r="CA16" s="6">
        <f>IF(BZ16="","",AK16*'1.1 Input'!E$60)</f>
        <v>0</v>
      </c>
      <c r="CB16" s="6">
        <f>IF(CA16="","",AL16*'1.1 Input'!F$60)</f>
        <v>0</v>
      </c>
      <c r="CC16" s="6">
        <f>IF(CB16="","",AM16*'1.1 Input'!G$60)</f>
        <v>0</v>
      </c>
      <c r="CD16" s="6">
        <f>IF(CC16="","",AN16*'1.1 Input'!H$60)</f>
        <v>0</v>
      </c>
      <c r="CE16" s="6">
        <f t="shared" si="66"/>
        <v>0</v>
      </c>
      <c r="CF16" s="22" t="str">
        <f t="shared" si="67"/>
        <v>Spare Subsea Cable</v>
      </c>
      <c r="CG16" s="6">
        <f>IF(CF16="","",AR16*'1.1 Input'!D$61)</f>
        <v>0</v>
      </c>
      <c r="CH16" s="6">
        <f>IF(CG16="","",AS16*'1.1 Input'!E$61)</f>
        <v>0</v>
      </c>
      <c r="CI16" s="6">
        <f>IF(CH16="","",AT16*'1.1 Input'!F$61)</f>
        <v>0</v>
      </c>
      <c r="CJ16" s="6">
        <f>IF(CI16="","",AU16*'1.1 Input'!G$61)</f>
        <v>0</v>
      </c>
      <c r="CK16" s="6">
        <f>IF(CJ16="","",AV16*'1.1 Input'!H$61)</f>
        <v>0</v>
      </c>
      <c r="CL16" s="6">
        <f t="shared" si="68"/>
        <v>0</v>
      </c>
      <c r="CM16" s="22" t="str">
        <f t="shared" si="37"/>
        <v>Spare Subsea Cable</v>
      </c>
      <c r="CN16" s="22">
        <f t="shared" si="38"/>
        <v>3.1853807766990294</v>
      </c>
      <c r="CO16" s="22">
        <f t="shared" si="39"/>
        <v>7.2601941747572818</v>
      </c>
      <c r="CP16" s="22">
        <f t="shared" si="40"/>
        <v>0</v>
      </c>
      <c r="CQ16" s="22">
        <f t="shared" si="41"/>
        <v>0</v>
      </c>
      <c r="CR16" s="22">
        <f t="shared" si="42"/>
        <v>0</v>
      </c>
      <c r="CS16" s="6">
        <f t="shared" si="69"/>
        <v>10.445574951456312</v>
      </c>
      <c r="CT16" s="22" t="str">
        <f t="shared" si="70"/>
        <v>Spare Subsea Cable</v>
      </c>
      <c r="CU16" s="81" t="str">
        <f t="shared" si="71"/>
        <v>2024/25</v>
      </c>
      <c r="CV16" s="77">
        <f t="shared" si="43"/>
        <v>3.1853807766990294</v>
      </c>
      <c r="CW16" s="6">
        <f t="shared" si="44"/>
        <v>7.2601941747572818</v>
      </c>
      <c r="CX16" s="6">
        <f t="shared" si="45"/>
        <v>0</v>
      </c>
      <c r="CY16" s="6">
        <f t="shared" si="46"/>
        <v>0</v>
      </c>
      <c r="CZ16" s="6">
        <f t="shared" si="47"/>
        <v>0</v>
      </c>
      <c r="DA16" s="6">
        <f t="shared" si="72"/>
        <v>7.2601941747572818</v>
      </c>
    </row>
    <row r="17" spans="1:105" ht="15.6" thickTop="1" thickBot="1">
      <c r="A17" s="22" t="str">
        <f>'1.0 Data'!A16</f>
        <v>Laptop</v>
      </c>
      <c r="B17" s="22" t="str">
        <f>'1.0 Data'!B16</f>
        <v>2021/22</v>
      </c>
      <c r="C17" s="22" cm="1">
        <f t="array" ref="C17">_xlfn.IFNA(INDEX('1.0 Data'!G$9:G$36,MATCH($A17,'1.0 Data'!$A$9:$A$36,0),0),0)</f>
        <v>2.8899999999999999E-2</v>
      </c>
      <c r="D17" s="22" cm="1">
        <f t="array" ref="D17">_xlfn.IFNA(INDEX('1.0 Data'!H$9:H$36,MATCH($A17,'1.0 Data'!$A$9:$A$36,0),0),0)</f>
        <v>0</v>
      </c>
      <c r="E17" s="22" cm="1">
        <f t="array" ref="E17">_xlfn.IFNA(INDEX('1.0 Data'!I$9:I$36,MATCH($A17,'1.0 Data'!$A$9:$A$36,0),0),0)</f>
        <v>0</v>
      </c>
      <c r="F17" s="22" cm="1">
        <f t="array" ref="F17">_xlfn.IFNA(INDEX('1.0 Data'!J$9:J$36,MATCH($A17,'1.0 Data'!$A$9:$A$36,0),0),0)</f>
        <v>2.8899999999999999E-2</v>
      </c>
      <c r="G17" s="22" cm="1">
        <f t="array" ref="G17">_xlfn.IFNA(INDEX('1.0 Data'!K$9:K$36,MATCH($A17,'1.0 Data'!$A$9:$A$36,0),0),0)</f>
        <v>0</v>
      </c>
      <c r="H17" s="6">
        <f t="shared" si="48"/>
        <v>5.7799999999999997E-2</v>
      </c>
      <c r="J17" s="22" t="str">
        <f t="shared" si="49"/>
        <v>Laptop</v>
      </c>
      <c r="K17" s="67" t="str">
        <f t="shared" si="50"/>
        <v>2024/25</v>
      </c>
      <c r="L17" s="6">
        <f>_xlfn.IFNA(HLOOKUP($B17,'1.1 Input'!$A$8:$O$15,6,FALSE)*C17,"")</f>
        <v>3.32123660346249E-2</v>
      </c>
      <c r="M17" s="6">
        <f>_xlfn.IFNA(HLOOKUP($B17,'1.1 Input'!$A$8:$O$15,6,FALSE)*D17,"")</f>
        <v>0</v>
      </c>
      <c r="N17" s="6">
        <f>_xlfn.IFNA(HLOOKUP($B17,'1.1 Input'!$A$8:$O$15,6,FALSE)*E17,"")</f>
        <v>0</v>
      </c>
      <c r="O17" s="6">
        <f>_xlfn.IFNA(HLOOKUP($B17,'1.1 Input'!$A$8:$O$15,6,FALSE)*F17,"")</f>
        <v>3.32123660346249E-2</v>
      </c>
      <c r="P17" s="6">
        <f>_xlfn.IFNA(HLOOKUP($B17,'1.1 Input'!$A$8:$O$15,6,FALSE)*G17,"")</f>
        <v>0</v>
      </c>
      <c r="Q17" s="33">
        <f t="shared" si="35"/>
        <v>6.6424732069249801E-2</v>
      </c>
      <c r="S17" s="22" t="str">
        <f t="shared" si="3"/>
        <v>Laptop</v>
      </c>
      <c r="T17" s="6">
        <f>(IF(S17="","",L17*'1.0 Data'!$M16))</f>
        <v>0</v>
      </c>
      <c r="U17" s="6">
        <f>(IF(T17="","",M17*'1.0 Data'!$M16))</f>
        <v>0</v>
      </c>
      <c r="V17" s="6">
        <f>(IF(U17="","",N17*'1.0 Data'!$M16))</f>
        <v>0</v>
      </c>
      <c r="W17" s="6">
        <f>(IF(V17="","",O17*'1.0 Data'!$M16))</f>
        <v>0</v>
      </c>
      <c r="X17" s="6">
        <f>(IF(W17="","",P17*'1.0 Data'!$M16))</f>
        <v>0</v>
      </c>
      <c r="Y17" s="6">
        <f t="shared" si="51"/>
        <v>0</v>
      </c>
      <c r="AA17" s="22" t="str">
        <f t="shared" si="52"/>
        <v>Laptop</v>
      </c>
      <c r="AB17" s="6">
        <f>IF(AA17="","",L17*'1.0 Data'!$N16)</f>
        <v>0</v>
      </c>
      <c r="AC17" s="6">
        <f>IF(AB17="","",M17*'1.0 Data'!$N16)</f>
        <v>0</v>
      </c>
      <c r="AD17" s="6">
        <f>IF(AC17="","",N17*'1.0 Data'!$N16)</f>
        <v>0</v>
      </c>
      <c r="AE17" s="6">
        <f>IF(AD17="","",O17*'1.0 Data'!$N16)</f>
        <v>0</v>
      </c>
      <c r="AF17" s="6">
        <f>IF(AE17="","",P17*'1.0 Data'!$N16)</f>
        <v>0</v>
      </c>
      <c r="AG17" s="6">
        <f t="shared" si="53"/>
        <v>0</v>
      </c>
      <c r="AI17" s="22" t="str">
        <f t="shared" si="54"/>
        <v>Laptop</v>
      </c>
      <c r="AJ17" s="6">
        <f>IF(AI17="","",L17*'1.0 Data'!$O16)</f>
        <v>0</v>
      </c>
      <c r="AK17" s="6">
        <f>IF(AJ17="","",M17*'1.0 Data'!$O16)</f>
        <v>0</v>
      </c>
      <c r="AL17" s="6">
        <f>IF(AK17="","",N17*'1.0 Data'!$O16)</f>
        <v>0</v>
      </c>
      <c r="AM17" s="6">
        <f>IF(AL17="","",O17*'1.0 Data'!$O16)</f>
        <v>0</v>
      </c>
      <c r="AN17" s="6">
        <f>IF(AM17="","",P17*'1.0 Data'!$O16)</f>
        <v>0</v>
      </c>
      <c r="AO17" s="6">
        <f t="shared" si="55"/>
        <v>0</v>
      </c>
      <c r="AQ17" s="22" t="str">
        <f t="shared" si="56"/>
        <v>Laptop</v>
      </c>
      <c r="AR17" s="6">
        <f>IF(AQ17="","",L17*'1.0 Data'!$P16)</f>
        <v>0</v>
      </c>
      <c r="AS17" s="6">
        <f>IF(AR17="","",M17*'1.0 Data'!$P16)</f>
        <v>0</v>
      </c>
      <c r="AT17" s="6">
        <f>IF(AS17="","",N17*'1.0 Data'!$P16)</f>
        <v>0</v>
      </c>
      <c r="AU17" s="6">
        <f>IF(AT17="","",O17*'1.0 Data'!$P16)</f>
        <v>0</v>
      </c>
      <c r="AV17" s="6">
        <f>IF(AU17="","",P17*'1.0 Data'!$P16)</f>
        <v>0</v>
      </c>
      <c r="AW17" s="6">
        <f t="shared" si="57"/>
        <v>0</v>
      </c>
      <c r="AY17" s="22" t="str">
        <f t="shared" si="36"/>
        <v>Laptop</v>
      </c>
      <c r="AZ17" s="6">
        <f>IF(AY17="","",L17*'1.0 Data'!$Q16)</f>
        <v>3.32123660346249E-2</v>
      </c>
      <c r="BA17" s="6">
        <f>IF(AZ17="","",M17*'1.0 Data'!$Q16)</f>
        <v>0</v>
      </c>
      <c r="BB17" s="6">
        <f>IF(BA17="","",N17*'1.0 Data'!$Q16)</f>
        <v>0</v>
      </c>
      <c r="BC17" s="6">
        <f>IF(BB17="","",O17*'1.0 Data'!$Q16)</f>
        <v>3.32123660346249E-2</v>
      </c>
      <c r="BD17" s="6">
        <f>IF(BC17="","",P17*'1.0 Data'!$Q16)</f>
        <v>0</v>
      </c>
      <c r="BE17" s="6">
        <f t="shared" si="58"/>
        <v>6.6424732069249801E-2</v>
      </c>
      <c r="BG17" s="6">
        <f t="shared" si="59"/>
        <v>6.6424732069249801E-2</v>
      </c>
      <c r="BH17" s="22">
        <f>H17*HLOOKUP($B17,'1.1 Input'!$A$8:$O$15,6,FALSE)</f>
        <v>6.6424732069249801E-2</v>
      </c>
      <c r="BI17" s="23">
        <f t="shared" si="60"/>
        <v>0</v>
      </c>
      <c r="BK17" s="22" t="str">
        <f t="shared" si="61"/>
        <v>Laptop</v>
      </c>
      <c r="BL17" s="6">
        <f>IF(BK17="","",T17*'1.1 Input'!D$58)</f>
        <v>0</v>
      </c>
      <c r="BM17" s="6">
        <f>IF(BL17="","",U17*'1.1 Input'!E$58)</f>
        <v>0</v>
      </c>
      <c r="BN17" s="6">
        <f>IF(BM17="","",V17*'1.1 Input'!F$58)</f>
        <v>0</v>
      </c>
      <c r="BO17" s="6">
        <f>IF(BN17="","",W17*'1.1 Input'!G$58)</f>
        <v>0</v>
      </c>
      <c r="BP17" s="6">
        <f>IF(BO17="","",X17*'1.1 Input'!H$58)</f>
        <v>0</v>
      </c>
      <c r="BQ17" s="6">
        <f t="shared" si="62"/>
        <v>0</v>
      </c>
      <c r="BR17" s="22" t="str">
        <f t="shared" si="63"/>
        <v>Laptop</v>
      </c>
      <c r="BS17" s="6">
        <f>IF(BR17="","",AB17*'1.1 Input'!D$59)</f>
        <v>0</v>
      </c>
      <c r="BT17" s="6">
        <f>IF(BS17="","",AC17*'1.1 Input'!E$59)</f>
        <v>0</v>
      </c>
      <c r="BU17" s="6">
        <f>IF(BT17="","",AD17*'1.1 Input'!F$59)</f>
        <v>0</v>
      </c>
      <c r="BV17" s="6">
        <f>IF(BU17="","",AE17*'1.1 Input'!G$59)</f>
        <v>0</v>
      </c>
      <c r="BW17" s="6">
        <f>IF(BV17="","",AF17*'1.1 Input'!H$59)</f>
        <v>0</v>
      </c>
      <c r="BX17" s="6">
        <f t="shared" si="64"/>
        <v>0</v>
      </c>
      <c r="BY17" s="22" t="str">
        <f t="shared" si="65"/>
        <v>Laptop</v>
      </c>
      <c r="BZ17" s="6">
        <f>IF(BY17="","",AJ17*'1.1 Input'!D$60)</f>
        <v>0</v>
      </c>
      <c r="CA17" s="6">
        <f>IF(BZ17="","",AK17*'1.1 Input'!E$60)</f>
        <v>0</v>
      </c>
      <c r="CB17" s="6">
        <f>IF(CA17="","",AL17*'1.1 Input'!F$60)</f>
        <v>0</v>
      </c>
      <c r="CC17" s="6">
        <f>IF(CB17="","",AM17*'1.1 Input'!G$60)</f>
        <v>0</v>
      </c>
      <c r="CD17" s="6">
        <f>IF(CC17="","",AN17*'1.1 Input'!H$60)</f>
        <v>0</v>
      </c>
      <c r="CE17" s="6">
        <f t="shared" si="66"/>
        <v>0</v>
      </c>
      <c r="CF17" s="22" t="str">
        <f t="shared" si="67"/>
        <v>Laptop</v>
      </c>
      <c r="CG17" s="6">
        <f>IF(CF17="","",AR17*'1.1 Input'!D$61)</f>
        <v>0</v>
      </c>
      <c r="CH17" s="6">
        <f>IF(CG17="","",AS17*'1.1 Input'!E$61)</f>
        <v>0</v>
      </c>
      <c r="CI17" s="6">
        <f>IF(CH17="","",AT17*'1.1 Input'!F$61)</f>
        <v>0</v>
      </c>
      <c r="CJ17" s="6">
        <f>IF(CI17="","",AU17*'1.1 Input'!G$61)</f>
        <v>0</v>
      </c>
      <c r="CK17" s="6">
        <f>IF(CJ17="","",AV17*'1.1 Input'!H$61)</f>
        <v>0</v>
      </c>
      <c r="CL17" s="6">
        <f t="shared" si="68"/>
        <v>0</v>
      </c>
      <c r="CM17" s="22" t="str">
        <f t="shared" si="37"/>
        <v>Laptop</v>
      </c>
      <c r="CN17" s="22">
        <f t="shared" si="38"/>
        <v>3.32123660346249E-2</v>
      </c>
      <c r="CO17" s="22">
        <f t="shared" si="39"/>
        <v>0</v>
      </c>
      <c r="CP17" s="22">
        <f t="shared" si="40"/>
        <v>0</v>
      </c>
      <c r="CQ17" s="22">
        <f t="shared" si="41"/>
        <v>3.32123660346249E-2</v>
      </c>
      <c r="CR17" s="22">
        <f t="shared" si="42"/>
        <v>0</v>
      </c>
      <c r="CS17" s="6">
        <f t="shared" si="69"/>
        <v>6.6424732069249801E-2</v>
      </c>
      <c r="CT17" s="22" t="str">
        <f t="shared" si="70"/>
        <v>Laptop</v>
      </c>
      <c r="CU17" s="81" t="str">
        <f t="shared" si="71"/>
        <v>2024/25</v>
      </c>
      <c r="CV17" s="77">
        <f t="shared" si="43"/>
        <v>3.32123660346249E-2</v>
      </c>
      <c r="CW17" s="6">
        <f t="shared" si="44"/>
        <v>0</v>
      </c>
      <c r="CX17" s="6">
        <f t="shared" si="45"/>
        <v>0</v>
      </c>
      <c r="CY17" s="6">
        <f t="shared" si="46"/>
        <v>3.32123660346249E-2</v>
      </c>
      <c r="CZ17" s="6">
        <f t="shared" si="47"/>
        <v>0</v>
      </c>
      <c r="DA17" s="6">
        <f t="shared" si="72"/>
        <v>3.32123660346249E-2</v>
      </c>
    </row>
    <row r="18" spans="1:105" ht="15.6" thickTop="1" thickBot="1">
      <c r="A18" s="22" t="str">
        <f>'1.0 Data'!A17</f>
        <v>Phones</v>
      </c>
      <c r="B18" s="22" t="str">
        <f>'1.0 Data'!B17</f>
        <v>2021/22</v>
      </c>
      <c r="C18" s="22" cm="1">
        <f t="array" ref="C18">_xlfn.IFNA(INDEX('1.0 Data'!G$9:G$36,MATCH($A18,'1.0 Data'!$A$9:$A$36,0),0),0)</f>
        <v>7.0000000000000001E-3</v>
      </c>
      <c r="D18" s="22" cm="1">
        <f t="array" ref="D18">_xlfn.IFNA(INDEX('1.0 Data'!H$9:H$36,MATCH($A18,'1.0 Data'!$A$9:$A$36,0),0),0)</f>
        <v>0</v>
      </c>
      <c r="E18" s="22" cm="1">
        <f t="array" ref="E18">_xlfn.IFNA(INDEX('1.0 Data'!I$9:I$36,MATCH($A18,'1.0 Data'!$A$9:$A$36,0),0),0)</f>
        <v>0</v>
      </c>
      <c r="F18" s="22" cm="1">
        <f t="array" ref="F18">_xlfn.IFNA(INDEX('1.0 Data'!J$9:J$36,MATCH($A18,'1.0 Data'!$A$9:$A$36,0),0),0)</f>
        <v>7.0000000000000001E-3</v>
      </c>
      <c r="G18" s="22" cm="1">
        <f t="array" ref="G18">_xlfn.IFNA(INDEX('1.0 Data'!K$9:K$36,MATCH($A18,'1.0 Data'!$A$9:$A$36,0),0),0)</f>
        <v>0</v>
      </c>
      <c r="H18" s="6">
        <f t="shared" si="48"/>
        <v>1.4E-2</v>
      </c>
      <c r="J18" s="22" t="str">
        <f t="shared" si="49"/>
        <v>Phones</v>
      </c>
      <c r="K18" s="67" t="str">
        <f t="shared" si="50"/>
        <v>2024/25</v>
      </c>
      <c r="L18" s="6">
        <f>_xlfn.IFNA(HLOOKUP($B18,'1.1 Input'!$A$8:$O$15,6,FALSE)*C18,"")</f>
        <v>8.0445177246496313E-3</v>
      </c>
      <c r="M18" s="6">
        <f>_xlfn.IFNA(HLOOKUP($B18,'1.1 Input'!$A$8:$O$15,6,FALSE)*D18,"")</f>
        <v>0</v>
      </c>
      <c r="N18" s="6">
        <f>_xlfn.IFNA(HLOOKUP($B18,'1.1 Input'!$A$8:$O$15,6,FALSE)*E18,"")</f>
        <v>0</v>
      </c>
      <c r="O18" s="6">
        <f>_xlfn.IFNA(HLOOKUP($B18,'1.1 Input'!$A$8:$O$15,6,FALSE)*F18,"")</f>
        <v>8.0445177246496313E-3</v>
      </c>
      <c r="P18" s="6">
        <f>_xlfn.IFNA(HLOOKUP($B18,'1.1 Input'!$A$8:$O$15,6,FALSE)*G18,"")</f>
        <v>0</v>
      </c>
      <c r="Q18" s="33">
        <f t="shared" si="35"/>
        <v>1.6089035449299263E-2</v>
      </c>
      <c r="S18" s="22" t="str">
        <f t="shared" si="3"/>
        <v>Phones</v>
      </c>
      <c r="T18" s="6">
        <f>(IF(S18="","",L18*'1.0 Data'!$M17))</f>
        <v>0</v>
      </c>
      <c r="U18" s="6">
        <f>(IF(T18="","",M18*'1.0 Data'!$M17))</f>
        <v>0</v>
      </c>
      <c r="V18" s="6">
        <f>(IF(U18="","",N18*'1.0 Data'!$M17))</f>
        <v>0</v>
      </c>
      <c r="W18" s="6">
        <f>(IF(V18="","",O18*'1.0 Data'!$M17))</f>
        <v>0</v>
      </c>
      <c r="X18" s="6">
        <f>(IF(W18="","",P18*'1.0 Data'!$M17))</f>
        <v>0</v>
      </c>
      <c r="Y18" s="6">
        <f t="shared" si="51"/>
        <v>0</v>
      </c>
      <c r="AA18" s="22" t="str">
        <f t="shared" si="52"/>
        <v>Phones</v>
      </c>
      <c r="AB18" s="6">
        <f>IF(AA18="","",L18*'1.0 Data'!$N17)</f>
        <v>0</v>
      </c>
      <c r="AC18" s="6">
        <f>IF(AB18="","",M18*'1.0 Data'!$N17)</f>
        <v>0</v>
      </c>
      <c r="AD18" s="6">
        <f>IF(AC18="","",N18*'1.0 Data'!$N17)</f>
        <v>0</v>
      </c>
      <c r="AE18" s="6">
        <f>IF(AD18="","",O18*'1.0 Data'!$N17)</f>
        <v>0</v>
      </c>
      <c r="AF18" s="6">
        <f>IF(AE18="","",P18*'1.0 Data'!$N17)</f>
        <v>0</v>
      </c>
      <c r="AG18" s="6">
        <f t="shared" si="53"/>
        <v>0</v>
      </c>
      <c r="AI18" s="22" t="str">
        <f t="shared" si="54"/>
        <v>Phones</v>
      </c>
      <c r="AJ18" s="6">
        <f>IF(AI18="","",L18*'1.0 Data'!$O17)</f>
        <v>0</v>
      </c>
      <c r="AK18" s="6">
        <f>IF(AJ18="","",M18*'1.0 Data'!$O17)</f>
        <v>0</v>
      </c>
      <c r="AL18" s="6">
        <f>IF(AK18="","",N18*'1.0 Data'!$O17)</f>
        <v>0</v>
      </c>
      <c r="AM18" s="6">
        <f>IF(AL18="","",O18*'1.0 Data'!$O17)</f>
        <v>0</v>
      </c>
      <c r="AN18" s="6">
        <f>IF(AM18="","",P18*'1.0 Data'!$O17)</f>
        <v>0</v>
      </c>
      <c r="AO18" s="6">
        <f t="shared" si="55"/>
        <v>0</v>
      </c>
      <c r="AQ18" s="22" t="str">
        <f t="shared" si="56"/>
        <v>Phones</v>
      </c>
      <c r="AR18" s="6">
        <f>IF(AQ18="","",L18*'1.0 Data'!$P17)</f>
        <v>0</v>
      </c>
      <c r="AS18" s="6">
        <f>IF(AR18="","",M18*'1.0 Data'!$P17)</f>
        <v>0</v>
      </c>
      <c r="AT18" s="6">
        <f>IF(AS18="","",N18*'1.0 Data'!$P17)</f>
        <v>0</v>
      </c>
      <c r="AU18" s="6">
        <f>IF(AT18="","",O18*'1.0 Data'!$P17)</f>
        <v>0</v>
      </c>
      <c r="AV18" s="6">
        <f>IF(AU18="","",P18*'1.0 Data'!$P17)</f>
        <v>0</v>
      </c>
      <c r="AW18" s="6">
        <f t="shared" si="57"/>
        <v>0</v>
      </c>
      <c r="AY18" s="22" t="str">
        <f t="shared" si="36"/>
        <v>Phones</v>
      </c>
      <c r="AZ18" s="6">
        <f>IF(AY18="","",L18*'1.0 Data'!$Q17)</f>
        <v>8.0445177246496313E-3</v>
      </c>
      <c r="BA18" s="6">
        <f>IF(AZ18="","",M18*'1.0 Data'!$Q17)</f>
        <v>0</v>
      </c>
      <c r="BB18" s="6">
        <f>IF(BA18="","",N18*'1.0 Data'!$Q17)</f>
        <v>0</v>
      </c>
      <c r="BC18" s="6">
        <f>IF(BB18="","",O18*'1.0 Data'!$Q17)</f>
        <v>8.0445177246496313E-3</v>
      </c>
      <c r="BD18" s="6">
        <f>IF(BC18="","",P18*'1.0 Data'!$Q17)</f>
        <v>0</v>
      </c>
      <c r="BE18" s="6">
        <f t="shared" si="58"/>
        <v>1.6089035449299263E-2</v>
      </c>
      <c r="BG18" s="6">
        <f t="shared" si="59"/>
        <v>1.6089035449299263E-2</v>
      </c>
      <c r="BH18" s="22">
        <f>H18*HLOOKUP($B18,'1.1 Input'!$A$8:$O$15,6,FALSE)</f>
        <v>1.6089035449299263E-2</v>
      </c>
      <c r="BI18" s="23">
        <f t="shared" si="60"/>
        <v>0</v>
      </c>
      <c r="BK18" s="22" t="str">
        <f t="shared" si="61"/>
        <v>Phones</v>
      </c>
      <c r="BL18" s="6">
        <f>IF(BK18="","",T18*'1.1 Input'!D$58)</f>
        <v>0</v>
      </c>
      <c r="BM18" s="6">
        <f>IF(BL18="","",U18*'1.1 Input'!E$58)</f>
        <v>0</v>
      </c>
      <c r="BN18" s="6">
        <f>IF(BM18="","",V18*'1.1 Input'!F$58)</f>
        <v>0</v>
      </c>
      <c r="BO18" s="6">
        <f>IF(BN18="","",W18*'1.1 Input'!G$58)</f>
        <v>0</v>
      </c>
      <c r="BP18" s="6">
        <f>IF(BO18="","",X18*'1.1 Input'!H$58)</f>
        <v>0</v>
      </c>
      <c r="BQ18" s="6">
        <f t="shared" si="62"/>
        <v>0</v>
      </c>
      <c r="BR18" s="22" t="str">
        <f t="shared" si="63"/>
        <v>Phones</v>
      </c>
      <c r="BS18" s="6">
        <f>IF(BR18="","",AB18*'1.1 Input'!D$59)</f>
        <v>0</v>
      </c>
      <c r="BT18" s="6">
        <f>IF(BS18="","",AC18*'1.1 Input'!E$59)</f>
        <v>0</v>
      </c>
      <c r="BU18" s="6">
        <f>IF(BT18="","",AD18*'1.1 Input'!F$59)</f>
        <v>0</v>
      </c>
      <c r="BV18" s="6">
        <f>IF(BU18="","",AE18*'1.1 Input'!G$59)</f>
        <v>0</v>
      </c>
      <c r="BW18" s="6">
        <f>IF(BV18="","",AF18*'1.1 Input'!H$59)</f>
        <v>0</v>
      </c>
      <c r="BX18" s="6">
        <f t="shared" si="64"/>
        <v>0</v>
      </c>
      <c r="BY18" s="22" t="str">
        <f t="shared" si="65"/>
        <v>Phones</v>
      </c>
      <c r="BZ18" s="6">
        <f>IF(BY18="","",AJ18*'1.1 Input'!D$60)</f>
        <v>0</v>
      </c>
      <c r="CA18" s="6">
        <f>IF(BZ18="","",AK18*'1.1 Input'!E$60)</f>
        <v>0</v>
      </c>
      <c r="CB18" s="6">
        <f>IF(CA18="","",AL18*'1.1 Input'!F$60)</f>
        <v>0</v>
      </c>
      <c r="CC18" s="6">
        <f>IF(CB18="","",AM18*'1.1 Input'!G$60)</f>
        <v>0</v>
      </c>
      <c r="CD18" s="6">
        <f>IF(CC18="","",AN18*'1.1 Input'!H$60)</f>
        <v>0</v>
      </c>
      <c r="CE18" s="6">
        <f t="shared" si="66"/>
        <v>0</v>
      </c>
      <c r="CF18" s="22" t="str">
        <f t="shared" si="67"/>
        <v>Phones</v>
      </c>
      <c r="CG18" s="6">
        <f>IF(CF18="","",AR18*'1.1 Input'!D$61)</f>
        <v>0</v>
      </c>
      <c r="CH18" s="6">
        <f>IF(CG18="","",AS18*'1.1 Input'!E$61)</f>
        <v>0</v>
      </c>
      <c r="CI18" s="6">
        <f>IF(CH18="","",AT18*'1.1 Input'!F$61)</f>
        <v>0</v>
      </c>
      <c r="CJ18" s="6">
        <f>IF(CI18="","",AU18*'1.1 Input'!G$61)</f>
        <v>0</v>
      </c>
      <c r="CK18" s="6">
        <f>IF(CJ18="","",AV18*'1.1 Input'!H$61)</f>
        <v>0</v>
      </c>
      <c r="CL18" s="6">
        <f t="shared" si="68"/>
        <v>0</v>
      </c>
      <c r="CM18" s="22" t="str">
        <f t="shared" si="37"/>
        <v>Phones</v>
      </c>
      <c r="CN18" s="22">
        <f t="shared" si="38"/>
        <v>8.0445177246496313E-3</v>
      </c>
      <c r="CO18" s="22">
        <f t="shared" si="39"/>
        <v>0</v>
      </c>
      <c r="CP18" s="22">
        <f t="shared" si="40"/>
        <v>0</v>
      </c>
      <c r="CQ18" s="22">
        <f t="shared" si="41"/>
        <v>8.0445177246496313E-3</v>
      </c>
      <c r="CR18" s="22">
        <f t="shared" si="42"/>
        <v>0</v>
      </c>
      <c r="CS18" s="6">
        <f t="shared" si="69"/>
        <v>1.6089035449299263E-2</v>
      </c>
      <c r="CT18" s="22" t="str">
        <f t="shared" si="70"/>
        <v>Phones</v>
      </c>
      <c r="CU18" s="81" t="str">
        <f t="shared" si="71"/>
        <v>2024/25</v>
      </c>
      <c r="CV18" s="77">
        <f t="shared" si="43"/>
        <v>8.0445177246496313E-3</v>
      </c>
      <c r="CW18" s="6">
        <f t="shared" si="44"/>
        <v>0</v>
      </c>
      <c r="CX18" s="6">
        <f t="shared" si="45"/>
        <v>0</v>
      </c>
      <c r="CY18" s="6">
        <f t="shared" si="46"/>
        <v>8.0445177246496313E-3</v>
      </c>
      <c r="CZ18" s="6">
        <f t="shared" si="47"/>
        <v>0</v>
      </c>
      <c r="DA18" s="6">
        <f t="shared" si="72"/>
        <v>8.0445177246496313E-3</v>
      </c>
    </row>
    <row r="19" spans="1:105" ht="15.6" thickTop="1" thickBot="1">
      <c r="A19" s="22" t="str">
        <f>'1.0 Data'!A18</f>
        <v>Video Conferencing Rooms</v>
      </c>
      <c r="B19" s="22" t="str">
        <f>'1.0 Data'!B18</f>
        <v>2021/22</v>
      </c>
      <c r="C19" s="22" cm="1">
        <f t="array" ref="C19">_xlfn.IFNA(INDEX('1.0 Data'!G$9:G$36,MATCH($A19,'1.0 Data'!$A$9:$A$36,0),0),0)</f>
        <v>0</v>
      </c>
      <c r="D19" s="22" cm="1">
        <f t="array" ref="D19">_xlfn.IFNA(INDEX('1.0 Data'!H$9:H$36,MATCH($A19,'1.0 Data'!$A$9:$A$36,0),0),0)</f>
        <v>0</v>
      </c>
      <c r="E19" s="22" cm="1">
        <f t="array" ref="E19">_xlfn.IFNA(INDEX('1.0 Data'!I$9:I$36,MATCH($A19,'1.0 Data'!$A$9:$A$36,0),0),0)</f>
        <v>0</v>
      </c>
      <c r="F19" s="22" cm="1">
        <f t="array" ref="F19">_xlfn.IFNA(INDEX('1.0 Data'!J$9:J$36,MATCH($A19,'1.0 Data'!$A$9:$A$36,0),0),0)</f>
        <v>0</v>
      </c>
      <c r="G19" s="22" cm="1">
        <f t="array" ref="G19">_xlfn.IFNA(INDEX('1.0 Data'!K$9:K$36,MATCH($A19,'1.0 Data'!$A$9:$A$36,0),0),0)</f>
        <v>0</v>
      </c>
      <c r="H19" s="6">
        <f t="shared" si="48"/>
        <v>0</v>
      </c>
      <c r="J19" s="22" t="str">
        <f t="shared" si="49"/>
        <v>Video Conferencing Rooms</v>
      </c>
      <c r="K19" s="67" t="str">
        <f t="shared" si="50"/>
        <v>2024/25</v>
      </c>
      <c r="L19" s="6">
        <f>_xlfn.IFNA(HLOOKUP($B19,'1.1 Input'!$A$8:$O$15,6,FALSE)*C19,"")</f>
        <v>0</v>
      </c>
      <c r="M19" s="6">
        <f>_xlfn.IFNA(HLOOKUP($B19,'1.1 Input'!$A$8:$O$15,6,FALSE)*D19,"")</f>
        <v>0</v>
      </c>
      <c r="N19" s="6">
        <f>_xlfn.IFNA(HLOOKUP($B19,'1.1 Input'!$A$8:$O$15,6,FALSE)*E19,"")</f>
        <v>0</v>
      </c>
      <c r="O19" s="6">
        <f>_xlfn.IFNA(HLOOKUP($B19,'1.1 Input'!$A$8:$O$15,6,FALSE)*F19,"")</f>
        <v>0</v>
      </c>
      <c r="P19" s="6">
        <f>_xlfn.IFNA(HLOOKUP($B19,'1.1 Input'!$A$8:$O$15,6,FALSE)*G19,"")</f>
        <v>0</v>
      </c>
      <c r="Q19" s="33">
        <f t="shared" si="35"/>
        <v>0</v>
      </c>
      <c r="S19" s="22" t="str">
        <f t="shared" si="3"/>
        <v>Video Conferencing Rooms</v>
      </c>
      <c r="T19" s="6">
        <f>(IF(S19="","",L19*'1.0 Data'!$M18))</f>
        <v>0</v>
      </c>
      <c r="U19" s="6">
        <f>(IF(T19="","",M19*'1.0 Data'!$M18))</f>
        <v>0</v>
      </c>
      <c r="V19" s="6">
        <f>(IF(U19="","",N19*'1.0 Data'!$M18))</f>
        <v>0</v>
      </c>
      <c r="W19" s="6">
        <f>(IF(V19="","",O19*'1.0 Data'!$M18))</f>
        <v>0</v>
      </c>
      <c r="X19" s="6">
        <f>(IF(W19="","",P19*'1.0 Data'!$M18))</f>
        <v>0</v>
      </c>
      <c r="Y19" s="6">
        <f t="shared" si="51"/>
        <v>0</v>
      </c>
      <c r="AA19" s="22" t="str">
        <f t="shared" si="52"/>
        <v>Video Conferencing Rooms</v>
      </c>
      <c r="AB19" s="6">
        <f>IF(AA19="","",L19*'1.0 Data'!$N18)</f>
        <v>0</v>
      </c>
      <c r="AC19" s="6">
        <f>IF(AB19="","",M19*'1.0 Data'!$N18)</f>
        <v>0</v>
      </c>
      <c r="AD19" s="6">
        <f>IF(AC19="","",N19*'1.0 Data'!$N18)</f>
        <v>0</v>
      </c>
      <c r="AE19" s="6">
        <f>IF(AD19="","",O19*'1.0 Data'!$N18)</f>
        <v>0</v>
      </c>
      <c r="AF19" s="6">
        <f>IF(AE19="","",P19*'1.0 Data'!$N18)</f>
        <v>0</v>
      </c>
      <c r="AG19" s="6">
        <f t="shared" si="53"/>
        <v>0</v>
      </c>
      <c r="AI19" s="22" t="str">
        <f t="shared" si="54"/>
        <v>Video Conferencing Rooms</v>
      </c>
      <c r="AJ19" s="6">
        <f>IF(AI19="","",L19*'1.0 Data'!$O18)</f>
        <v>0</v>
      </c>
      <c r="AK19" s="6">
        <f>IF(AJ19="","",M19*'1.0 Data'!$O18)</f>
        <v>0</v>
      </c>
      <c r="AL19" s="6">
        <f>IF(AK19="","",N19*'1.0 Data'!$O18)</f>
        <v>0</v>
      </c>
      <c r="AM19" s="6">
        <f>IF(AL19="","",O19*'1.0 Data'!$O18)</f>
        <v>0</v>
      </c>
      <c r="AN19" s="6">
        <f>IF(AM19="","",P19*'1.0 Data'!$O18)</f>
        <v>0</v>
      </c>
      <c r="AO19" s="6">
        <f t="shared" si="55"/>
        <v>0</v>
      </c>
      <c r="AQ19" s="22" t="str">
        <f t="shared" si="56"/>
        <v>Video Conferencing Rooms</v>
      </c>
      <c r="AR19" s="6">
        <f>IF(AQ19="","",L19*'1.0 Data'!$P18)</f>
        <v>0</v>
      </c>
      <c r="AS19" s="6">
        <f>IF(AR19="","",M19*'1.0 Data'!$P18)</f>
        <v>0</v>
      </c>
      <c r="AT19" s="6">
        <f>IF(AS19="","",N19*'1.0 Data'!$P18)</f>
        <v>0</v>
      </c>
      <c r="AU19" s="6">
        <f>IF(AT19="","",O19*'1.0 Data'!$P18)</f>
        <v>0</v>
      </c>
      <c r="AV19" s="6">
        <f>IF(AU19="","",P19*'1.0 Data'!$P18)</f>
        <v>0</v>
      </c>
      <c r="AW19" s="6">
        <f t="shared" si="57"/>
        <v>0</v>
      </c>
      <c r="AY19" s="22" t="str">
        <f t="shared" si="36"/>
        <v>Video Conferencing Rooms</v>
      </c>
      <c r="AZ19" s="6">
        <f>IF(AY19="","",L19*'1.0 Data'!$Q18)</f>
        <v>0</v>
      </c>
      <c r="BA19" s="6">
        <f>IF(AZ19="","",M19*'1.0 Data'!$Q18)</f>
        <v>0</v>
      </c>
      <c r="BB19" s="6">
        <f>IF(BA19="","",N19*'1.0 Data'!$Q18)</f>
        <v>0</v>
      </c>
      <c r="BC19" s="6">
        <f>IF(BB19="","",O19*'1.0 Data'!$Q18)</f>
        <v>0</v>
      </c>
      <c r="BD19" s="6">
        <f>IF(BC19="","",P19*'1.0 Data'!$Q18)</f>
        <v>0</v>
      </c>
      <c r="BE19" s="6">
        <f t="shared" si="58"/>
        <v>0</v>
      </c>
      <c r="BG19" s="6">
        <f t="shared" si="59"/>
        <v>0</v>
      </c>
      <c r="BH19" s="22">
        <f>H19*HLOOKUP($B19,'1.1 Input'!$A$8:$O$15,6,FALSE)</f>
        <v>0</v>
      </c>
      <c r="BI19" s="23">
        <f t="shared" si="60"/>
        <v>0</v>
      </c>
      <c r="BK19" s="22" t="str">
        <f t="shared" si="61"/>
        <v>Video Conferencing Rooms</v>
      </c>
      <c r="BL19" s="6">
        <f>IF(BK19="","",T19*'1.1 Input'!D$58)</f>
        <v>0</v>
      </c>
      <c r="BM19" s="6">
        <f>IF(BL19="","",U19*'1.1 Input'!E$58)</f>
        <v>0</v>
      </c>
      <c r="BN19" s="6">
        <f>IF(BM19="","",V19*'1.1 Input'!F$58)</f>
        <v>0</v>
      </c>
      <c r="BO19" s="6">
        <f>IF(BN19="","",W19*'1.1 Input'!G$58)</f>
        <v>0</v>
      </c>
      <c r="BP19" s="6">
        <f>IF(BO19="","",X19*'1.1 Input'!H$58)</f>
        <v>0</v>
      </c>
      <c r="BQ19" s="6">
        <f t="shared" si="62"/>
        <v>0</v>
      </c>
      <c r="BR19" s="22" t="str">
        <f t="shared" si="63"/>
        <v>Video Conferencing Rooms</v>
      </c>
      <c r="BS19" s="6">
        <f>IF(BR19="","",AB19*'1.1 Input'!D$59)</f>
        <v>0</v>
      </c>
      <c r="BT19" s="6">
        <f>IF(BS19="","",AC19*'1.1 Input'!E$59)</f>
        <v>0</v>
      </c>
      <c r="BU19" s="6">
        <f>IF(BT19="","",AD19*'1.1 Input'!F$59)</f>
        <v>0</v>
      </c>
      <c r="BV19" s="6">
        <f>IF(BU19="","",AE19*'1.1 Input'!G$59)</f>
        <v>0</v>
      </c>
      <c r="BW19" s="6">
        <f>IF(BV19="","",AF19*'1.1 Input'!H$59)</f>
        <v>0</v>
      </c>
      <c r="BX19" s="6">
        <f t="shared" si="64"/>
        <v>0</v>
      </c>
      <c r="BY19" s="22" t="str">
        <f t="shared" si="65"/>
        <v>Video Conferencing Rooms</v>
      </c>
      <c r="BZ19" s="6">
        <f>IF(BY19="","",AJ19*'1.1 Input'!D$60)</f>
        <v>0</v>
      </c>
      <c r="CA19" s="6">
        <f>IF(BZ19="","",AK19*'1.1 Input'!E$60)</f>
        <v>0</v>
      </c>
      <c r="CB19" s="6">
        <f>IF(CA19="","",AL19*'1.1 Input'!F$60)</f>
        <v>0</v>
      </c>
      <c r="CC19" s="6">
        <f>IF(CB19="","",AM19*'1.1 Input'!G$60)</f>
        <v>0</v>
      </c>
      <c r="CD19" s="6">
        <f>IF(CC19="","",AN19*'1.1 Input'!H$60)</f>
        <v>0</v>
      </c>
      <c r="CE19" s="6">
        <f t="shared" si="66"/>
        <v>0</v>
      </c>
      <c r="CF19" s="22" t="str">
        <f t="shared" si="67"/>
        <v>Video Conferencing Rooms</v>
      </c>
      <c r="CG19" s="6">
        <f>IF(CF19="","",AR19*'1.1 Input'!D$61)</f>
        <v>0</v>
      </c>
      <c r="CH19" s="6">
        <f>IF(CG19="","",AS19*'1.1 Input'!E$61)</f>
        <v>0</v>
      </c>
      <c r="CI19" s="6">
        <f>IF(CH19="","",AT19*'1.1 Input'!F$61)</f>
        <v>0</v>
      </c>
      <c r="CJ19" s="6">
        <f>IF(CI19="","",AU19*'1.1 Input'!G$61)</f>
        <v>0</v>
      </c>
      <c r="CK19" s="6">
        <f>IF(CJ19="","",AV19*'1.1 Input'!H$61)</f>
        <v>0</v>
      </c>
      <c r="CL19" s="6">
        <f t="shared" si="68"/>
        <v>0</v>
      </c>
      <c r="CM19" s="22" t="str">
        <f t="shared" si="37"/>
        <v>Video Conferencing Rooms</v>
      </c>
      <c r="CN19" s="22">
        <f t="shared" si="38"/>
        <v>0</v>
      </c>
      <c r="CO19" s="22">
        <f t="shared" si="39"/>
        <v>0</v>
      </c>
      <c r="CP19" s="22">
        <f t="shared" si="40"/>
        <v>0</v>
      </c>
      <c r="CQ19" s="22">
        <f t="shared" si="41"/>
        <v>0</v>
      </c>
      <c r="CR19" s="22">
        <f t="shared" si="42"/>
        <v>0</v>
      </c>
      <c r="CS19" s="6">
        <f t="shared" si="69"/>
        <v>0</v>
      </c>
      <c r="CT19" s="22" t="str">
        <f t="shared" si="70"/>
        <v>Video Conferencing Rooms</v>
      </c>
      <c r="CU19" s="81" t="str">
        <f t="shared" si="71"/>
        <v>2024/25</v>
      </c>
      <c r="CV19" s="77">
        <f t="shared" si="43"/>
        <v>0</v>
      </c>
      <c r="CW19" s="6">
        <f t="shared" si="44"/>
        <v>0</v>
      </c>
      <c r="CX19" s="6">
        <f t="shared" si="45"/>
        <v>0</v>
      </c>
      <c r="CY19" s="6">
        <f t="shared" si="46"/>
        <v>0</v>
      </c>
      <c r="CZ19" s="6">
        <f t="shared" si="47"/>
        <v>0</v>
      </c>
      <c r="DA19" s="6">
        <f t="shared" si="72"/>
        <v>0</v>
      </c>
    </row>
    <row r="20" spans="1:105" ht="15.6" thickTop="1" thickBot="1">
      <c r="A20" s="22" t="str">
        <f>'1.0 Data'!A19</f>
        <v>Printer</v>
      </c>
      <c r="B20" s="22" t="str">
        <f>'1.0 Data'!B19</f>
        <v>2021/22</v>
      </c>
      <c r="C20" s="22" cm="1">
        <f t="array" ref="C20">_xlfn.IFNA(INDEX('1.0 Data'!G$9:G$36,MATCH($A20,'1.0 Data'!$A$9:$A$36,0),0),0)</f>
        <v>0</v>
      </c>
      <c r="D20" s="22" cm="1">
        <f t="array" ref="D20">_xlfn.IFNA(INDEX('1.0 Data'!H$9:H$36,MATCH($A20,'1.0 Data'!$A$9:$A$36,0),0),0)</f>
        <v>0</v>
      </c>
      <c r="E20" s="22" cm="1">
        <f t="array" ref="E20">_xlfn.IFNA(INDEX('1.0 Data'!I$9:I$36,MATCH($A20,'1.0 Data'!$A$9:$A$36,0),0),0)</f>
        <v>0</v>
      </c>
      <c r="F20" s="22" cm="1">
        <f t="array" ref="F20">_xlfn.IFNA(INDEX('1.0 Data'!J$9:J$36,MATCH($A20,'1.0 Data'!$A$9:$A$36,0),0),0)</f>
        <v>0.01</v>
      </c>
      <c r="G20" s="22" cm="1">
        <f t="array" ref="G20">_xlfn.IFNA(INDEX('1.0 Data'!K$9:K$36,MATCH($A20,'1.0 Data'!$A$9:$A$36,0),0),0)</f>
        <v>0</v>
      </c>
      <c r="H20" s="6">
        <f t="shared" si="48"/>
        <v>0.01</v>
      </c>
      <c r="J20" s="22" t="str">
        <f t="shared" si="49"/>
        <v>Printer</v>
      </c>
      <c r="K20" s="67" t="str">
        <f t="shared" si="50"/>
        <v>2024/25</v>
      </c>
      <c r="L20" s="6">
        <f>_xlfn.IFNA(HLOOKUP($B20,'1.1 Input'!$A$8:$O$15,6,FALSE)*C20,"")</f>
        <v>0</v>
      </c>
      <c r="M20" s="6">
        <f>_xlfn.IFNA(HLOOKUP($B20,'1.1 Input'!$A$8:$O$15,6,FALSE)*D20,"")</f>
        <v>0</v>
      </c>
      <c r="N20" s="6">
        <f>_xlfn.IFNA(HLOOKUP($B20,'1.1 Input'!$A$8:$O$15,6,FALSE)*E20,"")</f>
        <v>0</v>
      </c>
      <c r="O20" s="6">
        <f>_xlfn.IFNA(HLOOKUP($B20,'1.1 Input'!$A$8:$O$15,6,FALSE)*F20,"")</f>
        <v>1.1492168178070901E-2</v>
      </c>
      <c r="P20" s="6">
        <f>_xlfn.IFNA(HLOOKUP($B20,'1.1 Input'!$A$8:$O$15,6,FALSE)*G20,"")</f>
        <v>0</v>
      </c>
      <c r="Q20" s="33">
        <f t="shared" si="35"/>
        <v>1.1492168178070901E-2</v>
      </c>
      <c r="S20" s="22" t="str">
        <f t="shared" si="3"/>
        <v>Printer</v>
      </c>
      <c r="T20" s="6">
        <f>(IF(S20="","",L20*'1.0 Data'!$M19))</f>
        <v>0</v>
      </c>
      <c r="U20" s="6">
        <f>(IF(T20="","",M20*'1.0 Data'!$M19))</f>
        <v>0</v>
      </c>
      <c r="V20" s="6">
        <f>(IF(U20="","",N20*'1.0 Data'!$M19))</f>
        <v>0</v>
      </c>
      <c r="W20" s="6">
        <f>(IF(V20="","",O20*'1.0 Data'!$M19))</f>
        <v>0</v>
      </c>
      <c r="X20" s="6">
        <f>(IF(W20="","",P20*'1.0 Data'!$M19))</f>
        <v>0</v>
      </c>
      <c r="Y20" s="6">
        <f t="shared" si="51"/>
        <v>0</v>
      </c>
      <c r="AA20" s="22" t="str">
        <f t="shared" si="52"/>
        <v>Printer</v>
      </c>
      <c r="AB20" s="6">
        <f>IF(AA20="","",L20*'1.0 Data'!$N19)</f>
        <v>0</v>
      </c>
      <c r="AC20" s="6">
        <f>IF(AB20="","",M20*'1.0 Data'!$N19)</f>
        <v>0</v>
      </c>
      <c r="AD20" s="6">
        <f>IF(AC20="","",N20*'1.0 Data'!$N19)</f>
        <v>0</v>
      </c>
      <c r="AE20" s="6">
        <f>IF(AD20="","",O20*'1.0 Data'!$N19)</f>
        <v>0</v>
      </c>
      <c r="AF20" s="6">
        <f>IF(AE20="","",P20*'1.0 Data'!$N19)</f>
        <v>0</v>
      </c>
      <c r="AG20" s="6">
        <f t="shared" si="53"/>
        <v>0</v>
      </c>
      <c r="AI20" s="22" t="str">
        <f t="shared" si="54"/>
        <v>Printer</v>
      </c>
      <c r="AJ20" s="6">
        <f>IF(AI20="","",L20*'1.0 Data'!$O19)</f>
        <v>0</v>
      </c>
      <c r="AK20" s="6">
        <f>IF(AJ20="","",M20*'1.0 Data'!$O19)</f>
        <v>0</v>
      </c>
      <c r="AL20" s="6">
        <f>IF(AK20="","",N20*'1.0 Data'!$O19)</f>
        <v>0</v>
      </c>
      <c r="AM20" s="6">
        <f>IF(AL20="","",O20*'1.0 Data'!$O19)</f>
        <v>0</v>
      </c>
      <c r="AN20" s="6">
        <f>IF(AM20="","",P20*'1.0 Data'!$O19)</f>
        <v>0</v>
      </c>
      <c r="AO20" s="6">
        <f t="shared" si="55"/>
        <v>0</v>
      </c>
      <c r="AQ20" s="22" t="str">
        <f t="shared" si="56"/>
        <v>Printer</v>
      </c>
      <c r="AR20" s="6">
        <f>IF(AQ20="","",L20*'1.0 Data'!$P19)</f>
        <v>0</v>
      </c>
      <c r="AS20" s="6">
        <f>IF(AR20="","",M20*'1.0 Data'!$P19)</f>
        <v>0</v>
      </c>
      <c r="AT20" s="6">
        <f>IF(AS20="","",N20*'1.0 Data'!$P19)</f>
        <v>0</v>
      </c>
      <c r="AU20" s="6">
        <f>IF(AT20="","",O20*'1.0 Data'!$P19)</f>
        <v>0</v>
      </c>
      <c r="AV20" s="6">
        <f>IF(AU20="","",P20*'1.0 Data'!$P19)</f>
        <v>0</v>
      </c>
      <c r="AW20" s="6">
        <f t="shared" si="57"/>
        <v>0</v>
      </c>
      <c r="AY20" s="22" t="str">
        <f t="shared" si="36"/>
        <v>Printer</v>
      </c>
      <c r="AZ20" s="6">
        <f>IF(AY20="","",L20*'1.0 Data'!$Q19)</f>
        <v>0</v>
      </c>
      <c r="BA20" s="6">
        <f>IF(AZ20="","",M20*'1.0 Data'!$Q19)</f>
        <v>0</v>
      </c>
      <c r="BB20" s="6">
        <f>IF(BA20="","",N20*'1.0 Data'!$Q19)</f>
        <v>0</v>
      </c>
      <c r="BC20" s="6">
        <f>IF(BB20="","",O20*'1.0 Data'!$Q19)</f>
        <v>1.1492168178070901E-2</v>
      </c>
      <c r="BD20" s="6">
        <f>IF(BC20="","",P20*'1.0 Data'!$Q19)</f>
        <v>0</v>
      </c>
      <c r="BE20" s="6">
        <f t="shared" si="58"/>
        <v>1.1492168178070901E-2</v>
      </c>
      <c r="BG20" s="6">
        <f t="shared" si="59"/>
        <v>1.1492168178070901E-2</v>
      </c>
      <c r="BH20" s="22">
        <f>H20*HLOOKUP($B20,'1.1 Input'!$A$8:$O$15,6,FALSE)</f>
        <v>1.1492168178070901E-2</v>
      </c>
      <c r="BI20" s="23">
        <f t="shared" si="60"/>
        <v>0</v>
      </c>
      <c r="BK20" s="22" t="str">
        <f t="shared" si="61"/>
        <v>Printer</v>
      </c>
      <c r="BL20" s="6">
        <f>IF(BK20="","",T20*'1.1 Input'!D$58)</f>
        <v>0</v>
      </c>
      <c r="BM20" s="6">
        <f>IF(BL20="","",U20*'1.1 Input'!E$58)</f>
        <v>0</v>
      </c>
      <c r="BN20" s="6">
        <f>IF(BM20="","",V20*'1.1 Input'!F$58)</f>
        <v>0</v>
      </c>
      <c r="BO20" s="6">
        <f>IF(BN20="","",W20*'1.1 Input'!G$58)</f>
        <v>0</v>
      </c>
      <c r="BP20" s="6">
        <f>IF(BO20="","",X20*'1.1 Input'!H$58)</f>
        <v>0</v>
      </c>
      <c r="BQ20" s="6">
        <f t="shared" si="62"/>
        <v>0</v>
      </c>
      <c r="BR20" s="22" t="str">
        <f t="shared" si="63"/>
        <v>Printer</v>
      </c>
      <c r="BS20" s="6">
        <f>IF(BR20="","",AB20*'1.1 Input'!D$59)</f>
        <v>0</v>
      </c>
      <c r="BT20" s="6">
        <f>IF(BS20="","",AC20*'1.1 Input'!E$59)</f>
        <v>0</v>
      </c>
      <c r="BU20" s="6">
        <f>IF(BT20="","",AD20*'1.1 Input'!F$59)</f>
        <v>0</v>
      </c>
      <c r="BV20" s="6">
        <f>IF(BU20="","",AE20*'1.1 Input'!G$59)</f>
        <v>0</v>
      </c>
      <c r="BW20" s="6">
        <f>IF(BV20="","",AF20*'1.1 Input'!H$59)</f>
        <v>0</v>
      </c>
      <c r="BX20" s="6">
        <f t="shared" si="64"/>
        <v>0</v>
      </c>
      <c r="BY20" s="22" t="str">
        <f t="shared" si="65"/>
        <v>Printer</v>
      </c>
      <c r="BZ20" s="6">
        <f>IF(BY20="","",AJ20*'1.1 Input'!D$60)</f>
        <v>0</v>
      </c>
      <c r="CA20" s="6">
        <f>IF(BZ20="","",AK20*'1.1 Input'!E$60)</f>
        <v>0</v>
      </c>
      <c r="CB20" s="6">
        <f>IF(CA20="","",AL20*'1.1 Input'!F$60)</f>
        <v>0</v>
      </c>
      <c r="CC20" s="6">
        <f>IF(CB20="","",AM20*'1.1 Input'!G$60)</f>
        <v>0</v>
      </c>
      <c r="CD20" s="6">
        <f>IF(CC20="","",AN20*'1.1 Input'!H$60)</f>
        <v>0</v>
      </c>
      <c r="CE20" s="6">
        <f t="shared" si="66"/>
        <v>0</v>
      </c>
      <c r="CF20" s="22" t="str">
        <f t="shared" si="67"/>
        <v>Printer</v>
      </c>
      <c r="CG20" s="6">
        <f>IF(CF20="","",AR20*'1.1 Input'!D$61)</f>
        <v>0</v>
      </c>
      <c r="CH20" s="6">
        <f>IF(CG20="","",AS20*'1.1 Input'!E$61)</f>
        <v>0</v>
      </c>
      <c r="CI20" s="6">
        <f>IF(CH20="","",AT20*'1.1 Input'!F$61)</f>
        <v>0</v>
      </c>
      <c r="CJ20" s="6">
        <f>IF(CI20="","",AU20*'1.1 Input'!G$61)</f>
        <v>0</v>
      </c>
      <c r="CK20" s="6">
        <f>IF(CJ20="","",AV20*'1.1 Input'!H$61)</f>
        <v>0</v>
      </c>
      <c r="CL20" s="6">
        <f t="shared" si="68"/>
        <v>0</v>
      </c>
      <c r="CM20" s="22" t="str">
        <f t="shared" si="37"/>
        <v>Printer</v>
      </c>
      <c r="CN20" s="22">
        <f t="shared" si="38"/>
        <v>0</v>
      </c>
      <c r="CO20" s="22">
        <f t="shared" si="39"/>
        <v>0</v>
      </c>
      <c r="CP20" s="22">
        <f t="shared" si="40"/>
        <v>0</v>
      </c>
      <c r="CQ20" s="22">
        <f t="shared" si="41"/>
        <v>1.1492168178070901E-2</v>
      </c>
      <c r="CR20" s="22">
        <f t="shared" si="42"/>
        <v>0</v>
      </c>
      <c r="CS20" s="6">
        <f t="shared" si="69"/>
        <v>1.1492168178070901E-2</v>
      </c>
      <c r="CT20" s="22" t="str">
        <f t="shared" si="70"/>
        <v>Printer</v>
      </c>
      <c r="CU20" s="81" t="str">
        <f t="shared" si="71"/>
        <v>2024/25</v>
      </c>
      <c r="CV20" s="77">
        <f t="shared" si="43"/>
        <v>0</v>
      </c>
      <c r="CW20" s="6">
        <f t="shared" si="44"/>
        <v>0</v>
      </c>
      <c r="CX20" s="6">
        <f t="shared" si="45"/>
        <v>0</v>
      </c>
      <c r="CY20" s="6">
        <f t="shared" si="46"/>
        <v>1.1492168178070901E-2</v>
      </c>
      <c r="CZ20" s="6">
        <f t="shared" si="47"/>
        <v>0</v>
      </c>
      <c r="DA20" s="6">
        <f t="shared" si="72"/>
        <v>1.1492168178070901E-2</v>
      </c>
    </row>
    <row r="21" spans="1:105" ht="15.6" thickTop="1" thickBot="1">
      <c r="A21" s="22" t="str">
        <f>'1.0 Data'!A20</f>
        <v>Enterprise Asset Management System Upgrade</v>
      </c>
      <c r="B21" s="22" t="str">
        <f>'1.0 Data'!B20</f>
        <v>2021/22</v>
      </c>
      <c r="C21" s="22" cm="1">
        <f t="array" ref="C21">_xlfn.IFNA(INDEX('1.0 Data'!G$9:G$36,MATCH($A21,'1.0 Data'!$A$9:$A$36,0),0),0)</f>
        <v>0.16517537594786655</v>
      </c>
      <c r="D21" s="22" cm="1">
        <f t="array" ref="D21">_xlfn.IFNA(INDEX('1.0 Data'!H$9:H$36,MATCH($A21,'1.0 Data'!$A$9:$A$36,0),0),0)</f>
        <v>0</v>
      </c>
      <c r="E21" s="22" cm="1">
        <f t="array" ref="E21">_xlfn.IFNA(INDEX('1.0 Data'!I$9:I$36,MATCH($A21,'1.0 Data'!$A$9:$A$36,0),0),0)</f>
        <v>0</v>
      </c>
      <c r="F21" s="22" cm="1">
        <f t="array" ref="F21">_xlfn.IFNA(INDEX('1.0 Data'!J$9:J$36,MATCH($A21,'1.0 Data'!$A$9:$A$36,0),0),0)</f>
        <v>0</v>
      </c>
      <c r="G21" s="22" cm="1">
        <f t="array" ref="G21">_xlfn.IFNA(INDEX('1.0 Data'!K$9:K$36,MATCH($A21,'1.0 Data'!$A$9:$A$36,0),0),0)</f>
        <v>0</v>
      </c>
      <c r="H21" s="6">
        <f t="shared" si="48"/>
        <v>0.16517537594786655</v>
      </c>
      <c r="J21" s="22" t="str">
        <f t="shared" si="49"/>
        <v>Enterprise Asset Management System Upgrade</v>
      </c>
      <c r="K21" s="67" t="str">
        <f t="shared" si="50"/>
        <v>2024/25</v>
      </c>
      <c r="L21" s="6">
        <f>_xlfn.IFNA(HLOOKUP($B21,'1.1 Input'!$A$8:$O$15,6,FALSE)*C21,"")</f>
        <v>0.18982231992689697</v>
      </c>
      <c r="M21" s="6">
        <f>_xlfn.IFNA(HLOOKUP($B21,'1.1 Input'!$A$8:$O$15,6,FALSE)*D21,"")</f>
        <v>0</v>
      </c>
      <c r="N21" s="6">
        <f>_xlfn.IFNA(HLOOKUP($B21,'1.1 Input'!$A$8:$O$15,6,FALSE)*E21,"")</f>
        <v>0</v>
      </c>
      <c r="O21" s="6">
        <f>_xlfn.IFNA(HLOOKUP($B21,'1.1 Input'!$A$8:$O$15,6,FALSE)*F21,"")</f>
        <v>0</v>
      </c>
      <c r="P21" s="6">
        <f>_xlfn.IFNA(HLOOKUP($B21,'1.1 Input'!$A$8:$O$15,6,FALSE)*G21,"")</f>
        <v>0</v>
      </c>
      <c r="Q21" s="33">
        <f t="shared" si="35"/>
        <v>0.18982231992689697</v>
      </c>
      <c r="S21" s="22" t="str">
        <f t="shared" si="3"/>
        <v>Enterprise Asset Management System Upgrade</v>
      </c>
      <c r="T21" s="6">
        <f>(IF(S21="","",L21*'1.0 Data'!$M20))</f>
        <v>0</v>
      </c>
      <c r="U21" s="6">
        <f>(IF(T21="","",M21*'1.0 Data'!$M20))</f>
        <v>0</v>
      </c>
      <c r="V21" s="6">
        <f>(IF(U21="","",N21*'1.0 Data'!$M20))</f>
        <v>0</v>
      </c>
      <c r="W21" s="6">
        <f>(IF(V21="","",O21*'1.0 Data'!$M20))</f>
        <v>0</v>
      </c>
      <c r="X21" s="6">
        <f>(IF(W21="","",P21*'1.0 Data'!$M20))</f>
        <v>0</v>
      </c>
      <c r="Y21" s="6">
        <f t="shared" si="51"/>
        <v>0</v>
      </c>
      <c r="AA21" s="22" t="str">
        <f t="shared" si="52"/>
        <v>Enterprise Asset Management System Upgrade</v>
      </c>
      <c r="AB21" s="6">
        <f>IF(AA21="","",L21*'1.0 Data'!$N20)</f>
        <v>0</v>
      </c>
      <c r="AC21" s="6">
        <f>IF(AB21="","",M21*'1.0 Data'!$N20)</f>
        <v>0</v>
      </c>
      <c r="AD21" s="6">
        <f>IF(AC21="","",N21*'1.0 Data'!$N20)</f>
        <v>0</v>
      </c>
      <c r="AE21" s="6">
        <f>IF(AD21="","",O21*'1.0 Data'!$N20)</f>
        <v>0</v>
      </c>
      <c r="AF21" s="6">
        <f>IF(AE21="","",P21*'1.0 Data'!$N20)</f>
        <v>0</v>
      </c>
      <c r="AG21" s="6">
        <f t="shared" si="53"/>
        <v>0</v>
      </c>
      <c r="AI21" s="22" t="str">
        <f t="shared" si="54"/>
        <v>Enterprise Asset Management System Upgrade</v>
      </c>
      <c r="AJ21" s="6">
        <f>IF(AI21="","",L21*'1.0 Data'!$O20)</f>
        <v>0</v>
      </c>
      <c r="AK21" s="6">
        <f>IF(AJ21="","",M21*'1.0 Data'!$O20)</f>
        <v>0</v>
      </c>
      <c r="AL21" s="6">
        <f>IF(AK21="","",N21*'1.0 Data'!$O20)</f>
        <v>0</v>
      </c>
      <c r="AM21" s="6">
        <f>IF(AL21="","",O21*'1.0 Data'!$O20)</f>
        <v>0</v>
      </c>
      <c r="AN21" s="6">
        <f>IF(AM21="","",P21*'1.0 Data'!$O20)</f>
        <v>0</v>
      </c>
      <c r="AO21" s="6">
        <f t="shared" si="55"/>
        <v>0</v>
      </c>
      <c r="AQ21" s="22" t="str">
        <f t="shared" si="56"/>
        <v>Enterprise Asset Management System Upgrade</v>
      </c>
      <c r="AR21" s="6">
        <f>IF(AQ21="","",L21*'1.0 Data'!$P20)</f>
        <v>0</v>
      </c>
      <c r="AS21" s="6">
        <f>IF(AR21="","",M21*'1.0 Data'!$P20)</f>
        <v>0</v>
      </c>
      <c r="AT21" s="6">
        <f>IF(AS21="","",N21*'1.0 Data'!$P20)</f>
        <v>0</v>
      </c>
      <c r="AU21" s="6">
        <f>IF(AT21="","",O21*'1.0 Data'!$P20)</f>
        <v>0</v>
      </c>
      <c r="AV21" s="6">
        <f>IF(AU21="","",P21*'1.0 Data'!$P20)</f>
        <v>0</v>
      </c>
      <c r="AW21" s="6">
        <f t="shared" si="57"/>
        <v>0</v>
      </c>
      <c r="AY21" s="22" t="str">
        <f t="shared" si="36"/>
        <v>Enterprise Asset Management System Upgrade</v>
      </c>
      <c r="AZ21" s="6">
        <f>IF(AY21="","",L21*'1.0 Data'!$Q20)</f>
        <v>0.18982231992689697</v>
      </c>
      <c r="BA21" s="6">
        <f>IF(AZ21="","",M21*'1.0 Data'!$Q20)</f>
        <v>0</v>
      </c>
      <c r="BB21" s="6">
        <f>IF(BA21="","",N21*'1.0 Data'!$Q20)</f>
        <v>0</v>
      </c>
      <c r="BC21" s="6">
        <f>IF(BB21="","",O21*'1.0 Data'!$Q20)</f>
        <v>0</v>
      </c>
      <c r="BD21" s="6">
        <f>IF(BC21="","",P21*'1.0 Data'!$Q20)</f>
        <v>0</v>
      </c>
      <c r="BE21" s="6">
        <f t="shared" si="58"/>
        <v>0.18982231992689697</v>
      </c>
      <c r="BG21" s="6">
        <f t="shared" si="59"/>
        <v>0.18982231992689697</v>
      </c>
      <c r="BH21" s="22">
        <f>H21*HLOOKUP($B21,'1.1 Input'!$A$8:$O$15,6,FALSE)</f>
        <v>0.18982231992689697</v>
      </c>
      <c r="BI21" s="23">
        <f t="shared" si="60"/>
        <v>0</v>
      </c>
      <c r="BK21" s="22" t="str">
        <f t="shared" si="61"/>
        <v>Enterprise Asset Management System Upgrade</v>
      </c>
      <c r="BL21" s="6">
        <f>IF(BK21="","",T21*'1.1 Input'!D$58)</f>
        <v>0</v>
      </c>
      <c r="BM21" s="6">
        <f>IF(BL21="","",U21*'1.1 Input'!E$58)</f>
        <v>0</v>
      </c>
      <c r="BN21" s="6">
        <f>IF(BM21="","",V21*'1.1 Input'!F$58)</f>
        <v>0</v>
      </c>
      <c r="BO21" s="6">
        <f>IF(BN21="","",W21*'1.1 Input'!G$58)</f>
        <v>0</v>
      </c>
      <c r="BP21" s="6">
        <f>IF(BO21="","",X21*'1.1 Input'!H$58)</f>
        <v>0</v>
      </c>
      <c r="BQ21" s="6">
        <f t="shared" si="62"/>
        <v>0</v>
      </c>
      <c r="BR21" s="22" t="str">
        <f t="shared" si="63"/>
        <v>Enterprise Asset Management System Upgrade</v>
      </c>
      <c r="BS21" s="6">
        <f>IF(BR21="","",AB21*'1.1 Input'!D$59)</f>
        <v>0</v>
      </c>
      <c r="BT21" s="6">
        <f>IF(BS21="","",AC21*'1.1 Input'!E$59)</f>
        <v>0</v>
      </c>
      <c r="BU21" s="6">
        <f>IF(BT21="","",AD21*'1.1 Input'!F$59)</f>
        <v>0</v>
      </c>
      <c r="BV21" s="6">
        <f>IF(BU21="","",AE21*'1.1 Input'!G$59)</f>
        <v>0</v>
      </c>
      <c r="BW21" s="6">
        <f>IF(BV21="","",AF21*'1.1 Input'!H$59)</f>
        <v>0</v>
      </c>
      <c r="BX21" s="6">
        <f t="shared" si="64"/>
        <v>0</v>
      </c>
      <c r="BY21" s="22" t="str">
        <f t="shared" si="65"/>
        <v>Enterprise Asset Management System Upgrade</v>
      </c>
      <c r="BZ21" s="6">
        <f>IF(BY21="","",AJ21*'1.1 Input'!D$60)</f>
        <v>0</v>
      </c>
      <c r="CA21" s="6">
        <f>IF(BZ21="","",AK21*'1.1 Input'!E$60)</f>
        <v>0</v>
      </c>
      <c r="CB21" s="6">
        <f>IF(CA21="","",AL21*'1.1 Input'!F$60)</f>
        <v>0</v>
      </c>
      <c r="CC21" s="6">
        <f>IF(CB21="","",AM21*'1.1 Input'!G$60)</f>
        <v>0</v>
      </c>
      <c r="CD21" s="6">
        <f>IF(CC21="","",AN21*'1.1 Input'!H$60)</f>
        <v>0</v>
      </c>
      <c r="CE21" s="6">
        <f t="shared" si="66"/>
        <v>0</v>
      </c>
      <c r="CF21" s="22" t="str">
        <f t="shared" si="67"/>
        <v>Enterprise Asset Management System Upgrade</v>
      </c>
      <c r="CG21" s="6">
        <f>IF(CF21="","",AR21*'1.1 Input'!D$61)</f>
        <v>0</v>
      </c>
      <c r="CH21" s="6">
        <f>IF(CG21="","",AS21*'1.1 Input'!E$61)</f>
        <v>0</v>
      </c>
      <c r="CI21" s="6">
        <f>IF(CH21="","",AT21*'1.1 Input'!F$61)</f>
        <v>0</v>
      </c>
      <c r="CJ21" s="6">
        <f>IF(CI21="","",AU21*'1.1 Input'!G$61)</f>
        <v>0</v>
      </c>
      <c r="CK21" s="6">
        <f>IF(CJ21="","",AV21*'1.1 Input'!H$61)</f>
        <v>0</v>
      </c>
      <c r="CL21" s="6">
        <f t="shared" si="68"/>
        <v>0</v>
      </c>
      <c r="CM21" s="22" t="str">
        <f t="shared" si="37"/>
        <v>Enterprise Asset Management System Upgrade</v>
      </c>
      <c r="CN21" s="22">
        <f t="shared" si="38"/>
        <v>0.18982231992689697</v>
      </c>
      <c r="CO21" s="22">
        <f t="shared" si="39"/>
        <v>0</v>
      </c>
      <c r="CP21" s="22">
        <f t="shared" si="40"/>
        <v>0</v>
      </c>
      <c r="CQ21" s="22">
        <f t="shared" si="41"/>
        <v>0</v>
      </c>
      <c r="CR21" s="22">
        <f t="shared" si="42"/>
        <v>0</v>
      </c>
      <c r="CS21" s="6">
        <f t="shared" si="69"/>
        <v>0.18982231992689697</v>
      </c>
      <c r="CT21" s="22" t="str">
        <f t="shared" si="70"/>
        <v>Enterprise Asset Management System Upgrade</v>
      </c>
      <c r="CU21" s="81" t="str">
        <f t="shared" si="71"/>
        <v>2024/25</v>
      </c>
      <c r="CV21" s="77">
        <f t="shared" si="43"/>
        <v>0.18982231992689697</v>
      </c>
      <c r="CW21" s="6">
        <f t="shared" si="44"/>
        <v>0</v>
      </c>
      <c r="CX21" s="6">
        <f t="shared" si="45"/>
        <v>0</v>
      </c>
      <c r="CY21" s="6">
        <f t="shared" si="46"/>
        <v>0</v>
      </c>
      <c r="CZ21" s="6">
        <f t="shared" si="47"/>
        <v>0</v>
      </c>
      <c r="DA21" s="6">
        <f t="shared" si="72"/>
        <v>0</v>
      </c>
    </row>
    <row r="22" spans="1:105" ht="15.6" thickTop="1" thickBot="1">
      <c r="A22" s="22" t="str">
        <f>'1.0 Data'!A21</f>
        <v>OT initial integration and standard asset integration</v>
      </c>
      <c r="B22" s="22" t="str">
        <f>'1.0 Data'!B21</f>
        <v>2021/22</v>
      </c>
      <c r="C22" s="22" cm="1">
        <f t="array" ref="C22">_xlfn.IFNA(INDEX('1.0 Data'!G$9:G$36,MATCH($A22,'1.0 Data'!$A$9:$A$36,0),0),0)</f>
        <v>0</v>
      </c>
      <c r="D22" s="22" cm="1">
        <f t="array" ref="D22">_xlfn.IFNA(INDEX('1.0 Data'!H$9:H$36,MATCH($A22,'1.0 Data'!$A$9:$A$36,0),0),0)</f>
        <v>0</v>
      </c>
      <c r="E22" s="22" cm="1">
        <f t="array" ref="E22">_xlfn.IFNA(INDEX('1.0 Data'!I$9:I$36,MATCH($A22,'1.0 Data'!$A$9:$A$36,0),0),0)</f>
        <v>0</v>
      </c>
      <c r="F22" s="22" cm="1">
        <f t="array" ref="F22">_xlfn.IFNA(INDEX('1.0 Data'!J$9:J$36,MATCH($A22,'1.0 Data'!$A$9:$A$36,0),0),0)</f>
        <v>0</v>
      </c>
      <c r="G22" s="22" cm="1">
        <f t="array" ref="G22">_xlfn.IFNA(INDEX('1.0 Data'!K$9:K$36,MATCH($A22,'1.0 Data'!$A$9:$A$36,0),0),0)</f>
        <v>0.1</v>
      </c>
      <c r="H22" s="6">
        <f t="shared" si="48"/>
        <v>0.1</v>
      </c>
      <c r="J22" s="22" t="str">
        <f t="shared" si="49"/>
        <v>OT initial integration and standard asset integration</v>
      </c>
      <c r="K22" s="67" t="str">
        <f t="shared" si="50"/>
        <v>2024/25</v>
      </c>
      <c r="L22" s="6">
        <f>_xlfn.IFNA(HLOOKUP($B22,'1.1 Input'!$A$8:$O$15,6,FALSE)*C22,"")</f>
        <v>0</v>
      </c>
      <c r="M22" s="6">
        <f>_xlfn.IFNA(HLOOKUP($B22,'1.1 Input'!$A$8:$O$15,6,FALSE)*D22,"")</f>
        <v>0</v>
      </c>
      <c r="N22" s="6">
        <f>_xlfn.IFNA(HLOOKUP($B22,'1.1 Input'!$A$8:$O$15,6,FALSE)*E22,"")</f>
        <v>0</v>
      </c>
      <c r="O22" s="6">
        <f>_xlfn.IFNA(HLOOKUP($B22,'1.1 Input'!$A$8:$O$15,6,FALSE)*F22,"")</f>
        <v>0</v>
      </c>
      <c r="P22" s="6">
        <f>_xlfn.IFNA(HLOOKUP($B22,'1.1 Input'!$A$8:$O$15,6,FALSE)*G22,"")</f>
        <v>0.11492168178070901</v>
      </c>
      <c r="Q22" s="33">
        <f t="shared" si="35"/>
        <v>0.11492168178070901</v>
      </c>
      <c r="S22" s="22" t="str">
        <f t="shared" si="3"/>
        <v>OT initial integration and standard asset integration</v>
      </c>
      <c r="T22" s="6">
        <f>(IF(S22="","",L22*'1.0 Data'!$M21))</f>
        <v>0</v>
      </c>
      <c r="U22" s="6">
        <f>(IF(T22="","",M22*'1.0 Data'!$M21))</f>
        <v>0</v>
      </c>
      <c r="V22" s="6">
        <f>(IF(U22="","",N22*'1.0 Data'!$M21))</f>
        <v>0</v>
      </c>
      <c r="W22" s="6">
        <f>(IF(V22="","",O22*'1.0 Data'!$M21))</f>
        <v>0</v>
      </c>
      <c r="X22" s="6">
        <f>(IF(W22="","",P22*'1.0 Data'!$M21))</f>
        <v>0</v>
      </c>
      <c r="Y22" s="6">
        <f t="shared" si="51"/>
        <v>0</v>
      </c>
      <c r="AA22" s="22" t="str">
        <f t="shared" si="52"/>
        <v>OT initial integration and standard asset integration</v>
      </c>
      <c r="AB22" s="6">
        <f>IF(AA22="","",L22*'1.0 Data'!$N21)</f>
        <v>0</v>
      </c>
      <c r="AC22" s="6">
        <f>IF(AB22="","",M22*'1.0 Data'!$N21)</f>
        <v>0</v>
      </c>
      <c r="AD22" s="6">
        <f>IF(AC22="","",N22*'1.0 Data'!$N21)</f>
        <v>0</v>
      </c>
      <c r="AE22" s="6">
        <f>IF(AD22="","",O22*'1.0 Data'!$N21)</f>
        <v>0</v>
      </c>
      <c r="AF22" s="6">
        <f>IF(AE22="","",P22*'1.0 Data'!$N21)</f>
        <v>0</v>
      </c>
      <c r="AG22" s="6">
        <f t="shared" si="53"/>
        <v>0</v>
      </c>
      <c r="AI22" s="22" t="str">
        <f t="shared" si="54"/>
        <v>OT initial integration and standard asset integration</v>
      </c>
      <c r="AJ22" s="6">
        <f>IF(AI22="","",L22*'1.0 Data'!$O21)</f>
        <v>0</v>
      </c>
      <c r="AK22" s="6">
        <f>IF(AJ22="","",M22*'1.0 Data'!$O21)</f>
        <v>0</v>
      </c>
      <c r="AL22" s="6">
        <f>IF(AK22="","",N22*'1.0 Data'!$O21)</f>
        <v>0</v>
      </c>
      <c r="AM22" s="6">
        <f>IF(AL22="","",O22*'1.0 Data'!$O21)</f>
        <v>0</v>
      </c>
      <c r="AN22" s="6">
        <f>IF(AM22="","",P22*'1.0 Data'!$O21)</f>
        <v>0</v>
      </c>
      <c r="AO22" s="6">
        <f t="shared" si="55"/>
        <v>0</v>
      </c>
      <c r="AQ22" s="22" t="str">
        <f t="shared" si="56"/>
        <v>OT initial integration and standard asset integration</v>
      </c>
      <c r="AR22" s="6">
        <f>IF(AQ22="","",L22*'1.0 Data'!$P21)</f>
        <v>0</v>
      </c>
      <c r="AS22" s="6">
        <f>IF(AR22="","",M22*'1.0 Data'!$P21)</f>
        <v>0</v>
      </c>
      <c r="AT22" s="6">
        <f>IF(AS22="","",N22*'1.0 Data'!$P21)</f>
        <v>0</v>
      </c>
      <c r="AU22" s="6">
        <f>IF(AT22="","",O22*'1.0 Data'!$P21)</f>
        <v>0</v>
      </c>
      <c r="AV22" s="6">
        <f>IF(AU22="","",P22*'1.0 Data'!$P21)</f>
        <v>0</v>
      </c>
      <c r="AW22" s="6">
        <f t="shared" si="57"/>
        <v>0</v>
      </c>
      <c r="AY22" s="22" t="str">
        <f t="shared" si="36"/>
        <v>OT initial integration and standard asset integration</v>
      </c>
      <c r="AZ22" s="6">
        <f>IF(AY22="","",L22*'1.0 Data'!$Q21)</f>
        <v>0</v>
      </c>
      <c r="BA22" s="6">
        <f>IF(AZ22="","",M22*'1.0 Data'!$Q21)</f>
        <v>0</v>
      </c>
      <c r="BB22" s="6">
        <f>IF(BA22="","",N22*'1.0 Data'!$Q21)</f>
        <v>0</v>
      </c>
      <c r="BC22" s="6">
        <f>IF(BB22="","",O22*'1.0 Data'!$Q21)</f>
        <v>0</v>
      </c>
      <c r="BD22" s="6">
        <f>IF(BC22="","",P22*'1.0 Data'!$Q21)</f>
        <v>0.11492168178070901</v>
      </c>
      <c r="BE22" s="6">
        <f t="shared" si="58"/>
        <v>0.11492168178070901</v>
      </c>
      <c r="BG22" s="6">
        <f t="shared" si="59"/>
        <v>0.11492168178070901</v>
      </c>
      <c r="BH22" s="22">
        <f>H22*HLOOKUP($B22,'1.1 Input'!$A$8:$O$15,6,FALSE)</f>
        <v>0.11492168178070901</v>
      </c>
      <c r="BI22" s="23">
        <f t="shared" si="60"/>
        <v>0</v>
      </c>
      <c r="BK22" s="22" t="str">
        <f t="shared" si="61"/>
        <v>OT initial integration and standard asset integration</v>
      </c>
      <c r="BL22" s="6">
        <f>IF(BK22="","",T22*'1.1 Input'!D$58)</f>
        <v>0</v>
      </c>
      <c r="BM22" s="6">
        <f>IF(BL22="","",U22*'1.1 Input'!E$58)</f>
        <v>0</v>
      </c>
      <c r="BN22" s="6">
        <f>IF(BM22="","",V22*'1.1 Input'!F$58)</f>
        <v>0</v>
      </c>
      <c r="BO22" s="6">
        <f>IF(BN22="","",W22*'1.1 Input'!G$58)</f>
        <v>0</v>
      </c>
      <c r="BP22" s="6">
        <f>IF(BO22="","",X22*'1.1 Input'!H$58)</f>
        <v>0</v>
      </c>
      <c r="BQ22" s="6">
        <f t="shared" si="62"/>
        <v>0</v>
      </c>
      <c r="BR22" s="22" t="str">
        <f t="shared" si="63"/>
        <v>OT initial integration and standard asset integration</v>
      </c>
      <c r="BS22" s="6">
        <f>IF(BR22="","",AB22*'1.1 Input'!D$59)</f>
        <v>0</v>
      </c>
      <c r="BT22" s="6">
        <f>IF(BS22="","",AC22*'1.1 Input'!E$59)</f>
        <v>0</v>
      </c>
      <c r="BU22" s="6">
        <f>IF(BT22="","",AD22*'1.1 Input'!F$59)</f>
        <v>0</v>
      </c>
      <c r="BV22" s="6">
        <f>IF(BU22="","",AE22*'1.1 Input'!G$59)</f>
        <v>0</v>
      </c>
      <c r="BW22" s="6">
        <f>IF(BV22="","",AF22*'1.1 Input'!H$59)</f>
        <v>0</v>
      </c>
      <c r="BX22" s="6">
        <f t="shared" si="64"/>
        <v>0</v>
      </c>
      <c r="BY22" s="22" t="str">
        <f t="shared" si="65"/>
        <v>OT initial integration and standard asset integration</v>
      </c>
      <c r="BZ22" s="6">
        <f>IF(BY22="","",AJ22*'1.1 Input'!D$60)</f>
        <v>0</v>
      </c>
      <c r="CA22" s="6">
        <f>IF(BZ22="","",AK22*'1.1 Input'!E$60)</f>
        <v>0</v>
      </c>
      <c r="CB22" s="6">
        <f>IF(CA22="","",AL22*'1.1 Input'!F$60)</f>
        <v>0</v>
      </c>
      <c r="CC22" s="6">
        <f>IF(CB22="","",AM22*'1.1 Input'!G$60)</f>
        <v>0</v>
      </c>
      <c r="CD22" s="6">
        <f>IF(CC22="","",AN22*'1.1 Input'!H$60)</f>
        <v>0</v>
      </c>
      <c r="CE22" s="6">
        <f t="shared" si="66"/>
        <v>0</v>
      </c>
      <c r="CF22" s="22" t="str">
        <f t="shared" si="67"/>
        <v>OT initial integration and standard asset integration</v>
      </c>
      <c r="CG22" s="6">
        <f>IF(CF22="","",AR22*'1.1 Input'!D$61)</f>
        <v>0</v>
      </c>
      <c r="CH22" s="6">
        <f>IF(CG22="","",AS22*'1.1 Input'!E$61)</f>
        <v>0</v>
      </c>
      <c r="CI22" s="6">
        <f>IF(CH22="","",AT22*'1.1 Input'!F$61)</f>
        <v>0</v>
      </c>
      <c r="CJ22" s="6">
        <f>IF(CI22="","",AU22*'1.1 Input'!G$61)</f>
        <v>0</v>
      </c>
      <c r="CK22" s="6">
        <f>IF(CJ22="","",AV22*'1.1 Input'!H$61)</f>
        <v>0</v>
      </c>
      <c r="CL22" s="6">
        <f t="shared" si="68"/>
        <v>0</v>
      </c>
      <c r="CM22" s="22" t="str">
        <f t="shared" si="37"/>
        <v>OT initial integration and standard asset integration</v>
      </c>
      <c r="CN22" s="22">
        <f t="shared" si="38"/>
        <v>0</v>
      </c>
      <c r="CO22" s="22">
        <f t="shared" si="39"/>
        <v>0</v>
      </c>
      <c r="CP22" s="22">
        <f t="shared" si="40"/>
        <v>0</v>
      </c>
      <c r="CQ22" s="22">
        <f t="shared" si="41"/>
        <v>0</v>
      </c>
      <c r="CR22" s="22">
        <f t="shared" si="42"/>
        <v>0.11492168178070901</v>
      </c>
      <c r="CS22" s="6">
        <f t="shared" si="69"/>
        <v>0.11492168178070901</v>
      </c>
      <c r="CT22" s="22" t="str">
        <f t="shared" si="70"/>
        <v>OT initial integration and standard asset integration</v>
      </c>
      <c r="CU22" s="81" t="str">
        <f t="shared" si="71"/>
        <v>2024/25</v>
      </c>
      <c r="CV22" s="77">
        <f t="shared" si="43"/>
        <v>0</v>
      </c>
      <c r="CW22" s="6">
        <f t="shared" si="44"/>
        <v>0</v>
      </c>
      <c r="CX22" s="6">
        <f t="shared" si="45"/>
        <v>0</v>
      </c>
      <c r="CY22" s="6">
        <f t="shared" si="46"/>
        <v>0</v>
      </c>
      <c r="CZ22" s="6">
        <f t="shared" si="47"/>
        <v>0.11492168178070901</v>
      </c>
      <c r="DA22" s="6">
        <f t="shared" si="72"/>
        <v>0.11492168178070901</v>
      </c>
    </row>
    <row r="23" spans="1:105" ht="15.6" thickTop="1" thickBot="1">
      <c r="A23" s="22" t="str">
        <f>'1.0 Data'!A22</f>
        <v>EMS basslink integration, Reliability / predictive monitoring</v>
      </c>
      <c r="B23" s="22" t="str">
        <f>'1.0 Data'!B22</f>
        <v>2021/22</v>
      </c>
      <c r="C23" s="22" cm="1">
        <f t="array" ref="C23">_xlfn.IFNA(INDEX('1.0 Data'!G$9:G$36,MATCH($A23,'1.0 Data'!$A$9:$A$36,0),0),0)</f>
        <v>0.4</v>
      </c>
      <c r="D23" s="22" cm="1">
        <f t="array" ref="D23">_xlfn.IFNA(INDEX('1.0 Data'!H$9:H$36,MATCH($A23,'1.0 Data'!$A$9:$A$36,0),0),0)</f>
        <v>0.2</v>
      </c>
      <c r="E23" s="22" cm="1">
        <f t="array" ref="E23">_xlfn.IFNA(INDEX('1.0 Data'!I$9:I$36,MATCH($A23,'1.0 Data'!$A$9:$A$36,0),0),0)</f>
        <v>0</v>
      </c>
      <c r="F23" s="22" cm="1">
        <f t="array" ref="F23">_xlfn.IFNA(INDEX('1.0 Data'!J$9:J$36,MATCH($A23,'1.0 Data'!$A$9:$A$36,0),0),0)</f>
        <v>0</v>
      </c>
      <c r="G23" s="22" cm="1">
        <f t="array" ref="G23">_xlfn.IFNA(INDEX('1.0 Data'!K$9:K$36,MATCH($A23,'1.0 Data'!$A$9:$A$36,0),0),0)</f>
        <v>0</v>
      </c>
      <c r="H23" s="6">
        <f t="shared" si="48"/>
        <v>0.60000000000000009</v>
      </c>
      <c r="J23" s="22" t="str">
        <f t="shared" si="49"/>
        <v>EMS basslink integration, Reliability / predictive monitoring</v>
      </c>
      <c r="K23" s="67" t="str">
        <f t="shared" si="50"/>
        <v>2024/25</v>
      </c>
      <c r="L23" s="6">
        <f>_xlfn.IFNA(HLOOKUP($B23,'1.1 Input'!$A$8:$O$15,6,FALSE)*C23,"")</f>
        <v>0.45968672712283604</v>
      </c>
      <c r="M23" s="6">
        <f>_xlfn.IFNA(HLOOKUP($B23,'1.1 Input'!$A$8:$O$15,6,FALSE)*D23,"")</f>
        <v>0.22984336356141802</v>
      </c>
      <c r="N23" s="6">
        <f>_xlfn.IFNA(HLOOKUP($B23,'1.1 Input'!$A$8:$O$15,6,FALSE)*E23,"")</f>
        <v>0</v>
      </c>
      <c r="O23" s="6">
        <f>_xlfn.IFNA(HLOOKUP($B23,'1.1 Input'!$A$8:$O$15,6,FALSE)*F23,"")</f>
        <v>0</v>
      </c>
      <c r="P23" s="6">
        <f>_xlfn.IFNA(HLOOKUP($B23,'1.1 Input'!$A$8:$O$15,6,FALSE)*G23,"")</f>
        <v>0</v>
      </c>
      <c r="Q23" s="33">
        <f t="shared" si="35"/>
        <v>0.68953009068425408</v>
      </c>
      <c r="S23" s="22" t="str">
        <f t="shared" si="3"/>
        <v>EMS basslink integration, Reliability / predictive monitoring</v>
      </c>
      <c r="T23" s="6">
        <f>(IF(S23="","",L23*'1.0 Data'!$M22))</f>
        <v>0</v>
      </c>
      <c r="U23" s="6">
        <f>(IF(T23="","",M23*'1.0 Data'!$M22))</f>
        <v>0</v>
      </c>
      <c r="V23" s="6">
        <f>(IF(U23="","",N23*'1.0 Data'!$M22))</f>
        <v>0</v>
      </c>
      <c r="W23" s="6">
        <f>(IF(V23="","",O23*'1.0 Data'!$M22))</f>
        <v>0</v>
      </c>
      <c r="X23" s="6">
        <f>(IF(W23="","",P23*'1.0 Data'!$M22))</f>
        <v>0</v>
      </c>
      <c r="Y23" s="6">
        <f t="shared" si="51"/>
        <v>0</v>
      </c>
      <c r="AA23" s="22" t="str">
        <f t="shared" si="52"/>
        <v>EMS basslink integration, Reliability / predictive monitoring</v>
      </c>
      <c r="AB23" s="6">
        <f>IF(AA23="","",L23*'1.0 Data'!$N22)</f>
        <v>0</v>
      </c>
      <c r="AC23" s="6">
        <f>IF(AB23="","",M23*'1.0 Data'!$N22)</f>
        <v>0</v>
      </c>
      <c r="AD23" s="6">
        <f>IF(AC23="","",N23*'1.0 Data'!$N22)</f>
        <v>0</v>
      </c>
      <c r="AE23" s="6">
        <f>IF(AD23="","",O23*'1.0 Data'!$N22)</f>
        <v>0</v>
      </c>
      <c r="AF23" s="6">
        <f>IF(AE23="","",P23*'1.0 Data'!$N22)</f>
        <v>0</v>
      </c>
      <c r="AG23" s="6">
        <f t="shared" si="53"/>
        <v>0</v>
      </c>
      <c r="AI23" s="22" t="str">
        <f t="shared" si="54"/>
        <v>EMS basslink integration, Reliability / predictive monitoring</v>
      </c>
      <c r="AJ23" s="6">
        <f>IF(AI23="","",L23*'1.0 Data'!$O22)</f>
        <v>0</v>
      </c>
      <c r="AK23" s="6">
        <f>IF(AJ23="","",M23*'1.0 Data'!$O22)</f>
        <v>0</v>
      </c>
      <c r="AL23" s="6">
        <f>IF(AK23="","",N23*'1.0 Data'!$O22)</f>
        <v>0</v>
      </c>
      <c r="AM23" s="6">
        <f>IF(AL23="","",O23*'1.0 Data'!$O22)</f>
        <v>0</v>
      </c>
      <c r="AN23" s="6">
        <f>IF(AM23="","",P23*'1.0 Data'!$O22)</f>
        <v>0</v>
      </c>
      <c r="AO23" s="6">
        <f t="shared" si="55"/>
        <v>0</v>
      </c>
      <c r="AQ23" s="22" t="str">
        <f t="shared" si="56"/>
        <v>EMS basslink integration, Reliability / predictive monitoring</v>
      </c>
      <c r="AR23" s="6">
        <f>IF(AQ23="","",L23*'1.0 Data'!$P22)</f>
        <v>0</v>
      </c>
      <c r="AS23" s="6">
        <f>IF(AR23="","",M23*'1.0 Data'!$P22)</f>
        <v>0</v>
      </c>
      <c r="AT23" s="6">
        <f>IF(AS23="","",N23*'1.0 Data'!$P22)</f>
        <v>0</v>
      </c>
      <c r="AU23" s="6">
        <f>IF(AT23="","",O23*'1.0 Data'!$P22)</f>
        <v>0</v>
      </c>
      <c r="AV23" s="6">
        <f>IF(AU23="","",P23*'1.0 Data'!$P22)</f>
        <v>0</v>
      </c>
      <c r="AW23" s="6">
        <f t="shared" si="57"/>
        <v>0</v>
      </c>
      <c r="AY23" s="22" t="str">
        <f t="shared" si="36"/>
        <v>EMS basslink integration, Reliability / predictive monitoring</v>
      </c>
      <c r="AZ23" s="6">
        <f>IF(AY23="","",L23*'1.0 Data'!$Q22)</f>
        <v>0.45968672712283604</v>
      </c>
      <c r="BA23" s="6">
        <f>IF(AZ23="","",M23*'1.0 Data'!$Q22)</f>
        <v>0.22984336356141802</v>
      </c>
      <c r="BB23" s="6">
        <f>IF(BA23="","",N23*'1.0 Data'!$Q22)</f>
        <v>0</v>
      </c>
      <c r="BC23" s="6">
        <f>IF(BB23="","",O23*'1.0 Data'!$Q22)</f>
        <v>0</v>
      </c>
      <c r="BD23" s="6">
        <f>IF(BC23="","",P23*'1.0 Data'!$Q22)</f>
        <v>0</v>
      </c>
      <c r="BE23" s="6">
        <f t="shared" si="58"/>
        <v>0.68953009068425408</v>
      </c>
      <c r="BG23" s="6">
        <f t="shared" si="59"/>
        <v>0.68953009068425408</v>
      </c>
      <c r="BH23" s="22">
        <f>H23*HLOOKUP($B23,'1.1 Input'!$A$8:$O$15,6,FALSE)</f>
        <v>0.68953009068425419</v>
      </c>
      <c r="BI23" s="23">
        <f t="shared" si="60"/>
        <v>0</v>
      </c>
      <c r="BK23" s="22" t="str">
        <f t="shared" si="61"/>
        <v>EMS basslink integration, Reliability / predictive monitoring</v>
      </c>
      <c r="BL23" s="6">
        <f>IF(BK23="","",T23*'1.1 Input'!D$58)</f>
        <v>0</v>
      </c>
      <c r="BM23" s="6">
        <f>IF(BL23="","",U23*'1.1 Input'!E$58)</f>
        <v>0</v>
      </c>
      <c r="BN23" s="6">
        <f>IF(BM23="","",V23*'1.1 Input'!F$58)</f>
        <v>0</v>
      </c>
      <c r="BO23" s="6">
        <f>IF(BN23="","",W23*'1.1 Input'!G$58)</f>
        <v>0</v>
      </c>
      <c r="BP23" s="6">
        <f>IF(BO23="","",X23*'1.1 Input'!H$58)</f>
        <v>0</v>
      </c>
      <c r="BQ23" s="6">
        <f t="shared" si="62"/>
        <v>0</v>
      </c>
      <c r="BR23" s="22" t="str">
        <f t="shared" si="63"/>
        <v>EMS basslink integration, Reliability / predictive monitoring</v>
      </c>
      <c r="BS23" s="6">
        <f>IF(BR23="","",AB23*'1.1 Input'!D$59)</f>
        <v>0</v>
      </c>
      <c r="BT23" s="6">
        <f>IF(BS23="","",AC23*'1.1 Input'!E$59)</f>
        <v>0</v>
      </c>
      <c r="BU23" s="6">
        <f>IF(BT23="","",AD23*'1.1 Input'!F$59)</f>
        <v>0</v>
      </c>
      <c r="BV23" s="6">
        <f>IF(BU23="","",AE23*'1.1 Input'!G$59)</f>
        <v>0</v>
      </c>
      <c r="BW23" s="6">
        <f>IF(BV23="","",AF23*'1.1 Input'!H$59)</f>
        <v>0</v>
      </c>
      <c r="BX23" s="6">
        <f t="shared" si="64"/>
        <v>0</v>
      </c>
      <c r="BY23" s="22" t="str">
        <f t="shared" si="65"/>
        <v>EMS basslink integration, Reliability / predictive monitoring</v>
      </c>
      <c r="BZ23" s="6">
        <f>IF(BY23="","",AJ23*'1.1 Input'!D$60)</f>
        <v>0</v>
      </c>
      <c r="CA23" s="6">
        <f>IF(BZ23="","",AK23*'1.1 Input'!E$60)</f>
        <v>0</v>
      </c>
      <c r="CB23" s="6">
        <f>IF(CA23="","",AL23*'1.1 Input'!F$60)</f>
        <v>0</v>
      </c>
      <c r="CC23" s="6">
        <f>IF(CB23="","",AM23*'1.1 Input'!G$60)</f>
        <v>0</v>
      </c>
      <c r="CD23" s="6">
        <f>IF(CC23="","",AN23*'1.1 Input'!H$60)</f>
        <v>0</v>
      </c>
      <c r="CE23" s="6">
        <f t="shared" si="66"/>
        <v>0</v>
      </c>
      <c r="CF23" s="22" t="str">
        <f t="shared" si="67"/>
        <v>EMS basslink integration, Reliability / predictive monitoring</v>
      </c>
      <c r="CG23" s="6">
        <f>IF(CF23="","",AR23*'1.1 Input'!D$61)</f>
        <v>0</v>
      </c>
      <c r="CH23" s="6">
        <f>IF(CG23="","",AS23*'1.1 Input'!E$61)</f>
        <v>0</v>
      </c>
      <c r="CI23" s="6">
        <f>IF(CH23="","",AT23*'1.1 Input'!F$61)</f>
        <v>0</v>
      </c>
      <c r="CJ23" s="6">
        <f>IF(CI23="","",AU23*'1.1 Input'!G$61)</f>
        <v>0</v>
      </c>
      <c r="CK23" s="6">
        <f>IF(CJ23="","",AV23*'1.1 Input'!H$61)</f>
        <v>0</v>
      </c>
      <c r="CL23" s="6">
        <f t="shared" si="68"/>
        <v>0</v>
      </c>
      <c r="CM23" s="22" t="str">
        <f t="shared" si="37"/>
        <v>EMS basslink integration, Reliability / predictive monitoring</v>
      </c>
      <c r="CN23" s="22">
        <f t="shared" si="38"/>
        <v>0.45968672712283604</v>
      </c>
      <c r="CO23" s="22">
        <f t="shared" si="39"/>
        <v>0.22984336356141802</v>
      </c>
      <c r="CP23" s="22">
        <f t="shared" si="40"/>
        <v>0</v>
      </c>
      <c r="CQ23" s="22">
        <f t="shared" si="41"/>
        <v>0</v>
      </c>
      <c r="CR23" s="22">
        <f t="shared" si="42"/>
        <v>0</v>
      </c>
      <c r="CS23" s="6">
        <f t="shared" si="69"/>
        <v>0.68953009068425408</v>
      </c>
      <c r="CT23" s="22" t="str">
        <f t="shared" si="70"/>
        <v>EMS basslink integration, Reliability / predictive monitoring</v>
      </c>
      <c r="CU23" s="81" t="str">
        <f t="shared" si="71"/>
        <v>2024/25</v>
      </c>
      <c r="CV23" s="77">
        <f t="shared" si="43"/>
        <v>0.45968672712283604</v>
      </c>
      <c r="CW23" s="6">
        <f t="shared" si="44"/>
        <v>0.22984336356141802</v>
      </c>
      <c r="CX23" s="6">
        <f t="shared" si="45"/>
        <v>0</v>
      </c>
      <c r="CY23" s="6">
        <f t="shared" si="46"/>
        <v>0</v>
      </c>
      <c r="CZ23" s="6">
        <f t="shared" si="47"/>
        <v>0</v>
      </c>
      <c r="DA23" s="6">
        <f t="shared" si="72"/>
        <v>0.22984336356141802</v>
      </c>
    </row>
    <row r="24" spans="1:105" ht="15.6" thickTop="1" thickBot="1">
      <c r="A24" s="22" t="str">
        <f>'1.0 Data'!A23</f>
        <v>OT Technology Capability uplift</v>
      </c>
      <c r="B24" s="22" t="str">
        <f>'1.0 Data'!B23</f>
        <v>2021/22</v>
      </c>
      <c r="C24" s="22" cm="1">
        <f t="array" ref="C24">_xlfn.IFNA(INDEX('1.0 Data'!G$9:G$36,MATCH($A24,'1.0 Data'!$A$9:$A$36,0),0),0)</f>
        <v>3.9642090227487978E-2</v>
      </c>
      <c r="D24" s="22" cm="1">
        <f t="array" ref="D24">_xlfn.IFNA(INDEX('1.0 Data'!H$9:H$36,MATCH($A24,'1.0 Data'!$A$9:$A$36,0),0),0)</f>
        <v>3.9642090227487978E-2</v>
      </c>
      <c r="E24" s="22" cm="1">
        <f t="array" ref="E24">_xlfn.IFNA(INDEX('1.0 Data'!I$9:I$36,MATCH($A24,'1.0 Data'!$A$9:$A$36,0),0),0)</f>
        <v>3.9642090227487978E-2</v>
      </c>
      <c r="F24" s="22" cm="1">
        <f t="array" ref="F24">_xlfn.IFNA(INDEX('1.0 Data'!J$9:J$36,MATCH($A24,'1.0 Data'!$A$9:$A$36,0),0),0)</f>
        <v>3.9642090227487978E-2</v>
      </c>
      <c r="G24" s="22" cm="1">
        <f t="array" ref="G24">_xlfn.IFNA(INDEX('1.0 Data'!K$9:K$36,MATCH($A24,'1.0 Data'!$A$9:$A$36,0),0),0)</f>
        <v>3.9642090227487978E-2</v>
      </c>
      <c r="H24" s="6">
        <f t="shared" si="48"/>
        <v>0.1982104511374399</v>
      </c>
      <c r="J24" s="22" t="str">
        <f t="shared" si="49"/>
        <v>OT Technology Capability uplift</v>
      </c>
      <c r="K24" s="67" t="str">
        <f t="shared" si="50"/>
        <v>2024/25</v>
      </c>
      <c r="L24" s="6">
        <f>_xlfn.IFNA(HLOOKUP($B24,'1.1 Input'!$A$8:$O$15,6,FALSE)*C24,"")</f>
        <v>4.5557356782455274E-2</v>
      </c>
      <c r="M24" s="6">
        <f>_xlfn.IFNA(HLOOKUP($B24,'1.1 Input'!$A$8:$O$15,6,FALSE)*D24,"")</f>
        <v>4.5557356782455274E-2</v>
      </c>
      <c r="N24" s="6">
        <f>_xlfn.IFNA(HLOOKUP($B24,'1.1 Input'!$A$8:$O$15,6,FALSE)*E24,"")</f>
        <v>4.5557356782455274E-2</v>
      </c>
      <c r="O24" s="6">
        <f>_xlfn.IFNA(HLOOKUP($B24,'1.1 Input'!$A$8:$O$15,6,FALSE)*F24,"")</f>
        <v>4.5557356782455274E-2</v>
      </c>
      <c r="P24" s="6">
        <f>_xlfn.IFNA(HLOOKUP($B24,'1.1 Input'!$A$8:$O$15,6,FALSE)*G24,"")</f>
        <v>4.5557356782455274E-2</v>
      </c>
      <c r="Q24" s="33">
        <f t="shared" si="35"/>
        <v>0.22778678391227636</v>
      </c>
      <c r="S24" s="22" t="str">
        <f t="shared" si="3"/>
        <v>OT Technology Capability uplift</v>
      </c>
      <c r="T24" s="6">
        <f>(IF(S24="","",L24*'1.0 Data'!$M23))</f>
        <v>0</v>
      </c>
      <c r="U24" s="6">
        <f>(IF(T24="","",M24*'1.0 Data'!$M23))</f>
        <v>0</v>
      </c>
      <c r="V24" s="6">
        <f>(IF(U24="","",N24*'1.0 Data'!$M23))</f>
        <v>0</v>
      </c>
      <c r="W24" s="6">
        <f>(IF(V24="","",O24*'1.0 Data'!$M23))</f>
        <v>0</v>
      </c>
      <c r="X24" s="6">
        <f>(IF(W24="","",P24*'1.0 Data'!$M23))</f>
        <v>0</v>
      </c>
      <c r="Y24" s="6">
        <f t="shared" si="51"/>
        <v>0</v>
      </c>
      <c r="AA24" s="22" t="str">
        <f t="shared" si="52"/>
        <v>OT Technology Capability uplift</v>
      </c>
      <c r="AB24" s="6">
        <f>IF(AA24="","",L24*'1.0 Data'!$N23)</f>
        <v>0</v>
      </c>
      <c r="AC24" s="6">
        <f>IF(AB24="","",M24*'1.0 Data'!$N23)</f>
        <v>0</v>
      </c>
      <c r="AD24" s="6">
        <f>IF(AC24="","",N24*'1.0 Data'!$N23)</f>
        <v>0</v>
      </c>
      <c r="AE24" s="6">
        <f>IF(AD24="","",O24*'1.0 Data'!$N23)</f>
        <v>0</v>
      </c>
      <c r="AF24" s="6">
        <f>IF(AE24="","",P24*'1.0 Data'!$N23)</f>
        <v>0</v>
      </c>
      <c r="AG24" s="6">
        <f t="shared" si="53"/>
        <v>0</v>
      </c>
      <c r="AI24" s="22" t="str">
        <f t="shared" si="54"/>
        <v>OT Technology Capability uplift</v>
      </c>
      <c r="AJ24" s="6">
        <f>IF(AI24="","",L24*'1.0 Data'!$O23)</f>
        <v>0</v>
      </c>
      <c r="AK24" s="6">
        <f>IF(AJ24="","",M24*'1.0 Data'!$O23)</f>
        <v>0</v>
      </c>
      <c r="AL24" s="6">
        <f>IF(AK24="","",N24*'1.0 Data'!$O23)</f>
        <v>0</v>
      </c>
      <c r="AM24" s="6">
        <f>IF(AL24="","",O24*'1.0 Data'!$O23)</f>
        <v>0</v>
      </c>
      <c r="AN24" s="6">
        <f>IF(AM24="","",P24*'1.0 Data'!$O23)</f>
        <v>0</v>
      </c>
      <c r="AO24" s="6">
        <f t="shared" si="55"/>
        <v>0</v>
      </c>
      <c r="AQ24" s="22" t="str">
        <f t="shared" si="56"/>
        <v>OT Technology Capability uplift</v>
      </c>
      <c r="AR24" s="6">
        <f>IF(AQ24="","",L24*'1.0 Data'!$P23)</f>
        <v>0</v>
      </c>
      <c r="AS24" s="6">
        <f>IF(AR24="","",M24*'1.0 Data'!$P23)</f>
        <v>0</v>
      </c>
      <c r="AT24" s="6">
        <f>IF(AS24="","",N24*'1.0 Data'!$P23)</f>
        <v>0</v>
      </c>
      <c r="AU24" s="6">
        <f>IF(AT24="","",O24*'1.0 Data'!$P23)</f>
        <v>0</v>
      </c>
      <c r="AV24" s="6">
        <f>IF(AU24="","",P24*'1.0 Data'!$P23)</f>
        <v>0</v>
      </c>
      <c r="AW24" s="6">
        <f t="shared" si="57"/>
        <v>0</v>
      </c>
      <c r="AY24" s="22" t="str">
        <f t="shared" si="36"/>
        <v>OT Technology Capability uplift</v>
      </c>
      <c r="AZ24" s="6">
        <f>IF(AY24="","",L24*'1.0 Data'!$Q23)</f>
        <v>4.5557356782455274E-2</v>
      </c>
      <c r="BA24" s="6">
        <f>IF(AZ24="","",M24*'1.0 Data'!$Q23)</f>
        <v>4.5557356782455274E-2</v>
      </c>
      <c r="BB24" s="6">
        <f>IF(BA24="","",N24*'1.0 Data'!$Q23)</f>
        <v>4.5557356782455274E-2</v>
      </c>
      <c r="BC24" s="6">
        <f>IF(BB24="","",O24*'1.0 Data'!$Q23)</f>
        <v>4.5557356782455274E-2</v>
      </c>
      <c r="BD24" s="6">
        <f>IF(BC24="","",P24*'1.0 Data'!$Q23)</f>
        <v>4.5557356782455274E-2</v>
      </c>
      <c r="BE24" s="6">
        <f t="shared" si="58"/>
        <v>0.22778678391227636</v>
      </c>
      <c r="BG24" s="6">
        <f t="shared" si="59"/>
        <v>0.22778678391227636</v>
      </c>
      <c r="BH24" s="22">
        <f>H24*HLOOKUP($B24,'1.1 Input'!$A$8:$O$15,6,FALSE)</f>
        <v>0.22778678391227639</v>
      </c>
      <c r="BI24" s="23">
        <f t="shared" si="60"/>
        <v>0</v>
      </c>
      <c r="BK24" s="22" t="str">
        <f t="shared" si="61"/>
        <v>OT Technology Capability uplift</v>
      </c>
      <c r="BL24" s="6">
        <f>IF(BK24="","",T24*'1.1 Input'!D$58)</f>
        <v>0</v>
      </c>
      <c r="BM24" s="6">
        <f>IF(BL24="","",U24*'1.1 Input'!E$58)</f>
        <v>0</v>
      </c>
      <c r="BN24" s="6">
        <f>IF(BM24="","",V24*'1.1 Input'!F$58)</f>
        <v>0</v>
      </c>
      <c r="BO24" s="6">
        <f>IF(BN24="","",W24*'1.1 Input'!G$58)</f>
        <v>0</v>
      </c>
      <c r="BP24" s="6">
        <f>IF(BO24="","",X24*'1.1 Input'!H$58)</f>
        <v>0</v>
      </c>
      <c r="BQ24" s="6">
        <f t="shared" si="62"/>
        <v>0</v>
      </c>
      <c r="BR24" s="22" t="str">
        <f t="shared" si="63"/>
        <v>OT Technology Capability uplift</v>
      </c>
      <c r="BS24" s="6">
        <f>IF(BR24="","",AB24*'1.1 Input'!D$59)</f>
        <v>0</v>
      </c>
      <c r="BT24" s="6">
        <f>IF(BS24="","",AC24*'1.1 Input'!E$59)</f>
        <v>0</v>
      </c>
      <c r="BU24" s="6">
        <f>IF(BT24="","",AD24*'1.1 Input'!F$59)</f>
        <v>0</v>
      </c>
      <c r="BV24" s="6">
        <f>IF(BU24="","",AE24*'1.1 Input'!G$59)</f>
        <v>0</v>
      </c>
      <c r="BW24" s="6">
        <f>IF(BV24="","",AF24*'1.1 Input'!H$59)</f>
        <v>0</v>
      </c>
      <c r="BX24" s="6">
        <f t="shared" si="64"/>
        <v>0</v>
      </c>
      <c r="BY24" s="22" t="str">
        <f t="shared" si="65"/>
        <v>OT Technology Capability uplift</v>
      </c>
      <c r="BZ24" s="6">
        <f>IF(BY24="","",AJ24*'1.1 Input'!D$60)</f>
        <v>0</v>
      </c>
      <c r="CA24" s="6">
        <f>IF(BZ24="","",AK24*'1.1 Input'!E$60)</f>
        <v>0</v>
      </c>
      <c r="CB24" s="6">
        <f>IF(CA24="","",AL24*'1.1 Input'!F$60)</f>
        <v>0</v>
      </c>
      <c r="CC24" s="6">
        <f>IF(CB24="","",AM24*'1.1 Input'!G$60)</f>
        <v>0</v>
      </c>
      <c r="CD24" s="6">
        <f>IF(CC24="","",AN24*'1.1 Input'!H$60)</f>
        <v>0</v>
      </c>
      <c r="CE24" s="6">
        <f t="shared" si="66"/>
        <v>0</v>
      </c>
      <c r="CF24" s="22" t="str">
        <f t="shared" si="67"/>
        <v>OT Technology Capability uplift</v>
      </c>
      <c r="CG24" s="6">
        <f>IF(CF24="","",AR24*'1.1 Input'!D$61)</f>
        <v>0</v>
      </c>
      <c r="CH24" s="6">
        <f>IF(CG24="","",AS24*'1.1 Input'!E$61)</f>
        <v>0</v>
      </c>
      <c r="CI24" s="6">
        <f>IF(CH24="","",AT24*'1.1 Input'!F$61)</f>
        <v>0</v>
      </c>
      <c r="CJ24" s="6">
        <f>IF(CI24="","",AU24*'1.1 Input'!G$61)</f>
        <v>0</v>
      </c>
      <c r="CK24" s="6">
        <f>IF(CJ24="","",AV24*'1.1 Input'!H$61)</f>
        <v>0</v>
      </c>
      <c r="CL24" s="6">
        <f t="shared" si="68"/>
        <v>0</v>
      </c>
      <c r="CM24" s="22" t="str">
        <f t="shared" si="37"/>
        <v>OT Technology Capability uplift</v>
      </c>
      <c r="CN24" s="22">
        <f t="shared" si="38"/>
        <v>4.5557356782455274E-2</v>
      </c>
      <c r="CO24" s="22">
        <f t="shared" si="39"/>
        <v>4.5557356782455274E-2</v>
      </c>
      <c r="CP24" s="22">
        <f t="shared" si="40"/>
        <v>4.5557356782455274E-2</v>
      </c>
      <c r="CQ24" s="22">
        <f t="shared" si="41"/>
        <v>4.5557356782455274E-2</v>
      </c>
      <c r="CR24" s="22">
        <f t="shared" si="42"/>
        <v>4.5557356782455274E-2</v>
      </c>
      <c r="CS24" s="6">
        <f t="shared" si="69"/>
        <v>0.22778678391227636</v>
      </c>
      <c r="CT24" s="22" t="str">
        <f t="shared" si="70"/>
        <v>OT Technology Capability uplift</v>
      </c>
      <c r="CU24" s="81" t="str">
        <f t="shared" si="71"/>
        <v>2024/25</v>
      </c>
      <c r="CV24" s="77">
        <f t="shared" si="43"/>
        <v>4.5557356782455274E-2</v>
      </c>
      <c r="CW24" s="6">
        <f t="shared" si="44"/>
        <v>4.5557356782455274E-2</v>
      </c>
      <c r="CX24" s="6">
        <f t="shared" si="45"/>
        <v>4.5557356782455274E-2</v>
      </c>
      <c r="CY24" s="6">
        <f t="shared" si="46"/>
        <v>4.5557356782455274E-2</v>
      </c>
      <c r="CZ24" s="6">
        <f t="shared" si="47"/>
        <v>4.5557356782455274E-2</v>
      </c>
      <c r="DA24" s="6">
        <f t="shared" si="72"/>
        <v>0.1822294271298211</v>
      </c>
    </row>
    <row r="25" spans="1:105" ht="15.6" thickTop="1" thickBot="1">
      <c r="A25" s="22" t="str">
        <f>'1.0 Data'!A24</f>
        <v>Program Management and Consultation</v>
      </c>
      <c r="B25" s="22" t="str">
        <f>'1.0 Data'!B24</f>
        <v>2023/24</v>
      </c>
      <c r="C25" s="22" cm="1">
        <f t="array" ref="C25">_xlfn.IFNA(INDEX('1.0 Data'!G$9:G$36,MATCH($A25,'1.0 Data'!$A$9:$A$36,0),0),0)</f>
        <v>0</v>
      </c>
      <c r="D25" s="22" cm="1">
        <f t="array" ref="D25">_xlfn.IFNA(INDEX('1.0 Data'!H$9:H$36,MATCH($A25,'1.0 Data'!$A$9:$A$36,0),0),0)</f>
        <v>0</v>
      </c>
      <c r="E25" s="22" cm="1">
        <f t="array" ref="E25">_xlfn.IFNA(INDEX('1.0 Data'!I$9:I$36,MATCH($A25,'1.0 Data'!$A$9:$A$36,0),0),0)</f>
        <v>0</v>
      </c>
      <c r="F25" s="22" cm="1">
        <f t="array" ref="F25">_xlfn.IFNA(INDEX('1.0 Data'!J$9:J$36,MATCH($A25,'1.0 Data'!$A$9:$A$36,0),0),0)</f>
        <v>0</v>
      </c>
      <c r="G25" s="22" cm="1">
        <f t="array" ref="G25">_xlfn.IFNA(INDEX('1.0 Data'!K$9:K$36,MATCH($A25,'1.0 Data'!$A$9:$A$36,0),0),0)</f>
        <v>0</v>
      </c>
      <c r="H25" s="6">
        <f t="shared" si="48"/>
        <v>0</v>
      </c>
      <c r="J25" s="22" t="str">
        <f t="shared" si="49"/>
        <v>Program Management and Consultation</v>
      </c>
      <c r="K25" s="67" t="str">
        <f t="shared" si="50"/>
        <v>2024/25</v>
      </c>
      <c r="L25" s="6">
        <f>_xlfn.IFNA(HLOOKUP($B25,'1.1 Input'!$A$8:$O$15,6,FALSE)*C25,"")</f>
        <v>0</v>
      </c>
      <c r="M25" s="6">
        <f>_xlfn.IFNA(HLOOKUP($B25,'1.1 Input'!$A$8:$O$15,6,FALSE)*D25,"")</f>
        <v>0</v>
      </c>
      <c r="N25" s="6">
        <f>_xlfn.IFNA(HLOOKUP($B25,'1.1 Input'!$A$8:$O$15,6,FALSE)*E25,"")</f>
        <v>0</v>
      </c>
      <c r="O25" s="6">
        <f>_xlfn.IFNA(HLOOKUP($B25,'1.1 Input'!$A$8:$O$15,6,FALSE)*F25,"")</f>
        <v>0</v>
      </c>
      <c r="P25" s="6">
        <f>_xlfn.IFNA(HLOOKUP($B25,'1.1 Input'!$A$8:$O$15,6,FALSE)*G25,"")</f>
        <v>0</v>
      </c>
      <c r="Q25" s="33">
        <f t="shared" si="35"/>
        <v>0</v>
      </c>
      <c r="S25" s="22" t="str">
        <f t="shared" si="3"/>
        <v>Program Management and Consultation</v>
      </c>
      <c r="T25" s="6">
        <f>(IF(S25="","",L25*'1.0 Data'!$M24))</f>
        <v>0</v>
      </c>
      <c r="U25" s="6">
        <f>(IF(T25="","",M25*'1.0 Data'!$M24))</f>
        <v>0</v>
      </c>
      <c r="V25" s="6">
        <f>(IF(U25="","",N25*'1.0 Data'!$M24))</f>
        <v>0</v>
      </c>
      <c r="W25" s="6">
        <f>(IF(V25="","",O25*'1.0 Data'!$M24))</f>
        <v>0</v>
      </c>
      <c r="X25" s="6">
        <f>(IF(W25="","",P25*'1.0 Data'!$M24))</f>
        <v>0</v>
      </c>
      <c r="Y25" s="6">
        <f t="shared" si="51"/>
        <v>0</v>
      </c>
      <c r="AA25" s="22" t="str">
        <f t="shared" si="52"/>
        <v>Program Management and Consultation</v>
      </c>
      <c r="AB25" s="6">
        <f>IF(AA25="","",L25*'1.0 Data'!$N24)</f>
        <v>0</v>
      </c>
      <c r="AC25" s="6">
        <f>IF(AB25="","",M25*'1.0 Data'!$N24)</f>
        <v>0</v>
      </c>
      <c r="AD25" s="6">
        <f>IF(AC25="","",N25*'1.0 Data'!$N24)</f>
        <v>0</v>
      </c>
      <c r="AE25" s="6">
        <f>IF(AD25="","",O25*'1.0 Data'!$N24)</f>
        <v>0</v>
      </c>
      <c r="AF25" s="6">
        <f>IF(AE25="","",P25*'1.0 Data'!$N24)</f>
        <v>0</v>
      </c>
      <c r="AG25" s="6">
        <f t="shared" si="53"/>
        <v>0</v>
      </c>
      <c r="AI25" s="22" t="str">
        <f t="shared" si="54"/>
        <v>Program Management and Consultation</v>
      </c>
      <c r="AJ25" s="6">
        <f>IF(AI25="","",L25*'1.0 Data'!$O24)</f>
        <v>0</v>
      </c>
      <c r="AK25" s="6">
        <f>IF(AJ25="","",M25*'1.0 Data'!$O24)</f>
        <v>0</v>
      </c>
      <c r="AL25" s="6">
        <f>IF(AK25="","",N25*'1.0 Data'!$O24)</f>
        <v>0</v>
      </c>
      <c r="AM25" s="6">
        <f>IF(AL25="","",O25*'1.0 Data'!$O24)</f>
        <v>0</v>
      </c>
      <c r="AN25" s="6">
        <f>IF(AM25="","",P25*'1.0 Data'!$O24)</f>
        <v>0</v>
      </c>
      <c r="AO25" s="6">
        <f t="shared" si="55"/>
        <v>0</v>
      </c>
      <c r="AQ25" s="22" t="str">
        <f t="shared" si="56"/>
        <v>Program Management and Consultation</v>
      </c>
      <c r="AR25" s="6">
        <f>IF(AQ25="","",L25*'1.0 Data'!$P24)</f>
        <v>0</v>
      </c>
      <c r="AS25" s="6">
        <f>IF(AR25="","",M25*'1.0 Data'!$P24)</f>
        <v>0</v>
      </c>
      <c r="AT25" s="6">
        <f>IF(AS25="","",N25*'1.0 Data'!$P24)</f>
        <v>0</v>
      </c>
      <c r="AU25" s="6">
        <f>IF(AT25="","",O25*'1.0 Data'!$P24)</f>
        <v>0</v>
      </c>
      <c r="AV25" s="6">
        <f>IF(AU25="","",P25*'1.0 Data'!$P24)</f>
        <v>0</v>
      </c>
      <c r="AW25" s="6">
        <f t="shared" si="57"/>
        <v>0</v>
      </c>
      <c r="AY25" s="22" t="str">
        <f t="shared" si="36"/>
        <v>Program Management and Consultation</v>
      </c>
      <c r="AZ25" s="6">
        <f>IF(AY25="","",L25*'1.0 Data'!$Q24)</f>
        <v>0</v>
      </c>
      <c r="BA25" s="6">
        <f>IF(AZ25="","",M25*'1.0 Data'!$Q24)</f>
        <v>0</v>
      </c>
      <c r="BB25" s="6">
        <f>IF(BA25="","",N25*'1.0 Data'!$Q24)</f>
        <v>0</v>
      </c>
      <c r="BC25" s="6">
        <f>IF(BB25="","",O25*'1.0 Data'!$Q24)</f>
        <v>0</v>
      </c>
      <c r="BD25" s="6">
        <f>IF(BC25="","",P25*'1.0 Data'!$Q24)</f>
        <v>0</v>
      </c>
      <c r="BE25" s="6">
        <f t="shared" si="58"/>
        <v>0</v>
      </c>
      <c r="BG25" s="6">
        <f t="shared" si="59"/>
        <v>0</v>
      </c>
      <c r="BH25" s="22">
        <f>H25*HLOOKUP($B25,'1.1 Input'!$A$8:$O$15,6,FALSE)</f>
        <v>0</v>
      </c>
      <c r="BI25" s="23">
        <f t="shared" si="60"/>
        <v>0</v>
      </c>
      <c r="BK25" s="22" t="str">
        <f t="shared" si="61"/>
        <v>Program Management and Consultation</v>
      </c>
      <c r="BL25" s="6">
        <f>IF(BK25="","",T25*'1.1 Input'!D$58)</f>
        <v>0</v>
      </c>
      <c r="BM25" s="6">
        <f>IF(BL25="","",U25*'1.1 Input'!E$58)</f>
        <v>0</v>
      </c>
      <c r="BN25" s="6">
        <f>IF(BM25="","",V25*'1.1 Input'!F$58)</f>
        <v>0</v>
      </c>
      <c r="BO25" s="6">
        <f>IF(BN25="","",W25*'1.1 Input'!G$58)</f>
        <v>0</v>
      </c>
      <c r="BP25" s="6">
        <f>IF(BO25="","",X25*'1.1 Input'!H$58)</f>
        <v>0</v>
      </c>
      <c r="BQ25" s="6">
        <f t="shared" si="62"/>
        <v>0</v>
      </c>
      <c r="BR25" s="22" t="str">
        <f t="shared" si="63"/>
        <v>Program Management and Consultation</v>
      </c>
      <c r="BS25" s="6">
        <f>IF(BR25="","",AB25*'1.1 Input'!D$59)</f>
        <v>0</v>
      </c>
      <c r="BT25" s="6">
        <f>IF(BS25="","",AC25*'1.1 Input'!E$59)</f>
        <v>0</v>
      </c>
      <c r="BU25" s="6">
        <f>IF(BT25="","",AD25*'1.1 Input'!F$59)</f>
        <v>0</v>
      </c>
      <c r="BV25" s="6">
        <f>IF(BU25="","",AE25*'1.1 Input'!G$59)</f>
        <v>0</v>
      </c>
      <c r="BW25" s="6">
        <f>IF(BV25="","",AF25*'1.1 Input'!H$59)</f>
        <v>0</v>
      </c>
      <c r="BX25" s="6">
        <f t="shared" si="64"/>
        <v>0</v>
      </c>
      <c r="BY25" s="22" t="str">
        <f t="shared" si="65"/>
        <v>Program Management and Consultation</v>
      </c>
      <c r="BZ25" s="6">
        <f>IF(BY25="","",AJ25*'1.1 Input'!D$60)</f>
        <v>0</v>
      </c>
      <c r="CA25" s="6">
        <f>IF(BZ25="","",AK25*'1.1 Input'!E$60)</f>
        <v>0</v>
      </c>
      <c r="CB25" s="6">
        <f>IF(CA25="","",AL25*'1.1 Input'!F$60)</f>
        <v>0</v>
      </c>
      <c r="CC25" s="6">
        <f>IF(CB25="","",AM25*'1.1 Input'!G$60)</f>
        <v>0</v>
      </c>
      <c r="CD25" s="6">
        <f>IF(CC25="","",AN25*'1.1 Input'!H$60)</f>
        <v>0</v>
      </c>
      <c r="CE25" s="6">
        <f t="shared" si="66"/>
        <v>0</v>
      </c>
      <c r="CF25" s="22" t="str">
        <f t="shared" si="67"/>
        <v>Program Management and Consultation</v>
      </c>
      <c r="CG25" s="6">
        <f>IF(CF25="","",AR25*'1.1 Input'!D$61)</f>
        <v>0</v>
      </c>
      <c r="CH25" s="6">
        <f>IF(CG25="","",AS25*'1.1 Input'!E$61)</f>
        <v>0</v>
      </c>
      <c r="CI25" s="6">
        <f>IF(CH25="","",AT25*'1.1 Input'!F$61)</f>
        <v>0</v>
      </c>
      <c r="CJ25" s="6">
        <f>IF(CI25="","",AU25*'1.1 Input'!G$61)</f>
        <v>0</v>
      </c>
      <c r="CK25" s="6">
        <f>IF(CJ25="","",AV25*'1.1 Input'!H$61)</f>
        <v>0</v>
      </c>
      <c r="CL25" s="6">
        <f t="shared" si="68"/>
        <v>0</v>
      </c>
      <c r="CM25" s="22" t="str">
        <f t="shared" si="37"/>
        <v>Program Management and Consultation</v>
      </c>
      <c r="CN25" s="22">
        <f t="shared" si="38"/>
        <v>0</v>
      </c>
      <c r="CO25" s="22">
        <f t="shared" si="39"/>
        <v>0</v>
      </c>
      <c r="CP25" s="22">
        <f t="shared" si="40"/>
        <v>0</v>
      </c>
      <c r="CQ25" s="22">
        <f t="shared" si="41"/>
        <v>0</v>
      </c>
      <c r="CR25" s="22">
        <f t="shared" si="42"/>
        <v>0</v>
      </c>
      <c r="CS25" s="6">
        <f t="shared" si="69"/>
        <v>0</v>
      </c>
      <c r="CT25" s="22" t="str">
        <f t="shared" si="70"/>
        <v>Program Management and Consultation</v>
      </c>
      <c r="CU25" s="81" t="str">
        <f t="shared" si="71"/>
        <v>2024/25</v>
      </c>
      <c r="CV25" s="77">
        <f t="shared" si="43"/>
        <v>0</v>
      </c>
      <c r="CW25" s="6">
        <f t="shared" si="44"/>
        <v>0</v>
      </c>
      <c r="CX25" s="6">
        <f t="shared" si="45"/>
        <v>0</v>
      </c>
      <c r="CY25" s="6">
        <f t="shared" si="46"/>
        <v>0</v>
      </c>
      <c r="CZ25" s="6">
        <f t="shared" si="47"/>
        <v>0</v>
      </c>
      <c r="DA25" s="6">
        <f t="shared" si="72"/>
        <v>0</v>
      </c>
    </row>
    <row r="26" spans="1:105" ht="15.6" thickTop="1" thickBot="1">
      <c r="A26" s="22" t="str">
        <f>'1.0 Data'!A25</f>
        <v>Cyber Security</v>
      </c>
      <c r="B26" s="22" t="str">
        <f>'1.0 Data'!B25</f>
        <v>2021/22</v>
      </c>
      <c r="C26" s="22" cm="1">
        <f t="array" ref="C26">_xlfn.IFNA(INDEX('1.0 Data'!G$9:G$36,MATCH($A26,'1.0 Data'!$A$9:$A$36,0),0),0)</f>
        <v>0.81985303777636198</v>
      </c>
      <c r="D26" s="22" cm="1">
        <f t="array" ref="D26">_xlfn.IFNA(INDEX('1.0 Data'!H$9:H$36,MATCH($A26,'1.0 Data'!$A$9:$A$36,0),0),0)</f>
        <v>0.78770601679249386</v>
      </c>
      <c r="E26" s="22" cm="1">
        <f t="array" ref="E26">_xlfn.IFNA(INDEX('1.0 Data'!I$9:I$36,MATCH($A26,'1.0 Data'!$A$9:$A$36,0),0),0)</f>
        <v>0.49552612784359967</v>
      </c>
      <c r="F26" s="22" cm="1">
        <f t="array" ref="F26">_xlfn.IFNA(INDEX('1.0 Data'!J$9:J$36,MATCH($A26,'1.0 Data'!$A$9:$A$36,0),0),0)</f>
        <v>0.49552612784359967</v>
      </c>
      <c r="G26" s="22" cm="1">
        <f t="array" ref="G26">_xlfn.IFNA(INDEX('1.0 Data'!K$9:K$36,MATCH($A26,'1.0 Data'!$A$9:$A$36,0),0),0)</f>
        <v>0.49552612784359967</v>
      </c>
      <c r="H26" s="6">
        <f t="shared" si="48"/>
        <v>3.0941374380996547</v>
      </c>
      <c r="J26" s="22" t="str">
        <f t="shared" si="49"/>
        <v>Cyber Security</v>
      </c>
      <c r="K26" s="67" t="str">
        <f t="shared" si="50"/>
        <v>2024/25</v>
      </c>
      <c r="L26" s="6">
        <f>_xlfn.IFNA(HLOOKUP($B26,'1.1 Input'!$A$8:$O$15,6,FALSE)*C26,"")</f>
        <v>0.94218889914282666</v>
      </c>
      <c r="M26" s="6">
        <f>_xlfn.IFNA(HLOOKUP($B26,'1.1 Input'!$A$8:$O$15,6,FALSE)*D26,"")</f>
        <v>0.90524500198576807</v>
      </c>
      <c r="N26" s="6">
        <f>_xlfn.IFNA(HLOOKUP($B26,'1.1 Input'!$A$8:$O$15,6,FALSE)*E26,"")</f>
        <v>0.56946695978069095</v>
      </c>
      <c r="O26" s="6">
        <f>_xlfn.IFNA(HLOOKUP($B26,'1.1 Input'!$A$8:$O$15,6,FALSE)*F26,"")</f>
        <v>0.56946695978069095</v>
      </c>
      <c r="P26" s="6">
        <f>_xlfn.IFNA(HLOOKUP($B26,'1.1 Input'!$A$8:$O$15,6,FALSE)*G26,"")</f>
        <v>0.56946695978069095</v>
      </c>
      <c r="Q26" s="33">
        <f t="shared" si="35"/>
        <v>3.5558347804706676</v>
      </c>
      <c r="S26" s="22" t="str">
        <f t="shared" si="3"/>
        <v>Cyber Security</v>
      </c>
      <c r="T26" s="6">
        <f>(IF(S26="","",L26*'1.0 Data'!$M25))</f>
        <v>0</v>
      </c>
      <c r="U26" s="6">
        <f>(IF(T26="","",M26*'1.0 Data'!$M25))</f>
        <v>0</v>
      </c>
      <c r="V26" s="6">
        <f>(IF(U26="","",N26*'1.0 Data'!$M25))</f>
        <v>0</v>
      </c>
      <c r="W26" s="6">
        <f>(IF(V26="","",O26*'1.0 Data'!$M25))</f>
        <v>0</v>
      </c>
      <c r="X26" s="6">
        <f>(IF(W26="","",P26*'1.0 Data'!$M25))</f>
        <v>0</v>
      </c>
      <c r="Y26" s="6">
        <f t="shared" si="51"/>
        <v>0</v>
      </c>
      <c r="AA26" s="22" t="str">
        <f t="shared" si="52"/>
        <v>Cyber Security</v>
      </c>
      <c r="AB26" s="6">
        <f>IF(AA26="","",L26*'1.0 Data'!$N25)</f>
        <v>0</v>
      </c>
      <c r="AC26" s="6">
        <f>IF(AB26="","",M26*'1.0 Data'!$N25)</f>
        <v>0</v>
      </c>
      <c r="AD26" s="6">
        <f>IF(AC26="","",N26*'1.0 Data'!$N25)</f>
        <v>0</v>
      </c>
      <c r="AE26" s="6">
        <f>IF(AD26="","",O26*'1.0 Data'!$N25)</f>
        <v>0</v>
      </c>
      <c r="AF26" s="6">
        <f>IF(AE26="","",P26*'1.0 Data'!$N25)</f>
        <v>0</v>
      </c>
      <c r="AG26" s="6">
        <f t="shared" si="53"/>
        <v>0</v>
      </c>
      <c r="AI26" s="22" t="str">
        <f t="shared" si="54"/>
        <v>Cyber Security</v>
      </c>
      <c r="AJ26" s="6">
        <f>IF(AI26="","",L26*'1.0 Data'!$O25)</f>
        <v>0</v>
      </c>
      <c r="AK26" s="6">
        <f>IF(AJ26="","",M26*'1.0 Data'!$O25)</f>
        <v>0</v>
      </c>
      <c r="AL26" s="6">
        <f>IF(AK26="","",N26*'1.0 Data'!$O25)</f>
        <v>0</v>
      </c>
      <c r="AM26" s="6">
        <f>IF(AL26="","",O26*'1.0 Data'!$O25)</f>
        <v>0</v>
      </c>
      <c r="AN26" s="6">
        <f>IF(AM26="","",P26*'1.0 Data'!$O25)</f>
        <v>0</v>
      </c>
      <c r="AO26" s="6">
        <f t="shared" si="55"/>
        <v>0</v>
      </c>
      <c r="AQ26" s="22" t="str">
        <f t="shared" si="56"/>
        <v>Cyber Security</v>
      </c>
      <c r="AR26" s="6">
        <f>IF(AQ26="","",L26*'1.0 Data'!$P25)</f>
        <v>0</v>
      </c>
      <c r="AS26" s="6">
        <f>IF(AR26="","",M26*'1.0 Data'!$P25)</f>
        <v>0</v>
      </c>
      <c r="AT26" s="6">
        <f>IF(AS26="","",N26*'1.0 Data'!$P25)</f>
        <v>0</v>
      </c>
      <c r="AU26" s="6">
        <f>IF(AT26="","",O26*'1.0 Data'!$P25)</f>
        <v>0</v>
      </c>
      <c r="AV26" s="6">
        <f>IF(AU26="","",P26*'1.0 Data'!$P25)</f>
        <v>0</v>
      </c>
      <c r="AW26" s="6">
        <f t="shared" si="57"/>
        <v>0</v>
      </c>
      <c r="AY26" s="22" t="str">
        <f t="shared" si="36"/>
        <v>Cyber Security</v>
      </c>
      <c r="AZ26" s="6">
        <f>IF(AY26="","",L26*'1.0 Data'!$Q25)</f>
        <v>0.94218889914282666</v>
      </c>
      <c r="BA26" s="6">
        <f>IF(AZ26="","",M26*'1.0 Data'!$Q25)</f>
        <v>0.90524500198576807</v>
      </c>
      <c r="BB26" s="6">
        <f>IF(BA26="","",N26*'1.0 Data'!$Q25)</f>
        <v>0.56946695978069095</v>
      </c>
      <c r="BC26" s="6">
        <f>IF(BB26="","",O26*'1.0 Data'!$Q25)</f>
        <v>0.56946695978069095</v>
      </c>
      <c r="BD26" s="6">
        <f>IF(BC26="","",P26*'1.0 Data'!$Q25)</f>
        <v>0.56946695978069095</v>
      </c>
      <c r="BE26" s="6">
        <f t="shared" si="58"/>
        <v>3.5558347804706676</v>
      </c>
      <c r="BG26" s="6">
        <f t="shared" si="59"/>
        <v>3.5558347804706676</v>
      </c>
      <c r="BH26" s="22">
        <f>H26*HLOOKUP($B26,'1.1 Input'!$A$8:$O$15,6,FALSE)</f>
        <v>3.5558347804706671</v>
      </c>
      <c r="BI26" s="23">
        <f t="shared" si="60"/>
        <v>0</v>
      </c>
      <c r="BK26" s="22" t="str">
        <f t="shared" si="61"/>
        <v>Cyber Security</v>
      </c>
      <c r="BL26" s="6">
        <f>IF(BK26="","",T26*'1.1 Input'!D$58)</f>
        <v>0</v>
      </c>
      <c r="BM26" s="6">
        <f>IF(BL26="","",U26*'1.1 Input'!E$58)</f>
        <v>0</v>
      </c>
      <c r="BN26" s="6">
        <f>IF(BM26="","",V26*'1.1 Input'!F$58)</f>
        <v>0</v>
      </c>
      <c r="BO26" s="6">
        <f>IF(BN26="","",W26*'1.1 Input'!G$58)</f>
        <v>0</v>
      </c>
      <c r="BP26" s="6">
        <f>IF(BO26="","",X26*'1.1 Input'!H$58)</f>
        <v>0</v>
      </c>
      <c r="BQ26" s="6">
        <f t="shared" si="62"/>
        <v>0</v>
      </c>
      <c r="BR26" s="22" t="str">
        <f t="shared" si="63"/>
        <v>Cyber Security</v>
      </c>
      <c r="BS26" s="6">
        <f>IF(BR26="","",AB26*'1.1 Input'!D$59)</f>
        <v>0</v>
      </c>
      <c r="BT26" s="6">
        <f>IF(BS26="","",AC26*'1.1 Input'!E$59)</f>
        <v>0</v>
      </c>
      <c r="BU26" s="6">
        <f>IF(BT26="","",AD26*'1.1 Input'!F$59)</f>
        <v>0</v>
      </c>
      <c r="BV26" s="6">
        <f>IF(BU26="","",AE26*'1.1 Input'!G$59)</f>
        <v>0</v>
      </c>
      <c r="BW26" s="6">
        <f>IF(BV26="","",AF26*'1.1 Input'!H$59)</f>
        <v>0</v>
      </c>
      <c r="BX26" s="6">
        <f t="shared" si="64"/>
        <v>0</v>
      </c>
      <c r="BY26" s="22" t="str">
        <f t="shared" si="65"/>
        <v>Cyber Security</v>
      </c>
      <c r="BZ26" s="6">
        <f>IF(BY26="","",AJ26*'1.1 Input'!D$60)</f>
        <v>0</v>
      </c>
      <c r="CA26" s="6">
        <f>IF(BZ26="","",AK26*'1.1 Input'!E$60)</f>
        <v>0</v>
      </c>
      <c r="CB26" s="6">
        <f>IF(CA26="","",AL26*'1.1 Input'!F$60)</f>
        <v>0</v>
      </c>
      <c r="CC26" s="6">
        <f>IF(CB26="","",AM26*'1.1 Input'!G$60)</f>
        <v>0</v>
      </c>
      <c r="CD26" s="6">
        <f>IF(CC26="","",AN26*'1.1 Input'!H$60)</f>
        <v>0</v>
      </c>
      <c r="CE26" s="6">
        <f t="shared" si="66"/>
        <v>0</v>
      </c>
      <c r="CF26" s="22" t="str">
        <f t="shared" si="67"/>
        <v>Cyber Security</v>
      </c>
      <c r="CG26" s="6">
        <f>IF(CF26="","",AR26*'1.1 Input'!D$61)</f>
        <v>0</v>
      </c>
      <c r="CH26" s="6">
        <f>IF(CG26="","",AS26*'1.1 Input'!E$61)</f>
        <v>0</v>
      </c>
      <c r="CI26" s="6">
        <f>IF(CH26="","",AT26*'1.1 Input'!F$61)</f>
        <v>0</v>
      </c>
      <c r="CJ26" s="6">
        <f>IF(CI26="","",AU26*'1.1 Input'!G$61)</f>
        <v>0</v>
      </c>
      <c r="CK26" s="6">
        <f>IF(CJ26="","",AV26*'1.1 Input'!H$61)</f>
        <v>0</v>
      </c>
      <c r="CL26" s="6">
        <f t="shared" si="68"/>
        <v>0</v>
      </c>
      <c r="CM26" s="22" t="str">
        <f t="shared" si="37"/>
        <v>Cyber Security</v>
      </c>
      <c r="CN26" s="22">
        <f t="shared" si="38"/>
        <v>0.94218889914282666</v>
      </c>
      <c r="CO26" s="22">
        <f t="shared" si="39"/>
        <v>0.90524500198576807</v>
      </c>
      <c r="CP26" s="22">
        <f t="shared" si="40"/>
        <v>0.56946695978069095</v>
      </c>
      <c r="CQ26" s="22">
        <f t="shared" si="41"/>
        <v>0.56946695978069095</v>
      </c>
      <c r="CR26" s="22">
        <f t="shared" si="42"/>
        <v>0.56946695978069095</v>
      </c>
      <c r="CS26" s="6">
        <f t="shared" si="69"/>
        <v>3.5558347804706676</v>
      </c>
      <c r="CT26" s="22" t="str">
        <f t="shared" si="70"/>
        <v>Cyber Security</v>
      </c>
      <c r="CU26" s="81" t="str">
        <f t="shared" si="71"/>
        <v>2024/25</v>
      </c>
      <c r="CV26" s="77">
        <f t="shared" si="43"/>
        <v>0.94218889914282666</v>
      </c>
      <c r="CW26" s="6">
        <f t="shared" si="44"/>
        <v>0.90524500198576807</v>
      </c>
      <c r="CX26" s="6">
        <f t="shared" si="45"/>
        <v>0.56946695978069095</v>
      </c>
      <c r="CY26" s="6">
        <f t="shared" si="46"/>
        <v>0.56946695978069095</v>
      </c>
      <c r="CZ26" s="6">
        <f t="shared" si="47"/>
        <v>0.56946695978069095</v>
      </c>
      <c r="DA26" s="6">
        <f t="shared" si="72"/>
        <v>2.6136458813278409</v>
      </c>
    </row>
    <row r="27" spans="1:105" ht="15.6" thickTop="1" thickBot="1">
      <c r="A27" s="22" t="str">
        <f>'1.0 Data'!A26</f>
        <v>Program Management and Material Risk</v>
      </c>
      <c r="B27" s="22" t="str">
        <f>'1.0 Data'!B26</f>
        <v>2021/22</v>
      </c>
      <c r="C27" s="22" cm="1">
        <f t="array" ref="C27">_xlfn.IFNA(INDEX('1.0 Data'!G$9:G$36,MATCH($A27,'1.0 Data'!$A$9:$A$36,0),0),0)</f>
        <v>3.9945183338868553E-2</v>
      </c>
      <c r="D27" s="22" cm="1">
        <f t="array" ref="D27">_xlfn.IFNA(INDEX('1.0 Data'!H$9:H$36,MATCH($A27,'1.0 Data'!$A$9:$A$36,0),0),0)</f>
        <v>0</v>
      </c>
      <c r="E27" s="22" cm="1">
        <f t="array" ref="E27">_xlfn.IFNA(INDEX('1.0 Data'!I$9:I$36,MATCH($A27,'1.0 Data'!$A$9:$A$36,0),0),0)</f>
        <v>0</v>
      </c>
      <c r="F27" s="22" cm="1">
        <f t="array" ref="F27">_xlfn.IFNA(INDEX('1.0 Data'!J$9:J$36,MATCH($A27,'1.0 Data'!$A$9:$A$36,0),0),0)</f>
        <v>0</v>
      </c>
      <c r="G27" s="22" cm="1">
        <f t="array" ref="G27">_xlfn.IFNA(INDEX('1.0 Data'!K$9:K$36,MATCH($A27,'1.0 Data'!$A$9:$A$36,0),0),0)</f>
        <v>0</v>
      </c>
      <c r="H27" s="6">
        <f t="shared" si="48"/>
        <v>3.9945183338868553E-2</v>
      </c>
      <c r="J27" s="22" t="str">
        <f t="shared" si="49"/>
        <v>Program Management and Material Risk</v>
      </c>
      <c r="K27" s="67" t="str">
        <f t="shared" si="50"/>
        <v>2024/25</v>
      </c>
      <c r="L27" s="6">
        <f>_xlfn.IFNA(HLOOKUP($B27,'1.1 Input'!$A$8:$O$15,6,FALSE)*C27,"")</f>
        <v>4.5905676483415314E-2</v>
      </c>
      <c r="M27" s="6">
        <f>_xlfn.IFNA(HLOOKUP($B27,'1.1 Input'!$A$8:$O$15,6,FALSE)*D27,"")</f>
        <v>0</v>
      </c>
      <c r="N27" s="6">
        <f>_xlfn.IFNA(HLOOKUP($B27,'1.1 Input'!$A$8:$O$15,6,FALSE)*E27,"")</f>
        <v>0</v>
      </c>
      <c r="O27" s="6">
        <f>_xlfn.IFNA(HLOOKUP($B27,'1.1 Input'!$A$8:$O$15,6,FALSE)*F27,"")</f>
        <v>0</v>
      </c>
      <c r="P27" s="6">
        <f>_xlfn.IFNA(HLOOKUP($B27,'1.1 Input'!$A$8:$O$15,6,FALSE)*G27,"")</f>
        <v>0</v>
      </c>
      <c r="Q27" s="33">
        <f t="shared" si="35"/>
        <v>4.5905676483415314E-2</v>
      </c>
      <c r="S27" s="22" t="str">
        <f t="shared" si="3"/>
        <v>Program Management and Material Risk</v>
      </c>
      <c r="T27" s="6">
        <f>(IF(S27="","",L27*'1.0 Data'!$M26))</f>
        <v>0</v>
      </c>
      <c r="U27" s="6">
        <f>(IF(T27="","",M27*'1.0 Data'!$M26))</f>
        <v>0</v>
      </c>
      <c r="V27" s="6">
        <f>(IF(U27="","",N27*'1.0 Data'!$M26))</f>
        <v>0</v>
      </c>
      <c r="W27" s="6">
        <f>(IF(V27="","",O27*'1.0 Data'!$M26))</f>
        <v>0</v>
      </c>
      <c r="X27" s="6">
        <f>(IF(W27="","",P27*'1.0 Data'!$M26))</f>
        <v>0</v>
      </c>
      <c r="Y27" s="6">
        <f t="shared" si="51"/>
        <v>0</v>
      </c>
      <c r="AA27" s="22" t="str">
        <f t="shared" si="52"/>
        <v>Program Management and Material Risk</v>
      </c>
      <c r="AB27" s="6">
        <f>IF(AA27="","",L27*'1.0 Data'!$N26)</f>
        <v>0</v>
      </c>
      <c r="AC27" s="6">
        <f>IF(AB27="","",M27*'1.0 Data'!$N26)</f>
        <v>0</v>
      </c>
      <c r="AD27" s="6">
        <f>IF(AC27="","",N27*'1.0 Data'!$N26)</f>
        <v>0</v>
      </c>
      <c r="AE27" s="6">
        <f>IF(AD27="","",O27*'1.0 Data'!$N26)</f>
        <v>0</v>
      </c>
      <c r="AF27" s="6">
        <f>IF(AE27="","",P27*'1.0 Data'!$N26)</f>
        <v>0</v>
      </c>
      <c r="AG27" s="6">
        <f t="shared" si="53"/>
        <v>0</v>
      </c>
      <c r="AI27" s="22" t="str">
        <f t="shared" si="54"/>
        <v>Program Management and Material Risk</v>
      </c>
      <c r="AJ27" s="6">
        <f>IF(AI27="","",L27*'1.0 Data'!$O26)</f>
        <v>0</v>
      </c>
      <c r="AK27" s="6">
        <f>IF(AJ27="","",M27*'1.0 Data'!$O26)</f>
        <v>0</v>
      </c>
      <c r="AL27" s="6">
        <f>IF(AK27="","",N27*'1.0 Data'!$O26)</f>
        <v>0</v>
      </c>
      <c r="AM27" s="6">
        <f>IF(AL27="","",O27*'1.0 Data'!$O26)</f>
        <v>0</v>
      </c>
      <c r="AN27" s="6">
        <f>IF(AM27="","",P27*'1.0 Data'!$O26)</f>
        <v>0</v>
      </c>
      <c r="AO27" s="6">
        <f t="shared" si="55"/>
        <v>0</v>
      </c>
      <c r="AQ27" s="22" t="str">
        <f t="shared" si="56"/>
        <v>Program Management and Material Risk</v>
      </c>
      <c r="AR27" s="6">
        <f>IF(AQ27="","",L27*'1.0 Data'!$P26)</f>
        <v>0</v>
      </c>
      <c r="AS27" s="6">
        <f>IF(AR27="","",M27*'1.0 Data'!$P26)</f>
        <v>0</v>
      </c>
      <c r="AT27" s="6">
        <f>IF(AS27="","",N27*'1.0 Data'!$P26)</f>
        <v>0</v>
      </c>
      <c r="AU27" s="6">
        <f>IF(AT27="","",O27*'1.0 Data'!$P26)</f>
        <v>0</v>
      </c>
      <c r="AV27" s="6">
        <f>IF(AU27="","",P27*'1.0 Data'!$P26)</f>
        <v>0</v>
      </c>
      <c r="AW27" s="6">
        <f t="shared" si="57"/>
        <v>0</v>
      </c>
      <c r="AY27" s="22" t="str">
        <f t="shared" si="36"/>
        <v>Program Management and Material Risk</v>
      </c>
      <c r="AZ27" s="6">
        <f>IF(AY27="","",L27*'1.0 Data'!$Q26)</f>
        <v>4.5905676483415314E-2</v>
      </c>
      <c r="BA27" s="6">
        <f>IF(AZ27="","",M27*'1.0 Data'!$Q26)</f>
        <v>0</v>
      </c>
      <c r="BB27" s="6">
        <f>IF(BA27="","",N27*'1.0 Data'!$Q26)</f>
        <v>0</v>
      </c>
      <c r="BC27" s="6">
        <f>IF(BB27="","",O27*'1.0 Data'!$Q26)</f>
        <v>0</v>
      </c>
      <c r="BD27" s="6">
        <f>IF(BC27="","",P27*'1.0 Data'!$Q26)</f>
        <v>0</v>
      </c>
      <c r="BE27" s="6">
        <f t="shared" si="58"/>
        <v>4.5905676483415314E-2</v>
      </c>
      <c r="BG27" s="6">
        <f t="shared" si="59"/>
        <v>4.5905676483415314E-2</v>
      </c>
      <c r="BH27" s="22">
        <f>H27*HLOOKUP($B27,'1.1 Input'!$A$8:$O$15,6,FALSE)</f>
        <v>4.5905676483415314E-2</v>
      </c>
      <c r="BI27" s="23">
        <f t="shared" si="60"/>
        <v>0</v>
      </c>
      <c r="BK27" s="22" t="str">
        <f t="shared" si="61"/>
        <v>Program Management and Material Risk</v>
      </c>
      <c r="BL27" s="6">
        <f>IF(BK27="","",T27*'1.1 Input'!D$58)</f>
        <v>0</v>
      </c>
      <c r="BM27" s="6">
        <f>IF(BL27="","",U27*'1.1 Input'!E$58)</f>
        <v>0</v>
      </c>
      <c r="BN27" s="6">
        <f>IF(BM27="","",V27*'1.1 Input'!F$58)</f>
        <v>0</v>
      </c>
      <c r="BO27" s="6">
        <f>IF(BN27="","",W27*'1.1 Input'!G$58)</f>
        <v>0</v>
      </c>
      <c r="BP27" s="6">
        <f>IF(BO27="","",X27*'1.1 Input'!H$58)</f>
        <v>0</v>
      </c>
      <c r="BQ27" s="6">
        <f t="shared" si="62"/>
        <v>0</v>
      </c>
      <c r="BR27" s="22" t="str">
        <f t="shared" si="63"/>
        <v>Program Management and Material Risk</v>
      </c>
      <c r="BS27" s="6">
        <f>IF(BR27="","",AB27*'1.1 Input'!D$59)</f>
        <v>0</v>
      </c>
      <c r="BT27" s="6">
        <f>IF(BS27="","",AC27*'1.1 Input'!E$59)</f>
        <v>0</v>
      </c>
      <c r="BU27" s="6">
        <f>IF(BT27="","",AD27*'1.1 Input'!F$59)</f>
        <v>0</v>
      </c>
      <c r="BV27" s="6">
        <f>IF(BU27="","",AE27*'1.1 Input'!G$59)</f>
        <v>0</v>
      </c>
      <c r="BW27" s="6">
        <f>IF(BV27="","",AF27*'1.1 Input'!H$59)</f>
        <v>0</v>
      </c>
      <c r="BX27" s="6">
        <f t="shared" si="64"/>
        <v>0</v>
      </c>
      <c r="BY27" s="22" t="str">
        <f t="shared" si="65"/>
        <v>Program Management and Material Risk</v>
      </c>
      <c r="BZ27" s="6">
        <f>IF(BY27="","",AJ27*'1.1 Input'!D$60)</f>
        <v>0</v>
      </c>
      <c r="CA27" s="6">
        <f>IF(BZ27="","",AK27*'1.1 Input'!E$60)</f>
        <v>0</v>
      </c>
      <c r="CB27" s="6">
        <f>IF(CA27="","",AL27*'1.1 Input'!F$60)</f>
        <v>0</v>
      </c>
      <c r="CC27" s="6">
        <f>IF(CB27="","",AM27*'1.1 Input'!G$60)</f>
        <v>0</v>
      </c>
      <c r="CD27" s="6">
        <f>IF(CC27="","",AN27*'1.1 Input'!H$60)</f>
        <v>0</v>
      </c>
      <c r="CE27" s="6">
        <f t="shared" si="66"/>
        <v>0</v>
      </c>
      <c r="CF27" s="22" t="str">
        <f t="shared" si="67"/>
        <v>Program Management and Material Risk</v>
      </c>
      <c r="CG27" s="6">
        <f>IF(CF27="","",AR27*'1.1 Input'!D$61)</f>
        <v>0</v>
      </c>
      <c r="CH27" s="6">
        <f>IF(CG27="","",AS27*'1.1 Input'!E$61)</f>
        <v>0</v>
      </c>
      <c r="CI27" s="6">
        <f>IF(CH27="","",AT27*'1.1 Input'!F$61)</f>
        <v>0</v>
      </c>
      <c r="CJ27" s="6">
        <f>IF(CI27="","",AU27*'1.1 Input'!G$61)</f>
        <v>0</v>
      </c>
      <c r="CK27" s="6">
        <f>IF(CJ27="","",AV27*'1.1 Input'!H$61)</f>
        <v>0</v>
      </c>
      <c r="CL27" s="6">
        <f t="shared" si="68"/>
        <v>0</v>
      </c>
      <c r="CM27" s="22" t="str">
        <f t="shared" si="37"/>
        <v>Program Management and Material Risk</v>
      </c>
      <c r="CN27" s="22">
        <f t="shared" si="38"/>
        <v>4.5905676483415314E-2</v>
      </c>
      <c r="CO27" s="22">
        <f t="shared" si="39"/>
        <v>0</v>
      </c>
      <c r="CP27" s="22">
        <f t="shared" si="40"/>
        <v>0</v>
      </c>
      <c r="CQ27" s="22">
        <f t="shared" si="41"/>
        <v>0</v>
      </c>
      <c r="CR27" s="22">
        <f t="shared" si="42"/>
        <v>0</v>
      </c>
      <c r="CS27" s="6">
        <f t="shared" si="69"/>
        <v>4.5905676483415314E-2</v>
      </c>
      <c r="CT27" s="22" t="str">
        <f t="shared" si="70"/>
        <v>Program Management and Material Risk</v>
      </c>
      <c r="CU27" s="81" t="str">
        <f t="shared" si="71"/>
        <v>2024/25</v>
      </c>
      <c r="CV27" s="77">
        <f t="shared" si="43"/>
        <v>4.5905676483415314E-2</v>
      </c>
      <c r="CW27" s="6">
        <f t="shared" si="44"/>
        <v>0</v>
      </c>
      <c r="CX27" s="6">
        <f t="shared" si="45"/>
        <v>0</v>
      </c>
      <c r="CY27" s="6">
        <f t="shared" si="46"/>
        <v>0</v>
      </c>
      <c r="CZ27" s="6">
        <f t="shared" si="47"/>
        <v>0</v>
      </c>
      <c r="DA27" s="6">
        <f t="shared" si="72"/>
        <v>0</v>
      </c>
    </row>
    <row r="28" spans="1:105" ht="15.6" thickTop="1" thickBot="1">
      <c r="A28" s="22" t="str">
        <f>'1.0 Data'!A27</f>
        <v>Enterprise Security Governance</v>
      </c>
      <c r="B28" s="22" t="str">
        <f>'1.0 Data'!B27</f>
        <v>2021/22</v>
      </c>
      <c r="C28" s="22" cm="1">
        <f t="array" ref="C28">_xlfn.IFNA(INDEX('1.0 Data'!G$9:G$36,MATCH($A28,'1.0 Data'!$A$9:$A$36,0),0),0)</f>
        <v>2.8727608687877968E-2</v>
      </c>
      <c r="D28" s="22" cm="1">
        <f t="array" ref="D28">_xlfn.IFNA(INDEX('1.0 Data'!H$9:H$36,MATCH($A28,'1.0 Data'!$A$9:$A$36,0),0),0)</f>
        <v>0</v>
      </c>
      <c r="E28" s="22" cm="1">
        <f t="array" ref="E28">_xlfn.IFNA(INDEX('1.0 Data'!I$9:I$36,MATCH($A28,'1.0 Data'!$A$9:$A$36,0),0),0)</f>
        <v>6.6070150379146625E-2</v>
      </c>
      <c r="F28" s="22" cm="1">
        <f t="array" ref="F28">_xlfn.IFNA(INDEX('1.0 Data'!J$9:J$36,MATCH($A28,'1.0 Data'!$A$9:$A$36,0),0),0)</f>
        <v>6.6070150379146625E-2</v>
      </c>
      <c r="G28" s="22" cm="1">
        <f t="array" ref="G28">_xlfn.IFNA(INDEX('1.0 Data'!K$9:K$36,MATCH($A28,'1.0 Data'!$A$9:$A$36,0),0),0)</f>
        <v>6.6070150379146625E-2</v>
      </c>
      <c r="H28" s="6">
        <f t="shared" si="48"/>
        <v>0.22693805982531784</v>
      </c>
      <c r="J28" s="22" t="str">
        <f t="shared" si="49"/>
        <v>Enterprise Security Governance</v>
      </c>
      <c r="K28" s="67" t="str">
        <f t="shared" si="50"/>
        <v>2024/25</v>
      </c>
      <c r="L28" s="6">
        <f>_xlfn.IFNA(HLOOKUP($B28,'1.1 Input'!$A$8:$O$15,6,FALSE)*C28,"")</f>
        <v>3.3014251039490433E-2</v>
      </c>
      <c r="M28" s="6">
        <f>_xlfn.IFNA(HLOOKUP($B28,'1.1 Input'!$A$8:$O$15,6,FALSE)*D28,"")</f>
        <v>0</v>
      </c>
      <c r="N28" s="6">
        <f>_xlfn.IFNA(HLOOKUP($B28,'1.1 Input'!$A$8:$O$15,6,FALSE)*E28,"")</f>
        <v>7.5928927970758786E-2</v>
      </c>
      <c r="O28" s="6">
        <f>_xlfn.IFNA(HLOOKUP($B28,'1.1 Input'!$A$8:$O$15,6,FALSE)*F28,"")</f>
        <v>7.5928927970758786E-2</v>
      </c>
      <c r="P28" s="6">
        <f>_xlfn.IFNA(HLOOKUP($B28,'1.1 Input'!$A$8:$O$15,6,FALSE)*G28,"")</f>
        <v>7.5928927970758786E-2</v>
      </c>
      <c r="Q28" s="33">
        <f t="shared" si="35"/>
        <v>0.26080103495176676</v>
      </c>
      <c r="S28" s="22" t="str">
        <f t="shared" si="3"/>
        <v>Enterprise Security Governance</v>
      </c>
      <c r="T28" s="6">
        <f>(IF(S28="","",L28*'1.0 Data'!$M27))</f>
        <v>0</v>
      </c>
      <c r="U28" s="6">
        <f>(IF(T28="","",M28*'1.0 Data'!$M27))</f>
        <v>0</v>
      </c>
      <c r="V28" s="6">
        <f>(IF(U28="","",N28*'1.0 Data'!$M27))</f>
        <v>0</v>
      </c>
      <c r="W28" s="6">
        <f>(IF(V28="","",O28*'1.0 Data'!$M27))</f>
        <v>0</v>
      </c>
      <c r="X28" s="6">
        <f>(IF(W28="","",P28*'1.0 Data'!$M27))</f>
        <v>0</v>
      </c>
      <c r="Y28" s="6">
        <f t="shared" si="51"/>
        <v>0</v>
      </c>
      <c r="AA28" s="22" t="str">
        <f t="shared" si="52"/>
        <v>Enterprise Security Governance</v>
      </c>
      <c r="AB28" s="6">
        <f>IF(AA28="","",L28*'1.0 Data'!$N27)</f>
        <v>0</v>
      </c>
      <c r="AC28" s="6">
        <f>IF(AB28="","",M28*'1.0 Data'!$N27)</f>
        <v>0</v>
      </c>
      <c r="AD28" s="6">
        <f>IF(AC28="","",N28*'1.0 Data'!$N27)</f>
        <v>0</v>
      </c>
      <c r="AE28" s="6">
        <f>IF(AD28="","",O28*'1.0 Data'!$N27)</f>
        <v>0</v>
      </c>
      <c r="AF28" s="6">
        <f>IF(AE28="","",P28*'1.0 Data'!$N27)</f>
        <v>0</v>
      </c>
      <c r="AG28" s="6">
        <f t="shared" si="53"/>
        <v>0</v>
      </c>
      <c r="AI28" s="22" t="str">
        <f t="shared" si="54"/>
        <v>Enterprise Security Governance</v>
      </c>
      <c r="AJ28" s="6">
        <f>IF(AI28="","",L28*'1.0 Data'!$O27)</f>
        <v>0</v>
      </c>
      <c r="AK28" s="6">
        <f>IF(AJ28="","",M28*'1.0 Data'!$O27)</f>
        <v>0</v>
      </c>
      <c r="AL28" s="6">
        <f>IF(AK28="","",N28*'1.0 Data'!$O27)</f>
        <v>0</v>
      </c>
      <c r="AM28" s="6">
        <f>IF(AL28="","",O28*'1.0 Data'!$O27)</f>
        <v>0</v>
      </c>
      <c r="AN28" s="6">
        <f>IF(AM28="","",P28*'1.0 Data'!$O27)</f>
        <v>0</v>
      </c>
      <c r="AO28" s="6">
        <f t="shared" si="55"/>
        <v>0</v>
      </c>
      <c r="AQ28" s="22" t="str">
        <f t="shared" si="56"/>
        <v>Enterprise Security Governance</v>
      </c>
      <c r="AR28" s="6">
        <f>IF(AQ28="","",L28*'1.0 Data'!$P27)</f>
        <v>0</v>
      </c>
      <c r="AS28" s="6">
        <f>IF(AR28="","",M28*'1.0 Data'!$P27)</f>
        <v>0</v>
      </c>
      <c r="AT28" s="6">
        <f>IF(AS28="","",N28*'1.0 Data'!$P27)</f>
        <v>0</v>
      </c>
      <c r="AU28" s="6">
        <f>IF(AT28="","",O28*'1.0 Data'!$P27)</f>
        <v>0</v>
      </c>
      <c r="AV28" s="6">
        <f>IF(AU28="","",P28*'1.0 Data'!$P27)</f>
        <v>0</v>
      </c>
      <c r="AW28" s="6">
        <f t="shared" si="57"/>
        <v>0</v>
      </c>
      <c r="AY28" s="22" t="str">
        <f t="shared" si="36"/>
        <v>Enterprise Security Governance</v>
      </c>
      <c r="AZ28" s="6">
        <f>IF(AY28="","",L28*'1.0 Data'!$Q27)</f>
        <v>3.3014251039490433E-2</v>
      </c>
      <c r="BA28" s="6">
        <f>IF(AZ28="","",M28*'1.0 Data'!$Q27)</f>
        <v>0</v>
      </c>
      <c r="BB28" s="6">
        <f>IF(BA28="","",N28*'1.0 Data'!$Q27)</f>
        <v>7.5928927970758786E-2</v>
      </c>
      <c r="BC28" s="6">
        <f>IF(BB28="","",O28*'1.0 Data'!$Q27)</f>
        <v>7.5928927970758786E-2</v>
      </c>
      <c r="BD28" s="6">
        <f>IF(BC28="","",P28*'1.0 Data'!$Q27)</f>
        <v>7.5928927970758786E-2</v>
      </c>
      <c r="BE28" s="6">
        <f t="shared" si="58"/>
        <v>0.26080103495176676</v>
      </c>
      <c r="BG28" s="6">
        <f t="shared" si="59"/>
        <v>0.26080103495176676</v>
      </c>
      <c r="BH28" s="22">
        <f>H28*HLOOKUP($B28,'1.1 Input'!$A$8:$O$15,6,FALSE)</f>
        <v>0.26080103495176682</v>
      </c>
      <c r="BI28" s="23">
        <f t="shared" si="60"/>
        <v>0</v>
      </c>
      <c r="BK28" s="22" t="str">
        <f t="shared" si="61"/>
        <v>Enterprise Security Governance</v>
      </c>
      <c r="BL28" s="6">
        <f>IF(BK28="","",T28*'1.1 Input'!D$58)</f>
        <v>0</v>
      </c>
      <c r="BM28" s="6">
        <f>IF(BL28="","",U28*'1.1 Input'!E$58)</f>
        <v>0</v>
      </c>
      <c r="BN28" s="6">
        <f>IF(BM28="","",V28*'1.1 Input'!F$58)</f>
        <v>0</v>
      </c>
      <c r="BO28" s="6">
        <f>IF(BN28="","",W28*'1.1 Input'!G$58)</f>
        <v>0</v>
      </c>
      <c r="BP28" s="6">
        <f>IF(BO28="","",X28*'1.1 Input'!H$58)</f>
        <v>0</v>
      </c>
      <c r="BQ28" s="6">
        <f t="shared" si="62"/>
        <v>0</v>
      </c>
      <c r="BR28" s="22" t="str">
        <f t="shared" si="63"/>
        <v>Enterprise Security Governance</v>
      </c>
      <c r="BS28" s="6">
        <f>IF(BR28="","",AB28*'1.1 Input'!D$59)</f>
        <v>0</v>
      </c>
      <c r="BT28" s="6">
        <f>IF(BS28="","",AC28*'1.1 Input'!E$59)</f>
        <v>0</v>
      </c>
      <c r="BU28" s="6">
        <f>IF(BT28="","",AD28*'1.1 Input'!F$59)</f>
        <v>0</v>
      </c>
      <c r="BV28" s="6">
        <f>IF(BU28="","",AE28*'1.1 Input'!G$59)</f>
        <v>0</v>
      </c>
      <c r="BW28" s="6">
        <f>IF(BV28="","",AF28*'1.1 Input'!H$59)</f>
        <v>0</v>
      </c>
      <c r="BX28" s="6">
        <f t="shared" si="64"/>
        <v>0</v>
      </c>
      <c r="BY28" s="22" t="str">
        <f t="shared" si="65"/>
        <v>Enterprise Security Governance</v>
      </c>
      <c r="BZ28" s="6">
        <f>IF(BY28="","",AJ28*'1.1 Input'!D$60)</f>
        <v>0</v>
      </c>
      <c r="CA28" s="6">
        <f>IF(BZ28="","",AK28*'1.1 Input'!E$60)</f>
        <v>0</v>
      </c>
      <c r="CB28" s="6">
        <f>IF(CA28="","",AL28*'1.1 Input'!F$60)</f>
        <v>0</v>
      </c>
      <c r="CC28" s="6">
        <f>IF(CB28="","",AM28*'1.1 Input'!G$60)</f>
        <v>0</v>
      </c>
      <c r="CD28" s="6">
        <f>IF(CC28="","",AN28*'1.1 Input'!H$60)</f>
        <v>0</v>
      </c>
      <c r="CE28" s="6">
        <f t="shared" si="66"/>
        <v>0</v>
      </c>
      <c r="CF28" s="22" t="str">
        <f t="shared" si="67"/>
        <v>Enterprise Security Governance</v>
      </c>
      <c r="CG28" s="6">
        <f>IF(CF28="","",AR28*'1.1 Input'!D$61)</f>
        <v>0</v>
      </c>
      <c r="CH28" s="6">
        <f>IF(CG28="","",AS28*'1.1 Input'!E$61)</f>
        <v>0</v>
      </c>
      <c r="CI28" s="6">
        <f>IF(CH28="","",AT28*'1.1 Input'!F$61)</f>
        <v>0</v>
      </c>
      <c r="CJ28" s="6">
        <f>IF(CI28="","",AU28*'1.1 Input'!G$61)</f>
        <v>0</v>
      </c>
      <c r="CK28" s="6">
        <f>IF(CJ28="","",AV28*'1.1 Input'!H$61)</f>
        <v>0</v>
      </c>
      <c r="CL28" s="6">
        <f t="shared" si="68"/>
        <v>0</v>
      </c>
      <c r="CM28" s="22" t="str">
        <f t="shared" si="37"/>
        <v>Enterprise Security Governance</v>
      </c>
      <c r="CN28" s="22">
        <f t="shared" si="38"/>
        <v>3.3014251039490433E-2</v>
      </c>
      <c r="CO28" s="22">
        <f t="shared" si="39"/>
        <v>0</v>
      </c>
      <c r="CP28" s="22">
        <f t="shared" si="40"/>
        <v>7.5928927970758786E-2</v>
      </c>
      <c r="CQ28" s="22">
        <f t="shared" si="41"/>
        <v>7.5928927970758786E-2</v>
      </c>
      <c r="CR28" s="22">
        <f t="shared" si="42"/>
        <v>7.5928927970758786E-2</v>
      </c>
      <c r="CS28" s="6">
        <f t="shared" si="69"/>
        <v>0.26080103495176676</v>
      </c>
      <c r="CT28" s="22" t="str">
        <f t="shared" si="70"/>
        <v>Enterprise Security Governance</v>
      </c>
      <c r="CU28" s="81" t="str">
        <f t="shared" si="71"/>
        <v>2024/25</v>
      </c>
      <c r="CV28" s="77">
        <f t="shared" si="43"/>
        <v>3.3014251039490433E-2</v>
      </c>
      <c r="CW28" s="6">
        <f t="shared" si="44"/>
        <v>0</v>
      </c>
      <c r="CX28" s="6">
        <f t="shared" si="45"/>
        <v>7.5928927970758786E-2</v>
      </c>
      <c r="CY28" s="6">
        <f t="shared" si="46"/>
        <v>7.5928927970758786E-2</v>
      </c>
      <c r="CZ28" s="6">
        <f t="shared" si="47"/>
        <v>7.5928927970758786E-2</v>
      </c>
      <c r="DA28" s="6">
        <f t="shared" si="72"/>
        <v>0.22778678391227636</v>
      </c>
    </row>
    <row r="29" spans="1:105" ht="15.6" thickTop="1" thickBot="1">
      <c r="A29" s="22" t="str">
        <f>'1.0 Data'!A28</f>
        <v>Supply Chain Security</v>
      </c>
      <c r="B29" s="22" t="str">
        <f>'1.0 Data'!B28</f>
        <v>2021/22</v>
      </c>
      <c r="C29" s="22" cm="1">
        <f t="array" ref="C29">_xlfn.IFNA(INDEX('1.0 Data'!G$9:G$36,MATCH($A29,'1.0 Data'!$A$9:$A$36,0),0),0)</f>
        <v>2.8690260570831818E-2</v>
      </c>
      <c r="D29" s="22" cm="1">
        <f t="array" ref="D29">_xlfn.IFNA(INDEX('1.0 Data'!H$9:H$36,MATCH($A29,'1.0 Data'!$A$9:$A$36,0),0),0)</f>
        <v>0</v>
      </c>
      <c r="E29" s="22" cm="1">
        <f t="array" ref="E29">_xlfn.IFNA(INDEX('1.0 Data'!I$9:I$36,MATCH($A29,'1.0 Data'!$A$9:$A$36,0),0),0)</f>
        <v>0</v>
      </c>
      <c r="F29" s="22" cm="1">
        <f t="array" ref="F29">_xlfn.IFNA(INDEX('1.0 Data'!J$9:J$36,MATCH($A29,'1.0 Data'!$A$9:$A$36,0),0),0)</f>
        <v>0</v>
      </c>
      <c r="G29" s="22" cm="1">
        <f t="array" ref="G29">_xlfn.IFNA(INDEX('1.0 Data'!K$9:K$36,MATCH($A29,'1.0 Data'!$A$9:$A$36,0),0),0)</f>
        <v>0</v>
      </c>
      <c r="H29" s="6">
        <f t="shared" si="48"/>
        <v>2.8690260570831818E-2</v>
      </c>
      <c r="J29" s="22" t="str">
        <f t="shared" si="49"/>
        <v>Supply Chain Security</v>
      </c>
      <c r="K29" s="67" t="str">
        <f t="shared" si="50"/>
        <v>2024/25</v>
      </c>
      <c r="L29" s="6">
        <f>_xlfn.IFNA(HLOOKUP($B29,'1.1 Input'!$A$8:$O$15,6,FALSE)*C29,"")</f>
        <v>3.2971329955267567E-2</v>
      </c>
      <c r="M29" s="6">
        <f>_xlfn.IFNA(HLOOKUP($B29,'1.1 Input'!$A$8:$O$15,6,FALSE)*D29,"")</f>
        <v>0</v>
      </c>
      <c r="N29" s="6">
        <f>_xlfn.IFNA(HLOOKUP($B29,'1.1 Input'!$A$8:$O$15,6,FALSE)*E29,"")</f>
        <v>0</v>
      </c>
      <c r="O29" s="6">
        <f>_xlfn.IFNA(HLOOKUP($B29,'1.1 Input'!$A$8:$O$15,6,FALSE)*F29,"")</f>
        <v>0</v>
      </c>
      <c r="P29" s="6">
        <f>_xlfn.IFNA(HLOOKUP($B29,'1.1 Input'!$A$8:$O$15,6,FALSE)*G29,"")</f>
        <v>0</v>
      </c>
      <c r="Q29" s="33">
        <f t="shared" si="35"/>
        <v>3.2971329955267567E-2</v>
      </c>
      <c r="S29" s="22" t="str">
        <f t="shared" si="3"/>
        <v>Supply Chain Security</v>
      </c>
      <c r="T29" s="6">
        <f>(IF(S29="","",L29*'1.0 Data'!$M28))</f>
        <v>0</v>
      </c>
      <c r="U29" s="6">
        <f>(IF(T29="","",M29*'1.0 Data'!$M28))</f>
        <v>0</v>
      </c>
      <c r="V29" s="6">
        <f>(IF(U29="","",N29*'1.0 Data'!$M28))</f>
        <v>0</v>
      </c>
      <c r="W29" s="6">
        <f>(IF(V29="","",O29*'1.0 Data'!$M28))</f>
        <v>0</v>
      </c>
      <c r="X29" s="6">
        <f>(IF(W29="","",P29*'1.0 Data'!$M28))</f>
        <v>0</v>
      </c>
      <c r="Y29" s="6">
        <f t="shared" si="51"/>
        <v>0</v>
      </c>
      <c r="AA29" s="22" t="str">
        <f t="shared" si="52"/>
        <v>Supply Chain Security</v>
      </c>
      <c r="AB29" s="6">
        <f>IF(AA29="","",L29*'1.0 Data'!$N28)</f>
        <v>0</v>
      </c>
      <c r="AC29" s="6">
        <f>IF(AB29="","",M29*'1.0 Data'!$N28)</f>
        <v>0</v>
      </c>
      <c r="AD29" s="6">
        <f>IF(AC29="","",N29*'1.0 Data'!$N28)</f>
        <v>0</v>
      </c>
      <c r="AE29" s="6">
        <f>IF(AD29="","",O29*'1.0 Data'!$N28)</f>
        <v>0</v>
      </c>
      <c r="AF29" s="6">
        <f>IF(AE29="","",P29*'1.0 Data'!$N28)</f>
        <v>0</v>
      </c>
      <c r="AG29" s="6">
        <f t="shared" si="53"/>
        <v>0</v>
      </c>
      <c r="AI29" s="22" t="str">
        <f t="shared" si="54"/>
        <v>Supply Chain Security</v>
      </c>
      <c r="AJ29" s="6">
        <f>IF(AI29="","",L29*'1.0 Data'!$O28)</f>
        <v>0</v>
      </c>
      <c r="AK29" s="6">
        <f>IF(AJ29="","",M29*'1.0 Data'!$O28)</f>
        <v>0</v>
      </c>
      <c r="AL29" s="6">
        <f>IF(AK29="","",N29*'1.0 Data'!$O28)</f>
        <v>0</v>
      </c>
      <c r="AM29" s="6">
        <f>IF(AL29="","",O29*'1.0 Data'!$O28)</f>
        <v>0</v>
      </c>
      <c r="AN29" s="6">
        <f>IF(AM29="","",P29*'1.0 Data'!$O28)</f>
        <v>0</v>
      </c>
      <c r="AO29" s="6">
        <f t="shared" si="55"/>
        <v>0</v>
      </c>
      <c r="AQ29" s="22" t="str">
        <f t="shared" si="56"/>
        <v>Supply Chain Security</v>
      </c>
      <c r="AR29" s="6">
        <f>IF(AQ29="","",L29*'1.0 Data'!$P28)</f>
        <v>0</v>
      </c>
      <c r="AS29" s="6">
        <f>IF(AR29="","",M29*'1.0 Data'!$P28)</f>
        <v>0</v>
      </c>
      <c r="AT29" s="6">
        <f>IF(AS29="","",N29*'1.0 Data'!$P28)</f>
        <v>0</v>
      </c>
      <c r="AU29" s="6">
        <f>IF(AT29="","",O29*'1.0 Data'!$P28)</f>
        <v>0</v>
      </c>
      <c r="AV29" s="6">
        <f>IF(AU29="","",P29*'1.0 Data'!$P28)</f>
        <v>0</v>
      </c>
      <c r="AW29" s="6">
        <f t="shared" si="57"/>
        <v>0</v>
      </c>
      <c r="AY29" s="22" t="str">
        <f t="shared" si="36"/>
        <v>Supply Chain Security</v>
      </c>
      <c r="AZ29" s="6">
        <f>IF(AY29="","",L29*'1.0 Data'!$Q28)</f>
        <v>3.2971329955267567E-2</v>
      </c>
      <c r="BA29" s="6">
        <f>IF(AZ29="","",M29*'1.0 Data'!$Q28)</f>
        <v>0</v>
      </c>
      <c r="BB29" s="6">
        <f>IF(BA29="","",N29*'1.0 Data'!$Q28)</f>
        <v>0</v>
      </c>
      <c r="BC29" s="6">
        <f>IF(BB29="","",O29*'1.0 Data'!$Q28)</f>
        <v>0</v>
      </c>
      <c r="BD29" s="6">
        <f>IF(BC29="","",P29*'1.0 Data'!$Q28)</f>
        <v>0</v>
      </c>
      <c r="BE29" s="6">
        <f t="shared" si="58"/>
        <v>3.2971329955267567E-2</v>
      </c>
      <c r="BG29" s="6">
        <f t="shared" si="59"/>
        <v>3.2971329955267567E-2</v>
      </c>
      <c r="BH29" s="22">
        <f>H29*HLOOKUP($B29,'1.1 Input'!$A$8:$O$15,6,FALSE)</f>
        <v>3.2971329955267567E-2</v>
      </c>
      <c r="BI29" s="23">
        <f t="shared" si="60"/>
        <v>0</v>
      </c>
      <c r="BK29" s="22" t="str">
        <f t="shared" si="61"/>
        <v>Supply Chain Security</v>
      </c>
      <c r="BL29" s="6">
        <f>IF(BK29="","",T29*'1.1 Input'!D$58)</f>
        <v>0</v>
      </c>
      <c r="BM29" s="6">
        <f>IF(BL29="","",U29*'1.1 Input'!E$58)</f>
        <v>0</v>
      </c>
      <c r="BN29" s="6">
        <f>IF(BM29="","",V29*'1.1 Input'!F$58)</f>
        <v>0</v>
      </c>
      <c r="BO29" s="6">
        <f>IF(BN29="","",W29*'1.1 Input'!G$58)</f>
        <v>0</v>
      </c>
      <c r="BP29" s="6">
        <f>IF(BO29="","",X29*'1.1 Input'!H$58)</f>
        <v>0</v>
      </c>
      <c r="BQ29" s="6">
        <f t="shared" si="62"/>
        <v>0</v>
      </c>
      <c r="BR29" s="22" t="str">
        <f t="shared" si="63"/>
        <v>Supply Chain Security</v>
      </c>
      <c r="BS29" s="6">
        <f>IF(BR29="","",AB29*'1.1 Input'!D$59)</f>
        <v>0</v>
      </c>
      <c r="BT29" s="6">
        <f>IF(BS29="","",AC29*'1.1 Input'!E$59)</f>
        <v>0</v>
      </c>
      <c r="BU29" s="6">
        <f>IF(BT29="","",AD29*'1.1 Input'!F$59)</f>
        <v>0</v>
      </c>
      <c r="BV29" s="6">
        <f>IF(BU29="","",AE29*'1.1 Input'!G$59)</f>
        <v>0</v>
      </c>
      <c r="BW29" s="6">
        <f>IF(BV29="","",AF29*'1.1 Input'!H$59)</f>
        <v>0</v>
      </c>
      <c r="BX29" s="6">
        <f t="shared" si="64"/>
        <v>0</v>
      </c>
      <c r="BY29" s="22" t="str">
        <f t="shared" si="65"/>
        <v>Supply Chain Security</v>
      </c>
      <c r="BZ29" s="6">
        <f>IF(BY29="","",AJ29*'1.1 Input'!D$60)</f>
        <v>0</v>
      </c>
      <c r="CA29" s="6">
        <f>IF(BZ29="","",AK29*'1.1 Input'!E$60)</f>
        <v>0</v>
      </c>
      <c r="CB29" s="6">
        <f>IF(CA29="","",AL29*'1.1 Input'!F$60)</f>
        <v>0</v>
      </c>
      <c r="CC29" s="6">
        <f>IF(CB29="","",AM29*'1.1 Input'!G$60)</f>
        <v>0</v>
      </c>
      <c r="CD29" s="6">
        <f>IF(CC29="","",AN29*'1.1 Input'!H$60)</f>
        <v>0</v>
      </c>
      <c r="CE29" s="6">
        <f t="shared" si="66"/>
        <v>0</v>
      </c>
      <c r="CF29" s="22" t="str">
        <f t="shared" si="67"/>
        <v>Supply Chain Security</v>
      </c>
      <c r="CG29" s="6">
        <f>IF(CF29="","",AR29*'1.1 Input'!D$61)</f>
        <v>0</v>
      </c>
      <c r="CH29" s="6">
        <f>IF(CG29="","",AS29*'1.1 Input'!E$61)</f>
        <v>0</v>
      </c>
      <c r="CI29" s="6">
        <f>IF(CH29="","",AT29*'1.1 Input'!F$61)</f>
        <v>0</v>
      </c>
      <c r="CJ29" s="6">
        <f>IF(CI29="","",AU29*'1.1 Input'!G$61)</f>
        <v>0</v>
      </c>
      <c r="CK29" s="6">
        <f>IF(CJ29="","",AV29*'1.1 Input'!H$61)</f>
        <v>0</v>
      </c>
      <c r="CL29" s="6">
        <f t="shared" si="68"/>
        <v>0</v>
      </c>
      <c r="CM29" s="22" t="str">
        <f t="shared" si="37"/>
        <v>Supply Chain Security</v>
      </c>
      <c r="CN29" s="22">
        <f t="shared" si="38"/>
        <v>3.2971329955267567E-2</v>
      </c>
      <c r="CO29" s="22">
        <f t="shared" si="39"/>
        <v>0</v>
      </c>
      <c r="CP29" s="22">
        <f t="shared" si="40"/>
        <v>0</v>
      </c>
      <c r="CQ29" s="22">
        <f t="shared" si="41"/>
        <v>0</v>
      </c>
      <c r="CR29" s="22">
        <f t="shared" si="42"/>
        <v>0</v>
      </c>
      <c r="CS29" s="6">
        <f t="shared" si="69"/>
        <v>3.2971329955267567E-2</v>
      </c>
      <c r="CT29" s="22" t="str">
        <f t="shared" si="70"/>
        <v>Supply Chain Security</v>
      </c>
      <c r="CU29" s="81" t="str">
        <f t="shared" si="71"/>
        <v>2024/25</v>
      </c>
      <c r="CV29" s="77">
        <f t="shared" si="43"/>
        <v>3.2971329955267567E-2</v>
      </c>
      <c r="CW29" s="6">
        <f t="shared" si="44"/>
        <v>0</v>
      </c>
      <c r="CX29" s="6">
        <f t="shared" si="45"/>
        <v>0</v>
      </c>
      <c r="CY29" s="6">
        <f t="shared" si="46"/>
        <v>0</v>
      </c>
      <c r="CZ29" s="6">
        <f t="shared" si="47"/>
        <v>0</v>
      </c>
      <c r="DA29" s="6">
        <f t="shared" si="72"/>
        <v>0</v>
      </c>
    </row>
    <row r="30" spans="1:105" ht="15.6" thickTop="1" thickBot="1">
      <c r="A30" s="22" t="str">
        <f>'1.0 Data'!A29</f>
        <v>Physical Security and Natural Hazards</v>
      </c>
      <c r="B30" s="22" t="str">
        <f>'1.0 Data'!B29</f>
        <v>2021/22</v>
      </c>
      <c r="C30" s="22" cm="1">
        <f t="array" ref="C30">_xlfn.IFNA(INDEX('1.0 Data'!G$9:G$36,MATCH($A30,'1.0 Data'!$A$9:$A$36,0),0),0)</f>
        <v>0.89956415999999995</v>
      </c>
      <c r="D30" s="22" cm="1">
        <f t="array" ref="D30">_xlfn.IFNA(INDEX('1.0 Data'!H$9:H$36,MATCH($A30,'1.0 Data'!$A$9:$A$36,0),0),0)</f>
        <v>0.89956415999999995</v>
      </c>
      <c r="E30" s="22" cm="1">
        <f t="array" ref="E30">_xlfn.IFNA(INDEX('1.0 Data'!I$9:I$36,MATCH($A30,'1.0 Data'!$A$9:$A$36,0),0),0)</f>
        <v>0</v>
      </c>
      <c r="F30" s="22" cm="1">
        <f t="array" ref="F30">_xlfn.IFNA(INDEX('1.0 Data'!J$9:J$36,MATCH($A30,'1.0 Data'!$A$9:$A$36,0),0),0)</f>
        <v>0</v>
      </c>
      <c r="G30" s="22" cm="1">
        <f t="array" ref="G30">_xlfn.IFNA(INDEX('1.0 Data'!K$9:K$36,MATCH($A30,'1.0 Data'!$A$9:$A$36,0),0),0)</f>
        <v>0</v>
      </c>
      <c r="H30" s="6">
        <f t="shared" si="48"/>
        <v>1.7991283199999999</v>
      </c>
      <c r="J30" s="22" t="str">
        <f t="shared" si="49"/>
        <v>Physical Security and Natural Hazards</v>
      </c>
      <c r="K30" s="67" t="str">
        <f t="shared" si="50"/>
        <v>2024/25</v>
      </c>
      <c r="L30" s="6">
        <f>_xlfn.IFNA(HLOOKUP($B30,'1.1 Input'!$A$8:$O$15,6,FALSE)*C30,"")</f>
        <v>1.033794261368508</v>
      </c>
      <c r="M30" s="6">
        <f>_xlfn.IFNA(HLOOKUP($B30,'1.1 Input'!$A$8:$O$15,6,FALSE)*D30,"")</f>
        <v>1.033794261368508</v>
      </c>
      <c r="N30" s="6">
        <f>_xlfn.IFNA(HLOOKUP($B30,'1.1 Input'!$A$8:$O$15,6,FALSE)*E30,"")</f>
        <v>0</v>
      </c>
      <c r="O30" s="6">
        <f>_xlfn.IFNA(HLOOKUP($B30,'1.1 Input'!$A$8:$O$15,6,FALSE)*F30,"")</f>
        <v>0</v>
      </c>
      <c r="P30" s="6">
        <f>_xlfn.IFNA(HLOOKUP($B30,'1.1 Input'!$A$8:$O$15,6,FALSE)*G30,"")</f>
        <v>0</v>
      </c>
      <c r="Q30" s="33">
        <f t="shared" si="35"/>
        <v>2.0675885227370161</v>
      </c>
      <c r="S30" s="22" t="str">
        <f t="shared" si="3"/>
        <v>Physical Security and Natural Hazards</v>
      </c>
      <c r="T30" s="6">
        <f>(IF(S30="","",L30*'1.0 Data'!$M29))</f>
        <v>0</v>
      </c>
      <c r="U30" s="6">
        <f>(IF(T30="","",M30*'1.0 Data'!$M29))</f>
        <v>0</v>
      </c>
      <c r="V30" s="6">
        <f>(IF(U30="","",N30*'1.0 Data'!$M29))</f>
        <v>0</v>
      </c>
      <c r="W30" s="6">
        <f>(IF(V30="","",O30*'1.0 Data'!$M29))</f>
        <v>0</v>
      </c>
      <c r="X30" s="6">
        <f>(IF(W30="","",P30*'1.0 Data'!$M29))</f>
        <v>0</v>
      </c>
      <c r="Y30" s="6">
        <f t="shared" si="51"/>
        <v>0</v>
      </c>
      <c r="AA30" s="22" t="str">
        <f t="shared" si="52"/>
        <v>Physical Security and Natural Hazards</v>
      </c>
      <c r="AB30" s="6">
        <f>IF(AA30="","",L30*'1.0 Data'!$N29)</f>
        <v>0</v>
      </c>
      <c r="AC30" s="6">
        <f>IF(AB30="","",M30*'1.0 Data'!$N29)</f>
        <v>0</v>
      </c>
      <c r="AD30" s="6">
        <f>IF(AC30="","",N30*'1.0 Data'!$N29)</f>
        <v>0</v>
      </c>
      <c r="AE30" s="6">
        <f>IF(AD30="","",O30*'1.0 Data'!$N29)</f>
        <v>0</v>
      </c>
      <c r="AF30" s="6">
        <f>IF(AE30="","",P30*'1.0 Data'!$N29)</f>
        <v>0</v>
      </c>
      <c r="AG30" s="6">
        <f t="shared" si="53"/>
        <v>0</v>
      </c>
      <c r="AI30" s="22" t="str">
        <f t="shared" si="54"/>
        <v>Physical Security and Natural Hazards</v>
      </c>
      <c r="AJ30" s="6">
        <f>IF(AI30="","",L30*'1.0 Data'!$O29)</f>
        <v>0</v>
      </c>
      <c r="AK30" s="6">
        <f>IF(AJ30="","",M30*'1.0 Data'!$O29)</f>
        <v>0</v>
      </c>
      <c r="AL30" s="6">
        <f>IF(AK30="","",N30*'1.0 Data'!$O29)</f>
        <v>0</v>
      </c>
      <c r="AM30" s="6">
        <f>IF(AL30="","",O30*'1.0 Data'!$O29)</f>
        <v>0</v>
      </c>
      <c r="AN30" s="6">
        <f>IF(AM30="","",P30*'1.0 Data'!$O29)</f>
        <v>0</v>
      </c>
      <c r="AO30" s="6">
        <f t="shared" si="55"/>
        <v>0</v>
      </c>
      <c r="AQ30" s="22" t="str">
        <f t="shared" si="56"/>
        <v>Physical Security and Natural Hazards</v>
      </c>
      <c r="AR30" s="6">
        <f>IF(AQ30="","",L30*'1.0 Data'!$P29)</f>
        <v>0</v>
      </c>
      <c r="AS30" s="6">
        <f>IF(AR30="","",M30*'1.0 Data'!$P29)</f>
        <v>0</v>
      </c>
      <c r="AT30" s="6">
        <f>IF(AS30="","",N30*'1.0 Data'!$P29)</f>
        <v>0</v>
      </c>
      <c r="AU30" s="6">
        <f>IF(AT30="","",O30*'1.0 Data'!$P29)</f>
        <v>0</v>
      </c>
      <c r="AV30" s="6">
        <f>IF(AU30="","",P30*'1.0 Data'!$P29)</f>
        <v>0</v>
      </c>
      <c r="AW30" s="6">
        <f t="shared" si="57"/>
        <v>0</v>
      </c>
      <c r="AY30" s="22" t="str">
        <f t="shared" si="36"/>
        <v>Physical Security and Natural Hazards</v>
      </c>
      <c r="AZ30" s="6">
        <f>IF(AY30="","",L30*'1.0 Data'!$Q29)</f>
        <v>1.033794261368508</v>
      </c>
      <c r="BA30" s="6">
        <f>IF(AZ30="","",M30*'1.0 Data'!$Q29)</f>
        <v>1.033794261368508</v>
      </c>
      <c r="BB30" s="6">
        <f>IF(BA30="","",N30*'1.0 Data'!$Q29)</f>
        <v>0</v>
      </c>
      <c r="BC30" s="6">
        <f>IF(BB30="","",O30*'1.0 Data'!$Q29)</f>
        <v>0</v>
      </c>
      <c r="BD30" s="6">
        <f>IF(BC30="","",P30*'1.0 Data'!$Q29)</f>
        <v>0</v>
      </c>
      <c r="BE30" s="6">
        <f t="shared" si="58"/>
        <v>2.0675885227370161</v>
      </c>
      <c r="BG30" s="6">
        <f t="shared" si="59"/>
        <v>2.0675885227370161</v>
      </c>
      <c r="BH30" s="22">
        <f>H30*HLOOKUP($B30,'1.1 Input'!$A$8:$O$15,6,FALSE)</f>
        <v>2.0675885227370161</v>
      </c>
      <c r="BI30" s="23">
        <f t="shared" si="60"/>
        <v>0</v>
      </c>
      <c r="BK30" s="22" t="str">
        <f t="shared" si="61"/>
        <v>Physical Security and Natural Hazards</v>
      </c>
      <c r="BL30" s="6">
        <f>IF(BK30="","",T30*'1.1 Input'!D$58)</f>
        <v>0</v>
      </c>
      <c r="BM30" s="6">
        <f>IF(BL30="","",U30*'1.1 Input'!E$58)</f>
        <v>0</v>
      </c>
      <c r="BN30" s="6">
        <f>IF(BM30="","",V30*'1.1 Input'!F$58)</f>
        <v>0</v>
      </c>
      <c r="BO30" s="6">
        <f>IF(BN30="","",W30*'1.1 Input'!G$58)</f>
        <v>0</v>
      </c>
      <c r="BP30" s="6">
        <f>IF(BO30="","",X30*'1.1 Input'!H$58)</f>
        <v>0</v>
      </c>
      <c r="BQ30" s="6">
        <f t="shared" si="62"/>
        <v>0</v>
      </c>
      <c r="BR30" s="22" t="str">
        <f t="shared" si="63"/>
        <v>Physical Security and Natural Hazards</v>
      </c>
      <c r="BS30" s="6">
        <f>IF(BR30="","",AB30*'1.1 Input'!D$59)</f>
        <v>0</v>
      </c>
      <c r="BT30" s="6">
        <f>IF(BS30="","",AC30*'1.1 Input'!E$59)</f>
        <v>0</v>
      </c>
      <c r="BU30" s="6">
        <f>IF(BT30="","",AD30*'1.1 Input'!F$59)</f>
        <v>0</v>
      </c>
      <c r="BV30" s="6">
        <f>IF(BU30="","",AE30*'1.1 Input'!G$59)</f>
        <v>0</v>
      </c>
      <c r="BW30" s="6">
        <f>IF(BV30="","",AF30*'1.1 Input'!H$59)</f>
        <v>0</v>
      </c>
      <c r="BX30" s="6">
        <f t="shared" si="64"/>
        <v>0</v>
      </c>
      <c r="BY30" s="22" t="str">
        <f t="shared" si="65"/>
        <v>Physical Security and Natural Hazards</v>
      </c>
      <c r="BZ30" s="6">
        <f>IF(BY30="","",AJ30*'1.1 Input'!D$60)</f>
        <v>0</v>
      </c>
      <c r="CA30" s="6">
        <f>IF(BZ30="","",AK30*'1.1 Input'!E$60)</f>
        <v>0</v>
      </c>
      <c r="CB30" s="6">
        <f>IF(CA30="","",AL30*'1.1 Input'!F$60)</f>
        <v>0</v>
      </c>
      <c r="CC30" s="6">
        <f>IF(CB30="","",AM30*'1.1 Input'!G$60)</f>
        <v>0</v>
      </c>
      <c r="CD30" s="6">
        <f>IF(CC30="","",AN30*'1.1 Input'!H$60)</f>
        <v>0</v>
      </c>
      <c r="CE30" s="6">
        <f t="shared" si="66"/>
        <v>0</v>
      </c>
      <c r="CF30" s="22" t="str">
        <f t="shared" si="67"/>
        <v>Physical Security and Natural Hazards</v>
      </c>
      <c r="CG30" s="6">
        <f>IF(CF30="","",AR30*'1.1 Input'!D$61)</f>
        <v>0</v>
      </c>
      <c r="CH30" s="6">
        <f>IF(CG30="","",AS30*'1.1 Input'!E$61)</f>
        <v>0</v>
      </c>
      <c r="CI30" s="6">
        <f>IF(CH30="","",AT30*'1.1 Input'!F$61)</f>
        <v>0</v>
      </c>
      <c r="CJ30" s="6">
        <f>IF(CI30="","",AU30*'1.1 Input'!G$61)</f>
        <v>0</v>
      </c>
      <c r="CK30" s="6">
        <f>IF(CJ30="","",AV30*'1.1 Input'!H$61)</f>
        <v>0</v>
      </c>
      <c r="CL30" s="6">
        <f t="shared" si="68"/>
        <v>0</v>
      </c>
      <c r="CM30" s="22" t="str">
        <f t="shared" si="37"/>
        <v>Physical Security and Natural Hazards</v>
      </c>
      <c r="CN30" s="22">
        <f t="shared" si="38"/>
        <v>1.033794261368508</v>
      </c>
      <c r="CO30" s="22">
        <f t="shared" si="39"/>
        <v>1.033794261368508</v>
      </c>
      <c r="CP30" s="22">
        <f t="shared" si="40"/>
        <v>0</v>
      </c>
      <c r="CQ30" s="22">
        <f t="shared" si="41"/>
        <v>0</v>
      </c>
      <c r="CR30" s="22">
        <f t="shared" si="42"/>
        <v>0</v>
      </c>
      <c r="CS30" s="6">
        <f t="shared" si="69"/>
        <v>2.0675885227370161</v>
      </c>
      <c r="CT30" s="22" t="str">
        <f t="shared" si="70"/>
        <v>Physical Security and Natural Hazards</v>
      </c>
      <c r="CU30" s="81" t="str">
        <f t="shared" si="71"/>
        <v>2024/25</v>
      </c>
      <c r="CV30" s="77">
        <f t="shared" si="43"/>
        <v>1.033794261368508</v>
      </c>
      <c r="CW30" s="6">
        <f t="shared" si="44"/>
        <v>1.033794261368508</v>
      </c>
      <c r="CX30" s="6">
        <f t="shared" si="45"/>
        <v>0</v>
      </c>
      <c r="CY30" s="6">
        <f t="shared" si="46"/>
        <v>0</v>
      </c>
      <c r="CZ30" s="6">
        <f t="shared" si="47"/>
        <v>0</v>
      </c>
      <c r="DA30" s="6">
        <f t="shared" si="72"/>
        <v>1.033794261368508</v>
      </c>
    </row>
    <row r="31" spans="1:105" ht="15.6" thickTop="1" thickBot="1">
      <c r="A31" s="22" t="str">
        <f>'1.0 Data'!A30</f>
        <v/>
      </c>
      <c r="B31" s="22">
        <f>'1.0 Data'!B30</f>
        <v>0</v>
      </c>
      <c r="C31" s="22" cm="1">
        <f t="array" ref="C31">_xlfn.IFNA(INDEX('1.0 Data'!G$9:G$36,MATCH($A31,'1.0 Data'!$A$9:$A$36,0),0),0)</f>
        <v>0</v>
      </c>
      <c r="D31" s="22" cm="1">
        <f t="array" ref="D31">_xlfn.IFNA(INDEX('1.0 Data'!H$9:H$36,MATCH($A31,'1.0 Data'!$A$9:$A$36,0),0),0)</f>
        <v>0</v>
      </c>
      <c r="E31" s="22" cm="1">
        <f t="array" ref="E31">_xlfn.IFNA(INDEX('1.0 Data'!I$9:I$36,MATCH($A31,'1.0 Data'!$A$9:$A$36,0),0),0)</f>
        <v>0</v>
      </c>
      <c r="F31" s="22" cm="1">
        <f t="array" ref="F31">_xlfn.IFNA(INDEX('1.0 Data'!J$9:J$36,MATCH($A31,'1.0 Data'!$A$9:$A$36,0),0),0)</f>
        <v>0</v>
      </c>
      <c r="G31" s="22" cm="1">
        <f t="array" ref="G31">_xlfn.IFNA(INDEX('1.0 Data'!K$9:K$36,MATCH($A31,'1.0 Data'!$A$9:$A$36,0),0),0)</f>
        <v>0</v>
      </c>
      <c r="H31" s="6">
        <f t="shared" ref="H31:H32" si="73">SUM(C31:G31)</f>
        <v>0</v>
      </c>
      <c r="J31" s="22" t="str">
        <f t="shared" si="49"/>
        <v/>
      </c>
      <c r="K31" s="67" t="str">
        <f t="shared" si="50"/>
        <v/>
      </c>
      <c r="L31" s="6" t="str">
        <f>_xlfn.IFNA(HLOOKUP($B31,'1.1 Input'!$A$8:$O$15,6,FALSE)*C31,"")</f>
        <v/>
      </c>
      <c r="M31" s="6" t="str">
        <f>_xlfn.IFNA(HLOOKUP($B31,'1.1 Input'!$A$8:$O$15,6,FALSE)*D31,"")</f>
        <v/>
      </c>
      <c r="N31" s="6" t="str">
        <f>_xlfn.IFNA(HLOOKUP($B31,'1.1 Input'!$A$8:$O$15,6,FALSE)*E31,"")</f>
        <v/>
      </c>
      <c r="O31" s="6" t="str">
        <f>_xlfn.IFNA(HLOOKUP($B31,'1.1 Input'!$A$8:$O$15,6,FALSE)*F31,"")</f>
        <v/>
      </c>
      <c r="P31" s="6" t="str">
        <f>_xlfn.IFNA(HLOOKUP($B31,'1.1 Input'!$A$8:$O$15,6,FALSE)*G31,"")</f>
        <v/>
      </c>
      <c r="Q31" s="33">
        <f t="shared" si="35"/>
        <v>0</v>
      </c>
      <c r="S31" s="22" t="str">
        <f t="shared" si="3"/>
        <v/>
      </c>
      <c r="T31" s="6" t="str">
        <f>(IF(S31="","",L31*'1.0 Data'!$M30))</f>
        <v/>
      </c>
      <c r="U31" s="6" t="str">
        <f>(IF(T31="","",M31*'1.0 Data'!$M30))</f>
        <v/>
      </c>
      <c r="V31" s="6" t="str">
        <f>(IF(U31="","",N31*'1.0 Data'!$M30))</f>
        <v/>
      </c>
      <c r="W31" s="6" t="str">
        <f>(IF(V31="","",O31*'1.0 Data'!$M30))</f>
        <v/>
      </c>
      <c r="X31" s="6" t="str">
        <f>(IF(W31="","",P31*'1.0 Data'!$M30))</f>
        <v/>
      </c>
      <c r="Y31" s="6">
        <f t="shared" ref="Y31:Y32" si="74">SUM(T31:X31)</f>
        <v>0</v>
      </c>
      <c r="AA31" s="22" t="str">
        <f t="shared" ref="AA31:AA32" si="75">S31</f>
        <v/>
      </c>
      <c r="AB31" s="6" t="str">
        <f>IF(AA31="","",L31*'1.0 Data'!$N30)</f>
        <v/>
      </c>
      <c r="AC31" s="6" t="str">
        <f>IF(AB31="","",M31*'1.0 Data'!$N30)</f>
        <v/>
      </c>
      <c r="AD31" s="6" t="str">
        <f>IF(AC31="","",N31*'1.0 Data'!$N30)</f>
        <v/>
      </c>
      <c r="AE31" s="6" t="str">
        <f>IF(AD31="","",O31*'1.0 Data'!$N30)</f>
        <v/>
      </c>
      <c r="AF31" s="6" t="str">
        <f>IF(AE31="","",P31*'1.0 Data'!$N30)</f>
        <v/>
      </c>
      <c r="AG31" s="6">
        <f t="shared" ref="AG31:AG32" si="76">SUM(AB31:AF31)</f>
        <v>0</v>
      </c>
      <c r="AI31" s="22" t="str">
        <f t="shared" ref="AI31:AI32" si="77">AA31</f>
        <v/>
      </c>
      <c r="AJ31" s="6" t="str">
        <f>IF(AI31="","",L31*'1.0 Data'!$O30)</f>
        <v/>
      </c>
      <c r="AK31" s="6" t="str">
        <f>IF(AJ31="","",M31*'1.0 Data'!$O30)</f>
        <v/>
      </c>
      <c r="AL31" s="6" t="str">
        <f>IF(AK31="","",N31*'1.0 Data'!$O30)</f>
        <v/>
      </c>
      <c r="AM31" s="6" t="str">
        <f>IF(AL31="","",O31*'1.0 Data'!$O30)</f>
        <v/>
      </c>
      <c r="AN31" s="6" t="str">
        <f>IF(AM31="","",P31*'1.0 Data'!$O30)</f>
        <v/>
      </c>
      <c r="AO31" s="6">
        <f t="shared" ref="AO31:AO32" si="78">SUM(AJ31:AN31)</f>
        <v>0</v>
      </c>
      <c r="AQ31" s="22" t="str">
        <f t="shared" ref="AQ31:AQ32" si="79">AI31</f>
        <v/>
      </c>
      <c r="AR31" s="6" t="str">
        <f>IF(AQ31="","",L31*'1.0 Data'!$P30)</f>
        <v/>
      </c>
      <c r="AS31" s="6" t="str">
        <f>IF(AR31="","",M31*'1.0 Data'!$P30)</f>
        <v/>
      </c>
      <c r="AT31" s="6" t="str">
        <f>IF(AS31="","",N31*'1.0 Data'!$P30)</f>
        <v/>
      </c>
      <c r="AU31" s="6" t="str">
        <f>IF(AT31="","",O31*'1.0 Data'!$P30)</f>
        <v/>
      </c>
      <c r="AV31" s="6" t="str">
        <f>IF(AU31="","",P31*'1.0 Data'!$P30)</f>
        <v/>
      </c>
      <c r="AW31" s="6">
        <f t="shared" ref="AW31:AW32" si="80">SUM(AR31:AV31)</f>
        <v>0</v>
      </c>
      <c r="AY31" s="22" t="str">
        <f t="shared" ref="AY31:AY32" si="81">AI31</f>
        <v/>
      </c>
      <c r="AZ31" s="6" t="str">
        <f>IF(AY31="","",L31*'1.0 Data'!$Q30)</f>
        <v/>
      </c>
      <c r="BA31" s="6" t="str">
        <f>IF(AZ31="","",M31*'1.0 Data'!$Q30)</f>
        <v/>
      </c>
      <c r="BB31" s="6" t="str">
        <f>IF(BA31="","",N31*'1.0 Data'!$Q30)</f>
        <v/>
      </c>
      <c r="BC31" s="6" t="str">
        <f>IF(BB31="","",O31*'1.0 Data'!$Q30)</f>
        <v/>
      </c>
      <c r="BD31" s="6" t="str">
        <f>IF(BC31="","",P31*'1.0 Data'!$Q30)</f>
        <v/>
      </c>
      <c r="BE31" s="6">
        <f t="shared" ref="BE31:BE32" si="82">SUM(AZ31:BD31)</f>
        <v>0</v>
      </c>
      <c r="BG31" s="6">
        <f t="shared" ref="BG31:BG32" si="83">BE31+AO31+AG31+Y31</f>
        <v>0</v>
      </c>
      <c r="BH31" s="22" t="e">
        <f>H31*HLOOKUP($B31,'1.1 Input'!$A$8:$O$15,6,FALSE)</f>
        <v>#N/A</v>
      </c>
      <c r="BI31" s="23" t="e">
        <f t="shared" ref="BI31:BI32" si="84">BG31-BH31</f>
        <v>#N/A</v>
      </c>
      <c r="BK31" s="22" t="str">
        <f t="shared" ref="BK31:BK32" si="85">AY31</f>
        <v/>
      </c>
      <c r="BL31" s="6" t="str">
        <f>IF(BK31="","",T31*'1.1 Input'!D$58)</f>
        <v/>
      </c>
      <c r="BM31" s="6" t="str">
        <f>IF(BL31="","",U31*'1.1 Input'!E$58)</f>
        <v/>
      </c>
      <c r="BN31" s="6" t="str">
        <f>IF(BM31="","",V31*'1.1 Input'!F$58)</f>
        <v/>
      </c>
      <c r="BO31" s="6" t="str">
        <f>IF(BN31="","",W31*'1.1 Input'!G$58)</f>
        <v/>
      </c>
      <c r="BP31" s="6" t="str">
        <f>IF(BO31="","",X31*'1.1 Input'!H$58)</f>
        <v/>
      </c>
      <c r="BQ31" s="6">
        <f t="shared" ref="BQ31:BQ32" si="86">SUM(BL31:BP31)</f>
        <v>0</v>
      </c>
      <c r="BR31" s="22" t="str">
        <f t="shared" ref="BR31:BR32" si="87">BK31</f>
        <v/>
      </c>
      <c r="BS31" s="6" t="str">
        <f>IF(BR31="","",AB31*'1.1 Input'!D$59)</f>
        <v/>
      </c>
      <c r="BT31" s="6" t="str">
        <f>IF(BS31="","",AC31*'1.1 Input'!E$59)</f>
        <v/>
      </c>
      <c r="BU31" s="6" t="str">
        <f>IF(BT31="","",AD31*'1.1 Input'!F$59)</f>
        <v/>
      </c>
      <c r="BV31" s="6" t="str">
        <f>IF(BU31="","",AE31*'1.1 Input'!G$59)</f>
        <v/>
      </c>
      <c r="BW31" s="6" t="str">
        <f>IF(BV31="","",AF31*'1.1 Input'!H$59)</f>
        <v/>
      </c>
      <c r="BX31" s="6">
        <f t="shared" ref="BX31:BX32" si="88">SUM(BS31:BW31)</f>
        <v>0</v>
      </c>
      <c r="BY31" s="22" t="str">
        <f t="shared" ref="BY31:BY32" si="89">BR31</f>
        <v/>
      </c>
      <c r="BZ31" s="6" t="str">
        <f>IF(BY31="","",AJ31*'1.1 Input'!D$60)</f>
        <v/>
      </c>
      <c r="CA31" s="6" t="str">
        <f>IF(BZ31="","",AK31*'1.1 Input'!E$60)</f>
        <v/>
      </c>
      <c r="CB31" s="6" t="str">
        <f>IF(CA31="","",AL31*'1.1 Input'!F$60)</f>
        <v/>
      </c>
      <c r="CC31" s="6" t="str">
        <f>IF(CB31="","",AM31*'1.1 Input'!G$60)</f>
        <v/>
      </c>
      <c r="CD31" s="6" t="str">
        <f>IF(CC31="","",AN31*'1.1 Input'!H$60)</f>
        <v/>
      </c>
      <c r="CE31" s="6">
        <f t="shared" ref="CE31:CE32" si="90">SUM(BZ31:CD31)</f>
        <v>0</v>
      </c>
      <c r="CF31" s="22" t="str">
        <f t="shared" ref="CF31:CF32" si="91">BY31</f>
        <v/>
      </c>
      <c r="CG31" s="6" t="str">
        <f>IF(CF31="","",AR31*'1.1 Input'!D$61)</f>
        <v/>
      </c>
      <c r="CH31" s="6" t="str">
        <f>IF(CG31="","",AS31*'1.1 Input'!E$61)</f>
        <v/>
      </c>
      <c r="CI31" s="6" t="str">
        <f>IF(CH31="","",AT31*'1.1 Input'!F$61)</f>
        <v/>
      </c>
      <c r="CJ31" s="6" t="str">
        <f>IF(CI31="","",AU31*'1.1 Input'!G$61)</f>
        <v/>
      </c>
      <c r="CK31" s="6" t="str">
        <f>IF(CJ31="","",AV31*'1.1 Input'!H$61)</f>
        <v/>
      </c>
      <c r="CL31" s="6">
        <f t="shared" ref="CL31:CL32" si="92">SUM(CG31:CK31)</f>
        <v>0</v>
      </c>
      <c r="CM31" s="22" t="str">
        <f t="shared" ref="CM31:CM32" si="93">BY31</f>
        <v/>
      </c>
      <c r="CN31" s="22" t="str">
        <f t="shared" ref="CN31:CN32" si="94">AZ31</f>
        <v/>
      </c>
      <c r="CO31" s="22" t="str">
        <f t="shared" ref="CO31:CO32" si="95">BA31</f>
        <v/>
      </c>
      <c r="CP31" s="22" t="str">
        <f t="shared" ref="CP31:CP32" si="96">BB31</f>
        <v/>
      </c>
      <c r="CQ31" s="22" t="str">
        <f t="shared" ref="CQ31:CQ32" si="97">BC31</f>
        <v/>
      </c>
      <c r="CR31" s="22" t="str">
        <f t="shared" ref="CR31:CR32" si="98">BD31</f>
        <v/>
      </c>
      <c r="CS31" s="6">
        <f t="shared" ref="CS31:CS32" si="99">SUM(CN31:CR31)</f>
        <v>0</v>
      </c>
      <c r="CT31" s="22" t="str">
        <f t="shared" ref="CT31:CT32" si="100">CM31</f>
        <v/>
      </c>
      <c r="CU31" s="22" t="str">
        <f t="shared" si="71"/>
        <v/>
      </c>
      <c r="CV31" s="6">
        <f t="shared" ref="CV31:CV32" si="101">SUM(CN31,BZ31,BS31,BL31)</f>
        <v>0</v>
      </c>
      <c r="CW31" s="6">
        <f t="shared" ref="CW31:CW32" si="102">SUM(CO31,CA31,BT31,BM31)</f>
        <v>0</v>
      </c>
      <c r="CX31" s="6">
        <f t="shared" ref="CX31:CX32" si="103">SUM(CP31,CB31,BU31,BN31)</f>
        <v>0</v>
      </c>
      <c r="CY31" s="6">
        <f t="shared" ref="CY31:CY32" si="104">SUM(CQ31,CC31,BV31,BO31)</f>
        <v>0</v>
      </c>
      <c r="CZ31" s="6">
        <f t="shared" ref="CZ31:CZ32" si="105">SUM(CR31,CD31,BW31,BP31)</f>
        <v>0</v>
      </c>
      <c r="DA31" s="6">
        <f t="shared" si="72"/>
        <v>0</v>
      </c>
    </row>
    <row r="32" spans="1:105" ht="15.6" thickTop="1" thickBot="1">
      <c r="A32" s="22" t="str">
        <f>'1.0 Data'!A31</f>
        <v/>
      </c>
      <c r="B32" s="22">
        <f>'1.0 Data'!B31</f>
        <v>0</v>
      </c>
      <c r="C32" s="22" cm="1">
        <f t="array" ref="C32">_xlfn.IFNA(INDEX('1.0 Data'!G$9:G$36,MATCH($A32,'1.0 Data'!$A$9:$A$36,0),0),0)</f>
        <v>0</v>
      </c>
      <c r="D32" s="22" cm="1">
        <f t="array" ref="D32">_xlfn.IFNA(INDEX('1.0 Data'!H$9:H$36,MATCH($A32,'1.0 Data'!$A$9:$A$36,0),0),0)</f>
        <v>0</v>
      </c>
      <c r="E32" s="22" cm="1">
        <f t="array" ref="E32">_xlfn.IFNA(INDEX('1.0 Data'!I$9:I$36,MATCH($A32,'1.0 Data'!$A$9:$A$36,0),0),0)</f>
        <v>0</v>
      </c>
      <c r="F32" s="22" cm="1">
        <f t="array" ref="F32">_xlfn.IFNA(INDEX('1.0 Data'!J$9:J$36,MATCH($A32,'1.0 Data'!$A$9:$A$36,0),0),0)</f>
        <v>0</v>
      </c>
      <c r="G32" s="22" cm="1">
        <f t="array" ref="G32">_xlfn.IFNA(INDEX('1.0 Data'!K$9:K$36,MATCH($A32,'1.0 Data'!$A$9:$A$36,0),0),0)</f>
        <v>0</v>
      </c>
      <c r="H32" s="6">
        <f t="shared" si="73"/>
        <v>0</v>
      </c>
      <c r="J32" s="22" t="str">
        <f t="shared" si="49"/>
        <v/>
      </c>
      <c r="K32" s="67" t="str">
        <f t="shared" si="50"/>
        <v/>
      </c>
      <c r="L32" s="6" t="str">
        <f>_xlfn.IFNA(HLOOKUP($B32,'1.1 Input'!$A$8:$O$15,6,FALSE)*C32,"")</f>
        <v/>
      </c>
      <c r="M32" s="6" t="str">
        <f>_xlfn.IFNA(HLOOKUP($B32,'1.1 Input'!$A$8:$O$15,6,FALSE)*D32,"")</f>
        <v/>
      </c>
      <c r="N32" s="6" t="str">
        <f>_xlfn.IFNA(HLOOKUP($B32,'1.1 Input'!$A$8:$O$15,6,FALSE)*E32,"")</f>
        <v/>
      </c>
      <c r="O32" s="6" t="str">
        <f>_xlfn.IFNA(HLOOKUP($B32,'1.1 Input'!$A$8:$O$15,6,FALSE)*F32,"")</f>
        <v/>
      </c>
      <c r="P32" s="6" t="str">
        <f>_xlfn.IFNA(HLOOKUP($B32,'1.1 Input'!$A$8:$O$15,6,FALSE)*G32,"")</f>
        <v/>
      </c>
      <c r="Q32" s="33">
        <f t="shared" si="35"/>
        <v>0</v>
      </c>
      <c r="S32" s="22" t="str">
        <f t="shared" si="3"/>
        <v/>
      </c>
      <c r="T32" s="6" t="str">
        <f>(IF(S32="","",L32*'1.0 Data'!$M31))</f>
        <v/>
      </c>
      <c r="U32" s="6" t="str">
        <f>(IF(T32="","",M32*'1.0 Data'!$M31))</f>
        <v/>
      </c>
      <c r="V32" s="6" t="str">
        <f>(IF(U32="","",N32*'1.0 Data'!$M31))</f>
        <v/>
      </c>
      <c r="W32" s="6" t="str">
        <f>(IF(V32="","",O32*'1.0 Data'!$M31))</f>
        <v/>
      </c>
      <c r="X32" s="6" t="str">
        <f>(IF(W32="","",P32*'1.0 Data'!$M31))</f>
        <v/>
      </c>
      <c r="Y32" s="6">
        <f t="shared" si="74"/>
        <v>0</v>
      </c>
      <c r="AA32" s="22" t="str">
        <f t="shared" si="75"/>
        <v/>
      </c>
      <c r="AB32" s="6" t="str">
        <f>IF(AA32="","",L32*'1.0 Data'!$N31)</f>
        <v/>
      </c>
      <c r="AC32" s="6" t="str">
        <f>IF(AB32="","",M32*'1.0 Data'!$N31)</f>
        <v/>
      </c>
      <c r="AD32" s="6" t="str">
        <f>IF(AC32="","",N32*'1.0 Data'!$N31)</f>
        <v/>
      </c>
      <c r="AE32" s="6" t="str">
        <f>IF(AD32="","",O32*'1.0 Data'!$N31)</f>
        <v/>
      </c>
      <c r="AF32" s="6" t="str">
        <f>IF(AE32="","",P32*'1.0 Data'!$N31)</f>
        <v/>
      </c>
      <c r="AG32" s="6">
        <f t="shared" si="76"/>
        <v>0</v>
      </c>
      <c r="AI32" s="22" t="str">
        <f t="shared" si="77"/>
        <v/>
      </c>
      <c r="AJ32" s="6" t="str">
        <f>IF(AI32="","",L32*'1.0 Data'!$O31)</f>
        <v/>
      </c>
      <c r="AK32" s="6" t="str">
        <f>IF(AJ32="","",M32*'1.0 Data'!$O31)</f>
        <v/>
      </c>
      <c r="AL32" s="6" t="str">
        <f>IF(AK32="","",N32*'1.0 Data'!$O31)</f>
        <v/>
      </c>
      <c r="AM32" s="6" t="str">
        <f>IF(AL32="","",O32*'1.0 Data'!$O31)</f>
        <v/>
      </c>
      <c r="AN32" s="6" t="str">
        <f>IF(AM32="","",P32*'1.0 Data'!$O31)</f>
        <v/>
      </c>
      <c r="AO32" s="6">
        <f t="shared" si="78"/>
        <v>0</v>
      </c>
      <c r="AQ32" s="22" t="str">
        <f t="shared" si="79"/>
        <v/>
      </c>
      <c r="AR32" s="6" t="str">
        <f>IF(AQ32="","",L32*'1.0 Data'!$P31)</f>
        <v/>
      </c>
      <c r="AS32" s="6" t="str">
        <f>IF(AR32="","",M32*'1.0 Data'!$P31)</f>
        <v/>
      </c>
      <c r="AT32" s="6" t="str">
        <f>IF(AS32="","",N32*'1.0 Data'!$P31)</f>
        <v/>
      </c>
      <c r="AU32" s="6" t="str">
        <f>IF(AT32="","",O32*'1.0 Data'!$P31)</f>
        <v/>
      </c>
      <c r="AV32" s="6" t="str">
        <f>IF(AU32="","",P32*'1.0 Data'!$P31)</f>
        <v/>
      </c>
      <c r="AW32" s="6">
        <f t="shared" si="80"/>
        <v>0</v>
      </c>
      <c r="AY32" s="22" t="str">
        <f t="shared" si="81"/>
        <v/>
      </c>
      <c r="AZ32" s="6" t="str">
        <f>IF(AY32="","",L32*'1.0 Data'!$Q31)</f>
        <v/>
      </c>
      <c r="BA32" s="6" t="str">
        <f>IF(AZ32="","",M32*'1.0 Data'!$Q31)</f>
        <v/>
      </c>
      <c r="BB32" s="6" t="str">
        <f>IF(BA32="","",N32*'1.0 Data'!$Q31)</f>
        <v/>
      </c>
      <c r="BC32" s="6" t="str">
        <f>IF(BB32="","",O32*'1.0 Data'!$Q31)</f>
        <v/>
      </c>
      <c r="BD32" s="6" t="str">
        <f>IF(BC32="","",P32*'1.0 Data'!$Q31)</f>
        <v/>
      </c>
      <c r="BE32" s="6">
        <f t="shared" si="82"/>
        <v>0</v>
      </c>
      <c r="BG32" s="6">
        <f t="shared" si="83"/>
        <v>0</v>
      </c>
      <c r="BH32" s="22" t="e">
        <f>H32*HLOOKUP($B32,'1.1 Input'!$A$8:$O$15,6,FALSE)</f>
        <v>#N/A</v>
      </c>
      <c r="BI32" s="23" t="e">
        <f t="shared" si="84"/>
        <v>#N/A</v>
      </c>
      <c r="BK32" s="22" t="str">
        <f t="shared" si="85"/>
        <v/>
      </c>
      <c r="BL32" s="6" t="str">
        <f>IF(BK32="","",T32*'1.1 Input'!D$58)</f>
        <v/>
      </c>
      <c r="BM32" s="6" t="str">
        <f>IF(BL32="","",U32*'1.1 Input'!E$58)</f>
        <v/>
      </c>
      <c r="BN32" s="6" t="str">
        <f>IF(BM32="","",V32*'1.1 Input'!F$58)</f>
        <v/>
      </c>
      <c r="BO32" s="6" t="str">
        <f>IF(BN32="","",W32*'1.1 Input'!G$58)</f>
        <v/>
      </c>
      <c r="BP32" s="6" t="str">
        <f>IF(BO32="","",X32*'1.1 Input'!H$58)</f>
        <v/>
      </c>
      <c r="BQ32" s="6">
        <f t="shared" si="86"/>
        <v>0</v>
      </c>
      <c r="BR32" s="22" t="str">
        <f t="shared" si="87"/>
        <v/>
      </c>
      <c r="BS32" s="6" t="str">
        <f>IF(BR32="","",AB32*'1.1 Input'!D$59)</f>
        <v/>
      </c>
      <c r="BT32" s="6" t="str">
        <f>IF(BS32="","",AC32*'1.1 Input'!E$59)</f>
        <v/>
      </c>
      <c r="BU32" s="6" t="str">
        <f>IF(BT32="","",AD32*'1.1 Input'!F$59)</f>
        <v/>
      </c>
      <c r="BV32" s="6" t="str">
        <f>IF(BU32="","",AE32*'1.1 Input'!G$59)</f>
        <v/>
      </c>
      <c r="BW32" s="6" t="str">
        <f>IF(BV32="","",AF32*'1.1 Input'!H$59)</f>
        <v/>
      </c>
      <c r="BX32" s="6">
        <f t="shared" si="88"/>
        <v>0</v>
      </c>
      <c r="BY32" s="22" t="str">
        <f t="shared" si="89"/>
        <v/>
      </c>
      <c r="BZ32" s="6" t="str">
        <f>IF(BY32="","",AJ32*'1.1 Input'!D$60)</f>
        <v/>
      </c>
      <c r="CA32" s="6" t="str">
        <f>IF(BZ32="","",AK32*'1.1 Input'!E$60)</f>
        <v/>
      </c>
      <c r="CB32" s="6" t="str">
        <f>IF(CA32="","",AL32*'1.1 Input'!F$60)</f>
        <v/>
      </c>
      <c r="CC32" s="6" t="str">
        <f>IF(CB32="","",AM32*'1.1 Input'!G$60)</f>
        <v/>
      </c>
      <c r="CD32" s="6" t="str">
        <f>IF(CC32="","",AN32*'1.1 Input'!H$60)</f>
        <v/>
      </c>
      <c r="CE32" s="6">
        <f t="shared" si="90"/>
        <v>0</v>
      </c>
      <c r="CF32" s="22" t="str">
        <f t="shared" si="91"/>
        <v/>
      </c>
      <c r="CG32" s="6" t="str">
        <f>IF(CF32="","",AR32*'1.1 Input'!D$61)</f>
        <v/>
      </c>
      <c r="CH32" s="6" t="str">
        <f>IF(CG32="","",AS32*'1.1 Input'!E$61)</f>
        <v/>
      </c>
      <c r="CI32" s="6" t="str">
        <f>IF(CH32="","",AT32*'1.1 Input'!F$61)</f>
        <v/>
      </c>
      <c r="CJ32" s="6" t="str">
        <f>IF(CI32="","",AU32*'1.1 Input'!G$61)</f>
        <v/>
      </c>
      <c r="CK32" s="6" t="str">
        <f>IF(CJ32="","",AV32*'1.1 Input'!H$61)</f>
        <v/>
      </c>
      <c r="CL32" s="6">
        <f t="shared" si="92"/>
        <v>0</v>
      </c>
      <c r="CM32" s="22" t="str">
        <f t="shared" si="93"/>
        <v/>
      </c>
      <c r="CN32" s="22" t="str">
        <f t="shared" si="94"/>
        <v/>
      </c>
      <c r="CO32" s="22" t="str">
        <f t="shared" si="95"/>
        <v/>
      </c>
      <c r="CP32" s="22" t="str">
        <f t="shared" si="96"/>
        <v/>
      </c>
      <c r="CQ32" s="22" t="str">
        <f t="shared" si="97"/>
        <v/>
      </c>
      <c r="CR32" s="22" t="str">
        <f t="shared" si="98"/>
        <v/>
      </c>
      <c r="CS32" s="6">
        <f t="shared" si="99"/>
        <v>0</v>
      </c>
      <c r="CT32" s="22" t="str">
        <f t="shared" si="100"/>
        <v/>
      </c>
      <c r="CU32" s="22" t="str">
        <f t="shared" si="71"/>
        <v/>
      </c>
      <c r="CV32" s="6">
        <f t="shared" si="101"/>
        <v>0</v>
      </c>
      <c r="CW32" s="6">
        <f t="shared" si="102"/>
        <v>0</v>
      </c>
      <c r="CX32" s="6">
        <f t="shared" si="103"/>
        <v>0</v>
      </c>
      <c r="CY32" s="6">
        <f t="shared" si="104"/>
        <v>0</v>
      </c>
      <c r="CZ32" s="6">
        <f t="shared" si="105"/>
        <v>0</v>
      </c>
      <c r="DA32" s="6">
        <f t="shared" si="72"/>
        <v>0</v>
      </c>
    </row>
    <row r="33" spans="12:105" ht="15" thickTop="1">
      <c r="P33">
        <f>G12*'1.1 Input'!$F$13</f>
        <v>0</v>
      </c>
      <c r="CW33" s="76">
        <f>SUM(CW10:CW30)</f>
        <v>23.455646427039991</v>
      </c>
      <c r="CX33" s="76">
        <f t="shared" ref="CX33:CZ33" si="106">SUM(CX10:CX30)</f>
        <v>27.907859642975449</v>
      </c>
      <c r="CY33" s="76">
        <f t="shared" si="106"/>
        <v>28.091444872387196</v>
      </c>
      <c r="CZ33" s="76">
        <f t="shared" si="106"/>
        <v>16.3818733258165</v>
      </c>
      <c r="DA33" s="76">
        <f t="shared" si="72"/>
        <v>95.836824268219132</v>
      </c>
    </row>
    <row r="34" spans="12:105" ht="18.600000000000001">
      <c r="L34" s="16"/>
      <c r="M34" s="16"/>
      <c r="N34" s="16"/>
      <c r="O34" s="16"/>
      <c r="CT34" s="2" t="s">
        <v>106</v>
      </c>
      <c r="CU34" s="2"/>
      <c r="CV34" s="2"/>
      <c r="CW34" s="2"/>
      <c r="CX34" s="2"/>
      <c r="CY34" s="2"/>
      <c r="CZ34" s="2"/>
      <c r="DA34" s="2"/>
    </row>
    <row r="35" spans="12:105" ht="16.8">
      <c r="CT35" s="4" t="s">
        <v>6</v>
      </c>
      <c r="CU35" s="4" t="s">
        <v>95</v>
      </c>
      <c r="CV35" s="4" t="s">
        <v>97</v>
      </c>
      <c r="CW35" s="4" t="s">
        <v>98</v>
      </c>
      <c r="CX35" s="4" t="s">
        <v>99</v>
      </c>
      <c r="CY35" s="4" t="s">
        <v>100</v>
      </c>
      <c r="CZ35" s="4" t="s">
        <v>19</v>
      </c>
      <c r="DA35" s="4" t="s">
        <v>2</v>
      </c>
    </row>
    <row r="36" spans="12:105">
      <c r="CT36" s="22" t="s">
        <v>11</v>
      </c>
      <c r="CU36" s="80" t="s">
        <v>59</v>
      </c>
      <c r="CV36" s="77">
        <f>CV10/'1.1 Input'!$D$58</f>
        <v>0</v>
      </c>
      <c r="CW36" s="82">
        <f>CW10/'1.1 Input'!$D$58</f>
        <v>0.74086803279152524</v>
      </c>
      <c r="CX36" s="82">
        <f>CX10/'1.1 Input'!$D$58</f>
        <v>0</v>
      </c>
      <c r="CY36" s="82">
        <f>CY10/'1.1 Input'!$D$58</f>
        <v>0</v>
      </c>
      <c r="CZ36" s="82">
        <f>CZ10/'1.1 Input'!$D$58</f>
        <v>0</v>
      </c>
      <c r="DA36" s="78">
        <f>SUM(CW36:CZ36)</f>
        <v>0.74086803279152524</v>
      </c>
    </row>
    <row r="37" spans="12:105">
      <c r="CT37" s="22" t="s">
        <v>20</v>
      </c>
      <c r="CU37" s="80" t="s">
        <v>59</v>
      </c>
      <c r="CV37" s="77">
        <f>CV11/'1.1 Input'!$D$58</f>
        <v>5.0259572247093178</v>
      </c>
      <c r="CW37" s="82">
        <f>CW11/'1.1 Input'!$D$58</f>
        <v>12.60007476234626</v>
      </c>
      <c r="CX37" s="82">
        <f>CX11/'1.1 Input'!$D$58</f>
        <v>26.509411381729297</v>
      </c>
      <c r="CY37" s="82">
        <f>CY11/'1.1 Input'!$D$58</f>
        <v>26.509411381729297</v>
      </c>
      <c r="CZ37" s="82">
        <f>CZ11/'1.1 Input'!$D$58</f>
        <v>15.148235075273885</v>
      </c>
      <c r="DA37" s="78">
        <f t="shared" ref="DA37:DA58" si="107">SUM(CW37:CZ37)</f>
        <v>80.767132601078742</v>
      </c>
    </row>
    <row r="38" spans="12:105">
      <c r="CT38" s="22" t="s">
        <v>25</v>
      </c>
      <c r="CU38" s="80" t="s">
        <v>59</v>
      </c>
      <c r="CV38" s="77">
        <f>CV12/'1.1 Input'!$D$58</f>
        <v>5.8641068603787858E-2</v>
      </c>
      <c r="CW38" s="82">
        <f>CW12/'1.1 Input'!$D$58</f>
        <v>0.23456427441515143</v>
      </c>
      <c r="CX38" s="82">
        <f>CX12/'1.1 Input'!$D$58</f>
        <v>0.11728213720757572</v>
      </c>
      <c r="CY38" s="82">
        <f>CY12/'1.1 Input'!$D$58</f>
        <v>0.24629248813590898</v>
      </c>
      <c r="CZ38" s="82">
        <f>CZ12/'1.1 Input'!$D$58</f>
        <v>0</v>
      </c>
      <c r="DA38" s="78">
        <f t="shared" si="107"/>
        <v>0.5981388997586361</v>
      </c>
    </row>
    <row r="39" spans="12:105">
      <c r="CT39" s="22" t="s">
        <v>27</v>
      </c>
      <c r="CU39" s="80" t="s">
        <v>59</v>
      </c>
      <c r="CV39" s="77">
        <f>CV13/'1.1 Input'!$D$58</f>
        <v>0</v>
      </c>
      <c r="CW39" s="82">
        <f>CW13/'1.1 Input'!$D$58</f>
        <v>0</v>
      </c>
      <c r="CX39" s="82">
        <f>CX13/'1.1 Input'!$D$58</f>
        <v>0</v>
      </c>
      <c r="CY39" s="82">
        <f>CY13/'1.1 Input'!$D$58</f>
        <v>0</v>
      </c>
      <c r="CZ39" s="82">
        <f>CZ13/'1.1 Input'!$D$58</f>
        <v>0</v>
      </c>
      <c r="DA39" s="78">
        <f t="shared" si="107"/>
        <v>0</v>
      </c>
    </row>
    <row r="40" spans="12:105">
      <c r="CT40" s="22" t="s">
        <v>140</v>
      </c>
      <c r="CU40" s="80" t="s">
        <v>59</v>
      </c>
      <c r="CV40" s="77">
        <f>CV14/'1.1 Input'!$D$58</f>
        <v>0.39639006637393148</v>
      </c>
      <c r="CW40" s="82">
        <f>CW14/'1.1 Input'!$D$58</f>
        <v>0</v>
      </c>
      <c r="CX40" s="82">
        <f>CX14/'1.1 Input'!$D$58</f>
        <v>0</v>
      </c>
      <c r="CY40" s="82">
        <f>CY14/'1.1 Input'!$D$58</f>
        <v>0</v>
      </c>
      <c r="CZ40" s="82">
        <f>CZ14/'1.1 Input'!$D$58</f>
        <v>0</v>
      </c>
      <c r="DA40" s="78">
        <f t="shared" si="107"/>
        <v>0</v>
      </c>
    </row>
    <row r="41" spans="12:105">
      <c r="CT41" s="22" t="s">
        <v>29</v>
      </c>
      <c r="CU41" s="80" t="s">
        <v>59</v>
      </c>
      <c r="CV41" s="77">
        <f>CV15/'1.1 Input'!$D$58</f>
        <v>0.21039935114104813</v>
      </c>
      <c r="CW41" s="82">
        <f>CW15/'1.1 Input'!$D$58</f>
        <v>0.21039935114104813</v>
      </c>
      <c r="CX41" s="82">
        <f>CX15/'1.1 Input'!$D$58</f>
        <v>0.21039935114104813</v>
      </c>
      <c r="CY41" s="82">
        <f>CY15/'1.1 Input'!$D$58</f>
        <v>0.21039935114104813</v>
      </c>
      <c r="CZ41" s="82">
        <f>CZ15/'1.1 Input'!$D$58</f>
        <v>0.21039935114104813</v>
      </c>
      <c r="DA41" s="78">
        <f t="shared" si="107"/>
        <v>0.84159740456419252</v>
      </c>
    </row>
    <row r="42" spans="12:105">
      <c r="CT42" s="22" t="s">
        <v>137</v>
      </c>
      <c r="CU42" s="80" t="s">
        <v>59</v>
      </c>
      <c r="CV42" s="77">
        <f>CV16/'1.1 Input'!$D$58</f>
        <v>3.1409286007511783</v>
      </c>
      <c r="CW42" s="82">
        <f>CW16/'1.1 Input'!$D$58</f>
        <v>7.1588777383573872</v>
      </c>
      <c r="CX42" s="82">
        <f>CX16/'1.1 Input'!$D$58</f>
        <v>0</v>
      </c>
      <c r="CY42" s="82">
        <f>CY16/'1.1 Input'!$D$58</f>
        <v>0</v>
      </c>
      <c r="CZ42" s="82">
        <f>CZ16/'1.1 Input'!$D$58</f>
        <v>0</v>
      </c>
      <c r="DA42" s="78">
        <f t="shared" si="107"/>
        <v>7.1588777383573872</v>
      </c>
    </row>
    <row r="43" spans="12:105">
      <c r="CT43" s="22" t="s">
        <v>33</v>
      </c>
      <c r="CU43" s="80" t="s">
        <v>59</v>
      </c>
      <c r="CV43" s="77">
        <f>CV17/'1.1 Input'!$D$58</f>
        <v>3.2748885514677292E-2</v>
      </c>
      <c r="CW43" s="82">
        <f>CW17/'1.1 Input'!$D$58</f>
        <v>0</v>
      </c>
      <c r="CX43" s="82">
        <f>CX17/'1.1 Input'!$D$58</f>
        <v>0</v>
      </c>
      <c r="CY43" s="82">
        <f>CY17/'1.1 Input'!$D$58</f>
        <v>3.2748885514677292E-2</v>
      </c>
      <c r="CZ43" s="82">
        <f>CZ17/'1.1 Input'!$D$58</f>
        <v>0</v>
      </c>
      <c r="DA43" s="78">
        <f t="shared" si="107"/>
        <v>3.2748885514677292E-2</v>
      </c>
    </row>
    <row r="44" spans="12:105">
      <c r="CT44" s="22" t="s">
        <v>34</v>
      </c>
      <c r="CU44" s="80" t="s">
        <v>59</v>
      </c>
      <c r="CV44" s="77">
        <f>CV18/'1.1 Input'!$D$58</f>
        <v>7.932256007015262E-3</v>
      </c>
      <c r="CW44" s="82">
        <f>CW18/'1.1 Input'!$D$58</f>
        <v>0</v>
      </c>
      <c r="CX44" s="82">
        <f>CX18/'1.1 Input'!$D$58</f>
        <v>0</v>
      </c>
      <c r="CY44" s="82">
        <f>CY18/'1.1 Input'!$D$58</f>
        <v>7.932256007015262E-3</v>
      </c>
      <c r="CZ44" s="82">
        <f>CZ18/'1.1 Input'!$D$58</f>
        <v>0</v>
      </c>
      <c r="DA44" s="78">
        <f t="shared" si="107"/>
        <v>7.932256007015262E-3</v>
      </c>
    </row>
    <row r="45" spans="12:105">
      <c r="CT45" s="22" t="s">
        <v>35</v>
      </c>
      <c r="CU45" s="80" t="s">
        <v>59</v>
      </c>
      <c r="CV45" s="77">
        <f>CV19/'1.1 Input'!$D$58</f>
        <v>0</v>
      </c>
      <c r="CW45" s="82">
        <f>CW19/'1.1 Input'!$D$58</f>
        <v>0</v>
      </c>
      <c r="CX45" s="82">
        <f>CX19/'1.1 Input'!$D$58</f>
        <v>0</v>
      </c>
      <c r="CY45" s="82">
        <f>CY19/'1.1 Input'!$D$58</f>
        <v>0</v>
      </c>
      <c r="CZ45" s="82">
        <f>CZ19/'1.1 Input'!$D$58</f>
        <v>0</v>
      </c>
      <c r="DA45" s="78">
        <f t="shared" si="107"/>
        <v>0</v>
      </c>
    </row>
    <row r="46" spans="12:105">
      <c r="CT46" s="22" t="s">
        <v>36</v>
      </c>
      <c r="CU46" s="80" t="s">
        <v>59</v>
      </c>
      <c r="CV46" s="77">
        <f>CV20/'1.1 Input'!$D$58</f>
        <v>0</v>
      </c>
      <c r="CW46" s="82">
        <f>CW20/'1.1 Input'!$D$58</f>
        <v>0</v>
      </c>
      <c r="CX46" s="82">
        <f>CX20/'1.1 Input'!$D$58</f>
        <v>0</v>
      </c>
      <c r="CY46" s="82">
        <f>CY20/'1.1 Input'!$D$58</f>
        <v>1.1331794295736088E-2</v>
      </c>
      <c r="CZ46" s="82">
        <f>CZ20/'1.1 Input'!$D$58</f>
        <v>0</v>
      </c>
      <c r="DA46" s="78">
        <f t="shared" si="107"/>
        <v>1.1331794295736088E-2</v>
      </c>
    </row>
    <row r="47" spans="12:105">
      <c r="CT47" s="22" t="s">
        <v>40</v>
      </c>
      <c r="CU47" s="80" t="s">
        <v>59</v>
      </c>
      <c r="CV47" s="77">
        <f>CV21/'1.1 Input'!$D$58</f>
        <v>0.1871733382962098</v>
      </c>
      <c r="CW47" s="82">
        <f>CW21/'1.1 Input'!$D$58</f>
        <v>0</v>
      </c>
      <c r="CX47" s="82">
        <f>CX21/'1.1 Input'!$D$58</f>
        <v>0</v>
      </c>
      <c r="CY47" s="82">
        <f>CY21/'1.1 Input'!$D$58</f>
        <v>0</v>
      </c>
      <c r="CZ47" s="82">
        <f>CZ21/'1.1 Input'!$D$58</f>
        <v>0</v>
      </c>
      <c r="DA47" s="78">
        <f t="shared" si="107"/>
        <v>0</v>
      </c>
    </row>
    <row r="48" spans="12:105">
      <c r="CT48" s="22" t="s">
        <v>41</v>
      </c>
      <c r="CU48" s="80" t="s">
        <v>59</v>
      </c>
      <c r="CV48" s="77">
        <f>CV22/'1.1 Input'!$D$58</f>
        <v>0</v>
      </c>
      <c r="CW48" s="82">
        <f>CW22/'1.1 Input'!$D$58</f>
        <v>0</v>
      </c>
      <c r="CX48" s="82">
        <f>CX22/'1.1 Input'!$D$58</f>
        <v>0</v>
      </c>
      <c r="CY48" s="82">
        <f>CY22/'1.1 Input'!$D$58</f>
        <v>0</v>
      </c>
      <c r="CZ48" s="82">
        <f>CZ22/'1.1 Input'!$D$58</f>
        <v>0.11331794295736089</v>
      </c>
      <c r="DA48" s="78">
        <f t="shared" si="107"/>
        <v>0.11331794295736089</v>
      </c>
    </row>
    <row r="49" spans="98:105">
      <c r="CT49" s="22" t="s">
        <v>42</v>
      </c>
      <c r="CU49" s="80" t="s">
        <v>59</v>
      </c>
      <c r="CV49" s="77">
        <f>CV23/'1.1 Input'!$D$58</f>
        <v>0.45327177182944356</v>
      </c>
      <c r="CW49" s="82">
        <f>CW23/'1.1 Input'!$D$58</f>
        <v>0.22663588591472178</v>
      </c>
      <c r="CX49" s="82">
        <f>CX23/'1.1 Input'!$D$58</f>
        <v>0</v>
      </c>
      <c r="CY49" s="82">
        <f>CY23/'1.1 Input'!$D$58</f>
        <v>0</v>
      </c>
      <c r="CZ49" s="82">
        <f>CZ23/'1.1 Input'!$D$58</f>
        <v>0</v>
      </c>
      <c r="DA49" s="78">
        <f t="shared" si="107"/>
        <v>0.22663588591472178</v>
      </c>
    </row>
    <row r="50" spans="98:105">
      <c r="CT50" s="22" t="s">
        <v>43</v>
      </c>
      <c r="CU50" s="80" t="s">
        <v>59</v>
      </c>
      <c r="CV50" s="77">
        <f>CV24/'1.1 Input'!$D$58</f>
        <v>4.4921601191090357E-2</v>
      </c>
      <c r="CW50" s="82">
        <f>CW24/'1.1 Input'!$D$58</f>
        <v>4.4921601191090357E-2</v>
      </c>
      <c r="CX50" s="82">
        <f>CX24/'1.1 Input'!$D$58</f>
        <v>4.4921601191090357E-2</v>
      </c>
      <c r="CY50" s="82">
        <f>CY24/'1.1 Input'!$D$58</f>
        <v>4.4921601191090357E-2</v>
      </c>
      <c r="CZ50" s="82">
        <f>CZ24/'1.1 Input'!$D$58</f>
        <v>4.4921601191090357E-2</v>
      </c>
      <c r="DA50" s="78">
        <f t="shared" si="107"/>
        <v>0.17968640476436143</v>
      </c>
    </row>
    <row r="51" spans="98:105">
      <c r="CT51" s="22" t="s">
        <v>44</v>
      </c>
      <c r="CU51" s="80" t="s">
        <v>59</v>
      </c>
      <c r="CV51" s="77">
        <f>CV25/'1.1 Input'!$D$58</f>
        <v>0</v>
      </c>
      <c r="CW51" s="82">
        <f>CW25/'1.1 Input'!$D$58</f>
        <v>0</v>
      </c>
      <c r="CX51" s="82">
        <f>CX25/'1.1 Input'!$D$58</f>
        <v>0</v>
      </c>
      <c r="CY51" s="82">
        <f>CY25/'1.1 Input'!$D$58</f>
        <v>0</v>
      </c>
      <c r="CZ51" s="82">
        <f>CZ25/'1.1 Input'!$D$58</f>
        <v>0</v>
      </c>
      <c r="DA51" s="78">
        <f t="shared" si="107"/>
        <v>0</v>
      </c>
    </row>
    <row r="52" spans="98:105">
      <c r="CT52" s="22" t="s">
        <v>46</v>
      </c>
      <c r="CU52" s="80" t="s">
        <v>59</v>
      </c>
      <c r="CV52" s="77">
        <f>CV26/'1.1 Input'!$D$58</f>
        <v>0.92904059768160818</v>
      </c>
      <c r="CW52" s="82">
        <f>CW26/'1.1 Input'!$D$58</f>
        <v>0.89261225478061779</v>
      </c>
      <c r="CX52" s="82">
        <f>CX26/'1.1 Input'!$D$58</f>
        <v>0.56152001488862946</v>
      </c>
      <c r="CY52" s="82">
        <f>CY26/'1.1 Input'!$D$58</f>
        <v>0.56152001488862946</v>
      </c>
      <c r="CZ52" s="82">
        <f>CZ26/'1.1 Input'!$D$58</f>
        <v>0.56152001488862946</v>
      </c>
      <c r="DA52" s="78">
        <f t="shared" si="107"/>
        <v>2.5771722994465067</v>
      </c>
    </row>
    <row r="53" spans="98:105">
      <c r="CT53" s="22" t="s">
        <v>47</v>
      </c>
      <c r="CU53" s="80" t="s">
        <v>59</v>
      </c>
      <c r="CV53" s="77">
        <f>CV27/'1.1 Input'!$D$58</f>
        <v>4.526506007015229E-2</v>
      </c>
      <c r="CW53" s="82">
        <f>CW27/'1.1 Input'!$D$58</f>
        <v>0</v>
      </c>
      <c r="CX53" s="82">
        <f>CX27/'1.1 Input'!$D$58</f>
        <v>0</v>
      </c>
      <c r="CY53" s="82">
        <f>CY27/'1.1 Input'!$D$58</f>
        <v>0</v>
      </c>
      <c r="CZ53" s="82">
        <f>CZ27/'1.1 Input'!$D$58</f>
        <v>0</v>
      </c>
      <c r="DA53" s="78">
        <f t="shared" si="107"/>
        <v>0</v>
      </c>
    </row>
    <row r="54" spans="98:105">
      <c r="CT54" s="22" t="s">
        <v>48</v>
      </c>
      <c r="CU54" s="80" t="s">
        <v>59</v>
      </c>
      <c r="CV54" s="77">
        <f>CV28/'1.1 Input'!$D$58</f>
        <v>3.2553535225943404E-2</v>
      </c>
      <c r="CW54" s="82">
        <f>CW28/'1.1 Input'!$D$58</f>
        <v>0</v>
      </c>
      <c r="CX54" s="82">
        <f>CX28/'1.1 Input'!$D$58</f>
        <v>7.4869335318483929E-2</v>
      </c>
      <c r="CY54" s="82">
        <f>CY28/'1.1 Input'!$D$58</f>
        <v>7.4869335318483929E-2</v>
      </c>
      <c r="CZ54" s="82">
        <f>CZ28/'1.1 Input'!$D$58</f>
        <v>7.4869335318483929E-2</v>
      </c>
      <c r="DA54" s="78">
        <f t="shared" si="107"/>
        <v>0.22460800595545177</v>
      </c>
    </row>
    <row r="55" spans="98:105">
      <c r="CT55" s="22" t="s">
        <v>49</v>
      </c>
      <c r="CU55" s="80" t="s">
        <v>59</v>
      </c>
      <c r="CV55" s="77">
        <f>CV29/'1.1 Input'!$D$58</f>
        <v>3.2511213107973398E-2</v>
      </c>
      <c r="CW55" s="82">
        <f>CW29/'1.1 Input'!$D$58</f>
        <v>0</v>
      </c>
      <c r="CX55" s="82">
        <f>CX29/'1.1 Input'!$D$58</f>
        <v>0</v>
      </c>
      <c r="CY55" s="82">
        <f>CY29/'1.1 Input'!$D$58</f>
        <v>0</v>
      </c>
      <c r="CZ55" s="82">
        <f>CZ29/'1.1 Input'!$D$58</f>
        <v>0</v>
      </c>
      <c r="DA55" s="78">
        <f t="shared" si="107"/>
        <v>0</v>
      </c>
    </row>
    <row r="56" spans="98:105">
      <c r="CT56" s="22" t="s">
        <v>52</v>
      </c>
      <c r="CU56" s="80" t="s">
        <v>59</v>
      </c>
      <c r="CV56" s="77">
        <f>CV30/'1.1 Input'!$D$58</f>
        <v>1.0193676016936626</v>
      </c>
      <c r="CW56" s="82">
        <f>CW30/'1.1 Input'!$D$58</f>
        <v>1.0193676016936626</v>
      </c>
      <c r="CX56" s="82">
        <f>CX30/'1.1 Input'!$D$58</f>
        <v>0</v>
      </c>
      <c r="CY56" s="82">
        <f>CY30/'1.1 Input'!$D$58</f>
        <v>0</v>
      </c>
      <c r="CZ56" s="82">
        <f>CZ30/'1.1 Input'!$D$58</f>
        <v>0</v>
      </c>
      <c r="DA56" s="78">
        <f t="shared" si="107"/>
        <v>1.0193676016936626</v>
      </c>
    </row>
    <row r="57" spans="98:105">
      <c r="CT57" s="22" t="s">
        <v>136</v>
      </c>
      <c r="CU57" s="22" t="s">
        <v>136</v>
      </c>
      <c r="CV57" s="6">
        <v>0</v>
      </c>
      <c r="CW57" s="82">
        <v>0</v>
      </c>
      <c r="CX57" s="82">
        <v>0</v>
      </c>
      <c r="CY57" s="82">
        <v>0</v>
      </c>
      <c r="CZ57" s="82">
        <v>0</v>
      </c>
      <c r="DA57" s="78">
        <f t="shared" si="107"/>
        <v>0</v>
      </c>
    </row>
    <row r="58" spans="98:105">
      <c r="CT58" s="22" t="s">
        <v>136</v>
      </c>
      <c r="CU58" s="22" t="s">
        <v>136</v>
      </c>
      <c r="CV58" s="6">
        <v>0</v>
      </c>
      <c r="CW58" s="82">
        <v>0</v>
      </c>
      <c r="CX58" s="82">
        <v>0</v>
      </c>
      <c r="CY58" s="82">
        <v>0</v>
      </c>
      <c r="CZ58" s="82">
        <v>0</v>
      </c>
      <c r="DA58" s="78">
        <f t="shared" si="107"/>
        <v>0</v>
      </c>
    </row>
    <row r="59" spans="98:105">
      <c r="CW59" s="79">
        <f>SUM(CW36:CW56)</f>
        <v>23.128321502631465</v>
      </c>
      <c r="CX59" s="79">
        <f t="shared" ref="CX59:CZ59" si="108">SUM(CX36:CX56)</f>
        <v>27.518403821476127</v>
      </c>
      <c r="CY59" s="79">
        <f t="shared" si="108"/>
        <v>27.699427108221894</v>
      </c>
      <c r="CZ59" s="79">
        <f t="shared" si="108"/>
        <v>16.153263320770499</v>
      </c>
      <c r="DA59" s="79">
        <f>SUM(CW59:CZ59)</f>
        <v>94.499415753099981</v>
      </c>
    </row>
  </sheetData>
  <phoneticPr fontId="27" type="noConversion"/>
  <conditionalFormatting sqref="BI10:BI32">
    <cfRule type="cellIs" dxfId="18" priority="4" operator="notEqual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U234"/>
  <sheetViews>
    <sheetView topLeftCell="A8" zoomScaleNormal="100" workbookViewId="0">
      <selection activeCell="A16" sqref="A16"/>
    </sheetView>
  </sheetViews>
  <sheetFormatPr defaultRowHeight="14.4"/>
  <cols>
    <col min="1" max="1" width="33.33203125" customWidth="1"/>
    <col min="3" max="3" width="13.109375" customWidth="1"/>
    <col min="4" max="4" width="34.77734375" bestFit="1" customWidth="1"/>
    <col min="5" max="5" width="9.88671875" customWidth="1"/>
    <col min="11" max="11" width="7.33203125" customWidth="1"/>
    <col min="12" max="12" width="38.33203125" customWidth="1"/>
    <col min="13" max="13" width="11.6640625" bestFit="1" customWidth="1"/>
    <col min="14" max="16" width="9" customWidth="1"/>
    <col min="17" max="17" width="9.88671875" customWidth="1"/>
  </cols>
  <sheetData>
    <row r="1" spans="1:21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23.4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24" thickTop="1" thickBot="1">
      <c r="A4" s="1"/>
      <c r="B4" s="1"/>
      <c r="C4" s="1"/>
      <c r="D4" s="1"/>
      <c r="E4" s="55">
        <f>E5-'1.1 Indexation'!CV5</f>
        <v>11.781513890960452</v>
      </c>
      <c r="F4" s="55">
        <f>F5-'1.1 Indexation'!CW5</f>
        <v>0</v>
      </c>
      <c r="G4" s="55">
        <f>G5-'1.1 Indexation'!CX5</f>
        <v>0</v>
      </c>
      <c r="H4" s="55">
        <f>H5-'1.1 Indexation'!CY5</f>
        <v>0</v>
      </c>
      <c r="I4" s="55">
        <f>I5-'1.1 Indexation'!CZ5</f>
        <v>0</v>
      </c>
      <c r="J4" s="55">
        <f>SUM(E4:I4)</f>
        <v>11.781513890960452</v>
      </c>
      <c r="K4" s="2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23.4" thickTop="1">
      <c r="A5" s="1" t="str">
        <f ca="1">RIGHT(CELL("filename"),LEN(CELL("filename"))-FIND("]",CELL("filename")))</f>
        <v>AER DD Chart</v>
      </c>
      <c r="B5" s="1"/>
      <c r="C5" s="1"/>
      <c r="D5" s="1"/>
      <c r="E5" s="45">
        <f t="shared" ref="E5:J5" si="0">SUM(E10:E35)</f>
        <v>11.781513890960452</v>
      </c>
      <c r="F5" s="45">
        <f t="shared" si="0"/>
        <v>23.455646427039991</v>
      </c>
      <c r="G5" s="45">
        <f t="shared" si="0"/>
        <v>27.907859642975449</v>
      </c>
      <c r="H5" s="45">
        <f t="shared" si="0"/>
        <v>28.091444872387196</v>
      </c>
      <c r="I5" s="45">
        <f t="shared" si="0"/>
        <v>16.3818733258165</v>
      </c>
      <c r="J5" s="45">
        <f t="shared" si="0"/>
        <v>95.836824268219146</v>
      </c>
      <c r="K5" s="2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18.600000000000001">
      <c r="A6" s="2" t="s">
        <v>109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6.8">
      <c r="A7" s="4" t="s">
        <v>171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21">
      <c r="A8" s="3" t="str">
        <f>'1.0 Data'!A8</f>
        <v>Project</v>
      </c>
      <c r="B8" s="3" t="str">
        <f>'1.0 Data'!B8</f>
        <v>Real $</v>
      </c>
      <c r="C8" s="3" t="str">
        <f>'1.0 Data'!E8</f>
        <v>Asset Classes (Fore)</v>
      </c>
      <c r="D8" s="3" t="str">
        <f>'1.0 Data'!F8</f>
        <v>Driver</v>
      </c>
      <c r="E8" s="3" t="str">
        <f>'1.0 Data'!G8</f>
        <v>2025/26</v>
      </c>
      <c r="F8" s="3" t="str">
        <f>'1.0 Data'!H8</f>
        <v>2026/27</v>
      </c>
      <c r="G8" s="3" t="str">
        <f>'1.0 Data'!I8</f>
        <v>2027/28</v>
      </c>
      <c r="H8" s="3" t="str">
        <f>'1.0 Data'!J8</f>
        <v>2028/29</v>
      </c>
      <c r="I8" s="3" t="str">
        <f>'1.0 Data'!K8</f>
        <v>2029/30</v>
      </c>
      <c r="J8" s="3" t="str">
        <f>'1.0 Data'!L8</f>
        <v>Total</v>
      </c>
      <c r="K8" s="3"/>
      <c r="L8" s="3" t="s">
        <v>3</v>
      </c>
    </row>
    <row r="9" spans="1:21">
      <c r="L9" s="36"/>
    </row>
    <row r="10" spans="1:21">
      <c r="A10" s="22" t="str">
        <f>'1.0 Data'!A9</f>
        <v>Reactor DC Refurbishment</v>
      </c>
      <c r="B10" s="22" t="str">
        <f>'1.1 Indexation'!CU10</f>
        <v>2024/25</v>
      </c>
      <c r="C10" s="22" t="str">
        <f>'1.0 Data'!E9</f>
        <v>SMOOTHING REACTOR</v>
      </c>
      <c r="D10" s="22" t="str">
        <f>'1.0 Data'!F9</f>
        <v>Replacement expenditure</v>
      </c>
      <c r="E10" s="64" cm="1">
        <f t="array" ref="E10">_xlfn.IFNA(INDEX('1.1 Indexation'!CV$10:CV$40,MATCH($A10,'1.1 Indexation'!$CT$10:$CT$40,0),0),0)</f>
        <v>0</v>
      </c>
      <c r="F10" s="64" cm="1">
        <f t="array" ref="F10">_xlfn.IFNA(INDEX('1.1 Indexation'!CW$10:CW$40,MATCH($A10,'1.1 Indexation'!$CT$10:$CT$40,0),0),0)</f>
        <v>0.75135321100917429</v>
      </c>
      <c r="G10" s="64" cm="1">
        <f t="array" ref="G10">_xlfn.IFNA(INDEX('1.1 Indexation'!CX$10:CX$40,MATCH($A10,'1.1 Indexation'!$CT$10:$CT$40,0),0),0)</f>
        <v>0</v>
      </c>
      <c r="H10" s="64" cm="1">
        <f t="array" ref="H10">_xlfn.IFNA(INDEX('1.1 Indexation'!CY$10:CY$40,MATCH($A10,'1.1 Indexation'!$CT$10:$CT$40,0),0),0)</f>
        <v>0</v>
      </c>
      <c r="I10" s="64" cm="1">
        <f t="array" ref="I10">_xlfn.IFNA(INDEX('1.1 Indexation'!CZ$10:CZ$40,MATCH($A10,'1.1 Indexation'!$CT$10:$CT$40,0),0),0)</f>
        <v>0</v>
      </c>
      <c r="J10" s="64" cm="1">
        <f t="array" ref="J10">_xlfn.IFNA(INDEX('1.1 Indexation'!DA$10:DA$40,MATCH($A10,'1.1 Indexation'!$CT$10:$CT$40,0),0),0)</f>
        <v>0.75135321100917429</v>
      </c>
      <c r="L10" s="27" t="str" cm="1">
        <f t="array" ref="L10">_xlfn.IFNA(INDEX('1.0 Data'!$D$9:$D$36,MATCH($A10,'1.0 Data'!$A$9:$A$36,0),0),"")</f>
        <v>End of Life Replacement</v>
      </c>
    </row>
    <row r="11" spans="1:21">
      <c r="A11" s="22" t="str">
        <f>'1.0 Data'!A10</f>
        <v>Control &amp; Protection - System Renewal</v>
      </c>
      <c r="B11" s="22" t="str">
        <f>'1.1 Indexation'!CU11</f>
        <v>2024/25</v>
      </c>
      <c r="C11" s="22" t="str">
        <f>'1.0 Data'!E10</f>
        <v>CONTROL SYSTEM</v>
      </c>
      <c r="D11" s="22" t="str">
        <f>'1.0 Data'!F10</f>
        <v>Replacement expenditure</v>
      </c>
      <c r="E11" s="64" cm="1">
        <f t="array" ref="E11">_xlfn.IFNA(INDEX('1.1 Indexation'!CV$10:CV$40,MATCH($A11,'1.1 Indexation'!$CT$10:$CT$40,0),0),0)</f>
        <v>5.0970873786407767</v>
      </c>
      <c r="F11" s="64" cm="1">
        <f t="array" ref="F11">_xlfn.IFNA(INDEX('1.1 Indexation'!CW$10:CW$40,MATCH($A11,'1.1 Indexation'!$CT$10:$CT$40,0),0),0)</f>
        <v>12.778398058252426</v>
      </c>
      <c r="G11" s="64" cm="1">
        <f t="array" ref="G11">_xlfn.IFNA(INDEX('1.1 Indexation'!CX$10:CX$40,MATCH($A11,'1.1 Indexation'!$CT$10:$CT$40,0),0),0)</f>
        <v>26.884587378640777</v>
      </c>
      <c r="H11" s="64" cm="1">
        <f t="array" ref="H11">_xlfn.IFNA(INDEX('1.1 Indexation'!CY$10:CY$40,MATCH($A11,'1.1 Indexation'!$CT$10:$CT$40,0),0),0)</f>
        <v>26.884587378640777</v>
      </c>
      <c r="I11" s="64" cm="1">
        <f t="array" ref="I11">_xlfn.IFNA(INDEX('1.1 Indexation'!CZ$10:CZ$40,MATCH($A11,'1.1 Indexation'!$CT$10:$CT$40,0),0),0)</f>
        <v>15.362621359223301</v>
      </c>
      <c r="J11" s="64" cm="1">
        <f t="array" ref="J11">_xlfn.IFNA(INDEX('1.1 Indexation'!DA$10:DA$40,MATCH($A11,'1.1 Indexation'!$CT$10:$CT$40,0),0),0)</f>
        <v>81.910194174757279</v>
      </c>
      <c r="L11" s="27" t="str" cm="1">
        <f t="array" ref="L11">_xlfn.IFNA(INDEX('1.0 Data'!$D$9:$D$36,MATCH($A11,'1.0 Data'!$A$9:$A$36,0),0),"")</f>
        <v>End of Life Replacement</v>
      </c>
    </row>
    <row r="12" spans="1:21">
      <c r="A12" s="22" t="str">
        <f>'1.0 Data'!A11</f>
        <v>Spares</v>
      </c>
      <c r="B12" s="22" t="str">
        <f>'1.1 Indexation'!CU12</f>
        <v>2024/25</v>
      </c>
      <c r="C12" s="22" t="str">
        <f>'1.0 Data'!E11</f>
        <v>SWITCHYARD COMPONENTS</v>
      </c>
      <c r="D12" s="22" t="str">
        <f>'1.0 Data'!F11</f>
        <v>Replacement expenditure</v>
      </c>
      <c r="E12" s="64" cm="1">
        <f t="array" ref="E12">_xlfn.IFNA(INDEX('1.1 Indexation'!CV$10:CV$40,MATCH($A12,'1.1 Indexation'!$CT$10:$CT$40,0),0),0)</f>
        <v>5.9470989761092156E-2</v>
      </c>
      <c r="F12" s="64" cm="1">
        <f t="array" ref="F12">_xlfn.IFNA(INDEX('1.1 Indexation'!CW$10:CW$40,MATCH($A12,'1.1 Indexation'!$CT$10:$CT$40,0),0),0)</f>
        <v>0.23788395904436863</v>
      </c>
      <c r="G12" s="64" cm="1">
        <f t="array" ref="G12">_xlfn.IFNA(INDEX('1.1 Indexation'!CX$10:CX$40,MATCH($A12,'1.1 Indexation'!$CT$10:$CT$40,0),0),0)</f>
        <v>0.11894197952218431</v>
      </c>
      <c r="H12" s="64" cm="1">
        <f t="array" ref="H12">_xlfn.IFNA(INDEX('1.1 Indexation'!CY$10:CY$40,MATCH($A12,'1.1 Indexation'!$CT$10:$CT$40,0),0),0)</f>
        <v>0.24977815699658704</v>
      </c>
      <c r="I12" s="64" cm="1">
        <f t="array" ref="I12">_xlfn.IFNA(INDEX('1.1 Indexation'!CZ$10:CZ$40,MATCH($A12,'1.1 Indexation'!$CT$10:$CT$40,0),0),0)</f>
        <v>0</v>
      </c>
      <c r="J12" s="64" cm="1">
        <f t="array" ref="J12">_xlfn.IFNA(INDEX('1.1 Indexation'!DA$10:DA$40,MATCH($A12,'1.1 Indexation'!$CT$10:$CT$40,0),0),0)</f>
        <v>0.60660409556313999</v>
      </c>
      <c r="L12" s="27" t="str" cm="1">
        <f t="array" ref="L12">_xlfn.IFNA(INDEX('1.0 Data'!$D$9:$D$36,MATCH($A12,'1.0 Data'!$A$9:$A$36,0),0),"")</f>
        <v>Stay in Business</v>
      </c>
    </row>
    <row r="13" spans="1:21">
      <c r="A13" s="22" t="str">
        <f>'1.0 Data'!A12</f>
        <v>Subsea Cable Repair Strategy</v>
      </c>
      <c r="B13" s="22" t="str">
        <f>'1.1 Indexation'!CU13</f>
        <v>2024/25</v>
      </c>
      <c r="C13" s="22" t="str">
        <f>'1.0 Data'!E12</f>
        <v>CABLE</v>
      </c>
      <c r="D13" s="22" t="str">
        <f>'1.0 Data'!F12</f>
        <v>Replacement expenditure</v>
      </c>
      <c r="E13" s="64" cm="1">
        <f t="array" ref="E13">_xlfn.IFNA(INDEX('1.1 Indexation'!CV$10:CV$40,MATCH($A13,'1.1 Indexation'!$CT$10:$CT$40,0),0),0)</f>
        <v>0</v>
      </c>
      <c r="F13" s="64" cm="1">
        <f t="array" ref="F13">_xlfn.IFNA(INDEX('1.1 Indexation'!CW$10:CW$40,MATCH($A13,'1.1 Indexation'!$CT$10:$CT$40,0),0),0)</f>
        <v>0</v>
      </c>
      <c r="G13" s="64" cm="1">
        <f t="array" ref="G13">_xlfn.IFNA(INDEX('1.1 Indexation'!CX$10:CX$40,MATCH($A13,'1.1 Indexation'!$CT$10:$CT$40,0),0),0)</f>
        <v>0</v>
      </c>
      <c r="H13" s="64" cm="1">
        <f t="array" ref="H13">_xlfn.IFNA(INDEX('1.1 Indexation'!CY$10:CY$40,MATCH($A13,'1.1 Indexation'!$CT$10:$CT$40,0),0),0)</f>
        <v>0</v>
      </c>
      <c r="I13" s="64" cm="1">
        <f t="array" ref="I13">_xlfn.IFNA(INDEX('1.1 Indexation'!CZ$10:CZ$40,MATCH($A13,'1.1 Indexation'!$CT$10:$CT$40,0),0),0)</f>
        <v>0</v>
      </c>
      <c r="J13" s="64" cm="1">
        <f t="array" ref="J13">_xlfn.IFNA(INDEX('1.1 Indexation'!DA$10:DA$40,MATCH($A13,'1.1 Indexation'!$CT$10:$CT$40,0),0),0)</f>
        <v>0</v>
      </c>
      <c r="L13" s="27" t="str" cm="1">
        <f t="array" ref="L13">_xlfn.IFNA(INDEX('1.0 Data'!$D$9:$D$36,MATCH($A13,'1.0 Data'!$A$9:$A$36,0),0),"")</f>
        <v>Marine Disaster Recovery</v>
      </c>
    </row>
    <row r="14" spans="1:21">
      <c r="A14" s="22" t="str">
        <f>'1.0 Data'!A13</f>
        <v>Marine Repair Vessel Fitout</v>
      </c>
      <c r="B14" s="22" t="str">
        <f>'1.1 Indexation'!CU14</f>
        <v>2024/25</v>
      </c>
      <c r="C14" s="22" t="str">
        <f>'1.0 Data'!E13</f>
        <v>CABLE</v>
      </c>
      <c r="D14" s="22" t="str">
        <f>'1.0 Data'!F13</f>
        <v>Replacement expenditure</v>
      </c>
      <c r="E14" s="64" cm="1">
        <f t="array" ref="E14">_xlfn.IFNA(INDEX('1.1 Indexation'!CV$10:CV$40,MATCH($A14,'1.1 Indexation'!$CT$10:$CT$40,0),0),0)</f>
        <v>0.40200000000000002</v>
      </c>
      <c r="F14" s="64" cm="1">
        <f t="array" ref="F14">_xlfn.IFNA(INDEX('1.1 Indexation'!CW$10:CW$40,MATCH($A14,'1.1 Indexation'!$CT$10:$CT$40,0),0),0)</f>
        <v>0</v>
      </c>
      <c r="G14" s="64" cm="1">
        <f t="array" ref="G14">_xlfn.IFNA(INDEX('1.1 Indexation'!CX$10:CX$40,MATCH($A14,'1.1 Indexation'!$CT$10:$CT$40,0),0),0)</f>
        <v>0</v>
      </c>
      <c r="H14" s="64" cm="1">
        <f t="array" ref="H14">_xlfn.IFNA(INDEX('1.1 Indexation'!CY$10:CY$40,MATCH($A14,'1.1 Indexation'!$CT$10:$CT$40,0),0),0)</f>
        <v>0</v>
      </c>
      <c r="I14" s="64" cm="1">
        <f t="array" ref="I14">_xlfn.IFNA(INDEX('1.1 Indexation'!CZ$10:CZ$40,MATCH($A14,'1.1 Indexation'!$CT$10:$CT$40,0),0),0)</f>
        <v>0</v>
      </c>
      <c r="J14" s="64" cm="1">
        <f t="array" ref="J14">_xlfn.IFNA(INDEX('1.1 Indexation'!DA$10:DA$40,MATCH($A14,'1.1 Indexation'!$CT$10:$CT$40,0),0),0)</f>
        <v>0</v>
      </c>
      <c r="L14" s="27" t="str" cm="1">
        <f t="array" ref="L14">_xlfn.IFNA(INDEX('1.0 Data'!$D$9:$D$36,MATCH($A14,'1.0 Data'!$A$9:$A$36,0),0),"")</f>
        <v>Marine Disaster Recovery</v>
      </c>
    </row>
    <row r="15" spans="1:21">
      <c r="A15" s="22" t="str">
        <f>'1.0 Data'!A14</f>
        <v>Minor Plant and Equipment</v>
      </c>
      <c r="B15" s="22" t="str">
        <f>'1.1 Indexation'!CU15</f>
        <v>2024/25</v>
      </c>
      <c r="C15" s="22" t="str">
        <f>'1.0 Data'!E14</f>
        <v>OTHER</v>
      </c>
      <c r="D15" s="22" t="str">
        <f>'1.0 Data'!F14</f>
        <v>Replacement expenditure</v>
      </c>
      <c r="E15" s="64" cm="1">
        <f t="array" ref="E15">_xlfn.IFNA(INDEX('1.1 Indexation'!CV$10:CV$40,MATCH($A15,'1.1 Indexation'!$CT$10:$CT$40,0),0),0)</f>
        <v>0.21337704027858498</v>
      </c>
      <c r="F15" s="64" cm="1">
        <f t="array" ref="F15">_xlfn.IFNA(INDEX('1.1 Indexation'!CW$10:CW$40,MATCH($A15,'1.1 Indexation'!$CT$10:$CT$40,0),0),0)</f>
        <v>0.21337704027858498</v>
      </c>
      <c r="G15" s="64" cm="1">
        <f t="array" ref="G15">_xlfn.IFNA(INDEX('1.1 Indexation'!CX$10:CX$40,MATCH($A15,'1.1 Indexation'!$CT$10:$CT$40,0),0),0)</f>
        <v>0.21337704027858498</v>
      </c>
      <c r="H15" s="64" cm="1">
        <f t="array" ref="H15">_xlfn.IFNA(INDEX('1.1 Indexation'!CY$10:CY$40,MATCH($A15,'1.1 Indexation'!$CT$10:$CT$40,0),0),0)</f>
        <v>0.21337704027858498</v>
      </c>
      <c r="I15" s="64" cm="1">
        <f t="array" ref="I15">_xlfn.IFNA(INDEX('1.1 Indexation'!CZ$10:CZ$40,MATCH($A15,'1.1 Indexation'!$CT$10:$CT$40,0),0),0)</f>
        <v>0.21337704027858498</v>
      </c>
      <c r="J15" s="64" cm="1">
        <f t="array" ref="J15">_xlfn.IFNA(INDEX('1.1 Indexation'!DA$10:DA$40,MATCH($A15,'1.1 Indexation'!$CT$10:$CT$40,0),0),0)</f>
        <v>0.85350816111433991</v>
      </c>
      <c r="L15" s="27" t="str" cm="1">
        <f t="array" ref="L15">_xlfn.IFNA(INDEX('1.0 Data'!$D$9:$D$36,MATCH($A15,'1.0 Data'!$A$9:$A$36,0),0),"")</f>
        <v>End of Life Replacement</v>
      </c>
    </row>
    <row r="16" spans="1:21">
      <c r="A16" s="22" t="str">
        <f>'1.0 Data'!A15</f>
        <v>Spare Subsea Cable</v>
      </c>
      <c r="B16" s="22" t="str">
        <f>'1.1 Indexation'!CU16</f>
        <v>2024/25</v>
      </c>
      <c r="C16" s="22" t="str">
        <f>'1.0 Data'!E15</f>
        <v>CABLE</v>
      </c>
      <c r="D16" s="22" t="str">
        <f>'1.0 Data'!F15</f>
        <v>Replacement expenditure</v>
      </c>
      <c r="E16" s="64" cm="1">
        <f t="array" ref="E16">_xlfn.IFNA(INDEX('1.1 Indexation'!CV$10:CV$40,MATCH($A16,'1.1 Indexation'!$CT$10:$CT$40,0),0),0)</f>
        <v>3.1853807766990294</v>
      </c>
      <c r="F16" s="64" cm="1">
        <f t="array" ref="F16">_xlfn.IFNA(INDEX('1.1 Indexation'!CW$10:CW$40,MATCH($A16,'1.1 Indexation'!$CT$10:$CT$40,0),0),0)</f>
        <v>7.2601941747572818</v>
      </c>
      <c r="G16" s="64" cm="1">
        <f t="array" ref="G16">_xlfn.IFNA(INDEX('1.1 Indexation'!CX$10:CX$40,MATCH($A16,'1.1 Indexation'!$CT$10:$CT$40,0),0),0)</f>
        <v>0</v>
      </c>
      <c r="H16" s="64" cm="1">
        <f t="array" ref="H16">_xlfn.IFNA(INDEX('1.1 Indexation'!CY$10:CY$40,MATCH($A16,'1.1 Indexation'!$CT$10:$CT$40,0),0),0)</f>
        <v>0</v>
      </c>
      <c r="I16" s="64" cm="1">
        <f t="array" ref="I16">_xlfn.IFNA(INDEX('1.1 Indexation'!CZ$10:CZ$40,MATCH($A16,'1.1 Indexation'!$CT$10:$CT$40,0),0),0)</f>
        <v>0</v>
      </c>
      <c r="J16" s="64" cm="1">
        <f t="array" ref="J16">_xlfn.IFNA(INDEX('1.1 Indexation'!DA$10:DA$40,MATCH($A16,'1.1 Indexation'!$CT$10:$CT$40,0),0),0)</f>
        <v>7.2601941747572818</v>
      </c>
      <c r="L16" s="27" t="str" cm="1">
        <f t="array" ref="L16">_xlfn.IFNA(INDEX('1.0 Data'!$D$9:$D$36,MATCH($A16,'1.0 Data'!$A$9:$A$36,0),0),"")</f>
        <v>Marine Disaster Recovery</v>
      </c>
    </row>
    <row r="17" spans="1:12">
      <c r="A17" s="22" t="str">
        <f>'1.0 Data'!A16</f>
        <v>Laptop</v>
      </c>
      <c r="B17" s="22" t="str">
        <f>'1.1 Indexation'!CU17</f>
        <v>2024/25</v>
      </c>
      <c r="C17" s="22" t="str">
        <f>'1.0 Data'!E16</f>
        <v>OTHER</v>
      </c>
      <c r="D17" s="22" t="str">
        <f>'1.0 Data'!F16</f>
        <v>Non-network IT &amp; communications</v>
      </c>
      <c r="E17" s="64" cm="1">
        <f t="array" ref="E17">_xlfn.IFNA(INDEX('1.1 Indexation'!CV$10:CV$40,MATCH($A17,'1.1 Indexation'!$CT$10:$CT$40,0),0),0)</f>
        <v>3.32123660346249E-2</v>
      </c>
      <c r="F17" s="64" cm="1">
        <f t="array" ref="F17">_xlfn.IFNA(INDEX('1.1 Indexation'!CW$10:CW$40,MATCH($A17,'1.1 Indexation'!$CT$10:$CT$40,0),0),0)</f>
        <v>0</v>
      </c>
      <c r="G17" s="64" cm="1">
        <f t="array" ref="G17">_xlfn.IFNA(INDEX('1.1 Indexation'!CX$10:CX$40,MATCH($A17,'1.1 Indexation'!$CT$10:$CT$40,0),0),0)</f>
        <v>0</v>
      </c>
      <c r="H17" s="64" cm="1">
        <f t="array" ref="H17">_xlfn.IFNA(INDEX('1.1 Indexation'!CY$10:CY$40,MATCH($A17,'1.1 Indexation'!$CT$10:$CT$40,0),0),0)</f>
        <v>3.32123660346249E-2</v>
      </c>
      <c r="I17" s="64" cm="1">
        <f t="array" ref="I17">_xlfn.IFNA(INDEX('1.1 Indexation'!CZ$10:CZ$40,MATCH($A17,'1.1 Indexation'!$CT$10:$CT$40,0),0),0)</f>
        <v>0</v>
      </c>
      <c r="J17" s="64" cm="1">
        <f t="array" ref="J17">_xlfn.IFNA(INDEX('1.1 Indexation'!DA$10:DA$40,MATCH($A17,'1.1 Indexation'!$CT$10:$CT$40,0),0),0)</f>
        <v>3.32123660346249E-2</v>
      </c>
      <c r="L17" s="27" t="str" cm="1">
        <f t="array" ref="L17">_xlfn.IFNA(INDEX('1.0 Data'!$D$9:$D$36,MATCH($A17,'1.0 Data'!$A$9:$A$36,0),0),"")</f>
        <v>Basslink IT/OT</v>
      </c>
    </row>
    <row r="18" spans="1:12">
      <c r="A18" s="22" t="str">
        <f>'1.0 Data'!A17</f>
        <v>Phones</v>
      </c>
      <c r="B18" s="22" t="str">
        <f>'1.1 Indexation'!CU18</f>
        <v>2024/25</v>
      </c>
      <c r="C18" s="22" t="str">
        <f>'1.0 Data'!E17</f>
        <v>OTHER</v>
      </c>
      <c r="D18" s="22" t="str">
        <f>'1.0 Data'!F17</f>
        <v>Non-network IT &amp; communications</v>
      </c>
      <c r="E18" s="64" cm="1">
        <f t="array" ref="E18">_xlfn.IFNA(INDEX('1.1 Indexation'!CV$10:CV$40,MATCH($A18,'1.1 Indexation'!$CT$10:$CT$40,0),0),0)</f>
        <v>8.0445177246496313E-3</v>
      </c>
      <c r="F18" s="64" cm="1">
        <f t="array" ref="F18">_xlfn.IFNA(INDEX('1.1 Indexation'!CW$10:CW$40,MATCH($A18,'1.1 Indexation'!$CT$10:$CT$40,0),0),0)</f>
        <v>0</v>
      </c>
      <c r="G18" s="64" cm="1">
        <f t="array" ref="G18">_xlfn.IFNA(INDEX('1.1 Indexation'!CX$10:CX$40,MATCH($A18,'1.1 Indexation'!$CT$10:$CT$40,0),0),0)</f>
        <v>0</v>
      </c>
      <c r="H18" s="64" cm="1">
        <f t="array" ref="H18">_xlfn.IFNA(INDEX('1.1 Indexation'!CY$10:CY$40,MATCH($A18,'1.1 Indexation'!$CT$10:$CT$40,0),0),0)</f>
        <v>8.0445177246496313E-3</v>
      </c>
      <c r="I18" s="64" cm="1">
        <f t="array" ref="I18">_xlfn.IFNA(INDEX('1.1 Indexation'!CZ$10:CZ$40,MATCH($A18,'1.1 Indexation'!$CT$10:$CT$40,0),0),0)</f>
        <v>0</v>
      </c>
      <c r="J18" s="64" cm="1">
        <f t="array" ref="J18">_xlfn.IFNA(INDEX('1.1 Indexation'!DA$10:DA$40,MATCH($A18,'1.1 Indexation'!$CT$10:$CT$40,0),0),0)</f>
        <v>8.0445177246496313E-3</v>
      </c>
      <c r="L18" s="27" t="str" cm="1">
        <f t="array" ref="L18">_xlfn.IFNA(INDEX('1.0 Data'!$D$9:$D$36,MATCH($A18,'1.0 Data'!$A$9:$A$36,0),0),"")</f>
        <v>Basslink IT/OT</v>
      </c>
    </row>
    <row r="19" spans="1:12">
      <c r="A19" s="22" t="str">
        <f>'1.0 Data'!A18</f>
        <v>Video Conferencing Rooms</v>
      </c>
      <c r="B19" s="22" t="str">
        <f>'1.1 Indexation'!CU19</f>
        <v>2024/25</v>
      </c>
      <c r="C19" s="22" t="str">
        <f>'1.0 Data'!E18</f>
        <v>OTHER</v>
      </c>
      <c r="D19" s="22" t="str">
        <f>'1.0 Data'!F18</f>
        <v>Non-network IT &amp; communications</v>
      </c>
      <c r="E19" s="64" cm="1">
        <f t="array" ref="E19">_xlfn.IFNA(INDEX('1.1 Indexation'!CV$10:CV$40,MATCH($A19,'1.1 Indexation'!$CT$10:$CT$40,0),0),0)</f>
        <v>0</v>
      </c>
      <c r="F19" s="64" cm="1">
        <f t="array" ref="F19">_xlfn.IFNA(INDEX('1.1 Indexation'!CW$10:CW$40,MATCH($A19,'1.1 Indexation'!$CT$10:$CT$40,0),0),0)</f>
        <v>0</v>
      </c>
      <c r="G19" s="64" cm="1">
        <f t="array" ref="G19">_xlfn.IFNA(INDEX('1.1 Indexation'!CX$10:CX$40,MATCH($A19,'1.1 Indexation'!$CT$10:$CT$40,0),0),0)</f>
        <v>0</v>
      </c>
      <c r="H19" s="64" cm="1">
        <f t="array" ref="H19">_xlfn.IFNA(INDEX('1.1 Indexation'!CY$10:CY$40,MATCH($A19,'1.1 Indexation'!$CT$10:$CT$40,0),0),0)</f>
        <v>0</v>
      </c>
      <c r="I19" s="64" cm="1">
        <f t="array" ref="I19">_xlfn.IFNA(INDEX('1.1 Indexation'!CZ$10:CZ$40,MATCH($A19,'1.1 Indexation'!$CT$10:$CT$40,0),0),0)</f>
        <v>0</v>
      </c>
      <c r="J19" s="64" cm="1">
        <f t="array" ref="J19">_xlfn.IFNA(INDEX('1.1 Indexation'!DA$10:DA$40,MATCH($A19,'1.1 Indexation'!$CT$10:$CT$40,0),0),0)</f>
        <v>0</v>
      </c>
      <c r="L19" s="27" t="str" cm="1">
        <f t="array" ref="L19">_xlfn.IFNA(INDEX('1.0 Data'!$D$9:$D$36,MATCH($A19,'1.0 Data'!$A$9:$A$36,0),0),"")</f>
        <v>Basslink IT/OT</v>
      </c>
    </row>
    <row r="20" spans="1:12">
      <c r="A20" s="22" t="str">
        <f>'1.0 Data'!A19</f>
        <v>Printer</v>
      </c>
      <c r="B20" s="22" t="str">
        <f>'1.1 Indexation'!CU20</f>
        <v>2024/25</v>
      </c>
      <c r="C20" s="22" t="str">
        <f>'1.0 Data'!E19</f>
        <v>OTHER</v>
      </c>
      <c r="D20" s="22" t="str">
        <f>'1.0 Data'!F19</f>
        <v>Non-network IT &amp; communications</v>
      </c>
      <c r="E20" s="64" cm="1">
        <f t="array" ref="E20">_xlfn.IFNA(INDEX('1.1 Indexation'!CV$10:CV$40,MATCH($A20,'1.1 Indexation'!$CT$10:$CT$40,0),0),0)</f>
        <v>0</v>
      </c>
      <c r="F20" s="64" cm="1">
        <f t="array" ref="F20">_xlfn.IFNA(INDEX('1.1 Indexation'!CW$10:CW$40,MATCH($A20,'1.1 Indexation'!$CT$10:$CT$40,0),0),0)</f>
        <v>0</v>
      </c>
      <c r="G20" s="64" cm="1">
        <f t="array" ref="G20">_xlfn.IFNA(INDEX('1.1 Indexation'!CX$10:CX$40,MATCH($A20,'1.1 Indexation'!$CT$10:$CT$40,0),0),0)</f>
        <v>0</v>
      </c>
      <c r="H20" s="64" cm="1">
        <f t="array" ref="H20">_xlfn.IFNA(INDEX('1.1 Indexation'!CY$10:CY$40,MATCH($A20,'1.1 Indexation'!$CT$10:$CT$40,0),0),0)</f>
        <v>1.1492168178070901E-2</v>
      </c>
      <c r="I20" s="64" cm="1">
        <f t="array" ref="I20">_xlfn.IFNA(INDEX('1.1 Indexation'!CZ$10:CZ$40,MATCH($A20,'1.1 Indexation'!$CT$10:$CT$40,0),0),0)</f>
        <v>0</v>
      </c>
      <c r="J20" s="64" cm="1">
        <f t="array" ref="J20">_xlfn.IFNA(INDEX('1.1 Indexation'!DA$10:DA$40,MATCH($A20,'1.1 Indexation'!$CT$10:$CT$40,0),0),0)</f>
        <v>1.1492168178070901E-2</v>
      </c>
      <c r="L20" s="27" t="str" cm="1">
        <f t="array" ref="L20">_xlfn.IFNA(INDEX('1.0 Data'!$D$9:$D$36,MATCH($A20,'1.0 Data'!$A$9:$A$36,0),0),"")</f>
        <v>Basslink IT/OT</v>
      </c>
    </row>
    <row r="21" spans="1:12">
      <c r="A21" s="22" t="str">
        <f>'1.0 Data'!A20</f>
        <v>Enterprise Asset Management System Upgrade</v>
      </c>
      <c r="B21" s="22" t="str">
        <f>'1.1 Indexation'!CU21</f>
        <v>2024/25</v>
      </c>
      <c r="C21" s="22" t="str">
        <f>'1.0 Data'!E20</f>
        <v>IN-HOUSE SOFTWARE</v>
      </c>
      <c r="D21" s="22" t="str">
        <f>'1.0 Data'!F20</f>
        <v>Non-network IT &amp; communications</v>
      </c>
      <c r="E21" s="64" cm="1">
        <f t="array" ref="E21">_xlfn.IFNA(INDEX('1.1 Indexation'!CV$10:CV$40,MATCH($A21,'1.1 Indexation'!$CT$10:$CT$40,0),0),0)</f>
        <v>0.18982231992689697</v>
      </c>
      <c r="F21" s="64" cm="1">
        <f t="array" ref="F21">_xlfn.IFNA(INDEX('1.1 Indexation'!CW$10:CW$40,MATCH($A21,'1.1 Indexation'!$CT$10:$CT$40,0),0),0)</f>
        <v>0</v>
      </c>
      <c r="G21" s="64" cm="1">
        <f t="array" ref="G21">_xlfn.IFNA(INDEX('1.1 Indexation'!CX$10:CX$40,MATCH($A21,'1.1 Indexation'!$CT$10:$CT$40,0),0),0)</f>
        <v>0</v>
      </c>
      <c r="H21" s="64" cm="1">
        <f t="array" ref="H21">_xlfn.IFNA(INDEX('1.1 Indexation'!CY$10:CY$40,MATCH($A21,'1.1 Indexation'!$CT$10:$CT$40,0),0),0)</f>
        <v>0</v>
      </c>
      <c r="I21" s="64" cm="1">
        <f t="array" ref="I21">_xlfn.IFNA(INDEX('1.1 Indexation'!CZ$10:CZ$40,MATCH($A21,'1.1 Indexation'!$CT$10:$CT$40,0),0),0)</f>
        <v>0</v>
      </c>
      <c r="J21" s="64" cm="1">
        <f t="array" ref="J21">_xlfn.IFNA(INDEX('1.1 Indexation'!DA$10:DA$40,MATCH($A21,'1.1 Indexation'!$CT$10:$CT$40,0),0),0)</f>
        <v>0</v>
      </c>
      <c r="L21" s="27" t="str" cm="1">
        <f t="array" ref="L21">_xlfn.IFNA(INDEX('1.0 Data'!$D$9:$D$36,MATCH($A21,'1.0 Data'!$A$9:$A$36,0),0),"")</f>
        <v>APA IT</v>
      </c>
    </row>
    <row r="22" spans="1:12">
      <c r="A22" s="22" t="str">
        <f>'1.0 Data'!A21</f>
        <v>OT initial integration and standard asset integration</v>
      </c>
      <c r="B22" s="22" t="str">
        <f>'1.1 Indexation'!CU22</f>
        <v>2024/25</v>
      </c>
      <c r="C22" s="22" t="str">
        <f>'1.0 Data'!E21</f>
        <v>OTHER</v>
      </c>
      <c r="D22" s="22" t="str">
        <f>'1.0 Data'!F21</f>
        <v>Non-network IT &amp; communications</v>
      </c>
      <c r="E22" s="64" cm="1">
        <f t="array" ref="E22">_xlfn.IFNA(INDEX('1.1 Indexation'!CV$10:CV$40,MATCH($A22,'1.1 Indexation'!$CT$10:$CT$40,0),0),0)</f>
        <v>0</v>
      </c>
      <c r="F22" s="64" cm="1">
        <f t="array" ref="F22">_xlfn.IFNA(INDEX('1.1 Indexation'!CW$10:CW$40,MATCH($A22,'1.1 Indexation'!$CT$10:$CT$40,0),0),0)</f>
        <v>0</v>
      </c>
      <c r="G22" s="64" cm="1">
        <f t="array" ref="G22">_xlfn.IFNA(INDEX('1.1 Indexation'!CX$10:CX$40,MATCH($A22,'1.1 Indexation'!$CT$10:$CT$40,0),0),0)</f>
        <v>0</v>
      </c>
      <c r="H22" s="64" cm="1">
        <f t="array" ref="H22">_xlfn.IFNA(INDEX('1.1 Indexation'!CY$10:CY$40,MATCH($A22,'1.1 Indexation'!$CT$10:$CT$40,0),0),0)</f>
        <v>0</v>
      </c>
      <c r="I22" s="64" cm="1">
        <f t="array" ref="I22">_xlfn.IFNA(INDEX('1.1 Indexation'!CZ$10:CZ$40,MATCH($A22,'1.1 Indexation'!$CT$10:$CT$40,0),0),0)</f>
        <v>0.11492168178070901</v>
      </c>
      <c r="J22" s="64" cm="1">
        <f t="array" ref="J22">_xlfn.IFNA(INDEX('1.1 Indexation'!DA$10:DA$40,MATCH($A22,'1.1 Indexation'!$CT$10:$CT$40,0),0),0)</f>
        <v>0.11492168178070901</v>
      </c>
      <c r="L22" s="27" t="str" cm="1">
        <f t="array" ref="L22">_xlfn.IFNA(INDEX('1.0 Data'!$D$9:$D$36,MATCH($A22,'1.0 Data'!$A$9:$A$36,0),0),"")</f>
        <v>Basslink IT/OT</v>
      </c>
    </row>
    <row r="23" spans="1:12">
      <c r="A23" s="22" t="str">
        <f>'1.0 Data'!A22</f>
        <v>EMS basslink integration, Reliability / predictive monitoring</v>
      </c>
      <c r="B23" s="22" t="str">
        <f>'1.1 Indexation'!CU23</f>
        <v>2024/25</v>
      </c>
      <c r="C23" s="22" t="str">
        <f>'1.0 Data'!E22</f>
        <v>OTHER</v>
      </c>
      <c r="D23" s="22" t="str">
        <f>'1.0 Data'!F22</f>
        <v>Non-network IT &amp; communications</v>
      </c>
      <c r="E23" s="64" cm="1">
        <f t="array" ref="E23">_xlfn.IFNA(INDEX('1.1 Indexation'!CV$10:CV$40,MATCH($A23,'1.1 Indexation'!$CT$10:$CT$40,0),0),0)</f>
        <v>0.45968672712283604</v>
      </c>
      <c r="F23" s="64" cm="1">
        <f t="array" ref="F23">_xlfn.IFNA(INDEX('1.1 Indexation'!CW$10:CW$40,MATCH($A23,'1.1 Indexation'!$CT$10:$CT$40,0),0),0)</f>
        <v>0.22984336356141802</v>
      </c>
      <c r="G23" s="64" cm="1">
        <f t="array" ref="G23">_xlfn.IFNA(INDEX('1.1 Indexation'!CX$10:CX$40,MATCH($A23,'1.1 Indexation'!$CT$10:$CT$40,0),0),0)</f>
        <v>0</v>
      </c>
      <c r="H23" s="64" cm="1">
        <f t="array" ref="H23">_xlfn.IFNA(INDEX('1.1 Indexation'!CY$10:CY$40,MATCH($A23,'1.1 Indexation'!$CT$10:$CT$40,0),0),0)</f>
        <v>0</v>
      </c>
      <c r="I23" s="64" cm="1">
        <f t="array" ref="I23">_xlfn.IFNA(INDEX('1.1 Indexation'!CZ$10:CZ$40,MATCH($A23,'1.1 Indexation'!$CT$10:$CT$40,0),0),0)</f>
        <v>0</v>
      </c>
      <c r="J23" s="64" cm="1">
        <f t="array" ref="J23">_xlfn.IFNA(INDEX('1.1 Indexation'!DA$10:DA$40,MATCH($A23,'1.1 Indexation'!$CT$10:$CT$40,0),0),0)</f>
        <v>0.22984336356141802</v>
      </c>
      <c r="L23" s="27" t="str" cm="1">
        <f t="array" ref="L23">_xlfn.IFNA(INDEX('1.0 Data'!$D$9:$D$36,MATCH($A23,'1.0 Data'!$A$9:$A$36,0),0),"")</f>
        <v>Basslink IT/OT</v>
      </c>
    </row>
    <row r="24" spans="1:12">
      <c r="A24" s="22" t="str">
        <f>'1.0 Data'!A23</f>
        <v>OT Technology Capability uplift</v>
      </c>
      <c r="B24" s="22" t="str">
        <f>'1.1 Indexation'!CU24</f>
        <v>2024/25</v>
      </c>
      <c r="C24" s="22" t="str">
        <f>'1.0 Data'!E23</f>
        <v>OTHER</v>
      </c>
      <c r="D24" s="22" t="str">
        <f>'1.0 Data'!F23</f>
        <v>Non-network IT &amp; communications</v>
      </c>
      <c r="E24" s="64" cm="1">
        <f t="array" ref="E24">_xlfn.IFNA(INDEX('1.1 Indexation'!CV$10:CV$40,MATCH($A24,'1.1 Indexation'!$CT$10:$CT$40,0),0),0)</f>
        <v>4.5557356782455274E-2</v>
      </c>
      <c r="F24" s="64" cm="1">
        <f t="array" ref="F24">_xlfn.IFNA(INDEX('1.1 Indexation'!CW$10:CW$40,MATCH($A24,'1.1 Indexation'!$CT$10:$CT$40,0),0),0)</f>
        <v>4.5557356782455274E-2</v>
      </c>
      <c r="G24" s="64" cm="1">
        <f t="array" ref="G24">_xlfn.IFNA(INDEX('1.1 Indexation'!CX$10:CX$40,MATCH($A24,'1.1 Indexation'!$CT$10:$CT$40,0),0),0)</f>
        <v>4.5557356782455274E-2</v>
      </c>
      <c r="H24" s="64" cm="1">
        <f t="array" ref="H24">_xlfn.IFNA(INDEX('1.1 Indexation'!CY$10:CY$40,MATCH($A24,'1.1 Indexation'!$CT$10:$CT$40,0),0),0)</f>
        <v>4.5557356782455274E-2</v>
      </c>
      <c r="I24" s="64" cm="1">
        <f t="array" ref="I24">_xlfn.IFNA(INDEX('1.1 Indexation'!CZ$10:CZ$40,MATCH($A24,'1.1 Indexation'!$CT$10:$CT$40,0),0),0)</f>
        <v>4.5557356782455274E-2</v>
      </c>
      <c r="J24" s="64" cm="1">
        <f t="array" ref="J24">_xlfn.IFNA(INDEX('1.1 Indexation'!DA$10:DA$40,MATCH($A24,'1.1 Indexation'!$CT$10:$CT$40,0),0),0)</f>
        <v>0.1822294271298211</v>
      </c>
      <c r="L24" s="27" t="str" cm="1">
        <f t="array" ref="L24">_xlfn.IFNA(INDEX('1.0 Data'!$D$9:$D$36,MATCH($A24,'1.0 Data'!$A$9:$A$36,0),0),"")</f>
        <v>APA IT</v>
      </c>
    </row>
    <row r="25" spans="1:12">
      <c r="A25" s="22" t="str">
        <f>'1.0 Data'!A24</f>
        <v>Program Management and Consultation</v>
      </c>
      <c r="B25" s="22" t="str">
        <f>'1.1 Indexation'!CU25</f>
        <v>2024/25</v>
      </c>
      <c r="C25" s="22" t="str">
        <f>'1.0 Data'!E24</f>
        <v>OTHER</v>
      </c>
      <c r="D25" s="22" t="str">
        <f>'1.0 Data'!F24</f>
        <v>Non-network IT &amp; communications</v>
      </c>
      <c r="E25" s="64" cm="1">
        <f t="array" ref="E25">_xlfn.IFNA(INDEX('1.1 Indexation'!CV$10:CV$40,MATCH($A25,'1.1 Indexation'!$CT$10:$CT$40,0),0),0)</f>
        <v>0</v>
      </c>
      <c r="F25" s="64" cm="1">
        <f t="array" ref="F25">_xlfn.IFNA(INDEX('1.1 Indexation'!CW$10:CW$40,MATCH($A25,'1.1 Indexation'!$CT$10:$CT$40,0),0),0)</f>
        <v>0</v>
      </c>
      <c r="G25" s="64" cm="1">
        <f t="array" ref="G25">_xlfn.IFNA(INDEX('1.1 Indexation'!CX$10:CX$40,MATCH($A25,'1.1 Indexation'!$CT$10:$CT$40,0),0),0)</f>
        <v>0</v>
      </c>
      <c r="H25" s="64" cm="1">
        <f t="array" ref="H25">_xlfn.IFNA(INDEX('1.1 Indexation'!CY$10:CY$40,MATCH($A25,'1.1 Indexation'!$CT$10:$CT$40,0),0),0)</f>
        <v>0</v>
      </c>
      <c r="I25" s="64" cm="1">
        <f t="array" ref="I25">_xlfn.IFNA(INDEX('1.1 Indexation'!CZ$10:CZ$40,MATCH($A25,'1.1 Indexation'!$CT$10:$CT$40,0),0),0)</f>
        <v>0</v>
      </c>
      <c r="J25" s="64" cm="1">
        <f t="array" ref="J25">_xlfn.IFNA(INDEX('1.1 Indexation'!DA$10:DA$40,MATCH($A25,'1.1 Indexation'!$CT$10:$CT$40,0),0),0)</f>
        <v>0</v>
      </c>
      <c r="L25" s="27" t="str" cm="1">
        <f t="array" ref="L25">_xlfn.IFNA(INDEX('1.0 Data'!$D$9:$D$36,MATCH($A25,'1.0 Data'!$A$9:$A$36,0),0),"")</f>
        <v>Stay in Business</v>
      </c>
    </row>
    <row r="26" spans="1:12">
      <c r="A26" s="22" t="str">
        <f>'1.0 Data'!A25</f>
        <v>Cyber Security</v>
      </c>
      <c r="B26" s="22" t="str">
        <f>'1.1 Indexation'!CU26</f>
        <v>2024/25</v>
      </c>
      <c r="C26" s="22" t="str">
        <f>'1.0 Data'!E25</f>
        <v>OTHER</v>
      </c>
      <c r="D26" s="22" t="str">
        <f>'1.0 Data'!F25</f>
        <v>Non-network IT &amp; communications</v>
      </c>
      <c r="E26" s="64" cm="1">
        <f t="array" ref="E26">_xlfn.IFNA(INDEX('1.1 Indexation'!CV$10:CV$40,MATCH($A26,'1.1 Indexation'!$CT$10:$CT$40,0),0),0)</f>
        <v>0.94218889914282666</v>
      </c>
      <c r="F26" s="64" cm="1">
        <f t="array" ref="F26">_xlfn.IFNA(INDEX('1.1 Indexation'!CW$10:CW$40,MATCH($A26,'1.1 Indexation'!$CT$10:$CT$40,0),0),0)</f>
        <v>0.90524500198576807</v>
      </c>
      <c r="G26" s="64" cm="1">
        <f t="array" ref="G26">_xlfn.IFNA(INDEX('1.1 Indexation'!CX$10:CX$40,MATCH($A26,'1.1 Indexation'!$CT$10:$CT$40,0),0),0)</f>
        <v>0.56946695978069095</v>
      </c>
      <c r="H26" s="64" cm="1">
        <f t="array" ref="H26">_xlfn.IFNA(INDEX('1.1 Indexation'!CY$10:CY$40,MATCH($A26,'1.1 Indexation'!$CT$10:$CT$40,0),0),0)</f>
        <v>0.56946695978069095</v>
      </c>
      <c r="I26" s="64" cm="1">
        <f t="array" ref="I26">_xlfn.IFNA(INDEX('1.1 Indexation'!CZ$10:CZ$40,MATCH($A26,'1.1 Indexation'!$CT$10:$CT$40,0),0),0)</f>
        <v>0.56946695978069095</v>
      </c>
      <c r="J26" s="64" cm="1">
        <f t="array" ref="J26">_xlfn.IFNA(INDEX('1.1 Indexation'!DA$10:DA$40,MATCH($A26,'1.1 Indexation'!$CT$10:$CT$40,0),0),0)</f>
        <v>2.6136458813278409</v>
      </c>
      <c r="L26" s="27" t="str" cm="1">
        <f t="array" ref="L26">_xlfn.IFNA(INDEX('1.0 Data'!$D$9:$D$36,MATCH($A26,'1.0 Data'!$A$9:$A$36,0),0),"")</f>
        <v>SOCI</v>
      </c>
    </row>
    <row r="27" spans="1:12">
      <c r="A27" s="22" t="str">
        <f>'1.0 Data'!A26</f>
        <v>Program Management and Material Risk</v>
      </c>
      <c r="B27" s="22" t="str">
        <f>'1.1 Indexation'!CU27</f>
        <v>2024/25</v>
      </c>
      <c r="C27" s="22" t="str">
        <f>'1.0 Data'!E26</f>
        <v>OTHER</v>
      </c>
      <c r="D27" s="22" t="str">
        <f>'1.0 Data'!F26</f>
        <v>Non-network IT &amp; communications</v>
      </c>
      <c r="E27" s="64" cm="1">
        <f t="array" ref="E27">_xlfn.IFNA(INDEX('1.1 Indexation'!CV$10:CV$40,MATCH($A27,'1.1 Indexation'!$CT$10:$CT$40,0),0),0)</f>
        <v>4.5905676483415314E-2</v>
      </c>
      <c r="F27" s="64" cm="1">
        <f t="array" ref="F27">_xlfn.IFNA(INDEX('1.1 Indexation'!CW$10:CW$40,MATCH($A27,'1.1 Indexation'!$CT$10:$CT$40,0),0),0)</f>
        <v>0</v>
      </c>
      <c r="G27" s="64" cm="1">
        <f t="array" ref="G27">_xlfn.IFNA(INDEX('1.1 Indexation'!CX$10:CX$40,MATCH($A27,'1.1 Indexation'!$CT$10:$CT$40,0),0),0)</f>
        <v>0</v>
      </c>
      <c r="H27" s="64" cm="1">
        <f t="array" ref="H27">_xlfn.IFNA(INDEX('1.1 Indexation'!CY$10:CY$40,MATCH($A27,'1.1 Indexation'!$CT$10:$CT$40,0),0),0)</f>
        <v>0</v>
      </c>
      <c r="I27" s="64" cm="1">
        <f t="array" ref="I27">_xlfn.IFNA(INDEX('1.1 Indexation'!CZ$10:CZ$40,MATCH($A27,'1.1 Indexation'!$CT$10:$CT$40,0),0),0)</f>
        <v>0</v>
      </c>
      <c r="J27" s="64" cm="1">
        <f t="array" ref="J27">_xlfn.IFNA(INDEX('1.1 Indexation'!DA$10:DA$40,MATCH($A27,'1.1 Indexation'!$CT$10:$CT$40,0),0),0)</f>
        <v>0</v>
      </c>
      <c r="L27" s="27" t="str" cm="1">
        <f t="array" ref="L27">_xlfn.IFNA(INDEX('1.0 Data'!$D$9:$D$36,MATCH($A27,'1.0 Data'!$A$9:$A$36,0),0),"")</f>
        <v>SOCI</v>
      </c>
    </row>
    <row r="28" spans="1:12">
      <c r="A28" s="22" t="str">
        <f>'1.0 Data'!A27</f>
        <v>Enterprise Security Governance</v>
      </c>
      <c r="B28" s="22" t="str">
        <f>'1.1 Indexation'!CU28</f>
        <v>2024/25</v>
      </c>
      <c r="C28" s="22" t="str">
        <f>'1.0 Data'!E27</f>
        <v>OTHER</v>
      </c>
      <c r="D28" s="22" t="str">
        <f>'1.0 Data'!F27</f>
        <v>Non-network IT &amp; communications</v>
      </c>
      <c r="E28" s="64" cm="1">
        <f t="array" ref="E28">_xlfn.IFNA(INDEX('1.1 Indexation'!CV$10:CV$40,MATCH($A28,'1.1 Indexation'!$CT$10:$CT$40,0),0),0)</f>
        <v>3.3014251039490433E-2</v>
      </c>
      <c r="F28" s="64" cm="1">
        <f t="array" ref="F28">_xlfn.IFNA(INDEX('1.1 Indexation'!CW$10:CW$40,MATCH($A28,'1.1 Indexation'!$CT$10:$CT$40,0),0),0)</f>
        <v>0</v>
      </c>
      <c r="G28" s="64" cm="1">
        <f t="array" ref="G28">_xlfn.IFNA(INDEX('1.1 Indexation'!CX$10:CX$40,MATCH($A28,'1.1 Indexation'!$CT$10:$CT$40,0),0),0)</f>
        <v>7.5928927970758786E-2</v>
      </c>
      <c r="H28" s="64" cm="1">
        <f t="array" ref="H28">_xlfn.IFNA(INDEX('1.1 Indexation'!CY$10:CY$40,MATCH($A28,'1.1 Indexation'!$CT$10:$CT$40,0),0),0)</f>
        <v>7.5928927970758786E-2</v>
      </c>
      <c r="I28" s="64" cm="1">
        <f t="array" ref="I28">_xlfn.IFNA(INDEX('1.1 Indexation'!CZ$10:CZ$40,MATCH($A28,'1.1 Indexation'!$CT$10:$CT$40,0),0),0)</f>
        <v>7.5928927970758786E-2</v>
      </c>
      <c r="J28" s="64" cm="1">
        <f t="array" ref="J28">_xlfn.IFNA(INDEX('1.1 Indexation'!DA$10:DA$40,MATCH($A28,'1.1 Indexation'!$CT$10:$CT$40,0),0),0)</f>
        <v>0.22778678391227636</v>
      </c>
      <c r="L28" s="27" t="str" cm="1">
        <f t="array" ref="L28">_xlfn.IFNA(INDEX('1.0 Data'!$D$9:$D$36,MATCH($A28,'1.0 Data'!$A$9:$A$36,0),0),"")</f>
        <v>SOCI</v>
      </c>
    </row>
    <row r="29" spans="1:12">
      <c r="A29" s="22" t="str">
        <f>'1.0 Data'!A28</f>
        <v>Supply Chain Security</v>
      </c>
      <c r="B29" s="22" t="str">
        <f>'1.1 Indexation'!CU29</f>
        <v>2024/25</v>
      </c>
      <c r="C29" s="22" t="str">
        <f>'1.0 Data'!E28</f>
        <v>OTHER</v>
      </c>
      <c r="D29" s="22" t="str">
        <f>'1.0 Data'!F28</f>
        <v>Non-network IT &amp; communications</v>
      </c>
      <c r="E29" s="64" cm="1">
        <f t="array" ref="E29">_xlfn.IFNA(INDEX('1.1 Indexation'!CV$10:CV$40,MATCH($A29,'1.1 Indexation'!$CT$10:$CT$40,0),0),0)</f>
        <v>3.2971329955267567E-2</v>
      </c>
      <c r="F29" s="64" cm="1">
        <f t="array" ref="F29">_xlfn.IFNA(INDEX('1.1 Indexation'!CW$10:CW$40,MATCH($A29,'1.1 Indexation'!$CT$10:$CT$40,0),0),0)</f>
        <v>0</v>
      </c>
      <c r="G29" s="64" cm="1">
        <f t="array" ref="G29">_xlfn.IFNA(INDEX('1.1 Indexation'!CX$10:CX$40,MATCH($A29,'1.1 Indexation'!$CT$10:$CT$40,0),0),0)</f>
        <v>0</v>
      </c>
      <c r="H29" s="64" cm="1">
        <f t="array" ref="H29">_xlfn.IFNA(INDEX('1.1 Indexation'!CY$10:CY$40,MATCH($A29,'1.1 Indexation'!$CT$10:$CT$40,0),0),0)</f>
        <v>0</v>
      </c>
      <c r="I29" s="64" cm="1">
        <f t="array" ref="I29">_xlfn.IFNA(INDEX('1.1 Indexation'!CZ$10:CZ$40,MATCH($A29,'1.1 Indexation'!$CT$10:$CT$40,0),0),0)</f>
        <v>0</v>
      </c>
      <c r="J29" s="64" cm="1">
        <f t="array" ref="J29">_xlfn.IFNA(INDEX('1.1 Indexation'!DA$10:DA$40,MATCH($A29,'1.1 Indexation'!$CT$10:$CT$40,0),0),0)</f>
        <v>0</v>
      </c>
      <c r="L29" s="27" t="str" cm="1">
        <f t="array" ref="L29">_xlfn.IFNA(INDEX('1.0 Data'!$D$9:$D$36,MATCH($A29,'1.0 Data'!$A$9:$A$36,0),0),"")</f>
        <v>SOCI</v>
      </c>
    </row>
    <row r="30" spans="1:12">
      <c r="A30" s="22" t="str">
        <f>'1.0 Data'!A29</f>
        <v>Physical Security and Natural Hazards</v>
      </c>
      <c r="B30" s="22" t="str">
        <f>'1.1 Indexation'!CU30</f>
        <v>2024/25</v>
      </c>
      <c r="C30" s="22" t="str">
        <f>'1.0 Data'!E29</f>
        <v>BUILDING INSTALLATION</v>
      </c>
      <c r="D30" s="22" t="str">
        <f>'1.0 Data'!F29</f>
        <v>Non-network buildings and property expenditure</v>
      </c>
      <c r="E30" s="64" cm="1">
        <f t="array" ref="E30">_xlfn.IFNA(INDEX('1.1 Indexation'!CV$10:CV$40,MATCH($A30,'1.1 Indexation'!$CT$10:$CT$40,0),0),0)</f>
        <v>1.033794261368508</v>
      </c>
      <c r="F30" s="64" cm="1">
        <f t="array" ref="F30">_xlfn.IFNA(INDEX('1.1 Indexation'!CW$10:CW$40,MATCH($A30,'1.1 Indexation'!$CT$10:$CT$40,0),0),0)</f>
        <v>1.033794261368508</v>
      </c>
      <c r="G30" s="64" cm="1">
        <f t="array" ref="G30">_xlfn.IFNA(INDEX('1.1 Indexation'!CX$10:CX$40,MATCH($A30,'1.1 Indexation'!$CT$10:$CT$40,0),0),0)</f>
        <v>0</v>
      </c>
      <c r="H30" s="64" cm="1">
        <f t="array" ref="H30">_xlfn.IFNA(INDEX('1.1 Indexation'!CY$10:CY$40,MATCH($A30,'1.1 Indexation'!$CT$10:$CT$40,0),0),0)</f>
        <v>0</v>
      </c>
      <c r="I30" s="64" cm="1">
        <f t="array" ref="I30">_xlfn.IFNA(INDEX('1.1 Indexation'!CZ$10:CZ$40,MATCH($A30,'1.1 Indexation'!$CT$10:$CT$40,0),0),0)</f>
        <v>0</v>
      </c>
      <c r="J30" s="64" cm="1">
        <f t="array" ref="J30">_xlfn.IFNA(INDEX('1.1 Indexation'!DA$10:DA$40,MATCH($A30,'1.1 Indexation'!$CT$10:$CT$40,0),0),0)</f>
        <v>1.033794261368508</v>
      </c>
      <c r="L30" s="27" t="str" cm="1">
        <f t="array" ref="L30">_xlfn.IFNA(INDEX('1.0 Data'!$D$9:$D$36,MATCH($A30,'1.0 Data'!$A$9:$A$36,0),0),"")</f>
        <v>Physical Security and Natural Hazards</v>
      </c>
    </row>
    <row r="31" spans="1:12">
      <c r="A31" s="22" t="str">
        <f>'1.0 Data'!A30</f>
        <v/>
      </c>
      <c r="B31" s="22" t="str">
        <f>'1.1 Indexation'!CU31</f>
        <v/>
      </c>
      <c r="C31" s="22">
        <f>'1.0 Data'!E30</f>
        <v>0</v>
      </c>
      <c r="D31" s="22">
        <f>'1.0 Data'!F30</f>
        <v>0</v>
      </c>
      <c r="E31" s="64" cm="1">
        <f t="array" ref="E31">_xlfn.IFNA(INDEX('1.1 Indexation'!CV$10:CV$40,MATCH($A31,'1.1 Indexation'!$CT$10:$CT$40,0),0),0)</f>
        <v>0</v>
      </c>
      <c r="F31" s="64" cm="1">
        <f t="array" ref="F31">_xlfn.IFNA(INDEX('1.1 Indexation'!CW$10:CW$40,MATCH($A31,'1.1 Indexation'!$CT$10:$CT$40,0),0),0)</f>
        <v>0</v>
      </c>
      <c r="G31" s="64" cm="1">
        <f t="array" ref="G31">_xlfn.IFNA(INDEX('1.1 Indexation'!CX$10:CX$40,MATCH($A31,'1.1 Indexation'!$CT$10:$CT$40,0),0),0)</f>
        <v>0</v>
      </c>
      <c r="H31" s="64" cm="1">
        <f t="array" ref="H31">_xlfn.IFNA(INDEX('1.1 Indexation'!CY$10:CY$40,MATCH($A31,'1.1 Indexation'!$CT$10:$CT$40,0),0),0)</f>
        <v>0</v>
      </c>
      <c r="I31" s="64" cm="1">
        <f t="array" ref="I31">_xlfn.IFNA(INDEX('1.1 Indexation'!CZ$10:CZ$40,MATCH($A31,'1.1 Indexation'!$CT$10:$CT$40,0),0),0)</f>
        <v>0</v>
      </c>
      <c r="J31" s="64" cm="1">
        <f t="array" ref="J31">_xlfn.IFNA(INDEX('1.1 Indexation'!DA$10:DA$40,MATCH($A31,'1.1 Indexation'!$CT$10:$CT$40,0),0),0)</f>
        <v>0</v>
      </c>
      <c r="L31" s="27" cm="1">
        <f t="array" ref="L31">_xlfn.IFNA(INDEX('1.0 Data'!$D$9:$D$36,MATCH($A31,'1.0 Data'!$A$9:$A$36,0),0),"")</f>
        <v>0</v>
      </c>
    </row>
    <row r="32" spans="1:12">
      <c r="A32" s="22" t="str">
        <f>'1.0 Data'!A31</f>
        <v/>
      </c>
      <c r="B32" s="22" t="str">
        <f>'1.1 Indexation'!CU32</f>
        <v/>
      </c>
      <c r="C32" s="22">
        <f>'1.0 Data'!E31</f>
        <v>0</v>
      </c>
      <c r="D32" s="22">
        <f>'1.0 Data'!F31</f>
        <v>0</v>
      </c>
      <c r="E32" s="64" cm="1">
        <f t="array" ref="E32">_xlfn.IFNA(INDEX('1.1 Indexation'!CV$10:CV$40,MATCH($A32,'1.1 Indexation'!$CT$10:$CT$40,0),0),0)</f>
        <v>0</v>
      </c>
      <c r="F32" s="64" cm="1">
        <f t="array" ref="F32">_xlfn.IFNA(INDEX('1.1 Indexation'!CW$10:CW$40,MATCH($A32,'1.1 Indexation'!$CT$10:$CT$40,0),0),0)</f>
        <v>0</v>
      </c>
      <c r="G32" s="64" cm="1">
        <f t="array" ref="G32">_xlfn.IFNA(INDEX('1.1 Indexation'!CX$10:CX$40,MATCH($A32,'1.1 Indexation'!$CT$10:$CT$40,0),0),0)</f>
        <v>0</v>
      </c>
      <c r="H32" s="64" cm="1">
        <f t="array" ref="H32">_xlfn.IFNA(INDEX('1.1 Indexation'!CY$10:CY$40,MATCH($A32,'1.1 Indexation'!$CT$10:$CT$40,0),0),0)</f>
        <v>0</v>
      </c>
      <c r="I32" s="64" cm="1">
        <f t="array" ref="I32">_xlfn.IFNA(INDEX('1.1 Indexation'!CZ$10:CZ$40,MATCH($A32,'1.1 Indexation'!$CT$10:$CT$40,0),0),0)</f>
        <v>0</v>
      </c>
      <c r="J32" s="64" cm="1">
        <f t="array" ref="J32">_xlfn.IFNA(INDEX('1.1 Indexation'!DA$10:DA$40,MATCH($A32,'1.1 Indexation'!$CT$10:$CT$40,0),0),0)</f>
        <v>0</v>
      </c>
      <c r="L32" s="27" cm="1">
        <f t="array" ref="L32">_xlfn.IFNA(INDEX('1.0 Data'!$D$9:$D$36,MATCH($A32,'1.0 Data'!$A$9:$A$36,0),0),"")</f>
        <v>0</v>
      </c>
    </row>
    <row r="33" spans="1:12">
      <c r="A33" s="22" t="str">
        <f>'1.0 Data'!A32</f>
        <v/>
      </c>
      <c r="B33" s="22">
        <f>'1.1 Indexation'!CU33</f>
        <v>0</v>
      </c>
      <c r="C33" s="22">
        <f>'1.0 Data'!E32</f>
        <v>0</v>
      </c>
      <c r="D33" s="22">
        <f>'1.0 Data'!F32</f>
        <v>0</v>
      </c>
      <c r="E33" s="56" cm="1">
        <f t="array" ref="E33">_xlfn.IFNA(INDEX('1.1 Indexation'!CV$10:CV$40,MATCH($A33,'1.1 Indexation'!$CT$10:$CT$40,0),0),0)</f>
        <v>0</v>
      </c>
      <c r="F33" s="56" cm="1">
        <f t="array" ref="F33">_xlfn.IFNA(INDEX('1.1 Indexation'!CW$10:CW$40,MATCH($A33,'1.1 Indexation'!$CT$10:$CT$40,0),0),0)</f>
        <v>0</v>
      </c>
      <c r="G33" s="56" cm="1">
        <f t="array" ref="G33">_xlfn.IFNA(INDEX('1.1 Indexation'!CX$10:CX$40,MATCH($A33,'1.1 Indexation'!$CT$10:$CT$40,0),0),0)</f>
        <v>0</v>
      </c>
      <c r="H33" s="56" cm="1">
        <f t="array" ref="H33">_xlfn.IFNA(INDEX('1.1 Indexation'!CY$10:CY$40,MATCH($A33,'1.1 Indexation'!$CT$10:$CT$40,0),0),0)</f>
        <v>0</v>
      </c>
      <c r="I33" s="56" cm="1">
        <f t="array" ref="I33">_xlfn.IFNA(INDEX('1.1 Indexation'!CZ$10:CZ$40,MATCH($A33,'1.1 Indexation'!$CT$10:$CT$40,0),0),0)</f>
        <v>0</v>
      </c>
      <c r="J33" s="56" cm="1">
        <f t="array" ref="J33">_xlfn.IFNA(INDEX('1.1 Indexation'!DA$10:DA$40,MATCH($A33,'1.1 Indexation'!$CT$10:$CT$40,0),0),0)</f>
        <v>0</v>
      </c>
      <c r="L33" s="27" cm="1">
        <f t="array" ref="L33">_xlfn.IFNA(INDEX('1.0 Data'!$D$9:$D$36,MATCH($A33,'1.0 Data'!$A$9:$A$36,0),0),"")</f>
        <v>0</v>
      </c>
    </row>
    <row r="34" spans="1:12" ht="15" thickBot="1">
      <c r="A34" s="22" t="str">
        <f>'1.0 Data'!A33</f>
        <v/>
      </c>
      <c r="B34" s="22">
        <f>'1.1 Indexation'!CU34</f>
        <v>0</v>
      </c>
      <c r="C34" s="22">
        <f>'1.0 Data'!E33</f>
        <v>0</v>
      </c>
      <c r="D34" s="22">
        <f>'1.0 Data'!F33</f>
        <v>0</v>
      </c>
      <c r="E34" s="56" cm="1">
        <f t="array" ref="E34">_xlfn.IFNA(INDEX('1.1 Indexation'!CV$10:CV$40,MATCH($A34,'1.1 Indexation'!$CT$10:$CT$40,0),0),0)</f>
        <v>0</v>
      </c>
      <c r="F34" s="56" cm="1">
        <f t="array" ref="F34">_xlfn.IFNA(INDEX('1.1 Indexation'!CW$10:CW$40,MATCH($A34,'1.1 Indexation'!$CT$10:$CT$40,0),0),0)</f>
        <v>0</v>
      </c>
      <c r="G34" s="56" cm="1">
        <f t="array" ref="G34">_xlfn.IFNA(INDEX('1.1 Indexation'!CX$10:CX$40,MATCH($A34,'1.1 Indexation'!$CT$10:$CT$40,0),0),0)</f>
        <v>0</v>
      </c>
      <c r="H34" s="56" cm="1">
        <f t="array" ref="H34">_xlfn.IFNA(INDEX('1.1 Indexation'!CY$10:CY$40,MATCH($A34,'1.1 Indexation'!$CT$10:$CT$40,0),0),0)</f>
        <v>0</v>
      </c>
      <c r="I34" s="56" cm="1">
        <f t="array" ref="I34">_xlfn.IFNA(INDEX('1.1 Indexation'!CZ$10:CZ$40,MATCH($A34,'1.1 Indexation'!$CT$10:$CT$40,0),0),0)</f>
        <v>0</v>
      </c>
      <c r="J34" s="56" cm="1">
        <f t="array" ref="J34">_xlfn.IFNA(INDEX('1.1 Indexation'!DA$10:DA$40,MATCH($A34,'1.1 Indexation'!$CT$10:$CT$40,0),0),0)</f>
        <v>0</v>
      </c>
      <c r="L34" s="27" cm="1">
        <f t="array" ref="L34">_xlfn.IFNA(INDEX('1.0 Data'!$D$9:$D$36,MATCH($A34,'1.0 Data'!$A$9:$A$36,0),0),"")</f>
        <v>0</v>
      </c>
    </row>
    <row r="35" spans="1:12" ht="15.6" thickTop="1" thickBot="1">
      <c r="A35" s="22" t="str">
        <f>'1.0 Data'!A34</f>
        <v/>
      </c>
      <c r="B35" s="22" t="str">
        <f>'1.1 Indexation'!CU35</f>
        <v>Real $</v>
      </c>
      <c r="C35" s="22">
        <f>'1.0 Data'!E34</f>
        <v>0</v>
      </c>
      <c r="D35" s="22">
        <f>'1.0 Data'!F34</f>
        <v>0</v>
      </c>
      <c r="E35" s="56" cm="1">
        <f t="array" ref="E35">_xlfn.IFNA(INDEX('1.1 Indexation'!CV$10:CV$40,MATCH($A35,'1.1 Indexation'!$CT$10:$CT$40,0),0),0)</f>
        <v>0</v>
      </c>
      <c r="F35" s="56" cm="1">
        <f t="array" ref="F35">_xlfn.IFNA(INDEX('1.1 Indexation'!CW$10:CW$40,MATCH($A35,'1.1 Indexation'!$CT$10:$CT$40,0),0),0)</f>
        <v>0</v>
      </c>
      <c r="G35" s="56" cm="1">
        <f t="array" ref="G35">_xlfn.IFNA(INDEX('1.1 Indexation'!CX$10:CX$40,MATCH($A35,'1.1 Indexation'!$CT$10:$CT$40,0),0),0)</f>
        <v>0</v>
      </c>
      <c r="H35" s="56" cm="1">
        <f t="array" ref="H35">_xlfn.IFNA(INDEX('1.1 Indexation'!CY$10:CY$40,MATCH($A35,'1.1 Indexation'!$CT$10:$CT$40,0),0),0)</f>
        <v>0</v>
      </c>
      <c r="I35" s="56" cm="1">
        <f t="array" ref="I35">_xlfn.IFNA(INDEX('1.1 Indexation'!CZ$10:CZ$40,MATCH($A35,'1.1 Indexation'!$CT$10:$CT$40,0),0),0)</f>
        <v>0</v>
      </c>
      <c r="J35" s="56" cm="1">
        <f t="array" ref="J35">_xlfn.IFNA(INDEX('1.1 Indexation'!DA$10:DA$40,MATCH($A35,'1.1 Indexation'!$CT$10:$CT$40,0),0),0)</f>
        <v>0</v>
      </c>
      <c r="L35" s="30">
        <f>SUM(J10:J35)-J5</f>
        <v>0</v>
      </c>
    </row>
    <row r="36" spans="1:12" ht="15" thickTop="1"/>
    <row r="37" spans="1:12" ht="16.8">
      <c r="A37" s="4" t="s">
        <v>110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>
      <c r="A38" s="3" t="str">
        <f>A7</f>
        <v>Forecast Period ($FY 2025/26 '000)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>
      <c r="A39" s="18" t="str">
        <f>A8</f>
        <v>Project</v>
      </c>
      <c r="B39" s="18" t="str">
        <f t="shared" ref="B39:J39" si="1">B8</f>
        <v>Real $</v>
      </c>
      <c r="C39" s="18" t="str">
        <f t="shared" si="1"/>
        <v>Asset Classes (Fore)</v>
      </c>
      <c r="D39" s="18" t="str">
        <f t="shared" si="1"/>
        <v>Driver</v>
      </c>
      <c r="E39" s="18" t="str">
        <f t="shared" si="1"/>
        <v>2025/26</v>
      </c>
      <c r="F39" s="18" t="str">
        <f t="shared" si="1"/>
        <v>2026/27</v>
      </c>
      <c r="G39" s="18" t="str">
        <f t="shared" si="1"/>
        <v>2027/28</v>
      </c>
      <c r="H39" s="18" t="str">
        <f t="shared" si="1"/>
        <v>2028/29</v>
      </c>
      <c r="I39" s="18" t="str">
        <f t="shared" si="1"/>
        <v>2029/30</v>
      </c>
      <c r="J39" s="18" t="str">
        <f t="shared" si="1"/>
        <v>Total</v>
      </c>
      <c r="K39" s="18"/>
      <c r="L39" s="18"/>
    </row>
    <row r="41" spans="1:12">
      <c r="A41" s="22" t="str" cm="1">
        <f t="array" ref="A41">INDEX(A$10:A$36,MATCH($J41,$J$10:$J$36,0),0)</f>
        <v>Control &amp; Protection - System Renewal</v>
      </c>
      <c r="B41" s="22" t="str" cm="1">
        <f t="array" ref="B41">INDEX(B$10:B$36,MATCH($J41,$J$10:$J$36,0),0)</f>
        <v>2024/25</v>
      </c>
      <c r="C41" s="22" t="str" cm="1">
        <f t="array" ref="C41">INDEX(C$10:C$36,MATCH($J41,$J$10:$J$36,0),0)</f>
        <v>CONTROL SYSTEM</v>
      </c>
      <c r="D41" s="22" t="str" cm="1">
        <f t="array" ref="D41">INDEX(D$10:D$36,MATCH($J41,$J$10:$J$36,0),0)</f>
        <v>Replacement expenditure</v>
      </c>
      <c r="E41" s="22" cm="1">
        <f t="array" ref="E41">INDEX(E$10:E$36,MATCH($J41,$J$10:$J$36,0),0)</f>
        <v>5.0970873786407767</v>
      </c>
      <c r="F41" s="22" cm="1">
        <f t="array" ref="F41">INDEX(F$10:F$36,MATCH($J41,$J$10:$J$36,0),0)</f>
        <v>12.778398058252426</v>
      </c>
      <c r="G41" s="22" cm="1">
        <f t="array" ref="G41">INDEX(G$10:G$36,MATCH($J41,$J$10:$J$36,0),0)</f>
        <v>26.884587378640777</v>
      </c>
      <c r="H41" s="22" cm="1">
        <f t="array" ref="H41">INDEX(H$10:H$36,MATCH($J41,$J$10:$J$36,0),0)</f>
        <v>26.884587378640777</v>
      </c>
      <c r="I41" s="22" cm="1">
        <f t="array" ref="I41">INDEX(I$10:I$36,MATCH($J41,$J$10:$J$36,0),0)</f>
        <v>15.362621359223301</v>
      </c>
      <c r="J41" s="6">
        <f t="shared" ref="J41:J62" si="2">LARGE($J$10:$J$36,ROW()-40)</f>
        <v>81.910194174757279</v>
      </c>
    </row>
    <row r="42" spans="1:12">
      <c r="A42" s="22" t="str" cm="1">
        <f t="array" ref="A42">INDEX(A$10:A$36,MATCH($J42,$J$10:$J$36,0),0)</f>
        <v>Spare Subsea Cable</v>
      </c>
      <c r="B42" s="22" t="str" cm="1">
        <f t="array" ref="B42">INDEX(B$10:B$36,MATCH($J42,$J$10:$J$36,0),0)</f>
        <v>2024/25</v>
      </c>
      <c r="C42" s="22" t="str" cm="1">
        <f t="array" ref="C42">INDEX(C$10:C$36,MATCH($J42,$J$10:$J$36,0),0)</f>
        <v>CABLE</v>
      </c>
      <c r="D42" s="22" t="str" cm="1">
        <f t="array" ref="D42">INDEX(D$10:D$36,MATCH($J42,$J$10:$J$36,0),0)</f>
        <v>Replacement expenditure</v>
      </c>
      <c r="E42" s="22" cm="1">
        <f t="array" ref="E42">INDEX(E$10:E$36,MATCH($J42,$J$10:$J$36,0),0)</f>
        <v>3.1853807766990294</v>
      </c>
      <c r="F42" s="22" cm="1">
        <f t="array" ref="F42">INDEX(F$10:F$36,MATCH($J42,$J$10:$J$36,0),0)</f>
        <v>7.2601941747572818</v>
      </c>
      <c r="G42" s="22" cm="1">
        <f t="array" ref="G42">INDEX(G$10:G$36,MATCH($J42,$J$10:$J$36,0),0)</f>
        <v>0</v>
      </c>
      <c r="H42" s="22" cm="1">
        <f t="array" ref="H42">INDEX(H$10:H$36,MATCH($J42,$J$10:$J$36,0),0)</f>
        <v>0</v>
      </c>
      <c r="I42" s="22" cm="1">
        <f t="array" ref="I42">INDEX(I$10:I$36,MATCH($J42,$J$10:$J$36,0),0)</f>
        <v>0</v>
      </c>
      <c r="J42" s="6">
        <f t="shared" si="2"/>
        <v>7.2601941747572818</v>
      </c>
    </row>
    <row r="43" spans="1:12">
      <c r="A43" s="22" t="str" cm="1">
        <f t="array" ref="A43">INDEX(A$10:A$36,MATCH($J43,$J$10:$J$36,0),0)</f>
        <v>Cyber Security</v>
      </c>
      <c r="B43" s="22" t="str" cm="1">
        <f t="array" ref="B43">INDEX(B$10:B$36,MATCH($J43,$J$10:$J$36,0),0)</f>
        <v>2024/25</v>
      </c>
      <c r="C43" s="22" t="str" cm="1">
        <f t="array" ref="C43">INDEX(C$10:C$36,MATCH($J43,$J$10:$J$36,0),0)</f>
        <v>OTHER</v>
      </c>
      <c r="D43" s="22" t="str" cm="1">
        <f t="array" ref="D43">INDEX(D$10:D$36,MATCH($J43,$J$10:$J$36,0),0)</f>
        <v>Non-network IT &amp; communications</v>
      </c>
      <c r="E43" s="22" cm="1">
        <f t="array" ref="E43">INDEX(E$10:E$36,MATCH($J43,$J$10:$J$36,0),0)</f>
        <v>0.94218889914282666</v>
      </c>
      <c r="F43" s="22" cm="1">
        <f t="array" ref="F43">INDEX(F$10:F$36,MATCH($J43,$J$10:$J$36,0),0)</f>
        <v>0.90524500198576807</v>
      </c>
      <c r="G43" s="22" cm="1">
        <f t="array" ref="G43">INDEX(G$10:G$36,MATCH($J43,$J$10:$J$36,0),0)</f>
        <v>0.56946695978069095</v>
      </c>
      <c r="H43" s="22" cm="1">
        <f t="array" ref="H43">INDEX(H$10:H$36,MATCH($J43,$J$10:$J$36,0),0)</f>
        <v>0.56946695978069095</v>
      </c>
      <c r="I43" s="22" cm="1">
        <f t="array" ref="I43">INDEX(I$10:I$36,MATCH($J43,$J$10:$J$36,0),0)</f>
        <v>0.56946695978069095</v>
      </c>
      <c r="J43" s="6">
        <f t="shared" si="2"/>
        <v>2.6136458813278409</v>
      </c>
    </row>
    <row r="44" spans="1:12">
      <c r="A44" s="22" t="str" cm="1">
        <f t="array" ref="A44">INDEX(A$10:A$36,MATCH($J44,$J$10:$J$36,0),0)</f>
        <v>Physical Security and Natural Hazards</v>
      </c>
      <c r="B44" s="22" t="str" cm="1">
        <f t="array" ref="B44">INDEX(B$10:B$36,MATCH($J44,$J$10:$J$36,0),0)</f>
        <v>2024/25</v>
      </c>
      <c r="C44" s="22" t="str" cm="1">
        <f t="array" ref="C44">INDEX(C$10:C$36,MATCH($J44,$J$10:$J$36,0),0)</f>
        <v>BUILDING INSTALLATION</v>
      </c>
      <c r="D44" s="22" t="str" cm="1">
        <f t="array" ref="D44">INDEX(D$10:D$36,MATCH($J44,$J$10:$J$36,0),0)</f>
        <v>Non-network buildings and property expenditure</v>
      </c>
      <c r="E44" s="22" cm="1">
        <f t="array" ref="E44">INDEX(E$10:E$36,MATCH($J44,$J$10:$J$36,0),0)</f>
        <v>1.033794261368508</v>
      </c>
      <c r="F44" s="22" cm="1">
        <f t="array" ref="F44">INDEX(F$10:F$36,MATCH($J44,$J$10:$J$36,0),0)</f>
        <v>1.033794261368508</v>
      </c>
      <c r="G44" s="22" cm="1">
        <f t="array" ref="G44">INDEX(G$10:G$36,MATCH($J44,$J$10:$J$36,0),0)</f>
        <v>0</v>
      </c>
      <c r="H44" s="22" cm="1">
        <f t="array" ref="H44">INDEX(H$10:H$36,MATCH($J44,$J$10:$J$36,0),0)</f>
        <v>0</v>
      </c>
      <c r="I44" s="22" cm="1">
        <f t="array" ref="I44">INDEX(I$10:I$36,MATCH($J44,$J$10:$J$36,0),0)</f>
        <v>0</v>
      </c>
      <c r="J44" s="6">
        <f t="shared" si="2"/>
        <v>1.033794261368508</v>
      </c>
    </row>
    <row r="45" spans="1:12">
      <c r="A45" s="22" t="str" cm="1">
        <f t="array" ref="A45">INDEX(A$10:A$36,MATCH($J45,$J$10:$J$36,0),0)</f>
        <v>Minor Plant and Equipment</v>
      </c>
      <c r="B45" s="22" t="str" cm="1">
        <f t="array" ref="B45">INDEX(B$10:B$36,MATCH($J45,$J$10:$J$36,0),0)</f>
        <v>2024/25</v>
      </c>
      <c r="C45" s="22" t="str" cm="1">
        <f t="array" ref="C45">INDEX(C$10:C$36,MATCH($J45,$J$10:$J$36,0),0)</f>
        <v>OTHER</v>
      </c>
      <c r="D45" s="22" t="str" cm="1">
        <f t="array" ref="D45">INDEX(D$10:D$36,MATCH($J45,$J$10:$J$36,0),0)</f>
        <v>Replacement expenditure</v>
      </c>
      <c r="E45" s="22" cm="1">
        <f t="array" ref="E45">INDEX(E$10:E$36,MATCH($J45,$J$10:$J$36,0),0)</f>
        <v>0.21337704027858498</v>
      </c>
      <c r="F45" s="22" cm="1">
        <f t="array" ref="F45">INDEX(F$10:F$36,MATCH($J45,$J$10:$J$36,0),0)</f>
        <v>0.21337704027858498</v>
      </c>
      <c r="G45" s="22" cm="1">
        <f t="array" ref="G45">INDEX(G$10:G$36,MATCH($J45,$J$10:$J$36,0),0)</f>
        <v>0.21337704027858498</v>
      </c>
      <c r="H45" s="22" cm="1">
        <f t="array" ref="H45">INDEX(H$10:H$36,MATCH($J45,$J$10:$J$36,0),0)</f>
        <v>0.21337704027858498</v>
      </c>
      <c r="I45" s="22" cm="1">
        <f t="array" ref="I45">INDEX(I$10:I$36,MATCH($J45,$J$10:$J$36,0),0)</f>
        <v>0.21337704027858498</v>
      </c>
      <c r="J45" s="6">
        <f t="shared" si="2"/>
        <v>0.85350816111433991</v>
      </c>
    </row>
    <row r="46" spans="1:12">
      <c r="A46" s="22" t="str" cm="1">
        <f t="array" ref="A46">INDEX(A$10:A$36,MATCH($J46,$J$10:$J$36,0),0)</f>
        <v>Reactor DC Refurbishment</v>
      </c>
      <c r="B46" s="22" t="str" cm="1">
        <f t="array" ref="B46">INDEX(B$10:B$36,MATCH($J46,$J$10:$J$36,0),0)</f>
        <v>2024/25</v>
      </c>
      <c r="C46" s="22" t="str" cm="1">
        <f t="array" ref="C46">INDEX(C$10:C$36,MATCH($J46,$J$10:$J$36,0),0)</f>
        <v>SMOOTHING REACTOR</v>
      </c>
      <c r="D46" s="22" t="str" cm="1">
        <f t="array" ref="D46">INDEX(D$10:D$36,MATCH($J46,$J$10:$J$36,0),0)</f>
        <v>Replacement expenditure</v>
      </c>
      <c r="E46" s="22" cm="1">
        <f t="array" ref="E46">INDEX(E$10:E$36,MATCH($J46,$J$10:$J$36,0),0)</f>
        <v>0</v>
      </c>
      <c r="F46" s="22" cm="1">
        <f t="array" ref="F46">INDEX(F$10:F$36,MATCH($J46,$J$10:$J$36,0),0)</f>
        <v>0.75135321100917429</v>
      </c>
      <c r="G46" s="22" cm="1">
        <f t="array" ref="G46">INDEX(G$10:G$36,MATCH($J46,$J$10:$J$36,0),0)</f>
        <v>0</v>
      </c>
      <c r="H46" s="22" cm="1">
        <f t="array" ref="H46">INDEX(H$10:H$36,MATCH($J46,$J$10:$J$36,0),0)</f>
        <v>0</v>
      </c>
      <c r="I46" s="22" cm="1">
        <f t="array" ref="I46">INDEX(I$10:I$36,MATCH($J46,$J$10:$J$36,0),0)</f>
        <v>0</v>
      </c>
      <c r="J46" s="6">
        <f t="shared" si="2"/>
        <v>0.75135321100917429</v>
      </c>
    </row>
    <row r="47" spans="1:12">
      <c r="A47" s="22" t="str" cm="1">
        <f t="array" ref="A47">INDEX(A$10:A$36,MATCH($J47,$J$10:$J$36,0),0)</f>
        <v>Spares</v>
      </c>
      <c r="B47" s="22" t="str" cm="1">
        <f t="array" ref="B47">INDEX(B$10:B$36,MATCH($J47,$J$10:$J$36,0),0)</f>
        <v>2024/25</v>
      </c>
      <c r="C47" s="22" t="str" cm="1">
        <f t="array" ref="C47">INDEX(C$10:C$36,MATCH($J47,$J$10:$J$36,0),0)</f>
        <v>SWITCHYARD COMPONENTS</v>
      </c>
      <c r="D47" s="22" t="str" cm="1">
        <f t="array" ref="D47">INDEX(D$10:D$36,MATCH($J47,$J$10:$J$36,0),0)</f>
        <v>Replacement expenditure</v>
      </c>
      <c r="E47" s="22" cm="1">
        <f t="array" ref="E47">INDEX(E$10:E$36,MATCH($J47,$J$10:$J$36,0),0)</f>
        <v>5.9470989761092156E-2</v>
      </c>
      <c r="F47" s="22" cm="1">
        <f t="array" ref="F47">INDEX(F$10:F$36,MATCH($J47,$J$10:$J$36,0),0)</f>
        <v>0.23788395904436863</v>
      </c>
      <c r="G47" s="22" cm="1">
        <f t="array" ref="G47">INDEX(G$10:G$36,MATCH($J47,$J$10:$J$36,0),0)</f>
        <v>0.11894197952218431</v>
      </c>
      <c r="H47" s="22" cm="1">
        <f t="array" ref="H47">INDEX(H$10:H$36,MATCH($J47,$J$10:$J$36,0),0)</f>
        <v>0.24977815699658704</v>
      </c>
      <c r="I47" s="22" cm="1">
        <f t="array" ref="I47">INDEX(I$10:I$36,MATCH($J47,$J$10:$J$36,0),0)</f>
        <v>0</v>
      </c>
      <c r="J47" s="6">
        <f t="shared" si="2"/>
        <v>0.60660409556313999</v>
      </c>
    </row>
    <row r="48" spans="1:12">
      <c r="A48" s="22" t="str" cm="1">
        <f t="array" ref="A48">INDEX(A$10:A$36,MATCH($J48,$J$10:$J$36,0),0)</f>
        <v>EMS basslink integration, Reliability / predictive monitoring</v>
      </c>
      <c r="B48" s="22" t="str" cm="1">
        <f t="array" ref="B48">INDEX(B$10:B$36,MATCH($J48,$J$10:$J$36,0),0)</f>
        <v>2024/25</v>
      </c>
      <c r="C48" s="22" t="str" cm="1">
        <f t="array" ref="C48">INDEX(C$10:C$36,MATCH($J48,$J$10:$J$36,0),0)</f>
        <v>OTHER</v>
      </c>
      <c r="D48" s="22" t="str" cm="1">
        <f t="array" ref="D48">INDEX(D$10:D$36,MATCH($J48,$J$10:$J$36,0),0)</f>
        <v>Non-network IT &amp; communications</v>
      </c>
      <c r="E48" s="22" cm="1">
        <f t="array" ref="E48">INDEX(E$10:E$36,MATCH($J48,$J$10:$J$36,0),0)</f>
        <v>0.45968672712283604</v>
      </c>
      <c r="F48" s="22" cm="1">
        <f t="array" ref="F48">INDEX(F$10:F$36,MATCH($J48,$J$10:$J$36,0),0)</f>
        <v>0.22984336356141802</v>
      </c>
      <c r="G48" s="22" cm="1">
        <f t="array" ref="G48">INDEX(G$10:G$36,MATCH($J48,$J$10:$J$36,0),0)</f>
        <v>0</v>
      </c>
      <c r="H48" s="22" cm="1">
        <f t="array" ref="H48">INDEX(H$10:H$36,MATCH($J48,$J$10:$J$36,0),0)</f>
        <v>0</v>
      </c>
      <c r="I48" s="22" cm="1">
        <f t="array" ref="I48">INDEX(I$10:I$36,MATCH($J48,$J$10:$J$36,0),0)</f>
        <v>0</v>
      </c>
      <c r="J48" s="6">
        <f t="shared" si="2"/>
        <v>0.22984336356141802</v>
      </c>
    </row>
    <row r="49" spans="1:12">
      <c r="A49" s="22" t="str" cm="1">
        <f t="array" ref="A49">INDEX(A$10:A$36,MATCH($J49,$J$10:$J$36,0),0)</f>
        <v>Enterprise Security Governance</v>
      </c>
      <c r="B49" s="22" t="str" cm="1">
        <f t="array" ref="B49">INDEX(B$10:B$36,MATCH($J49,$J$10:$J$36,0),0)</f>
        <v>2024/25</v>
      </c>
      <c r="C49" s="22" t="str" cm="1">
        <f t="array" ref="C49">INDEX(C$10:C$36,MATCH($J49,$J$10:$J$36,0),0)</f>
        <v>OTHER</v>
      </c>
      <c r="D49" s="22" t="str" cm="1">
        <f t="array" ref="D49">INDEX(D$10:D$36,MATCH($J49,$J$10:$J$36,0),0)</f>
        <v>Non-network IT &amp; communications</v>
      </c>
      <c r="E49" s="22" cm="1">
        <f t="array" ref="E49">INDEX(E$10:E$36,MATCH($J49,$J$10:$J$36,0),0)</f>
        <v>3.3014251039490433E-2</v>
      </c>
      <c r="F49" s="22" cm="1">
        <f t="array" ref="F49">INDEX(F$10:F$36,MATCH($J49,$J$10:$J$36,0),0)</f>
        <v>0</v>
      </c>
      <c r="G49" s="22" cm="1">
        <f t="array" ref="G49">INDEX(G$10:G$36,MATCH($J49,$J$10:$J$36,0),0)</f>
        <v>7.5928927970758786E-2</v>
      </c>
      <c r="H49" s="22" cm="1">
        <f t="array" ref="H49">INDEX(H$10:H$36,MATCH($J49,$J$10:$J$36,0),0)</f>
        <v>7.5928927970758786E-2</v>
      </c>
      <c r="I49" s="22" cm="1">
        <f t="array" ref="I49">INDEX(I$10:I$36,MATCH($J49,$J$10:$J$36,0),0)</f>
        <v>7.5928927970758786E-2</v>
      </c>
      <c r="J49" s="6">
        <f t="shared" si="2"/>
        <v>0.22778678391227636</v>
      </c>
    </row>
    <row r="50" spans="1:12">
      <c r="A50" s="22" t="str" cm="1">
        <f t="array" ref="A50">INDEX(A$10:A$36,MATCH($J50,$J$10:$J$36,0),0)</f>
        <v>OT Technology Capability uplift</v>
      </c>
      <c r="B50" s="22" t="str" cm="1">
        <f t="array" ref="B50">INDEX(B$10:B$36,MATCH($J50,$J$10:$J$36,0),0)</f>
        <v>2024/25</v>
      </c>
      <c r="C50" s="22" t="str" cm="1">
        <f t="array" ref="C50">INDEX(C$10:C$36,MATCH($J50,$J$10:$J$36,0),0)</f>
        <v>OTHER</v>
      </c>
      <c r="D50" s="22" t="str" cm="1">
        <f t="array" ref="D50">INDEX(D$10:D$36,MATCH($J50,$J$10:$J$36,0),0)</f>
        <v>Non-network IT &amp; communications</v>
      </c>
      <c r="E50" s="22" cm="1">
        <f t="array" ref="E50">INDEX(E$10:E$36,MATCH($J50,$J$10:$J$36,0),0)</f>
        <v>4.5557356782455274E-2</v>
      </c>
      <c r="F50" s="22" cm="1">
        <f t="array" ref="F50">INDEX(F$10:F$36,MATCH($J50,$J$10:$J$36,0),0)</f>
        <v>4.5557356782455274E-2</v>
      </c>
      <c r="G50" s="22" cm="1">
        <f t="array" ref="G50">INDEX(G$10:G$36,MATCH($J50,$J$10:$J$36,0),0)</f>
        <v>4.5557356782455274E-2</v>
      </c>
      <c r="H50" s="22" cm="1">
        <f t="array" ref="H50">INDEX(H$10:H$36,MATCH($J50,$J$10:$J$36,0),0)</f>
        <v>4.5557356782455274E-2</v>
      </c>
      <c r="I50" s="22" cm="1">
        <f t="array" ref="I50">INDEX(I$10:I$36,MATCH($J50,$J$10:$J$36,0),0)</f>
        <v>4.5557356782455274E-2</v>
      </c>
      <c r="J50" s="6">
        <f t="shared" si="2"/>
        <v>0.1822294271298211</v>
      </c>
    </row>
    <row r="51" spans="1:12">
      <c r="A51" s="22" t="str" cm="1">
        <f t="array" ref="A51">INDEX(A$10:A$36,MATCH($J51,$J$10:$J$36,0),0)</f>
        <v>OT initial integration and standard asset integration</v>
      </c>
      <c r="B51" s="22" t="str" cm="1">
        <f t="array" ref="B51">INDEX(B$10:B$36,MATCH($J51,$J$10:$J$36,0),0)</f>
        <v>2024/25</v>
      </c>
      <c r="C51" s="22" t="str" cm="1">
        <f t="array" ref="C51">INDEX(C$10:C$36,MATCH($J51,$J$10:$J$36,0),0)</f>
        <v>OTHER</v>
      </c>
      <c r="D51" s="22" t="str" cm="1">
        <f t="array" ref="D51">INDEX(D$10:D$36,MATCH($J51,$J$10:$J$36,0),0)</f>
        <v>Non-network IT &amp; communications</v>
      </c>
      <c r="E51" s="22" cm="1">
        <f t="array" ref="E51">INDEX(E$10:E$36,MATCH($J51,$J$10:$J$36,0),0)</f>
        <v>0</v>
      </c>
      <c r="F51" s="22" cm="1">
        <f t="array" ref="F51">INDEX(F$10:F$36,MATCH($J51,$J$10:$J$36,0),0)</f>
        <v>0</v>
      </c>
      <c r="G51" s="22" cm="1">
        <f t="array" ref="G51">INDEX(G$10:G$36,MATCH($J51,$J$10:$J$36,0),0)</f>
        <v>0</v>
      </c>
      <c r="H51" s="22" cm="1">
        <f t="array" ref="H51">INDEX(H$10:H$36,MATCH($J51,$J$10:$J$36,0),0)</f>
        <v>0</v>
      </c>
      <c r="I51" s="22" cm="1">
        <f t="array" ref="I51">INDEX(I$10:I$36,MATCH($J51,$J$10:$J$36,0),0)</f>
        <v>0.11492168178070901</v>
      </c>
      <c r="J51" s="6">
        <f t="shared" si="2"/>
        <v>0.11492168178070901</v>
      </c>
    </row>
    <row r="52" spans="1:12">
      <c r="A52" s="22" t="str" cm="1">
        <f t="array" ref="A52">INDEX(A$10:A$36,MATCH($J52,$J$10:$J$36,0),0)</f>
        <v>Laptop</v>
      </c>
      <c r="B52" s="22" t="str" cm="1">
        <f t="array" ref="B52">INDEX(B$10:B$36,MATCH($J52,$J$10:$J$36,0),0)</f>
        <v>2024/25</v>
      </c>
      <c r="C52" s="22" t="str" cm="1">
        <f t="array" ref="C52">INDEX(C$10:C$36,MATCH($J52,$J$10:$J$36,0),0)</f>
        <v>OTHER</v>
      </c>
      <c r="D52" s="22" t="str" cm="1">
        <f t="array" ref="D52">INDEX(D$10:D$36,MATCH($J52,$J$10:$J$36,0),0)</f>
        <v>Non-network IT &amp; communications</v>
      </c>
      <c r="E52" s="22" cm="1">
        <f t="array" ref="E52">INDEX(E$10:E$36,MATCH($J52,$J$10:$J$36,0),0)</f>
        <v>3.32123660346249E-2</v>
      </c>
      <c r="F52" s="22" cm="1">
        <f t="array" ref="F52">INDEX(F$10:F$36,MATCH($J52,$J$10:$J$36,0),0)</f>
        <v>0</v>
      </c>
      <c r="G52" s="22" cm="1">
        <f t="array" ref="G52">INDEX(G$10:G$36,MATCH($J52,$J$10:$J$36,0),0)</f>
        <v>0</v>
      </c>
      <c r="H52" s="22" cm="1">
        <f t="array" ref="H52">INDEX(H$10:H$36,MATCH($J52,$J$10:$J$36,0),0)</f>
        <v>3.32123660346249E-2</v>
      </c>
      <c r="I52" s="22" cm="1">
        <f t="array" ref="I52">INDEX(I$10:I$36,MATCH($J52,$J$10:$J$36,0),0)</f>
        <v>0</v>
      </c>
      <c r="J52" s="6">
        <f t="shared" si="2"/>
        <v>3.32123660346249E-2</v>
      </c>
    </row>
    <row r="53" spans="1:12">
      <c r="A53" s="22" t="str" cm="1">
        <f t="array" ref="A53">INDEX(A$10:A$36,MATCH($J53,$J$10:$J$36,0),0)</f>
        <v>Printer</v>
      </c>
      <c r="B53" s="22" t="str" cm="1">
        <f t="array" ref="B53">INDEX(B$10:B$36,MATCH($J53,$J$10:$J$36,0),0)</f>
        <v>2024/25</v>
      </c>
      <c r="C53" s="22" t="str" cm="1">
        <f t="array" ref="C53">INDEX(C$10:C$36,MATCH($J53,$J$10:$J$36,0),0)</f>
        <v>OTHER</v>
      </c>
      <c r="D53" s="22" t="str" cm="1">
        <f t="array" ref="D53">INDEX(D$10:D$36,MATCH($J53,$J$10:$J$36,0),0)</f>
        <v>Non-network IT &amp; communications</v>
      </c>
      <c r="E53" s="22" cm="1">
        <f t="array" ref="E53">INDEX(E$10:E$36,MATCH($J53,$J$10:$J$36,0),0)</f>
        <v>0</v>
      </c>
      <c r="F53" s="22" cm="1">
        <f t="array" ref="F53">INDEX(F$10:F$36,MATCH($J53,$J$10:$J$36,0),0)</f>
        <v>0</v>
      </c>
      <c r="G53" s="22" cm="1">
        <f t="array" ref="G53">INDEX(G$10:G$36,MATCH($J53,$J$10:$J$36,0),0)</f>
        <v>0</v>
      </c>
      <c r="H53" s="22" cm="1">
        <f t="array" ref="H53">INDEX(H$10:H$36,MATCH($J53,$J$10:$J$36,0),0)</f>
        <v>1.1492168178070901E-2</v>
      </c>
      <c r="I53" s="22" cm="1">
        <f t="array" ref="I53">INDEX(I$10:I$36,MATCH($J53,$J$10:$J$36,0),0)</f>
        <v>0</v>
      </c>
      <c r="J53" s="6">
        <f t="shared" si="2"/>
        <v>1.1492168178070901E-2</v>
      </c>
    </row>
    <row r="54" spans="1:12">
      <c r="A54" s="22" t="str" cm="1">
        <f t="array" ref="A54">INDEX(A$10:A$36,MATCH($J54,$J$10:$J$36,0),0)</f>
        <v>Phones</v>
      </c>
      <c r="B54" s="22" t="str" cm="1">
        <f t="array" ref="B54">INDEX(B$10:B$36,MATCH($J54,$J$10:$J$36,0),0)</f>
        <v>2024/25</v>
      </c>
      <c r="C54" s="22" t="str" cm="1">
        <f t="array" ref="C54">INDEX(C$10:C$36,MATCH($J54,$J$10:$J$36,0),0)</f>
        <v>OTHER</v>
      </c>
      <c r="D54" s="22" t="str" cm="1">
        <f t="array" ref="D54">INDEX(D$10:D$36,MATCH($J54,$J$10:$J$36,0),0)</f>
        <v>Non-network IT &amp; communications</v>
      </c>
      <c r="E54" s="22" cm="1">
        <f t="array" ref="E54">INDEX(E$10:E$36,MATCH($J54,$J$10:$J$36,0),0)</f>
        <v>8.0445177246496313E-3</v>
      </c>
      <c r="F54" s="22" cm="1">
        <f t="array" ref="F54">INDEX(F$10:F$36,MATCH($J54,$J$10:$J$36,0),0)</f>
        <v>0</v>
      </c>
      <c r="G54" s="22" cm="1">
        <f t="array" ref="G54">INDEX(G$10:G$36,MATCH($J54,$J$10:$J$36,0),0)</f>
        <v>0</v>
      </c>
      <c r="H54" s="22" cm="1">
        <f t="array" ref="H54">INDEX(H$10:H$36,MATCH($J54,$J$10:$J$36,0),0)</f>
        <v>8.0445177246496313E-3</v>
      </c>
      <c r="I54" s="22" cm="1">
        <f t="array" ref="I54">INDEX(I$10:I$36,MATCH($J54,$J$10:$J$36,0),0)</f>
        <v>0</v>
      </c>
      <c r="J54" s="6">
        <f t="shared" si="2"/>
        <v>8.0445177246496313E-3</v>
      </c>
    </row>
    <row r="55" spans="1:12">
      <c r="A55" s="22" t="str" cm="1">
        <f t="array" ref="A55">INDEX(A$10:A$36,MATCH($J55,$J$10:$J$36,0),0)</f>
        <v>Subsea Cable Repair Strategy</v>
      </c>
      <c r="B55" s="22" t="str" cm="1">
        <f t="array" ref="B55">INDEX(B$10:B$36,MATCH($J55,$J$10:$J$36,0),0)</f>
        <v>2024/25</v>
      </c>
      <c r="C55" s="22" t="str" cm="1">
        <f t="array" ref="C55">INDEX(C$10:C$36,MATCH($J55,$J$10:$J$36,0),0)</f>
        <v>CABLE</v>
      </c>
      <c r="D55" s="22" t="str" cm="1">
        <f t="array" ref="D55">INDEX(D$10:D$36,MATCH($J55,$J$10:$J$36,0),0)</f>
        <v>Replacement expenditure</v>
      </c>
      <c r="E55" s="22" cm="1">
        <f t="array" ref="E55">INDEX(E$10:E$36,MATCH($J55,$J$10:$J$36,0),0)</f>
        <v>0</v>
      </c>
      <c r="F55" s="22" cm="1">
        <f t="array" ref="F55">INDEX(F$10:F$36,MATCH($J55,$J$10:$J$36,0),0)</f>
        <v>0</v>
      </c>
      <c r="G55" s="22" cm="1">
        <f t="array" ref="G55">INDEX(G$10:G$36,MATCH($J55,$J$10:$J$36,0),0)</f>
        <v>0</v>
      </c>
      <c r="H55" s="22" cm="1">
        <f t="array" ref="H55">INDEX(H$10:H$36,MATCH($J55,$J$10:$J$36,0),0)</f>
        <v>0</v>
      </c>
      <c r="I55" s="22" cm="1">
        <f t="array" ref="I55">INDEX(I$10:I$36,MATCH($J55,$J$10:$J$36,0),0)</f>
        <v>0</v>
      </c>
      <c r="J55" s="6">
        <f t="shared" si="2"/>
        <v>0</v>
      </c>
    </row>
    <row r="56" spans="1:12">
      <c r="A56" s="22" t="str" cm="1">
        <f t="array" ref="A56">INDEX(A$10:A$36,MATCH($J56,$J$10:$J$36,0),0)</f>
        <v>Subsea Cable Repair Strategy</v>
      </c>
      <c r="B56" s="22" t="str" cm="1">
        <f t="array" ref="B56">INDEX(B$10:B$36,MATCH($J56,$J$10:$J$36,0),0)</f>
        <v>2024/25</v>
      </c>
      <c r="C56" s="22" t="str" cm="1">
        <f t="array" ref="C56">INDEX(C$10:C$36,MATCH($J56,$J$10:$J$36,0),0)</f>
        <v>CABLE</v>
      </c>
      <c r="D56" s="22" t="str" cm="1">
        <f t="array" ref="D56">INDEX(D$10:D$36,MATCH($J56,$J$10:$J$36,0),0)</f>
        <v>Replacement expenditure</v>
      </c>
      <c r="E56" s="22" cm="1">
        <f t="array" ref="E56">INDEX(E$10:E$36,MATCH($J56,$J$10:$J$36,0),0)</f>
        <v>0</v>
      </c>
      <c r="F56" s="22" cm="1">
        <f t="array" ref="F56">INDEX(F$10:F$36,MATCH($J56,$J$10:$J$36,0),0)</f>
        <v>0</v>
      </c>
      <c r="G56" s="22" cm="1">
        <f t="array" ref="G56">INDEX(G$10:G$36,MATCH($J56,$J$10:$J$36,0),0)</f>
        <v>0</v>
      </c>
      <c r="H56" s="22" cm="1">
        <f t="array" ref="H56">INDEX(H$10:H$36,MATCH($J56,$J$10:$J$36,0),0)</f>
        <v>0</v>
      </c>
      <c r="I56" s="22" cm="1">
        <f t="array" ref="I56">INDEX(I$10:I$36,MATCH($J56,$J$10:$J$36,0),0)</f>
        <v>0</v>
      </c>
      <c r="J56" s="6">
        <f t="shared" si="2"/>
        <v>0</v>
      </c>
    </row>
    <row r="57" spans="1:12">
      <c r="A57" s="22" t="str" cm="1">
        <f t="array" ref="A57">INDEX(A$10:A$36,MATCH($J57,$J$10:$J$36,0),0)</f>
        <v>Subsea Cable Repair Strategy</v>
      </c>
      <c r="B57" s="22" t="str" cm="1">
        <f t="array" ref="B57">INDEX(B$10:B$36,MATCH($J57,$J$10:$J$36,0),0)</f>
        <v>2024/25</v>
      </c>
      <c r="C57" s="22" t="str" cm="1">
        <f t="array" ref="C57">INDEX(C$10:C$36,MATCH($J57,$J$10:$J$36,0),0)</f>
        <v>CABLE</v>
      </c>
      <c r="D57" s="22" t="str" cm="1">
        <f t="array" ref="D57">INDEX(D$10:D$36,MATCH($J57,$J$10:$J$36,0),0)</f>
        <v>Replacement expenditure</v>
      </c>
      <c r="E57" s="22" cm="1">
        <f t="array" ref="E57">INDEX(E$10:E$36,MATCH($J57,$J$10:$J$36,0),0)</f>
        <v>0</v>
      </c>
      <c r="F57" s="22" cm="1">
        <f t="array" ref="F57">INDEX(F$10:F$36,MATCH($J57,$J$10:$J$36,0),0)</f>
        <v>0</v>
      </c>
      <c r="G57" s="22" cm="1">
        <f t="array" ref="G57">INDEX(G$10:G$36,MATCH($J57,$J$10:$J$36,0),0)</f>
        <v>0</v>
      </c>
      <c r="H57" s="22" cm="1">
        <f t="array" ref="H57">INDEX(H$10:H$36,MATCH($J57,$J$10:$J$36,0),0)</f>
        <v>0</v>
      </c>
      <c r="I57" s="22" cm="1">
        <f t="array" ref="I57">INDEX(I$10:I$36,MATCH($J57,$J$10:$J$36,0),0)</f>
        <v>0</v>
      </c>
      <c r="J57" s="6">
        <f t="shared" si="2"/>
        <v>0</v>
      </c>
    </row>
    <row r="58" spans="1:12">
      <c r="A58" s="22" t="str" cm="1">
        <f t="array" ref="A58">INDEX(A$10:A$36,MATCH($J58,$J$10:$J$36,0),0)</f>
        <v>Subsea Cable Repair Strategy</v>
      </c>
      <c r="B58" s="22" t="str" cm="1">
        <f t="array" ref="B58">INDEX(B$10:B$36,MATCH($J58,$J$10:$J$36,0),0)</f>
        <v>2024/25</v>
      </c>
      <c r="C58" s="22" t="str" cm="1">
        <f t="array" ref="C58">INDEX(C$10:C$36,MATCH($J58,$J$10:$J$36,0),0)</f>
        <v>CABLE</v>
      </c>
      <c r="D58" s="22" t="str" cm="1">
        <f t="array" ref="D58">INDEX(D$10:D$36,MATCH($J58,$J$10:$J$36,0),0)</f>
        <v>Replacement expenditure</v>
      </c>
      <c r="E58" s="22" cm="1">
        <f t="array" ref="E58">INDEX(E$10:E$36,MATCH($J58,$J$10:$J$36,0),0)</f>
        <v>0</v>
      </c>
      <c r="F58" s="22" cm="1">
        <f t="array" ref="F58">INDEX(F$10:F$36,MATCH($J58,$J$10:$J$36,0),0)</f>
        <v>0</v>
      </c>
      <c r="G58" s="22" cm="1">
        <f t="array" ref="G58">INDEX(G$10:G$36,MATCH($J58,$J$10:$J$36,0),0)</f>
        <v>0</v>
      </c>
      <c r="H58" s="22" cm="1">
        <f t="array" ref="H58">INDEX(H$10:H$36,MATCH($J58,$J$10:$J$36,0),0)</f>
        <v>0</v>
      </c>
      <c r="I58" s="22" cm="1">
        <f t="array" ref="I58">INDEX(I$10:I$36,MATCH($J58,$J$10:$J$36,0),0)</f>
        <v>0</v>
      </c>
      <c r="J58" s="6">
        <f t="shared" si="2"/>
        <v>0</v>
      </c>
    </row>
    <row r="59" spans="1:12">
      <c r="A59" s="22" t="str" cm="1">
        <f t="array" ref="A59">INDEX(A$10:A$36,MATCH($J59,$J$10:$J$36,0),0)</f>
        <v>Subsea Cable Repair Strategy</v>
      </c>
      <c r="B59" s="22" t="str" cm="1">
        <f t="array" ref="B59">INDEX(B$10:B$36,MATCH($J59,$J$10:$J$36,0),0)</f>
        <v>2024/25</v>
      </c>
      <c r="C59" s="22" t="str" cm="1">
        <f t="array" ref="C59">INDEX(C$10:C$36,MATCH($J59,$J$10:$J$36,0),0)</f>
        <v>CABLE</v>
      </c>
      <c r="D59" s="22" t="str" cm="1">
        <f t="array" ref="D59">INDEX(D$10:D$36,MATCH($J59,$J$10:$J$36,0),0)</f>
        <v>Replacement expenditure</v>
      </c>
      <c r="E59" s="22" cm="1">
        <f t="array" ref="E59">INDEX(E$10:E$36,MATCH($J59,$J$10:$J$36,0),0)</f>
        <v>0</v>
      </c>
      <c r="F59" s="22" cm="1">
        <f t="array" ref="F59">INDEX(F$10:F$36,MATCH($J59,$J$10:$J$36,0),0)</f>
        <v>0</v>
      </c>
      <c r="G59" s="22" cm="1">
        <f t="array" ref="G59">INDEX(G$10:G$36,MATCH($J59,$J$10:$J$36,0),0)</f>
        <v>0</v>
      </c>
      <c r="H59" s="22" cm="1">
        <f t="array" ref="H59">INDEX(H$10:H$36,MATCH($J59,$J$10:$J$36,0),0)</f>
        <v>0</v>
      </c>
      <c r="I59" s="22" cm="1">
        <f t="array" ref="I59">INDEX(I$10:I$36,MATCH($J59,$J$10:$J$36,0),0)</f>
        <v>0</v>
      </c>
      <c r="J59" s="6">
        <f t="shared" si="2"/>
        <v>0</v>
      </c>
    </row>
    <row r="60" spans="1:12">
      <c r="A60" s="22" t="str" cm="1">
        <f t="array" ref="A60">INDEX(A$10:A$36,MATCH($J60,$J$10:$J$36,0),0)</f>
        <v>Subsea Cable Repair Strategy</v>
      </c>
      <c r="B60" s="22" t="str" cm="1">
        <f t="array" ref="B60">INDEX(B$10:B$36,MATCH($J60,$J$10:$J$36,0),0)</f>
        <v>2024/25</v>
      </c>
      <c r="C60" s="22" t="str" cm="1">
        <f t="array" ref="C60">INDEX(C$10:C$36,MATCH($J60,$J$10:$J$36,0),0)</f>
        <v>CABLE</v>
      </c>
      <c r="D60" s="22" t="str" cm="1">
        <f t="array" ref="D60">INDEX(D$10:D$36,MATCH($J60,$J$10:$J$36,0),0)</f>
        <v>Replacement expenditure</v>
      </c>
      <c r="E60" s="22" cm="1">
        <f t="array" ref="E60">INDEX(E$10:E$36,MATCH($J60,$J$10:$J$36,0),0)</f>
        <v>0</v>
      </c>
      <c r="F60" s="22" cm="1">
        <f t="array" ref="F60">INDEX(F$10:F$36,MATCH($J60,$J$10:$J$36,0),0)</f>
        <v>0</v>
      </c>
      <c r="G60" s="22" cm="1">
        <f t="array" ref="G60">INDEX(G$10:G$36,MATCH($J60,$J$10:$J$36,0),0)</f>
        <v>0</v>
      </c>
      <c r="H60" s="22" cm="1">
        <f t="array" ref="H60">INDEX(H$10:H$36,MATCH($J60,$J$10:$J$36,0),0)</f>
        <v>0</v>
      </c>
      <c r="I60" s="22" cm="1">
        <f t="array" ref="I60">INDEX(I$10:I$36,MATCH($J60,$J$10:$J$36,0),0)</f>
        <v>0</v>
      </c>
      <c r="J60" s="6">
        <f t="shared" si="2"/>
        <v>0</v>
      </c>
    </row>
    <row r="61" spans="1:12" ht="15" thickBot="1">
      <c r="A61" s="22" t="str" cm="1">
        <f t="array" ref="A61">INDEX(A$10:A$36,MATCH($J61,$J$10:$J$36,0),0)</f>
        <v>Subsea Cable Repair Strategy</v>
      </c>
      <c r="B61" s="22" t="str" cm="1">
        <f t="array" ref="B61">INDEX(B$10:B$36,MATCH($J61,$J$10:$J$36,0),0)</f>
        <v>2024/25</v>
      </c>
      <c r="C61" s="22" t="str" cm="1">
        <f t="array" ref="C61">INDEX(C$10:C$36,MATCH($J61,$J$10:$J$36,0),0)</f>
        <v>CABLE</v>
      </c>
      <c r="D61" s="22" t="str" cm="1">
        <f t="array" ref="D61">INDEX(D$10:D$36,MATCH($J61,$J$10:$J$36,0),0)</f>
        <v>Replacement expenditure</v>
      </c>
      <c r="E61" s="22" cm="1">
        <f t="array" ref="E61">INDEX(E$10:E$36,MATCH($J61,$J$10:$J$36,0),0)</f>
        <v>0</v>
      </c>
      <c r="F61" s="22" cm="1">
        <f t="array" ref="F61">INDEX(F$10:F$36,MATCH($J61,$J$10:$J$36,0),0)</f>
        <v>0</v>
      </c>
      <c r="G61" s="22" cm="1">
        <f t="array" ref="G61">INDEX(G$10:G$36,MATCH($J61,$J$10:$J$36,0),0)</f>
        <v>0</v>
      </c>
      <c r="H61" s="22" cm="1">
        <f t="array" ref="H61">INDEX(H$10:H$36,MATCH($J61,$J$10:$J$36,0),0)</f>
        <v>0</v>
      </c>
      <c r="I61" s="22" cm="1">
        <f t="array" ref="I61">INDEX(I$10:I$36,MATCH($J61,$J$10:$J$36,0),0)</f>
        <v>0</v>
      </c>
      <c r="J61" s="6">
        <f t="shared" si="2"/>
        <v>0</v>
      </c>
    </row>
    <row r="62" spans="1:12" ht="15.6" thickTop="1" thickBot="1">
      <c r="A62" s="22" t="str" cm="1">
        <f t="array" ref="A62">INDEX(A$10:A$36,MATCH($J62,$J$10:$J$36,0),0)</f>
        <v>Subsea Cable Repair Strategy</v>
      </c>
      <c r="B62" s="22" t="str" cm="1">
        <f t="array" ref="B62">INDEX(B$10:B$36,MATCH($J62,$J$10:$J$36,0),0)</f>
        <v>2024/25</v>
      </c>
      <c r="C62" s="22" t="str" cm="1">
        <f t="array" ref="C62">INDEX(C$10:C$36,MATCH($J62,$J$10:$J$36,0),0)</f>
        <v>CABLE</v>
      </c>
      <c r="D62" s="22" t="str" cm="1">
        <f t="array" ref="D62">INDEX(D$10:D$36,MATCH($J62,$J$10:$J$36,0),0)</f>
        <v>Replacement expenditure</v>
      </c>
      <c r="E62" s="22" cm="1">
        <f t="array" ref="E62">INDEX(E$10:E$36,MATCH($J62,$J$10:$J$36,0),0)</f>
        <v>0</v>
      </c>
      <c r="F62" s="22" cm="1">
        <f t="array" ref="F62">INDEX(F$10:F$36,MATCH($J62,$J$10:$J$36,0),0)</f>
        <v>0</v>
      </c>
      <c r="G62" s="22" cm="1">
        <f t="array" ref="G62">INDEX(G$10:G$36,MATCH($J62,$J$10:$J$36,0),0)</f>
        <v>0</v>
      </c>
      <c r="H62" s="22" cm="1">
        <f t="array" ref="H62">INDEX(H$10:H$36,MATCH($J62,$J$10:$J$36,0),0)</f>
        <v>0</v>
      </c>
      <c r="I62" s="22" cm="1">
        <f t="array" ref="I62">INDEX(I$10:I$36,MATCH($J62,$J$10:$J$36,0),0)</f>
        <v>0</v>
      </c>
      <c r="J62" s="6">
        <f t="shared" si="2"/>
        <v>0</v>
      </c>
      <c r="L62" s="30">
        <f>SUM(J41:J62)-J5</f>
        <v>0</v>
      </c>
    </row>
    <row r="63" spans="1:12" ht="15" thickTop="1"/>
    <row r="64" spans="1:12" ht="16.8">
      <c r="A64" s="4" t="s">
        <v>111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1:18">
      <c r="A65" s="3" t="str">
        <f>A38</f>
        <v>Forecast Period ($FY 2025/26 '000)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8">
      <c r="A66" s="18" t="str">
        <f>A39</f>
        <v>Project</v>
      </c>
      <c r="B66" s="18" t="str">
        <f t="shared" ref="B66:J66" si="3">B39</f>
        <v>Real $</v>
      </c>
      <c r="C66" s="18" t="str">
        <f t="shared" si="3"/>
        <v>Asset Classes (Fore)</v>
      </c>
      <c r="D66" s="18" t="str">
        <f t="shared" si="3"/>
        <v>Driver</v>
      </c>
      <c r="E66" s="18" t="str">
        <f t="shared" si="3"/>
        <v>2025/26</v>
      </c>
      <c r="F66" s="18" t="str">
        <f t="shared" si="3"/>
        <v>2026/27</v>
      </c>
      <c r="G66" s="18" t="str">
        <f t="shared" si="3"/>
        <v>2027/28</v>
      </c>
      <c r="H66" s="18" t="str">
        <f t="shared" si="3"/>
        <v>2028/29</v>
      </c>
      <c r="I66" s="18" t="str">
        <f t="shared" si="3"/>
        <v>2029/30</v>
      </c>
      <c r="J66" s="18" t="str">
        <f t="shared" si="3"/>
        <v>Total</v>
      </c>
      <c r="K66" s="18"/>
      <c r="L66" s="18"/>
    </row>
    <row r="68" spans="1:18">
      <c r="A68" s="27" t="str">
        <f t="shared" ref="A68:A76" si="4">IF(J41&gt;1,A41,"")</f>
        <v>Control &amp; Protection - System Renewal</v>
      </c>
      <c r="B68" s="27" t="str">
        <f t="shared" ref="B68:D74" si="5">IF($J41&gt;2000,B41,"")</f>
        <v/>
      </c>
      <c r="C68" s="27" t="str">
        <f t="shared" si="5"/>
        <v/>
      </c>
      <c r="D68" s="27" t="str">
        <f t="shared" si="5"/>
        <v/>
      </c>
      <c r="E68" s="22">
        <f t="shared" ref="E68:I76" si="6">IF($A68="",0,E41)</f>
        <v>5.0970873786407767</v>
      </c>
      <c r="F68" s="22">
        <f t="shared" si="6"/>
        <v>12.778398058252426</v>
      </c>
      <c r="G68" s="22">
        <f t="shared" si="6"/>
        <v>26.884587378640777</v>
      </c>
      <c r="H68" s="22">
        <f t="shared" si="6"/>
        <v>26.884587378640777</v>
      </c>
      <c r="I68" s="22">
        <f t="shared" si="6"/>
        <v>15.362621359223301</v>
      </c>
      <c r="J68" s="6">
        <f>SUM(E68:I68)</f>
        <v>87.007281553398059</v>
      </c>
    </row>
    <row r="69" spans="1:18">
      <c r="A69" s="27" t="str">
        <f t="shared" si="4"/>
        <v>Spare Subsea Cable</v>
      </c>
      <c r="B69" s="27" t="str">
        <f t="shared" si="5"/>
        <v/>
      </c>
      <c r="C69" s="27" t="str">
        <f t="shared" si="5"/>
        <v/>
      </c>
      <c r="D69" s="27" t="str">
        <f t="shared" si="5"/>
        <v/>
      </c>
      <c r="E69" s="22">
        <f t="shared" si="6"/>
        <v>3.1853807766990294</v>
      </c>
      <c r="F69" s="22">
        <f t="shared" si="6"/>
        <v>7.2601941747572818</v>
      </c>
      <c r="G69" s="22">
        <f t="shared" si="6"/>
        <v>0</v>
      </c>
      <c r="H69" s="22">
        <f t="shared" si="6"/>
        <v>0</v>
      </c>
      <c r="I69" s="22">
        <f t="shared" si="6"/>
        <v>0</v>
      </c>
      <c r="J69" s="6">
        <f t="shared" ref="J69:J76" si="7">SUM(E69:I69)</f>
        <v>10.445574951456312</v>
      </c>
    </row>
    <row r="70" spans="1:18">
      <c r="A70" s="27" t="str">
        <f t="shared" si="4"/>
        <v>Cyber Security</v>
      </c>
      <c r="B70" s="27" t="str">
        <f t="shared" si="5"/>
        <v/>
      </c>
      <c r="C70" s="27" t="str">
        <f t="shared" si="5"/>
        <v/>
      </c>
      <c r="D70" s="27" t="str">
        <f t="shared" si="5"/>
        <v/>
      </c>
      <c r="E70" s="22">
        <f t="shared" si="6"/>
        <v>0.94218889914282666</v>
      </c>
      <c r="F70" s="22">
        <f t="shared" si="6"/>
        <v>0.90524500198576807</v>
      </c>
      <c r="G70" s="22">
        <f t="shared" si="6"/>
        <v>0.56946695978069095</v>
      </c>
      <c r="H70" s="22">
        <f t="shared" si="6"/>
        <v>0.56946695978069095</v>
      </c>
      <c r="I70" s="22">
        <f t="shared" si="6"/>
        <v>0.56946695978069095</v>
      </c>
      <c r="J70" s="6">
        <f t="shared" si="7"/>
        <v>3.5558347804706676</v>
      </c>
    </row>
    <row r="71" spans="1:18">
      <c r="A71" s="27" t="str">
        <f t="shared" si="4"/>
        <v>Physical Security and Natural Hazards</v>
      </c>
      <c r="B71" s="27" t="str">
        <f t="shared" si="5"/>
        <v/>
      </c>
      <c r="C71" s="27" t="str">
        <f t="shared" si="5"/>
        <v/>
      </c>
      <c r="D71" s="27" t="str">
        <f t="shared" si="5"/>
        <v/>
      </c>
      <c r="E71" s="22">
        <f t="shared" si="6"/>
        <v>1.033794261368508</v>
      </c>
      <c r="F71" s="22">
        <f t="shared" si="6"/>
        <v>1.033794261368508</v>
      </c>
      <c r="G71" s="22">
        <f t="shared" si="6"/>
        <v>0</v>
      </c>
      <c r="H71" s="22">
        <f t="shared" si="6"/>
        <v>0</v>
      </c>
      <c r="I71" s="22">
        <f t="shared" si="6"/>
        <v>0</v>
      </c>
      <c r="J71" s="6">
        <f t="shared" si="7"/>
        <v>2.0675885227370161</v>
      </c>
    </row>
    <row r="72" spans="1:18">
      <c r="A72" s="27" t="str">
        <f t="shared" si="4"/>
        <v/>
      </c>
      <c r="B72" s="27" t="str">
        <f t="shared" si="5"/>
        <v/>
      </c>
      <c r="C72" s="27" t="str">
        <f t="shared" si="5"/>
        <v/>
      </c>
      <c r="D72" s="27" t="str">
        <f t="shared" si="5"/>
        <v/>
      </c>
      <c r="E72" s="22">
        <f t="shared" si="6"/>
        <v>0</v>
      </c>
      <c r="F72" s="22">
        <f t="shared" si="6"/>
        <v>0</v>
      </c>
      <c r="G72" s="22">
        <f t="shared" si="6"/>
        <v>0</v>
      </c>
      <c r="H72" s="22">
        <f t="shared" si="6"/>
        <v>0</v>
      </c>
      <c r="I72" s="22">
        <f t="shared" si="6"/>
        <v>0</v>
      </c>
      <c r="J72" s="6">
        <f t="shared" si="7"/>
        <v>0</v>
      </c>
    </row>
    <row r="73" spans="1:18">
      <c r="A73" s="27" t="str">
        <f t="shared" si="4"/>
        <v/>
      </c>
      <c r="B73" s="27" t="str">
        <f t="shared" si="5"/>
        <v/>
      </c>
      <c r="C73" s="27" t="str">
        <f t="shared" si="5"/>
        <v/>
      </c>
      <c r="D73" s="27" t="str">
        <f t="shared" si="5"/>
        <v/>
      </c>
      <c r="E73" s="22">
        <f t="shared" si="6"/>
        <v>0</v>
      </c>
      <c r="F73" s="22">
        <f t="shared" si="6"/>
        <v>0</v>
      </c>
      <c r="G73" s="22">
        <f t="shared" si="6"/>
        <v>0</v>
      </c>
      <c r="H73" s="22">
        <f t="shared" si="6"/>
        <v>0</v>
      </c>
      <c r="I73" s="22">
        <f t="shared" si="6"/>
        <v>0</v>
      </c>
      <c r="J73" s="6">
        <f t="shared" si="7"/>
        <v>0</v>
      </c>
    </row>
    <row r="74" spans="1:18">
      <c r="A74" s="27" t="str">
        <f t="shared" si="4"/>
        <v/>
      </c>
      <c r="B74" s="27" t="str">
        <f t="shared" si="5"/>
        <v/>
      </c>
      <c r="C74" s="27" t="str">
        <f t="shared" si="5"/>
        <v/>
      </c>
      <c r="D74" s="27" t="str">
        <f t="shared" si="5"/>
        <v/>
      </c>
      <c r="E74" s="22">
        <f t="shared" si="6"/>
        <v>0</v>
      </c>
      <c r="F74" s="22">
        <f t="shared" si="6"/>
        <v>0</v>
      </c>
      <c r="G74" s="22">
        <f t="shared" si="6"/>
        <v>0</v>
      </c>
      <c r="H74" s="22">
        <f t="shared" si="6"/>
        <v>0</v>
      </c>
      <c r="I74" s="22">
        <f t="shared" si="6"/>
        <v>0</v>
      </c>
      <c r="J74" s="6">
        <f t="shared" si="7"/>
        <v>0</v>
      </c>
    </row>
    <row r="75" spans="1:18">
      <c r="A75" s="27" t="str">
        <f t="shared" si="4"/>
        <v/>
      </c>
      <c r="B75" s="27"/>
      <c r="C75" s="27"/>
      <c r="D75" s="27"/>
      <c r="E75" s="22">
        <f t="shared" si="6"/>
        <v>0</v>
      </c>
      <c r="F75" s="22">
        <f t="shared" si="6"/>
        <v>0</v>
      </c>
      <c r="G75" s="22">
        <f t="shared" si="6"/>
        <v>0</v>
      </c>
      <c r="H75" s="22">
        <f t="shared" si="6"/>
        <v>0</v>
      </c>
      <c r="I75" s="22">
        <f t="shared" si="6"/>
        <v>0</v>
      </c>
      <c r="J75" s="6">
        <f t="shared" si="7"/>
        <v>0</v>
      </c>
    </row>
    <row r="76" spans="1:18">
      <c r="A76" s="27" t="str">
        <f t="shared" si="4"/>
        <v/>
      </c>
      <c r="B76" s="27" t="str">
        <f>IF($J48&gt;2000,B48,"")</f>
        <v/>
      </c>
      <c r="C76" s="27" t="str">
        <f>IF($J48&gt;2000,C48,"")</f>
        <v/>
      </c>
      <c r="D76" s="27" t="str">
        <f>IF($J48&gt;2000,D48,"")</f>
        <v/>
      </c>
      <c r="E76" s="22">
        <f t="shared" si="6"/>
        <v>0</v>
      </c>
      <c r="F76" s="22">
        <f t="shared" si="6"/>
        <v>0</v>
      </c>
      <c r="G76" s="22">
        <f t="shared" si="6"/>
        <v>0</v>
      </c>
      <c r="H76" s="22">
        <f t="shared" si="6"/>
        <v>0</v>
      </c>
      <c r="I76" s="22">
        <f t="shared" si="6"/>
        <v>0</v>
      </c>
      <c r="J76" s="6">
        <f t="shared" si="7"/>
        <v>0</v>
      </c>
    </row>
    <row r="78" spans="1:18" ht="16.8">
      <c r="A78" s="4" t="s">
        <v>112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138" t="s">
        <v>240</v>
      </c>
    </row>
    <row r="79" spans="1:18">
      <c r="A79" s="3" t="s">
        <v>10</v>
      </c>
      <c r="B79" s="3" t="str">
        <f>B66</f>
        <v>Real $</v>
      </c>
      <c r="C79" s="3" t="str">
        <f>C66</f>
        <v>Asset Classes (Fore)</v>
      </c>
      <c r="D79" s="3" t="str">
        <f>D66</f>
        <v>Driver</v>
      </c>
      <c r="E79" s="3" t="str">
        <f>E8</f>
        <v>2025/26</v>
      </c>
      <c r="F79" s="3" t="str">
        <f>F8</f>
        <v>2026/27</v>
      </c>
      <c r="G79" s="3" t="str">
        <f>G8</f>
        <v>2027/28</v>
      </c>
      <c r="H79" s="3" t="str">
        <f>H8</f>
        <v>2028/29</v>
      </c>
      <c r="I79" s="3" t="str">
        <f>I8</f>
        <v>2029/30</v>
      </c>
      <c r="J79" s="3" t="s">
        <v>2</v>
      </c>
      <c r="K79" s="3"/>
      <c r="L79" s="3"/>
      <c r="M79" s="3" t="s">
        <v>97</v>
      </c>
      <c r="N79" s="3" t="s">
        <v>98</v>
      </c>
      <c r="O79" s="3" t="s">
        <v>99</v>
      </c>
      <c r="P79" s="3" t="s">
        <v>100</v>
      </c>
      <c r="Q79" s="3" t="s">
        <v>19</v>
      </c>
      <c r="R79" s="3" t="s">
        <v>2</v>
      </c>
    </row>
    <row r="81" spans="1:18">
      <c r="A81" s="6" t="str">
        <f>'1.1 Input'!C20</f>
        <v>AC FILTERS</v>
      </c>
      <c r="B81" s="6" t="str">
        <f>IF(A81="","",$B$10)</f>
        <v>2024/25</v>
      </c>
      <c r="C81" s="6"/>
      <c r="D81" s="6"/>
      <c r="E81" s="6">
        <f t="shared" ref="E81:I90" si="8">SUMIF($C$10:$C$35,$A81,E$10:E$35)</f>
        <v>0</v>
      </c>
      <c r="F81" s="6">
        <f t="shared" si="8"/>
        <v>0</v>
      </c>
      <c r="G81" s="6">
        <f t="shared" si="8"/>
        <v>0</v>
      </c>
      <c r="H81" s="6">
        <f t="shared" si="8"/>
        <v>0</v>
      </c>
      <c r="I81" s="6">
        <f t="shared" si="8"/>
        <v>0</v>
      </c>
      <c r="J81" s="6">
        <f t="shared" ref="J81" si="9">SUM(E81:I81)</f>
        <v>0</v>
      </c>
      <c r="M81" s="137">
        <f>E81/'1.1 Input'!$K$13</f>
        <v>0</v>
      </c>
      <c r="N81" s="137">
        <f>F81/'1.1 Input'!$K$13</f>
        <v>0</v>
      </c>
      <c r="O81" s="137">
        <f>G81/'1.1 Input'!$K$13</f>
        <v>0</v>
      </c>
      <c r="P81" s="137">
        <f>H81/'1.1 Input'!$K$13</f>
        <v>0</v>
      </c>
      <c r="Q81" s="137">
        <f>I81/'1.1 Input'!$K$13</f>
        <v>0</v>
      </c>
      <c r="R81" s="137">
        <f>SUM(N81:Q81)</f>
        <v>0</v>
      </c>
    </row>
    <row r="82" spans="1:18">
      <c r="A82" s="6" t="str">
        <f>'1.1 Input'!C21</f>
        <v>AC SWITCHYARD</v>
      </c>
      <c r="B82" s="6" t="str">
        <f t="shared" ref="B82:B99" si="10">IF(A82="","",$B$10)</f>
        <v>2024/25</v>
      </c>
      <c r="C82" s="6"/>
      <c r="D82" s="6"/>
      <c r="E82" s="6">
        <f t="shared" si="8"/>
        <v>0</v>
      </c>
      <c r="F82" s="6">
        <f t="shared" si="8"/>
        <v>0</v>
      </c>
      <c r="G82" s="6">
        <f t="shared" si="8"/>
        <v>0</v>
      </c>
      <c r="H82" s="6">
        <f t="shared" si="8"/>
        <v>0</v>
      </c>
      <c r="I82" s="6">
        <f t="shared" si="8"/>
        <v>0</v>
      </c>
      <c r="J82" s="6">
        <f t="shared" ref="J82:J99" si="11">SUM(E82:I82)</f>
        <v>0</v>
      </c>
      <c r="M82" s="137">
        <f>E82/'1.1 Input'!$K$13</f>
        <v>0</v>
      </c>
      <c r="N82" s="137">
        <f>F82/'1.1 Input'!$K$13</f>
        <v>0</v>
      </c>
      <c r="O82" s="137">
        <f>G82/'1.1 Input'!$K$13</f>
        <v>0</v>
      </c>
      <c r="P82" s="137">
        <f>H82/'1.1 Input'!$K$13</f>
        <v>0</v>
      </c>
      <c r="Q82" s="137">
        <f>I82/'1.1 Input'!$K$13</f>
        <v>0</v>
      </c>
      <c r="R82" s="137">
        <f t="shared" ref="R82:R102" si="12">SUM(N82:Q82)</f>
        <v>0</v>
      </c>
    </row>
    <row r="83" spans="1:18">
      <c r="A83" s="6" t="str">
        <f>'1.1 Input'!C22</f>
        <v>AUXILIARY SYSTEMS</v>
      </c>
      <c r="B83" s="6" t="str">
        <f t="shared" si="10"/>
        <v>2024/25</v>
      </c>
      <c r="C83" s="6"/>
      <c r="D83" s="6"/>
      <c r="E83" s="6">
        <f t="shared" si="8"/>
        <v>0</v>
      </c>
      <c r="F83" s="6">
        <f t="shared" si="8"/>
        <v>0</v>
      </c>
      <c r="G83" s="6">
        <f t="shared" si="8"/>
        <v>0</v>
      </c>
      <c r="H83" s="6">
        <f t="shared" si="8"/>
        <v>0</v>
      </c>
      <c r="I83" s="6">
        <f t="shared" si="8"/>
        <v>0</v>
      </c>
      <c r="J83" s="6">
        <f t="shared" si="11"/>
        <v>0</v>
      </c>
      <c r="M83" s="137">
        <f>E83/'1.1 Input'!$K$13</f>
        <v>0</v>
      </c>
      <c r="N83" s="137">
        <f>F83/'1.1 Input'!$K$13</f>
        <v>0</v>
      </c>
      <c r="O83" s="137">
        <f>G83/'1.1 Input'!$K$13</f>
        <v>0</v>
      </c>
      <c r="P83" s="137">
        <f>H83/'1.1 Input'!$K$13</f>
        <v>0</v>
      </c>
      <c r="Q83" s="137">
        <f>I83/'1.1 Input'!$K$13</f>
        <v>0</v>
      </c>
      <c r="R83" s="137">
        <f t="shared" si="12"/>
        <v>0</v>
      </c>
    </row>
    <row r="84" spans="1:18">
      <c r="A84" s="6" t="str">
        <f>'1.1 Input'!C23</f>
        <v>CABLE</v>
      </c>
      <c r="B84" s="6" t="str">
        <f t="shared" si="10"/>
        <v>2024/25</v>
      </c>
      <c r="C84" s="6"/>
      <c r="D84" s="6"/>
      <c r="E84" s="6">
        <f t="shared" si="8"/>
        <v>3.5873807766990295</v>
      </c>
      <c r="F84" s="6">
        <f t="shared" si="8"/>
        <v>7.2601941747572818</v>
      </c>
      <c r="G84" s="6">
        <f t="shared" si="8"/>
        <v>0</v>
      </c>
      <c r="H84" s="6">
        <f t="shared" si="8"/>
        <v>0</v>
      </c>
      <c r="I84" s="6">
        <f t="shared" si="8"/>
        <v>0</v>
      </c>
      <c r="J84" s="6">
        <f t="shared" si="11"/>
        <v>10.847574951456311</v>
      </c>
      <c r="M84" s="137">
        <f>E84/'1.1 Input'!$K$13</f>
        <v>3.6950022000000002</v>
      </c>
      <c r="N84" s="137">
        <f>F84/'1.1 Input'!$K$13</f>
        <v>7.4779999999999998</v>
      </c>
      <c r="O84" s="137">
        <f>G84/'1.1 Input'!$K$13</f>
        <v>0</v>
      </c>
      <c r="P84" s="137">
        <f>H84/'1.1 Input'!$K$13</f>
        <v>0</v>
      </c>
      <c r="Q84" s="137">
        <f>I84/'1.1 Input'!$K$13</f>
        <v>0</v>
      </c>
      <c r="R84" s="137">
        <f t="shared" si="12"/>
        <v>7.4779999999999998</v>
      </c>
    </row>
    <row r="85" spans="1:18">
      <c r="A85" s="6" t="str">
        <f>'1.1 Input'!C24</f>
        <v>CONTROL SYSTEM</v>
      </c>
      <c r="B85" s="6" t="str">
        <f t="shared" si="10"/>
        <v>2024/25</v>
      </c>
      <c r="C85" s="6"/>
      <c r="D85" s="6"/>
      <c r="E85" s="6">
        <f t="shared" si="8"/>
        <v>5.0970873786407767</v>
      </c>
      <c r="F85" s="6">
        <f t="shared" si="8"/>
        <v>12.778398058252426</v>
      </c>
      <c r="G85" s="6">
        <f t="shared" si="8"/>
        <v>26.884587378640777</v>
      </c>
      <c r="H85" s="6">
        <f t="shared" si="8"/>
        <v>26.884587378640777</v>
      </c>
      <c r="I85" s="6">
        <f t="shared" si="8"/>
        <v>15.362621359223301</v>
      </c>
      <c r="J85" s="6">
        <f t="shared" si="11"/>
        <v>87.007281553398059</v>
      </c>
      <c r="M85" s="137">
        <f>E85/'1.1 Input'!$K$13</f>
        <v>5.25</v>
      </c>
      <c r="N85" s="137">
        <f>F85/'1.1 Input'!$K$13</f>
        <v>13.16175</v>
      </c>
      <c r="O85" s="137">
        <f>G85/'1.1 Input'!$K$13</f>
        <v>27.691125</v>
      </c>
      <c r="P85" s="137">
        <f>H85/'1.1 Input'!$K$13</f>
        <v>27.691125</v>
      </c>
      <c r="Q85" s="137">
        <f>I85/'1.1 Input'!$K$13</f>
        <v>15.823499999999999</v>
      </c>
      <c r="R85" s="137">
        <f t="shared" si="12"/>
        <v>84.367499999999993</v>
      </c>
    </row>
    <row r="86" spans="1:18">
      <c r="A86" s="6" t="str">
        <f>'1.1 Input'!C25</f>
        <v>CONVERTER TRANSFORMER</v>
      </c>
      <c r="B86" s="6" t="str">
        <f t="shared" si="10"/>
        <v>2024/25</v>
      </c>
      <c r="C86" s="6"/>
      <c r="D86" s="6"/>
      <c r="E86" s="6">
        <f t="shared" si="8"/>
        <v>0</v>
      </c>
      <c r="F86" s="6">
        <f t="shared" si="8"/>
        <v>0</v>
      </c>
      <c r="G86" s="6">
        <f t="shared" si="8"/>
        <v>0</v>
      </c>
      <c r="H86" s="6">
        <f t="shared" si="8"/>
        <v>0</v>
      </c>
      <c r="I86" s="6">
        <f t="shared" si="8"/>
        <v>0</v>
      </c>
      <c r="J86" s="6">
        <f t="shared" si="11"/>
        <v>0</v>
      </c>
      <c r="M86" s="137">
        <f>E86/'1.1 Input'!$K$13</f>
        <v>0</v>
      </c>
      <c r="N86" s="137">
        <f>F86/'1.1 Input'!$K$13</f>
        <v>0</v>
      </c>
      <c r="O86" s="137">
        <f>G86/'1.1 Input'!$K$13</f>
        <v>0</v>
      </c>
      <c r="P86" s="137">
        <f>H86/'1.1 Input'!$K$13</f>
        <v>0</v>
      </c>
      <c r="Q86" s="137">
        <f>I86/'1.1 Input'!$K$13</f>
        <v>0</v>
      </c>
      <c r="R86" s="137">
        <f t="shared" si="12"/>
        <v>0</v>
      </c>
    </row>
    <row r="87" spans="1:18">
      <c r="A87" s="6" t="str">
        <f>'1.1 Input'!C26</f>
        <v>DC FILTER</v>
      </c>
      <c r="B87" s="6" t="str">
        <f t="shared" si="10"/>
        <v>2024/25</v>
      </c>
      <c r="C87" s="6"/>
      <c r="D87" s="6"/>
      <c r="E87" s="6">
        <f t="shared" si="8"/>
        <v>0</v>
      </c>
      <c r="F87" s="6">
        <f t="shared" si="8"/>
        <v>0</v>
      </c>
      <c r="G87" s="6">
        <f t="shared" si="8"/>
        <v>0</v>
      </c>
      <c r="H87" s="6">
        <f t="shared" si="8"/>
        <v>0</v>
      </c>
      <c r="I87" s="6">
        <f t="shared" si="8"/>
        <v>0</v>
      </c>
      <c r="J87" s="6">
        <f t="shared" si="11"/>
        <v>0</v>
      </c>
      <c r="M87" s="137">
        <f>E87/'1.1 Input'!$K$13</f>
        <v>0</v>
      </c>
      <c r="N87" s="137">
        <f>F87/'1.1 Input'!$K$13</f>
        <v>0</v>
      </c>
      <c r="O87" s="137">
        <f>G87/'1.1 Input'!$K$13</f>
        <v>0</v>
      </c>
      <c r="P87" s="137">
        <f>H87/'1.1 Input'!$K$13</f>
        <v>0</v>
      </c>
      <c r="Q87" s="137">
        <f>I87/'1.1 Input'!$K$13</f>
        <v>0</v>
      </c>
      <c r="R87" s="137">
        <f t="shared" si="12"/>
        <v>0</v>
      </c>
    </row>
    <row r="88" spans="1:18">
      <c r="A88" s="6" t="str">
        <f>'1.1 Input'!C27</f>
        <v>DC SWITCHYARD</v>
      </c>
      <c r="B88" s="6" t="str">
        <f t="shared" si="10"/>
        <v>2024/25</v>
      </c>
      <c r="C88" s="6"/>
      <c r="D88" s="6"/>
      <c r="E88" s="6">
        <f t="shared" si="8"/>
        <v>0</v>
      </c>
      <c r="F88" s="6">
        <f t="shared" si="8"/>
        <v>0</v>
      </c>
      <c r="G88" s="6">
        <f t="shared" si="8"/>
        <v>0</v>
      </c>
      <c r="H88" s="6">
        <f t="shared" si="8"/>
        <v>0</v>
      </c>
      <c r="I88" s="6">
        <f t="shared" si="8"/>
        <v>0</v>
      </c>
      <c r="J88" s="6">
        <f t="shared" si="11"/>
        <v>0</v>
      </c>
      <c r="M88" s="137">
        <f>E88/'1.1 Input'!$K$13</f>
        <v>0</v>
      </c>
      <c r="N88" s="137">
        <f>F88/'1.1 Input'!$K$13</f>
        <v>0</v>
      </c>
      <c r="O88" s="137">
        <f>G88/'1.1 Input'!$K$13</f>
        <v>0</v>
      </c>
      <c r="P88" s="137">
        <f>H88/'1.1 Input'!$K$13</f>
        <v>0</v>
      </c>
      <c r="Q88" s="137">
        <f>I88/'1.1 Input'!$K$13</f>
        <v>0</v>
      </c>
      <c r="R88" s="137">
        <f t="shared" si="12"/>
        <v>0</v>
      </c>
    </row>
    <row r="89" spans="1:18">
      <c r="A89" s="6" t="str">
        <f>'1.1 Input'!C28</f>
        <v>EASEMENT</v>
      </c>
      <c r="B89" s="6" t="str">
        <f t="shared" si="10"/>
        <v>2024/25</v>
      </c>
      <c r="C89" s="6"/>
      <c r="D89" s="6"/>
      <c r="E89" s="6">
        <f t="shared" si="8"/>
        <v>0</v>
      </c>
      <c r="F89" s="6">
        <f t="shared" si="8"/>
        <v>0</v>
      </c>
      <c r="G89" s="6">
        <f t="shared" si="8"/>
        <v>0</v>
      </c>
      <c r="H89" s="6">
        <f t="shared" si="8"/>
        <v>0</v>
      </c>
      <c r="I89" s="6">
        <f t="shared" si="8"/>
        <v>0</v>
      </c>
      <c r="J89" s="6">
        <f t="shared" si="11"/>
        <v>0</v>
      </c>
      <c r="M89" s="137">
        <f>E89/'1.1 Input'!$K$13</f>
        <v>0</v>
      </c>
      <c r="N89" s="137">
        <f>F89/'1.1 Input'!$K$13</f>
        <v>0</v>
      </c>
      <c r="O89" s="137">
        <f>G89/'1.1 Input'!$K$13</f>
        <v>0</v>
      </c>
      <c r="P89" s="137">
        <f>H89/'1.1 Input'!$K$13</f>
        <v>0</v>
      </c>
      <c r="Q89" s="137">
        <f>I89/'1.1 Input'!$K$13</f>
        <v>0</v>
      </c>
      <c r="R89" s="137">
        <f t="shared" si="12"/>
        <v>0</v>
      </c>
    </row>
    <row r="90" spans="1:18">
      <c r="A90" s="6" t="str">
        <f>'1.1 Input'!C29</f>
        <v>FREEHOLD LAND</v>
      </c>
      <c r="B90" s="6" t="str">
        <f t="shared" si="10"/>
        <v>2024/25</v>
      </c>
      <c r="C90" s="6"/>
      <c r="D90" s="6"/>
      <c r="E90" s="6">
        <f t="shared" si="8"/>
        <v>0</v>
      </c>
      <c r="F90" s="6">
        <f t="shared" si="8"/>
        <v>0</v>
      </c>
      <c r="G90" s="6">
        <f t="shared" si="8"/>
        <v>0</v>
      </c>
      <c r="H90" s="6">
        <f t="shared" si="8"/>
        <v>0</v>
      </c>
      <c r="I90" s="6">
        <f t="shared" si="8"/>
        <v>0</v>
      </c>
      <c r="J90" s="6">
        <f t="shared" si="11"/>
        <v>0</v>
      </c>
      <c r="M90" s="137">
        <f>E90/'1.1 Input'!$K$13</f>
        <v>0</v>
      </c>
      <c r="N90" s="137">
        <f>F90/'1.1 Input'!$K$13</f>
        <v>0</v>
      </c>
      <c r="O90" s="137">
        <f>G90/'1.1 Input'!$K$13</f>
        <v>0</v>
      </c>
      <c r="P90" s="137">
        <f>H90/'1.1 Input'!$K$13</f>
        <v>0</v>
      </c>
      <c r="Q90" s="137">
        <f>I90/'1.1 Input'!$K$13</f>
        <v>0</v>
      </c>
      <c r="R90" s="137">
        <f t="shared" si="12"/>
        <v>0</v>
      </c>
    </row>
    <row r="91" spans="1:18">
      <c r="A91" s="6" t="str">
        <f>'1.1 Input'!C30</f>
        <v>MEASURING DEVICES</v>
      </c>
      <c r="B91" s="6" t="str">
        <f t="shared" si="10"/>
        <v>2024/25</v>
      </c>
      <c r="C91" s="6"/>
      <c r="D91" s="6"/>
      <c r="E91" s="6">
        <f t="shared" ref="E91:I101" si="13">SUMIF($C$10:$C$35,$A91,E$10:E$35)</f>
        <v>0</v>
      </c>
      <c r="F91" s="6">
        <f t="shared" si="13"/>
        <v>0</v>
      </c>
      <c r="G91" s="6">
        <f t="shared" si="13"/>
        <v>0</v>
      </c>
      <c r="H91" s="6">
        <f t="shared" si="13"/>
        <v>0</v>
      </c>
      <c r="I91" s="6">
        <f t="shared" si="13"/>
        <v>0</v>
      </c>
      <c r="J91" s="6">
        <f t="shared" si="11"/>
        <v>0</v>
      </c>
      <c r="M91" s="137">
        <f>E91/'1.1 Input'!$K$13</f>
        <v>0</v>
      </c>
      <c r="N91" s="137">
        <f>F91/'1.1 Input'!$K$13</f>
        <v>0</v>
      </c>
      <c r="O91" s="137">
        <f>G91/'1.1 Input'!$K$13</f>
        <v>0</v>
      </c>
      <c r="P91" s="137">
        <f>H91/'1.1 Input'!$K$13</f>
        <v>0</v>
      </c>
      <c r="Q91" s="137">
        <f>I91/'1.1 Input'!$K$13</f>
        <v>0</v>
      </c>
      <c r="R91" s="137">
        <f t="shared" si="12"/>
        <v>0</v>
      </c>
    </row>
    <row r="92" spans="1:18">
      <c r="A92" s="6" t="str">
        <f>'1.1 Input'!C31</f>
        <v>MOTOR VEHICLES</v>
      </c>
      <c r="B92" s="6" t="str">
        <f t="shared" si="10"/>
        <v>2024/25</v>
      </c>
      <c r="C92" s="6"/>
      <c r="D92" s="6"/>
      <c r="E92" s="6">
        <f t="shared" si="13"/>
        <v>0</v>
      </c>
      <c r="F92" s="6">
        <f t="shared" si="13"/>
        <v>0</v>
      </c>
      <c r="G92" s="6">
        <f t="shared" si="13"/>
        <v>0</v>
      </c>
      <c r="H92" s="6">
        <f t="shared" si="13"/>
        <v>0</v>
      </c>
      <c r="I92" s="6">
        <f t="shared" si="13"/>
        <v>0</v>
      </c>
      <c r="J92" s="6">
        <f t="shared" si="11"/>
        <v>0</v>
      </c>
      <c r="M92" s="137">
        <f>E92/'1.1 Input'!$K$13</f>
        <v>0</v>
      </c>
      <c r="N92" s="137">
        <f>F92/'1.1 Input'!$K$13</f>
        <v>0</v>
      </c>
      <c r="O92" s="137">
        <f>G92/'1.1 Input'!$K$13</f>
        <v>0</v>
      </c>
      <c r="P92" s="137">
        <f>H92/'1.1 Input'!$K$13</f>
        <v>0</v>
      </c>
      <c r="Q92" s="137">
        <f>I92/'1.1 Input'!$K$13</f>
        <v>0</v>
      </c>
      <c r="R92" s="137">
        <f t="shared" si="12"/>
        <v>0</v>
      </c>
    </row>
    <row r="93" spans="1:18">
      <c r="A93" s="6" t="str">
        <f>'1.1 Input'!C32</f>
        <v>OTHER</v>
      </c>
      <c r="B93" s="6" t="str">
        <f t="shared" si="10"/>
        <v>2024/25</v>
      </c>
      <c r="C93" s="6"/>
      <c r="D93" s="6"/>
      <c r="E93" s="6">
        <f t="shared" si="13"/>
        <v>1.8139581645641509</v>
      </c>
      <c r="F93" s="6">
        <f t="shared" si="13"/>
        <v>1.3940227626082264</v>
      </c>
      <c r="G93" s="6">
        <f t="shared" si="13"/>
        <v>0.90433028481249</v>
      </c>
      <c r="H93" s="6">
        <f t="shared" si="13"/>
        <v>0.95707933674983547</v>
      </c>
      <c r="I93" s="6">
        <f t="shared" si="13"/>
        <v>1.0192519665931989</v>
      </c>
      <c r="J93" s="6">
        <f t="shared" si="11"/>
        <v>6.0886425153279014</v>
      </c>
      <c r="M93" s="137">
        <f>E93/'1.1 Input'!$K$13</f>
        <v>1.8683769095010754</v>
      </c>
      <c r="N93" s="137">
        <f>F93/'1.1 Input'!$K$13</f>
        <v>1.4358434454864732</v>
      </c>
      <c r="O93" s="137">
        <f>G93/'1.1 Input'!$K$13</f>
        <v>0.9314601933568647</v>
      </c>
      <c r="P93" s="137">
        <f>H93/'1.1 Input'!$K$13</f>
        <v>0.98579171685233058</v>
      </c>
      <c r="Q93" s="137">
        <f>I93/'1.1 Input'!$K$13</f>
        <v>1.0498295255909948</v>
      </c>
      <c r="R93" s="137">
        <f t="shared" si="12"/>
        <v>4.4029248812866637</v>
      </c>
    </row>
    <row r="94" spans="1:18">
      <c r="A94" s="6" t="str">
        <f>'1.1 Input'!C33</f>
        <v>OVERHEAD LINES</v>
      </c>
      <c r="B94" s="6" t="str">
        <f t="shared" si="10"/>
        <v>2024/25</v>
      </c>
      <c r="C94" s="6"/>
      <c r="D94" s="6"/>
      <c r="E94" s="6">
        <f t="shared" si="13"/>
        <v>0</v>
      </c>
      <c r="F94" s="6">
        <f t="shared" si="13"/>
        <v>0</v>
      </c>
      <c r="G94" s="6">
        <f t="shared" si="13"/>
        <v>0</v>
      </c>
      <c r="H94" s="6">
        <f t="shared" si="13"/>
        <v>0</v>
      </c>
      <c r="I94" s="6">
        <f t="shared" si="13"/>
        <v>0</v>
      </c>
      <c r="J94" s="6">
        <f t="shared" si="11"/>
        <v>0</v>
      </c>
      <c r="M94" s="137">
        <f>E94/'1.1 Input'!$K$13</f>
        <v>0</v>
      </c>
      <c r="N94" s="137">
        <f>F94/'1.1 Input'!$K$13</f>
        <v>0</v>
      </c>
      <c r="O94" s="137">
        <f>G94/'1.1 Input'!$K$13</f>
        <v>0</v>
      </c>
      <c r="P94" s="137">
        <f>H94/'1.1 Input'!$K$13</f>
        <v>0</v>
      </c>
      <c r="Q94" s="137">
        <f>I94/'1.1 Input'!$K$13</f>
        <v>0</v>
      </c>
      <c r="R94" s="137">
        <f t="shared" si="12"/>
        <v>0</v>
      </c>
    </row>
    <row r="95" spans="1:18">
      <c r="A95" s="6" t="str">
        <f>'1.1 Input'!C34</f>
        <v>SMOOTHING REACTOR</v>
      </c>
      <c r="B95" s="6" t="str">
        <f t="shared" si="10"/>
        <v>2024/25</v>
      </c>
      <c r="C95" s="6"/>
      <c r="D95" s="6"/>
      <c r="E95" s="6">
        <f t="shared" si="13"/>
        <v>0</v>
      </c>
      <c r="F95" s="6">
        <f t="shared" si="13"/>
        <v>0.75135321100917429</v>
      </c>
      <c r="G95" s="6">
        <f t="shared" si="13"/>
        <v>0</v>
      </c>
      <c r="H95" s="6">
        <f t="shared" si="13"/>
        <v>0</v>
      </c>
      <c r="I95" s="6">
        <f t="shared" si="13"/>
        <v>0</v>
      </c>
      <c r="J95" s="6">
        <f t="shared" si="11"/>
        <v>0.75135321100917429</v>
      </c>
      <c r="M95" s="137">
        <f>E95/'1.1 Input'!$K$13</f>
        <v>0</v>
      </c>
      <c r="N95" s="137">
        <f>F95/'1.1 Input'!$K$13</f>
        <v>0.77389380733944946</v>
      </c>
      <c r="O95" s="137">
        <f>G95/'1.1 Input'!$K$13</f>
        <v>0</v>
      </c>
      <c r="P95" s="137">
        <f>H95/'1.1 Input'!$K$13</f>
        <v>0</v>
      </c>
      <c r="Q95" s="137">
        <f>I95/'1.1 Input'!$K$13</f>
        <v>0</v>
      </c>
      <c r="R95" s="137">
        <f t="shared" si="12"/>
        <v>0.77389380733944946</v>
      </c>
    </row>
    <row r="96" spans="1:18">
      <c r="A96" s="6" t="str">
        <f>'1.1 Input'!C35</f>
        <v>STATION POWER SUPPLY</v>
      </c>
      <c r="B96" s="6" t="str">
        <f t="shared" si="10"/>
        <v>2024/25</v>
      </c>
      <c r="C96" s="6"/>
      <c r="D96" s="6"/>
      <c r="E96" s="6">
        <f t="shared" si="13"/>
        <v>0</v>
      </c>
      <c r="F96" s="6">
        <f t="shared" si="13"/>
        <v>0</v>
      </c>
      <c r="G96" s="6">
        <f t="shared" si="13"/>
        <v>0</v>
      </c>
      <c r="H96" s="6">
        <f t="shared" si="13"/>
        <v>0</v>
      </c>
      <c r="I96" s="6">
        <f t="shared" si="13"/>
        <v>0</v>
      </c>
      <c r="J96" s="6">
        <f t="shared" si="11"/>
        <v>0</v>
      </c>
      <c r="M96" s="137">
        <f>E96/'1.1 Input'!$K$13</f>
        <v>0</v>
      </c>
      <c r="N96" s="137">
        <f>F96/'1.1 Input'!$K$13</f>
        <v>0</v>
      </c>
      <c r="O96" s="137">
        <f>G96/'1.1 Input'!$K$13</f>
        <v>0</v>
      </c>
      <c r="P96" s="137">
        <f>H96/'1.1 Input'!$K$13</f>
        <v>0</v>
      </c>
      <c r="Q96" s="137">
        <f>I96/'1.1 Input'!$K$13</f>
        <v>0</v>
      </c>
      <c r="R96" s="137">
        <f t="shared" si="12"/>
        <v>0</v>
      </c>
    </row>
    <row r="97" spans="1:18">
      <c r="A97" s="6" t="str">
        <f>'1.1 Input'!C36</f>
        <v>SWITCHYARD COMPONENTS</v>
      </c>
      <c r="B97" s="6" t="str">
        <f t="shared" si="10"/>
        <v>2024/25</v>
      </c>
      <c r="C97" s="6"/>
      <c r="D97" s="6"/>
      <c r="E97" s="6">
        <f t="shared" si="13"/>
        <v>5.9470989761092156E-2</v>
      </c>
      <c r="F97" s="6">
        <f t="shared" si="13"/>
        <v>0.23788395904436863</v>
      </c>
      <c r="G97" s="6">
        <f t="shared" si="13"/>
        <v>0.11894197952218431</v>
      </c>
      <c r="H97" s="6">
        <f t="shared" si="13"/>
        <v>0.24977815699658704</v>
      </c>
      <c r="I97" s="6">
        <f t="shared" si="13"/>
        <v>0</v>
      </c>
      <c r="J97" s="6">
        <f t="shared" si="11"/>
        <v>0.6660750853242321</v>
      </c>
      <c r="M97" s="137">
        <f>E97/'1.1 Input'!$K$13</f>
        <v>6.1255119453924922E-2</v>
      </c>
      <c r="N97" s="137">
        <f>F97/'1.1 Input'!$K$13</f>
        <v>0.24502047781569969</v>
      </c>
      <c r="O97" s="137">
        <f>G97/'1.1 Input'!$K$13</f>
        <v>0.12251023890784984</v>
      </c>
      <c r="P97" s="137">
        <f>H97/'1.1 Input'!$K$13</f>
        <v>0.25727150170648466</v>
      </c>
      <c r="Q97" s="137">
        <f>I97/'1.1 Input'!$K$13</f>
        <v>0</v>
      </c>
      <c r="R97" s="137">
        <f t="shared" si="12"/>
        <v>0.62480221843003414</v>
      </c>
    </row>
    <row r="98" spans="1:18">
      <c r="A98" s="6" t="str">
        <f>'1.1 Input'!C37</f>
        <v>VALVE COOLING</v>
      </c>
      <c r="B98" s="6" t="str">
        <f t="shared" si="10"/>
        <v>2024/25</v>
      </c>
      <c r="C98" s="6"/>
      <c r="D98" s="6"/>
      <c r="E98" s="6">
        <f t="shared" si="13"/>
        <v>0</v>
      </c>
      <c r="F98" s="6">
        <f t="shared" si="13"/>
        <v>0</v>
      </c>
      <c r="G98" s="6">
        <f t="shared" si="13"/>
        <v>0</v>
      </c>
      <c r="H98" s="6">
        <f t="shared" si="13"/>
        <v>0</v>
      </c>
      <c r="I98" s="6">
        <f t="shared" si="13"/>
        <v>0</v>
      </c>
      <c r="J98" s="6">
        <f t="shared" si="11"/>
        <v>0</v>
      </c>
      <c r="M98" s="137">
        <f>E98/'1.1 Input'!$K$13</f>
        <v>0</v>
      </c>
      <c r="N98" s="137">
        <f>F98/'1.1 Input'!$K$13</f>
        <v>0</v>
      </c>
      <c r="O98" s="137">
        <f>G98/'1.1 Input'!$K$13</f>
        <v>0</v>
      </c>
      <c r="P98" s="137">
        <f>H98/'1.1 Input'!$K$13</f>
        <v>0</v>
      </c>
      <c r="Q98" s="137">
        <f>I98/'1.1 Input'!$K$13</f>
        <v>0</v>
      </c>
      <c r="R98" s="137">
        <f t="shared" si="12"/>
        <v>0</v>
      </c>
    </row>
    <row r="99" spans="1:18">
      <c r="A99" s="6" t="str">
        <f>'1.1 Input'!C38</f>
        <v>VALVE HALL</v>
      </c>
      <c r="B99" s="6" t="str">
        <f t="shared" si="10"/>
        <v>2024/25</v>
      </c>
      <c r="C99" s="6"/>
      <c r="D99" s="6"/>
      <c r="E99" s="6">
        <f t="shared" si="13"/>
        <v>0</v>
      </c>
      <c r="F99" s="6">
        <f t="shared" si="13"/>
        <v>0</v>
      </c>
      <c r="G99" s="6">
        <f t="shared" si="13"/>
        <v>0</v>
      </c>
      <c r="H99" s="6">
        <f t="shared" si="13"/>
        <v>0</v>
      </c>
      <c r="I99" s="6">
        <f t="shared" si="13"/>
        <v>0</v>
      </c>
      <c r="J99" s="6">
        <f t="shared" si="11"/>
        <v>0</v>
      </c>
      <c r="M99" s="137">
        <f>E99/'1.1 Input'!$K$13</f>
        <v>0</v>
      </c>
      <c r="N99" s="137">
        <f>F99/'1.1 Input'!$K$13</f>
        <v>0</v>
      </c>
      <c r="O99" s="137">
        <f>G99/'1.1 Input'!$K$13</f>
        <v>0</v>
      </c>
      <c r="P99" s="137">
        <f>H99/'1.1 Input'!$K$13</f>
        <v>0</v>
      </c>
      <c r="Q99" s="137">
        <f>I99/'1.1 Input'!$K$13</f>
        <v>0</v>
      </c>
      <c r="R99" s="137">
        <f t="shared" si="12"/>
        <v>0</v>
      </c>
    </row>
    <row r="100" spans="1:18">
      <c r="A100" s="6" t="str">
        <f>'1.1 Input'!C39</f>
        <v>BUILDING INSTALLATION</v>
      </c>
      <c r="B100" s="6" t="str">
        <f t="shared" ref="B100:B101" si="14">IF(A100="","",$B$10)</f>
        <v>2024/25</v>
      </c>
      <c r="C100" s="6"/>
      <c r="D100" s="6"/>
      <c r="E100" s="6">
        <f t="shared" si="13"/>
        <v>1.033794261368508</v>
      </c>
      <c r="F100" s="6">
        <f t="shared" si="13"/>
        <v>1.033794261368508</v>
      </c>
      <c r="G100" s="6">
        <f t="shared" si="13"/>
        <v>0</v>
      </c>
      <c r="H100" s="6">
        <f t="shared" si="13"/>
        <v>0</v>
      </c>
      <c r="I100" s="6">
        <f t="shared" si="13"/>
        <v>0</v>
      </c>
      <c r="J100" s="6">
        <f t="shared" ref="J100:J101" si="15">SUM(E100:I100)</f>
        <v>2.0675885227370161</v>
      </c>
      <c r="M100" s="137">
        <f>E100/'1.1 Input'!$K$13</f>
        <v>1.0648080892095633</v>
      </c>
      <c r="N100" s="137">
        <f>F100/'1.1 Input'!$K$13</f>
        <v>1.0648080892095633</v>
      </c>
      <c r="O100" s="137">
        <f>G100/'1.1 Input'!$K$13</f>
        <v>0</v>
      </c>
      <c r="P100" s="137">
        <f>H100/'1.1 Input'!$K$13</f>
        <v>0</v>
      </c>
      <c r="Q100" s="137">
        <f>I100/'1.1 Input'!$K$13</f>
        <v>0</v>
      </c>
      <c r="R100" s="137">
        <f t="shared" si="12"/>
        <v>1.0648080892095633</v>
      </c>
    </row>
    <row r="101" spans="1:18" ht="15" thickBot="1">
      <c r="A101" s="6" t="str">
        <f>'1.1 Input'!C40</f>
        <v>IN-HOUSE SOFTWARE</v>
      </c>
      <c r="B101" s="6" t="str">
        <f t="shared" si="14"/>
        <v>2024/25</v>
      </c>
      <c r="C101" s="6"/>
      <c r="D101" s="6"/>
      <c r="E101" s="6">
        <f t="shared" si="13"/>
        <v>0.18982231992689697</v>
      </c>
      <c r="F101" s="6">
        <f t="shared" si="13"/>
        <v>0</v>
      </c>
      <c r="G101" s="6">
        <f t="shared" si="13"/>
        <v>0</v>
      </c>
      <c r="H101" s="6">
        <f t="shared" si="13"/>
        <v>0</v>
      </c>
      <c r="I101" s="6">
        <f t="shared" si="13"/>
        <v>0</v>
      </c>
      <c r="J101" s="6">
        <f t="shared" si="15"/>
        <v>0.18982231992689697</v>
      </c>
      <c r="M101" s="137">
        <f>E101/'1.1 Input'!$K$13</f>
        <v>0.19551698952470387</v>
      </c>
      <c r="N101" s="137">
        <f>F101/'1.1 Input'!$K$13</f>
        <v>0</v>
      </c>
      <c r="O101" s="137">
        <f>G101/'1.1 Input'!$K$13</f>
        <v>0</v>
      </c>
      <c r="P101" s="137">
        <f>H101/'1.1 Input'!$K$13</f>
        <v>0</v>
      </c>
      <c r="Q101" s="137">
        <f>I101/'1.1 Input'!$K$13</f>
        <v>0</v>
      </c>
      <c r="R101" s="137">
        <f t="shared" si="12"/>
        <v>0</v>
      </c>
    </row>
    <row r="102" spans="1:18" ht="15.6" thickTop="1" thickBot="1">
      <c r="A102" s="6" t="s">
        <v>2</v>
      </c>
      <c r="B102" s="6"/>
      <c r="C102" s="6"/>
      <c r="D102" s="6"/>
      <c r="E102" s="6">
        <f t="shared" ref="E102:J102" si="16">SUM(E81:E101)</f>
        <v>11.781513890960452</v>
      </c>
      <c r="F102" s="6">
        <f t="shared" si="16"/>
        <v>23.455646427039987</v>
      </c>
      <c r="G102" s="6">
        <f t="shared" si="16"/>
        <v>27.907859642975453</v>
      </c>
      <c r="H102" s="6">
        <f t="shared" si="16"/>
        <v>28.0914448723872</v>
      </c>
      <c r="I102" s="6">
        <f t="shared" si="16"/>
        <v>16.3818733258165</v>
      </c>
      <c r="J102" s="6">
        <f t="shared" si="16"/>
        <v>107.6183381591796</v>
      </c>
      <c r="L102" s="30">
        <f>J102-J5</f>
        <v>11.781513890960454</v>
      </c>
      <c r="M102" s="137">
        <f>SUM(M81:M101)</f>
        <v>12.134959307689268</v>
      </c>
      <c r="N102" s="137">
        <f t="shared" ref="N102:Q102" si="17">SUM(N81:N101)</f>
        <v>24.159315819851184</v>
      </c>
      <c r="O102" s="137">
        <f t="shared" si="17"/>
        <v>28.745095432264716</v>
      </c>
      <c r="P102" s="137">
        <f t="shared" si="17"/>
        <v>28.934188218558813</v>
      </c>
      <c r="Q102" s="137">
        <f t="shared" si="17"/>
        <v>16.873329525590993</v>
      </c>
      <c r="R102" s="137">
        <f t="shared" si="12"/>
        <v>98.711928996265698</v>
      </c>
    </row>
    <row r="103" spans="1:18" ht="15" thickTop="1"/>
    <row r="104" spans="1:18" ht="16.8">
      <c r="A104" s="4" t="s">
        <v>113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</row>
    <row r="105" spans="1:18">
      <c r="A105" s="3" t="s">
        <v>8</v>
      </c>
      <c r="B105" s="3" t="s">
        <v>114</v>
      </c>
      <c r="C105" s="3"/>
      <c r="D105" s="3"/>
      <c r="E105" s="3" t="str">
        <f t="shared" ref="E105:J105" si="18">E79</f>
        <v>2025/26</v>
      </c>
      <c r="F105" s="3" t="str">
        <f t="shared" si="18"/>
        <v>2026/27</v>
      </c>
      <c r="G105" s="3" t="str">
        <f t="shared" si="18"/>
        <v>2027/28</v>
      </c>
      <c r="H105" s="3" t="str">
        <f t="shared" si="18"/>
        <v>2028/29</v>
      </c>
      <c r="I105" s="3" t="str">
        <f t="shared" si="18"/>
        <v>2029/30</v>
      </c>
      <c r="J105" s="3" t="str">
        <f t="shared" si="18"/>
        <v>Total</v>
      </c>
      <c r="K105" s="3"/>
      <c r="L105" s="3"/>
    </row>
    <row r="107" spans="1:18">
      <c r="A107" s="6" t="str">
        <f>'1.1 Input'!B20</f>
        <v>Replacement expenditure</v>
      </c>
      <c r="B107" s="6" t="str">
        <f>$B$10</f>
        <v>2024/25</v>
      </c>
      <c r="C107" s="6"/>
      <c r="D107" s="6"/>
      <c r="E107" s="6">
        <f t="shared" ref="E107:I115" si="19">SUMIF($D$10:$D$35,$A107,E$10:E$35)</f>
        <v>8.9573161853794829</v>
      </c>
      <c r="F107" s="6">
        <f t="shared" si="19"/>
        <v>21.241206443341838</v>
      </c>
      <c r="G107" s="6">
        <f t="shared" si="19"/>
        <v>27.216906398441544</v>
      </c>
      <c r="H107" s="6">
        <f t="shared" si="19"/>
        <v>27.347742575915948</v>
      </c>
      <c r="I107" s="6">
        <f t="shared" si="19"/>
        <v>15.575998399501886</v>
      </c>
      <c r="J107" s="6">
        <f>SUM(E107:I107)</f>
        <v>100.3391700025807</v>
      </c>
    </row>
    <row r="108" spans="1:18">
      <c r="A108" s="6" t="str">
        <f>'1.1 Input'!B21</f>
        <v>Connections</v>
      </c>
      <c r="B108" s="6" t="str">
        <f>$B$10</f>
        <v>2024/25</v>
      </c>
      <c r="C108" s="6"/>
      <c r="D108" s="6"/>
      <c r="E108" s="6">
        <f t="shared" si="19"/>
        <v>0</v>
      </c>
      <c r="F108" s="6">
        <f t="shared" si="19"/>
        <v>0</v>
      </c>
      <c r="G108" s="6">
        <f t="shared" si="19"/>
        <v>0</v>
      </c>
      <c r="H108" s="6">
        <f t="shared" si="19"/>
        <v>0</v>
      </c>
      <c r="I108" s="6">
        <f t="shared" si="19"/>
        <v>0</v>
      </c>
      <c r="J108" s="6">
        <f t="shared" ref="J108:J115" si="20">SUM(E108:I108)</f>
        <v>0</v>
      </c>
    </row>
    <row r="109" spans="1:18">
      <c r="A109" s="6" t="str">
        <f>'1.1 Input'!B22</f>
        <v>Augmentation Expenditure</v>
      </c>
      <c r="B109" s="6" t="str">
        <f>$B$10</f>
        <v>2024/25</v>
      </c>
      <c r="C109" s="6"/>
      <c r="D109" s="6"/>
      <c r="E109" s="6">
        <f t="shared" si="19"/>
        <v>0</v>
      </c>
      <c r="F109" s="6">
        <f t="shared" si="19"/>
        <v>0</v>
      </c>
      <c r="G109" s="6">
        <f t="shared" si="19"/>
        <v>0</v>
      </c>
      <c r="H109" s="6">
        <f t="shared" si="19"/>
        <v>0</v>
      </c>
      <c r="I109" s="6">
        <f t="shared" si="19"/>
        <v>0</v>
      </c>
      <c r="J109" s="6">
        <f t="shared" si="20"/>
        <v>0</v>
      </c>
    </row>
    <row r="110" spans="1:18">
      <c r="A110" s="6" t="str">
        <f>'1.1 Input'!B23</f>
        <v>Capitalised network overheads</v>
      </c>
      <c r="B110" s="6" t="str">
        <f>$B$10</f>
        <v>2024/25</v>
      </c>
      <c r="C110" s="6"/>
      <c r="D110" s="6"/>
      <c r="E110" s="6">
        <f t="shared" si="19"/>
        <v>0</v>
      </c>
      <c r="F110" s="6">
        <f t="shared" si="19"/>
        <v>0</v>
      </c>
      <c r="G110" s="6">
        <f t="shared" si="19"/>
        <v>0</v>
      </c>
      <c r="H110" s="6">
        <f t="shared" si="19"/>
        <v>0</v>
      </c>
      <c r="I110" s="6">
        <f t="shared" si="19"/>
        <v>0</v>
      </c>
      <c r="J110" s="6">
        <f t="shared" si="20"/>
        <v>0</v>
      </c>
    </row>
    <row r="111" spans="1:18">
      <c r="A111" s="6" t="str">
        <f>'1.1 Input'!B24</f>
        <v>Capitalised corporate overheads</v>
      </c>
      <c r="B111" s="6" t="str">
        <f t="shared" ref="B111:B115" si="21">$B$10</f>
        <v>2024/25</v>
      </c>
      <c r="C111" s="6"/>
      <c r="D111" s="6"/>
      <c r="E111" s="6">
        <f t="shared" si="19"/>
        <v>0</v>
      </c>
      <c r="F111" s="6">
        <f t="shared" si="19"/>
        <v>0</v>
      </c>
      <c r="G111" s="6">
        <f t="shared" si="19"/>
        <v>0</v>
      </c>
      <c r="H111" s="6">
        <f t="shared" si="19"/>
        <v>0</v>
      </c>
      <c r="I111" s="6">
        <f t="shared" si="19"/>
        <v>0</v>
      </c>
      <c r="J111" s="6">
        <f t="shared" si="20"/>
        <v>0</v>
      </c>
    </row>
    <row r="112" spans="1:18">
      <c r="A112" s="6" t="str">
        <f>'1.1 Input'!B25</f>
        <v>Non-network IT &amp; communications</v>
      </c>
      <c r="B112" s="6" t="str">
        <f t="shared" si="21"/>
        <v>2024/25</v>
      </c>
      <c r="C112" s="6"/>
      <c r="D112" s="6"/>
      <c r="E112" s="6">
        <f t="shared" si="19"/>
        <v>1.7904034442124628</v>
      </c>
      <c r="F112" s="6">
        <f t="shared" si="19"/>
        <v>1.1806457223296414</v>
      </c>
      <c r="G112" s="6">
        <f t="shared" si="19"/>
        <v>0.69095324453390505</v>
      </c>
      <c r="H112" s="6">
        <f t="shared" si="19"/>
        <v>0.74370229647125041</v>
      </c>
      <c r="I112" s="6">
        <f t="shared" si="19"/>
        <v>0.80587492631461399</v>
      </c>
      <c r="J112" s="6">
        <f t="shared" si="20"/>
        <v>5.2115796338618736</v>
      </c>
    </row>
    <row r="113" spans="1:12">
      <c r="A113" s="6" t="str">
        <f>'1.1 Input'!B26</f>
        <v>Non-network motor vehicle expenditure</v>
      </c>
      <c r="B113" s="6" t="str">
        <f t="shared" si="21"/>
        <v>2024/25</v>
      </c>
      <c r="C113" s="6"/>
      <c r="D113" s="6"/>
      <c r="E113" s="6">
        <f t="shared" si="19"/>
        <v>0</v>
      </c>
      <c r="F113" s="6">
        <f t="shared" si="19"/>
        <v>0</v>
      </c>
      <c r="G113" s="6">
        <f t="shared" si="19"/>
        <v>0</v>
      </c>
      <c r="H113" s="6">
        <f t="shared" si="19"/>
        <v>0</v>
      </c>
      <c r="I113" s="6">
        <f t="shared" si="19"/>
        <v>0</v>
      </c>
      <c r="J113" s="6">
        <f t="shared" si="20"/>
        <v>0</v>
      </c>
    </row>
    <row r="114" spans="1:12">
      <c r="A114" s="6" t="str">
        <f>'1.1 Input'!B27</f>
        <v>Non-network buildings and property expenditure</v>
      </c>
      <c r="B114" s="6" t="str">
        <f t="shared" si="21"/>
        <v>2024/25</v>
      </c>
      <c r="C114" s="6"/>
      <c r="D114" s="6"/>
      <c r="E114" s="6">
        <f t="shared" si="19"/>
        <v>1.033794261368508</v>
      </c>
      <c r="F114" s="6">
        <f t="shared" si="19"/>
        <v>1.033794261368508</v>
      </c>
      <c r="G114" s="6">
        <f t="shared" si="19"/>
        <v>0</v>
      </c>
      <c r="H114" s="6">
        <f t="shared" si="19"/>
        <v>0</v>
      </c>
      <c r="I114" s="6">
        <f t="shared" si="19"/>
        <v>0</v>
      </c>
      <c r="J114" s="6">
        <f t="shared" si="20"/>
        <v>2.0675885227370161</v>
      </c>
    </row>
    <row r="115" spans="1:12" ht="15" thickBot="1">
      <c r="A115" s="6" t="str">
        <f>'1.1 Input'!B28</f>
        <v>Non-network other</v>
      </c>
      <c r="B115" s="6" t="str">
        <f t="shared" si="21"/>
        <v>2024/25</v>
      </c>
      <c r="C115" s="6"/>
      <c r="D115" s="6"/>
      <c r="E115" s="6">
        <f t="shared" si="19"/>
        <v>0</v>
      </c>
      <c r="F115" s="6">
        <f t="shared" si="19"/>
        <v>0</v>
      </c>
      <c r="G115" s="6">
        <f t="shared" si="19"/>
        <v>0</v>
      </c>
      <c r="H115" s="6">
        <f t="shared" si="19"/>
        <v>0</v>
      </c>
      <c r="I115" s="6">
        <f t="shared" si="19"/>
        <v>0</v>
      </c>
      <c r="J115" s="6">
        <f t="shared" si="20"/>
        <v>0</v>
      </c>
    </row>
    <row r="116" spans="1:12" ht="15.6" thickTop="1" thickBot="1">
      <c r="A116" s="6" t="s">
        <v>2</v>
      </c>
      <c r="B116" s="6"/>
      <c r="C116" s="6"/>
      <c r="D116" s="6"/>
      <c r="E116" s="6">
        <f>SUM(E107:E115)</f>
        <v>11.781513890960452</v>
      </c>
      <c r="F116" s="6">
        <f t="shared" ref="F116:J116" si="22">SUM(F107:F115)</f>
        <v>23.455646427039987</v>
      </c>
      <c r="G116" s="6">
        <f t="shared" si="22"/>
        <v>27.907859642975449</v>
      </c>
      <c r="H116" s="6">
        <f t="shared" si="22"/>
        <v>28.0914448723872</v>
      </c>
      <c r="I116" s="6">
        <f t="shared" si="22"/>
        <v>16.3818733258165</v>
      </c>
      <c r="J116" s="6">
        <f t="shared" si="22"/>
        <v>107.61833815917959</v>
      </c>
      <c r="L116" s="30">
        <f>J116-J102</f>
        <v>0</v>
      </c>
    </row>
    <row r="117" spans="1:12" ht="15" thickTop="1">
      <c r="A117">
        <v>0</v>
      </c>
    </row>
    <row r="118" spans="1:12" ht="16.8">
      <c r="A118" s="4" t="s">
        <v>115</v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1:12">
      <c r="A119" s="3" t="s">
        <v>3</v>
      </c>
      <c r="B119" s="3" t="s">
        <v>114</v>
      </c>
      <c r="C119" s="3"/>
      <c r="D119" s="3"/>
      <c r="E119" s="3" t="str">
        <f>E105</f>
        <v>2025/26</v>
      </c>
      <c r="F119" s="3" t="str">
        <f t="shared" ref="F119:J119" si="23">F105</f>
        <v>2026/27</v>
      </c>
      <c r="G119" s="3" t="str">
        <f t="shared" si="23"/>
        <v>2027/28</v>
      </c>
      <c r="H119" s="3" t="str">
        <f t="shared" si="23"/>
        <v>2028/29</v>
      </c>
      <c r="I119" s="3" t="str">
        <f t="shared" si="23"/>
        <v>2029/30</v>
      </c>
      <c r="J119" s="3" t="str">
        <f t="shared" si="23"/>
        <v>Total</v>
      </c>
      <c r="K119" s="3"/>
      <c r="L119" s="3"/>
    </row>
    <row r="121" spans="1:12">
      <c r="A121" s="6" t="str" cm="1">
        <f t="array" ref="A121">_xlfn.IFNA(INDEX('1.0 Data'!$D$9:$D$36,MATCH(0,COUNTIF($A$117:A119,'1.0 Data'!$D$9:$D$36),0)),"")</f>
        <v>End of Life Replacement</v>
      </c>
      <c r="B121" s="6" t="str">
        <f>B107</f>
        <v>2024/25</v>
      </c>
      <c r="C121" s="6"/>
      <c r="D121" s="6"/>
      <c r="E121" s="6">
        <f t="shared" ref="E121:I129" si="24">SUMIF($L$10:$L$34,$A121,E$10:E$34)</f>
        <v>5.3104644189193619</v>
      </c>
      <c r="F121" s="6">
        <f t="shared" si="24"/>
        <v>13.743128309540186</v>
      </c>
      <c r="G121" s="6">
        <f t="shared" si="24"/>
        <v>27.097964418919361</v>
      </c>
      <c r="H121" s="6">
        <f t="shared" si="24"/>
        <v>27.097964418919361</v>
      </c>
      <c r="I121" s="6">
        <f t="shared" si="24"/>
        <v>15.575998399501886</v>
      </c>
      <c r="J121" s="6">
        <f>SUM(E121:I121)</f>
        <v>88.825519965800154</v>
      </c>
    </row>
    <row r="122" spans="1:12">
      <c r="A122" s="6" t="str" cm="1">
        <f t="array" ref="A122">_xlfn.IFNA(INDEX('1.0 Data'!$D$9:$D$36,MATCH(0,COUNTIF($A$117:A121,'1.0 Data'!$D$9:$D$36),0)),"")</f>
        <v>Stay in Business</v>
      </c>
      <c r="B122" s="6" t="str">
        <f>B121</f>
        <v>2024/25</v>
      </c>
      <c r="C122" s="6"/>
      <c r="D122" s="6"/>
      <c r="E122" s="6">
        <f t="shared" si="24"/>
        <v>5.9470989761092156E-2</v>
      </c>
      <c r="F122" s="6">
        <f t="shared" si="24"/>
        <v>0.23788395904436863</v>
      </c>
      <c r="G122" s="6">
        <f t="shared" si="24"/>
        <v>0.11894197952218431</v>
      </c>
      <c r="H122" s="6">
        <f t="shared" si="24"/>
        <v>0.24977815699658704</v>
      </c>
      <c r="I122" s="6">
        <f t="shared" si="24"/>
        <v>0</v>
      </c>
      <c r="J122" s="6">
        <f t="shared" ref="J122:J129" si="25">SUM(E122:I122)</f>
        <v>0.6660750853242321</v>
      </c>
    </row>
    <row r="123" spans="1:12">
      <c r="A123" s="6" t="str" cm="1">
        <f t="array" ref="A123">_xlfn.IFNA(INDEX('1.0 Data'!$D$9:$D$36,MATCH(0,COUNTIF($A$117:A122,'1.0 Data'!$D$9:$D$36),0)),"")</f>
        <v>Marine Disaster Recovery</v>
      </c>
      <c r="B123" s="6" t="str">
        <f t="shared" ref="B123:B129" si="26">B122</f>
        <v>2024/25</v>
      </c>
      <c r="C123" s="6"/>
      <c r="D123" s="6"/>
      <c r="E123" s="6">
        <f t="shared" si="24"/>
        <v>3.5873807766990295</v>
      </c>
      <c r="F123" s="6">
        <f t="shared" si="24"/>
        <v>7.2601941747572818</v>
      </c>
      <c r="G123" s="6">
        <f t="shared" si="24"/>
        <v>0</v>
      </c>
      <c r="H123" s="6">
        <f t="shared" si="24"/>
        <v>0</v>
      </c>
      <c r="I123" s="6">
        <f t="shared" si="24"/>
        <v>0</v>
      </c>
      <c r="J123" s="6">
        <f t="shared" si="25"/>
        <v>10.847574951456311</v>
      </c>
    </row>
    <row r="124" spans="1:12">
      <c r="A124" s="6" t="str" cm="1">
        <f t="array" ref="A124">_xlfn.IFNA(INDEX('1.0 Data'!$D$9:$D$36,MATCH(0,COUNTIF($A$117:A123,'1.0 Data'!$D$9:$D$36),0)),"")</f>
        <v>Basslink IT/OT</v>
      </c>
      <c r="B124" s="6" t="str">
        <f t="shared" si="26"/>
        <v>2024/25</v>
      </c>
      <c r="C124" s="6"/>
      <c r="D124" s="6"/>
      <c r="E124" s="6">
        <f t="shared" si="24"/>
        <v>0.50094361088211059</v>
      </c>
      <c r="F124" s="6">
        <f t="shared" si="24"/>
        <v>0.22984336356141802</v>
      </c>
      <c r="G124" s="6">
        <f t="shared" si="24"/>
        <v>0</v>
      </c>
      <c r="H124" s="6">
        <f t="shared" si="24"/>
        <v>5.2749051937345436E-2</v>
      </c>
      <c r="I124" s="6">
        <f t="shared" si="24"/>
        <v>0.11492168178070901</v>
      </c>
      <c r="J124" s="6">
        <f t="shared" si="25"/>
        <v>0.8984577081615831</v>
      </c>
    </row>
    <row r="125" spans="1:12">
      <c r="A125" s="6" t="str" cm="1">
        <f t="array" ref="A125">_xlfn.IFNA(INDEX('1.0 Data'!$D$9:$D$36,MATCH(0,COUNTIF($A$117:A124,'1.0 Data'!$D$9:$D$36),0)),"")</f>
        <v>APA IT</v>
      </c>
      <c r="B125" s="6" t="str">
        <f t="shared" si="26"/>
        <v>2024/25</v>
      </c>
      <c r="C125" s="6"/>
      <c r="D125" s="6"/>
      <c r="E125" s="6">
        <f t="shared" si="24"/>
        <v>0.23537967670935223</v>
      </c>
      <c r="F125" s="6">
        <f t="shared" si="24"/>
        <v>4.5557356782455274E-2</v>
      </c>
      <c r="G125" s="6">
        <f t="shared" si="24"/>
        <v>4.5557356782455274E-2</v>
      </c>
      <c r="H125" s="6">
        <f t="shared" si="24"/>
        <v>4.5557356782455274E-2</v>
      </c>
      <c r="I125" s="6">
        <f t="shared" si="24"/>
        <v>4.5557356782455274E-2</v>
      </c>
      <c r="J125" s="6">
        <f t="shared" si="25"/>
        <v>0.41760910383917327</v>
      </c>
    </row>
    <row r="126" spans="1:12">
      <c r="A126" s="6" t="str" cm="1">
        <f t="array" ref="A126">_xlfn.IFNA(INDEX('1.0 Data'!$D$9:$D$36,MATCH(0,COUNTIF($A$117:A125,'1.0 Data'!$D$9:$D$36),0)),"")</f>
        <v>SOCI</v>
      </c>
      <c r="B126" s="6" t="str">
        <f t="shared" si="26"/>
        <v>2024/25</v>
      </c>
      <c r="C126" s="6"/>
      <c r="D126" s="6"/>
      <c r="E126" s="6">
        <f t="shared" si="24"/>
        <v>1.0540801566210001</v>
      </c>
      <c r="F126" s="6">
        <f t="shared" si="24"/>
        <v>0.90524500198576807</v>
      </c>
      <c r="G126" s="6">
        <f t="shared" si="24"/>
        <v>0.64539588775144974</v>
      </c>
      <c r="H126" s="6">
        <f t="shared" si="24"/>
        <v>0.64539588775144974</v>
      </c>
      <c r="I126" s="6">
        <f t="shared" si="24"/>
        <v>0.64539588775144974</v>
      </c>
      <c r="J126" s="6">
        <f t="shared" si="25"/>
        <v>3.8955128218611175</v>
      </c>
    </row>
    <row r="127" spans="1:12">
      <c r="A127" s="6" t="str" cm="1">
        <f t="array" ref="A127">_xlfn.IFNA(INDEX('1.0 Data'!$D$9:$D$36,MATCH(0,COUNTIF($A$117:A126,'1.0 Data'!$D$9:$D$36),0)),"")</f>
        <v>Physical Security and Natural Hazards</v>
      </c>
      <c r="B127" s="6" t="str">
        <f t="shared" si="26"/>
        <v>2024/25</v>
      </c>
      <c r="C127" s="6"/>
      <c r="D127" s="6"/>
      <c r="E127" s="6">
        <f t="shared" si="24"/>
        <v>1.033794261368508</v>
      </c>
      <c r="F127" s="6">
        <f t="shared" si="24"/>
        <v>1.033794261368508</v>
      </c>
      <c r="G127" s="6">
        <f t="shared" si="24"/>
        <v>0</v>
      </c>
      <c r="H127" s="6">
        <f t="shared" si="24"/>
        <v>0</v>
      </c>
      <c r="I127" s="6">
        <f t="shared" si="24"/>
        <v>0</v>
      </c>
      <c r="J127" s="6">
        <f t="shared" si="25"/>
        <v>2.0675885227370161</v>
      </c>
    </row>
    <row r="128" spans="1:12">
      <c r="A128" s="6" t="str" cm="1">
        <f t="array" ref="A128">_xlfn.IFNA(INDEX('1.0 Data'!$D$9:$D$36,MATCH(0,COUNTIF($A$117:A127,'1.0 Data'!$D$9:$D$36),0)),"")</f>
        <v/>
      </c>
      <c r="B128" s="6" t="str">
        <f t="shared" si="26"/>
        <v>2024/25</v>
      </c>
      <c r="C128" s="6"/>
      <c r="D128" s="6"/>
      <c r="E128" s="6">
        <f t="shared" si="24"/>
        <v>0</v>
      </c>
      <c r="F128" s="6">
        <f t="shared" si="24"/>
        <v>0</v>
      </c>
      <c r="G128" s="6">
        <f t="shared" si="24"/>
        <v>0</v>
      </c>
      <c r="H128" s="6">
        <f t="shared" si="24"/>
        <v>0</v>
      </c>
      <c r="I128" s="6">
        <f t="shared" si="24"/>
        <v>0</v>
      </c>
      <c r="J128" s="6">
        <f t="shared" si="25"/>
        <v>0</v>
      </c>
    </row>
    <row r="129" spans="1:18" ht="15" thickBot="1">
      <c r="A129" s="6" t="str" cm="1">
        <f t="array" ref="A129">_xlfn.IFNA(INDEX('1.0 Data'!$D$9:$D$36,MATCH(0,COUNTIF($A$117:A128,'1.0 Data'!$D$9:$D$36),0)),"")</f>
        <v/>
      </c>
      <c r="B129" s="6" t="str">
        <f t="shared" si="26"/>
        <v>2024/25</v>
      </c>
      <c r="C129" s="6"/>
      <c r="D129" s="6"/>
      <c r="E129" s="6">
        <f t="shared" si="24"/>
        <v>0</v>
      </c>
      <c r="F129" s="6">
        <f t="shared" si="24"/>
        <v>0</v>
      </c>
      <c r="G129" s="6">
        <f t="shared" si="24"/>
        <v>0</v>
      </c>
      <c r="H129" s="6">
        <f t="shared" si="24"/>
        <v>0</v>
      </c>
      <c r="I129" s="6">
        <f t="shared" si="24"/>
        <v>0</v>
      </c>
      <c r="J129" s="6">
        <f t="shared" si="25"/>
        <v>0</v>
      </c>
    </row>
    <row r="130" spans="1:18" ht="15.6" thickTop="1" thickBot="1">
      <c r="A130" s="6" t="s">
        <v>2</v>
      </c>
      <c r="B130" s="6" t="str">
        <f>B129</f>
        <v>2024/25</v>
      </c>
      <c r="C130" s="6"/>
      <c r="D130" s="6"/>
      <c r="E130" s="6">
        <f>SUM(E121:E129)</f>
        <v>11.781513890960452</v>
      </c>
      <c r="F130" s="6">
        <f t="shared" ref="F130:J130" si="27">SUM(F121:F129)</f>
        <v>23.455646427039991</v>
      </c>
      <c r="G130" s="6">
        <f t="shared" si="27"/>
        <v>27.907859642975449</v>
      </c>
      <c r="H130" s="6">
        <f t="shared" si="27"/>
        <v>28.091444872387196</v>
      </c>
      <c r="I130" s="6">
        <f t="shared" si="27"/>
        <v>16.3818733258165</v>
      </c>
      <c r="J130" s="6">
        <f t="shared" si="27"/>
        <v>107.61833815917959</v>
      </c>
      <c r="L130" s="30">
        <f>J130-J5</f>
        <v>11.78151389096044</v>
      </c>
    </row>
    <row r="131" spans="1:18" ht="15" thickTop="1"/>
    <row r="132" spans="1:18" ht="18.600000000000001">
      <c r="A132" s="2" t="s">
        <v>116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1:18">
      <c r="A133" s="3" t="s">
        <v>6</v>
      </c>
      <c r="B133" s="3" t="s">
        <v>114</v>
      </c>
      <c r="C133" s="3" t="s">
        <v>4</v>
      </c>
      <c r="D133" s="3" t="s">
        <v>8</v>
      </c>
      <c r="E133" s="3" t="str">
        <f>E105</f>
        <v>2025/26</v>
      </c>
      <c r="F133" s="3" t="str">
        <f>F105</f>
        <v>2026/27</v>
      </c>
      <c r="G133" s="3" t="str">
        <f>G105</f>
        <v>2027/28</v>
      </c>
      <c r="H133" s="3" t="str">
        <f>H105</f>
        <v>2028/29</v>
      </c>
      <c r="I133" s="3" t="str">
        <f>I105</f>
        <v>2029/30</v>
      </c>
      <c r="J133" s="3" t="s">
        <v>2</v>
      </c>
      <c r="K133" s="3"/>
      <c r="L133" s="3"/>
      <c r="M133" s="3" t="s">
        <v>97</v>
      </c>
      <c r="N133" s="3" t="s">
        <v>98</v>
      </c>
      <c r="O133" s="3" t="s">
        <v>99</v>
      </c>
      <c r="P133" s="3" t="s">
        <v>100</v>
      </c>
      <c r="Q133" s="3" t="s">
        <v>19</v>
      </c>
      <c r="R133" s="3" t="s">
        <v>2</v>
      </c>
    </row>
    <row r="135" spans="1:18">
      <c r="A135" s="6" t="str">
        <f>'1.0 Data'!A44</f>
        <v>Reactor DC Refurbishment</v>
      </c>
      <c r="B135" s="6" t="str">
        <f>'1.0 Data'!B44</f>
        <v>2022/23</v>
      </c>
      <c r="C135" s="6" t="str">
        <f>'1.0 Data'!E44</f>
        <v>SMOOTHING REACTOR</v>
      </c>
      <c r="D135" s="6" t="str">
        <f>'1.0 Data'!F44</f>
        <v>Replacement expenditure</v>
      </c>
      <c r="E135" s="6">
        <f>IF('1.0 Data'!$T9="As incurred",E10,IF('1.0 Data'!$T9=E$133,'1.0 Data'!G44*HLOOKUP($B135,'1.1 Input'!$C$8:$O$15,6,FALSE),0))</f>
        <v>0</v>
      </c>
      <c r="F135" s="6">
        <f>IF('1.0 Data'!$T9="As incurred",F10,IF('1.0 Data'!$T9=F$133,'1.0 Data'!H44*HLOOKUP($B135,'1.1 Input'!$C$8:$O$15,6,FALSE),0))</f>
        <v>0.75135321100917429</v>
      </c>
      <c r="G135" s="6">
        <f>IF('1.0 Data'!$T9="As incurred",G10,IF('1.0 Data'!$T9=G$133,'1.0 Data'!I44*HLOOKUP($B135,'1.1 Input'!$C$8:$O$15,6,FALSE),0))</f>
        <v>0</v>
      </c>
      <c r="H135" s="6">
        <f>IF('1.0 Data'!$T9="As incurred",H10,IF('1.0 Data'!$T9=H$133,'1.0 Data'!J44*HLOOKUP($B135,'1.1 Input'!$C$8:$O$15,6,FALSE),0))</f>
        <v>0</v>
      </c>
      <c r="I135" s="6">
        <f>IF('1.0 Data'!$T9="As incurred",I10,IF('1.0 Data'!$T9=I$133,'1.0 Data'!K44*HLOOKUP($B135,'1.1 Input'!$C$8:$O$15,6,FALSE),0))</f>
        <v>0</v>
      </c>
      <c r="J135" s="6">
        <f t="shared" ref="J135:J153" si="28">SUM(E135:I135)</f>
        <v>0.75135321100917429</v>
      </c>
      <c r="M135" s="137">
        <f>E135/'1.1 Input'!$K$13</f>
        <v>0</v>
      </c>
      <c r="N135" s="137">
        <f>F135/'1.1 Input'!$K$13</f>
        <v>0.77389380733944946</v>
      </c>
      <c r="O135" s="137">
        <f>G135/'1.1 Input'!$K$13</f>
        <v>0</v>
      </c>
      <c r="P135" s="137">
        <f>H135/'1.1 Input'!$K$13</f>
        <v>0</v>
      </c>
      <c r="Q135" s="137">
        <f>I135/'1.1 Input'!$K$13</f>
        <v>0</v>
      </c>
      <c r="R135" s="137">
        <f>SUM(N135:Q135)</f>
        <v>0.77389380733944946</v>
      </c>
    </row>
    <row r="136" spans="1:18">
      <c r="A136" s="6" t="str">
        <f>'1.0 Data'!A45</f>
        <v>Control &amp; Protection - System Renewal</v>
      </c>
      <c r="B136" s="6" t="str">
        <f>'1.0 Data'!B45</f>
        <v>2025/26</v>
      </c>
      <c r="C136" s="6" t="str">
        <f>'1.0 Data'!E45</f>
        <v>CONTROL SYSTEM</v>
      </c>
      <c r="D136" s="6" t="str">
        <f>'1.0 Data'!F45</f>
        <v>Replacement expenditure</v>
      </c>
      <c r="E136" s="6">
        <f>IF('1.0 Data'!$T10="As incurred",E11,IF('1.0 Data'!$T10=E$133,'1.0 Data'!G45*HLOOKUP($B136,'1.1 Input'!$C$8:$O$15,6,FALSE),0))</f>
        <v>0</v>
      </c>
      <c r="F136" s="6">
        <f>IF('1.0 Data'!$T10="As incurred",F11,IF('1.0 Data'!$T10=F$133,'1.0 Data'!H45*HLOOKUP($B136,'1.1 Input'!$C$8:$O$15,6,FALSE),0))</f>
        <v>0</v>
      </c>
      <c r="G136" s="6">
        <f>IF('1.0 Data'!$T10="As incurred",G11,IF('1.0 Data'!$T10=G$133,'1.0 Data'!I45*HLOOKUP($B136,'1.1 Input'!$C$8:$O$15,6,FALSE),0))</f>
        <v>0</v>
      </c>
      <c r="H136" s="6">
        <f>IF('1.0 Data'!$T10="As incurred",H11,IF('1.0 Data'!$T10=H$133,'1.0 Data'!J45*HLOOKUP($B136,'1.1 Input'!$C$8:$O$15,6,FALSE),0))</f>
        <v>0</v>
      </c>
      <c r="I136" s="6">
        <f>IF('1.0 Data'!$T10="As incurred",I11,IF('1.0 Data'!$T10=I$133,'1.0 Data'!K45*HLOOKUP($B136,'1.1 Input'!$C$8:$O$15,6,FALSE),0))</f>
        <v>87.007281553398073</v>
      </c>
      <c r="J136" s="6">
        <f t="shared" si="28"/>
        <v>87.007281553398073</v>
      </c>
      <c r="M136" s="137">
        <f>E136/'1.1 Input'!$K$13</f>
        <v>0</v>
      </c>
      <c r="N136" s="137">
        <f>F136/'1.1 Input'!$K$13</f>
        <v>0</v>
      </c>
      <c r="O136" s="137">
        <f>G136/'1.1 Input'!$K$13</f>
        <v>0</v>
      </c>
      <c r="P136" s="137">
        <f>H136/'1.1 Input'!$K$13</f>
        <v>0</v>
      </c>
      <c r="Q136" s="137">
        <f>I136/'1.1 Input'!$K$13</f>
        <v>89.617500000000021</v>
      </c>
      <c r="R136" s="137">
        <f t="shared" ref="R136:R156" si="29">SUM(N136:Q136)</f>
        <v>89.617500000000021</v>
      </c>
    </row>
    <row r="137" spans="1:18">
      <c r="A137" s="6" t="str">
        <f>'1.0 Data'!A46</f>
        <v>Spares</v>
      </c>
      <c r="B137" s="6" t="str">
        <f>'1.0 Data'!B46</f>
        <v>2020/21</v>
      </c>
      <c r="C137" s="6" t="str">
        <f>'1.0 Data'!E46</f>
        <v>SWITCHYARD COMPONENTS</v>
      </c>
      <c r="D137" s="6" t="str">
        <f>'1.0 Data'!F46</f>
        <v>Replacement expenditure</v>
      </c>
      <c r="E137" s="6">
        <f>IF('1.0 Data'!$T11="As incurred",E12,IF('1.0 Data'!$T11=E$133,'1.0 Data'!G46*HLOOKUP($B137,'1.1 Input'!$C$8:$O$15,6,FALSE),0))</f>
        <v>5.9470989761092156E-2</v>
      </c>
      <c r="F137" s="6">
        <f>IF('1.0 Data'!$T11="As incurred",F12,IF('1.0 Data'!$T11=F$133,'1.0 Data'!H46*HLOOKUP($B137,'1.1 Input'!$C$8:$O$15,6,FALSE),0))</f>
        <v>0.23788395904436863</v>
      </c>
      <c r="G137" s="6">
        <f>IF('1.0 Data'!$T11="As incurred",G12,IF('1.0 Data'!$T11=G$133,'1.0 Data'!I46*HLOOKUP($B137,'1.1 Input'!$C$8:$O$15,6,FALSE),0))</f>
        <v>0.11894197952218431</v>
      </c>
      <c r="H137" s="6">
        <f>IF('1.0 Data'!$T11="As incurred",H12,IF('1.0 Data'!$T11=H$133,'1.0 Data'!J46*HLOOKUP($B137,'1.1 Input'!$C$8:$O$15,6,FALSE),0))</f>
        <v>0.24977815699658704</v>
      </c>
      <c r="I137" s="6">
        <f>IF('1.0 Data'!$T11="As incurred",I12,IF('1.0 Data'!$T11=I$133,'1.0 Data'!K46*HLOOKUP($B137,'1.1 Input'!$C$8:$O$15,6,FALSE),0))</f>
        <v>0</v>
      </c>
      <c r="J137" s="6">
        <f t="shared" si="28"/>
        <v>0.6660750853242321</v>
      </c>
      <c r="M137" s="137">
        <f>E137/'1.1 Input'!$K$13</f>
        <v>6.1255119453924922E-2</v>
      </c>
      <c r="N137" s="137">
        <f>F137/'1.1 Input'!$K$13</f>
        <v>0.24502047781569969</v>
      </c>
      <c r="O137" s="137">
        <f>G137/'1.1 Input'!$K$13</f>
        <v>0.12251023890784984</v>
      </c>
      <c r="P137" s="137">
        <f>H137/'1.1 Input'!$K$13</f>
        <v>0.25727150170648466</v>
      </c>
      <c r="Q137" s="137">
        <f>I137/'1.1 Input'!$K$13</f>
        <v>0</v>
      </c>
      <c r="R137" s="137">
        <f t="shared" si="29"/>
        <v>0.62480221843003414</v>
      </c>
    </row>
    <row r="138" spans="1:18">
      <c r="A138" s="6" t="str">
        <f>'1.0 Data'!A47</f>
        <v>Subsea Cable Repair Strategy</v>
      </c>
      <c r="B138" s="6" t="str">
        <f>'1.0 Data'!B47</f>
        <v>2025/26</v>
      </c>
      <c r="C138" s="6" t="str">
        <f>'1.0 Data'!E47</f>
        <v>CABLE</v>
      </c>
      <c r="D138" s="6" t="str">
        <f>'1.0 Data'!F47</f>
        <v>Replacement expenditure</v>
      </c>
      <c r="E138" s="6">
        <f>IF('1.0 Data'!$T12="As incurred",E13,IF('1.0 Data'!$T12=E$133,'1.0 Data'!G47*HLOOKUP($B138,'1.1 Input'!$C$8:$O$15,6,FALSE),0))</f>
        <v>0</v>
      </c>
      <c r="F138" s="6">
        <f>IF('1.0 Data'!$T12="As incurred",F13,IF('1.0 Data'!$T12=F$133,'1.0 Data'!H47*HLOOKUP($B138,'1.1 Input'!$C$8:$O$15,6,FALSE),0))</f>
        <v>0</v>
      </c>
      <c r="G138" s="6">
        <f>IF('1.0 Data'!$T12="As incurred",G13,IF('1.0 Data'!$T12=G$133,'1.0 Data'!I47*HLOOKUP($B138,'1.1 Input'!$C$8:$O$15,6,FALSE),0))</f>
        <v>0</v>
      </c>
      <c r="H138" s="6">
        <f>IF('1.0 Data'!$T12="As incurred",H13,IF('1.0 Data'!$T12=H$133,'1.0 Data'!J47*HLOOKUP($B138,'1.1 Input'!$C$8:$O$15,6,FALSE),0))</f>
        <v>0</v>
      </c>
      <c r="I138" s="6">
        <f>IF('1.0 Data'!$T12="As incurred",I13,IF('1.0 Data'!$T12=I$133,'1.0 Data'!K47*HLOOKUP($B138,'1.1 Input'!$C$8:$O$15,6,FALSE),0))</f>
        <v>0</v>
      </c>
      <c r="J138" s="6">
        <f t="shared" si="28"/>
        <v>0</v>
      </c>
      <c r="M138" s="137">
        <f>E138/'1.1 Input'!$K$13</f>
        <v>0</v>
      </c>
      <c r="N138" s="137">
        <f>F138/'1.1 Input'!$K$13</f>
        <v>0</v>
      </c>
      <c r="O138" s="137">
        <f>G138/'1.1 Input'!$K$13</f>
        <v>0</v>
      </c>
      <c r="P138" s="137">
        <f>H138/'1.1 Input'!$K$13</f>
        <v>0</v>
      </c>
      <c r="Q138" s="137">
        <f>I138/'1.1 Input'!$K$13</f>
        <v>0</v>
      </c>
      <c r="R138" s="137">
        <f t="shared" si="29"/>
        <v>0</v>
      </c>
    </row>
    <row r="139" spans="1:18">
      <c r="A139" s="6" t="str">
        <f>'1.0 Data'!A48</f>
        <v>Marine Repair Vessel Fitout</v>
      </c>
      <c r="B139" s="6" t="str">
        <f>'1.0 Data'!B48</f>
        <v>2024/25</v>
      </c>
      <c r="C139" s="6" t="str">
        <f>'1.0 Data'!E48</f>
        <v>CABLE</v>
      </c>
      <c r="D139" s="6" t="str">
        <f>'1.0 Data'!F48</f>
        <v>Replacement expenditure</v>
      </c>
      <c r="E139" s="6">
        <f>IF('1.0 Data'!$T13="As incurred",E14,IF('1.0 Data'!$T13=E$133,'1.0 Data'!G48*HLOOKUP($B139,'1.1 Input'!$C$8:$O$15,6,FALSE),0))</f>
        <v>18.1192481201095</v>
      </c>
      <c r="F139" s="6">
        <f>IF('1.0 Data'!$T13="As incurred",F14,IF('1.0 Data'!$T13=F$133,'1.0 Data'!H48*HLOOKUP($B139,'1.1 Input'!$C$8:$O$15,6,FALSE),0))</f>
        <v>0</v>
      </c>
      <c r="G139" s="6">
        <f>IF('1.0 Data'!$T13="As incurred",G14,IF('1.0 Data'!$T13=G$133,'1.0 Data'!I48*HLOOKUP($B139,'1.1 Input'!$C$8:$O$15,6,FALSE),0))</f>
        <v>0</v>
      </c>
      <c r="H139" s="6">
        <f>IF('1.0 Data'!$T13="As incurred",H14,IF('1.0 Data'!$T13=H$133,'1.0 Data'!J48*HLOOKUP($B139,'1.1 Input'!$C$8:$O$15,6,FALSE),0))</f>
        <v>0</v>
      </c>
      <c r="I139" s="6">
        <f>IF('1.0 Data'!$T13="As incurred",I14,IF('1.0 Data'!$T13=I$133,'1.0 Data'!K48*HLOOKUP($B139,'1.1 Input'!$C$8:$O$15,6,FALSE),0))</f>
        <v>0</v>
      </c>
      <c r="J139" s="6">
        <f t="shared" si="28"/>
        <v>18.1192481201095</v>
      </c>
      <c r="M139" s="137">
        <f>E139/'1.1 Input'!$K$13</f>
        <v>18.662825563712786</v>
      </c>
      <c r="N139" s="137">
        <f>F139/'1.1 Input'!$K$13</f>
        <v>0</v>
      </c>
      <c r="O139" s="137">
        <f>G139/'1.1 Input'!$K$13</f>
        <v>0</v>
      </c>
      <c r="P139" s="137">
        <f>H139/'1.1 Input'!$K$13</f>
        <v>0</v>
      </c>
      <c r="Q139" s="137">
        <f>I139/'1.1 Input'!$K$13</f>
        <v>0</v>
      </c>
      <c r="R139" s="137">
        <f t="shared" si="29"/>
        <v>0</v>
      </c>
    </row>
    <row r="140" spans="1:18">
      <c r="A140" s="6" t="str">
        <f>'1.0 Data'!A49</f>
        <v>Minor Plant and Equipment</v>
      </c>
      <c r="B140" s="6" t="str">
        <f>'1.0 Data'!B49</f>
        <v>2025/26</v>
      </c>
      <c r="C140" s="6" t="str">
        <f>'1.0 Data'!E49</f>
        <v>OTHER</v>
      </c>
      <c r="D140" s="6" t="str">
        <f>'1.0 Data'!F49</f>
        <v>Replacement expenditure</v>
      </c>
      <c r="E140" s="6">
        <f>IF('1.0 Data'!$T14="As incurred",E15,IF('1.0 Data'!$T14=E$133,'1.0 Data'!G49*HLOOKUP($B140,'1.1 Input'!$C$8:$O$15,6,FALSE),0))</f>
        <v>0.21337704027858498</v>
      </c>
      <c r="F140" s="6">
        <f>IF('1.0 Data'!$T14="As incurred",F15,IF('1.0 Data'!$T14=F$133,'1.0 Data'!H49*HLOOKUP($B140,'1.1 Input'!$C$8:$O$15,6,FALSE),0))</f>
        <v>0.21337704027858498</v>
      </c>
      <c r="G140" s="6">
        <f>IF('1.0 Data'!$T14="As incurred",G15,IF('1.0 Data'!$T14=G$133,'1.0 Data'!I49*HLOOKUP($B140,'1.1 Input'!$C$8:$O$15,6,FALSE),0))</f>
        <v>0.21337704027858498</v>
      </c>
      <c r="H140" s="6">
        <f>IF('1.0 Data'!$T14="As incurred",H15,IF('1.0 Data'!$T14=H$133,'1.0 Data'!J49*HLOOKUP($B140,'1.1 Input'!$C$8:$O$15,6,FALSE),0))</f>
        <v>0.21337704027858498</v>
      </c>
      <c r="I140" s="6">
        <f>IF('1.0 Data'!$T14="As incurred",I15,IF('1.0 Data'!$T14=I$133,'1.0 Data'!K49*HLOOKUP($B140,'1.1 Input'!$C$8:$O$15,6,FALSE),0))</f>
        <v>0.21337704027858498</v>
      </c>
      <c r="J140" s="6">
        <f t="shared" si="28"/>
        <v>1.0668852013929249</v>
      </c>
      <c r="M140" s="137">
        <f>E140/'1.1 Input'!$K$13</f>
        <v>0.21977835148694252</v>
      </c>
      <c r="N140" s="137">
        <f>F140/'1.1 Input'!$K$13</f>
        <v>0.21977835148694252</v>
      </c>
      <c r="O140" s="137">
        <f>G140/'1.1 Input'!$K$13</f>
        <v>0.21977835148694252</v>
      </c>
      <c r="P140" s="137">
        <f>H140/'1.1 Input'!$K$13</f>
        <v>0.21977835148694252</v>
      </c>
      <c r="Q140" s="137">
        <f>I140/'1.1 Input'!$K$13</f>
        <v>0.21977835148694252</v>
      </c>
      <c r="R140" s="137">
        <f t="shared" si="29"/>
        <v>0.8791134059477701</v>
      </c>
    </row>
    <row r="141" spans="1:18">
      <c r="A141" s="6" t="str">
        <f>'1.0 Data'!A50</f>
        <v>Spare Subsea Cable</v>
      </c>
      <c r="B141" s="6" t="str">
        <f>'1.0 Data'!B50</f>
        <v>2025/26</v>
      </c>
      <c r="C141" s="6" t="str">
        <f>'1.0 Data'!E50</f>
        <v>CABLE</v>
      </c>
      <c r="D141" s="6" t="str">
        <f>'1.0 Data'!F50</f>
        <v>Replacement expenditure</v>
      </c>
      <c r="E141" s="6">
        <f>IF('1.0 Data'!$T15="As incurred",E16,IF('1.0 Data'!$T15=E$133,'1.0 Data'!G50*HLOOKUP($B141,'1.1 Input'!$C$8:$O$15,6,FALSE),0))</f>
        <v>3.1853807766990294</v>
      </c>
      <c r="F141" s="6">
        <f>IF('1.0 Data'!$T15="As incurred",F16,IF('1.0 Data'!$T15=F$133,'1.0 Data'!H50*HLOOKUP($B141,'1.1 Input'!$C$8:$O$15,6,FALSE),0))</f>
        <v>7.2601941747572818</v>
      </c>
      <c r="G141" s="6">
        <f>IF('1.0 Data'!$T15="As incurred",G16,IF('1.0 Data'!$T15=G$133,'1.0 Data'!I50*HLOOKUP($B141,'1.1 Input'!$C$8:$O$15,6,FALSE),0))</f>
        <v>0</v>
      </c>
      <c r="H141" s="6">
        <f>IF('1.0 Data'!$T15="As incurred",H16,IF('1.0 Data'!$T15=H$133,'1.0 Data'!J50*HLOOKUP($B141,'1.1 Input'!$C$8:$O$15,6,FALSE),0))</f>
        <v>0</v>
      </c>
      <c r="I141" s="6">
        <f>IF('1.0 Data'!$T15="As incurred",I16,IF('1.0 Data'!$T15=I$133,'1.0 Data'!K50*HLOOKUP($B141,'1.1 Input'!$C$8:$O$15,6,FALSE),0))</f>
        <v>0</v>
      </c>
      <c r="J141" s="6">
        <f t="shared" si="28"/>
        <v>10.445574951456312</v>
      </c>
      <c r="M141" s="137">
        <f>E141/'1.1 Input'!$K$13</f>
        <v>3.2809422000000001</v>
      </c>
      <c r="N141" s="137">
        <f>F141/'1.1 Input'!$K$13</f>
        <v>7.4779999999999998</v>
      </c>
      <c r="O141" s="137">
        <f>G141/'1.1 Input'!$K$13</f>
        <v>0</v>
      </c>
      <c r="P141" s="137">
        <f>H141/'1.1 Input'!$K$13</f>
        <v>0</v>
      </c>
      <c r="Q141" s="137">
        <f>I141/'1.1 Input'!$K$13</f>
        <v>0</v>
      </c>
      <c r="R141" s="137">
        <f t="shared" si="29"/>
        <v>7.4779999999999998</v>
      </c>
    </row>
    <row r="142" spans="1:18">
      <c r="A142" s="6" t="str">
        <f>'1.0 Data'!A51</f>
        <v>Laptop</v>
      </c>
      <c r="B142" s="6" t="str">
        <f>'1.0 Data'!B51</f>
        <v>2021/22</v>
      </c>
      <c r="C142" s="6" t="str">
        <f>'1.0 Data'!E51</f>
        <v>OTHER</v>
      </c>
      <c r="D142" s="6" t="str">
        <f>'1.0 Data'!F51</f>
        <v>Non-network IT &amp; communications</v>
      </c>
      <c r="E142" s="6">
        <f>IF('1.0 Data'!$T16="As incurred",E17,IF('1.0 Data'!$T16=E$133,'1.0 Data'!G51*HLOOKUP($B142,'1.1 Input'!$C$8:$O$15,6,FALSE),0))</f>
        <v>3.32123660346249E-2</v>
      </c>
      <c r="F142" s="6">
        <f>IF('1.0 Data'!$T16="As incurred",F17,IF('1.0 Data'!$T16=F$133,'1.0 Data'!H51*HLOOKUP($B142,'1.1 Input'!$C$8:$O$15,6,FALSE),0))</f>
        <v>0</v>
      </c>
      <c r="G142" s="6">
        <f>IF('1.0 Data'!$T16="As incurred",G17,IF('1.0 Data'!$T16=G$133,'1.0 Data'!I51*HLOOKUP($B142,'1.1 Input'!$C$8:$O$15,6,FALSE),0))</f>
        <v>0</v>
      </c>
      <c r="H142" s="6">
        <f>IF('1.0 Data'!$T16="As incurred",H17,IF('1.0 Data'!$T16=H$133,'1.0 Data'!J51*HLOOKUP($B142,'1.1 Input'!$C$8:$O$15,6,FALSE),0))</f>
        <v>3.32123660346249E-2</v>
      </c>
      <c r="I142" s="6">
        <f>IF('1.0 Data'!$T16="As incurred",I17,IF('1.0 Data'!$T16=I$133,'1.0 Data'!K51*HLOOKUP($B142,'1.1 Input'!$C$8:$O$15,6,FALSE),0))</f>
        <v>0</v>
      </c>
      <c r="J142" s="6">
        <f t="shared" si="28"/>
        <v>6.6424732069249801E-2</v>
      </c>
      <c r="M142" s="137">
        <f>E142/'1.1 Input'!$K$13</f>
        <v>3.4208737015663647E-2</v>
      </c>
      <c r="N142" s="137">
        <f>F142/'1.1 Input'!$K$13</f>
        <v>0</v>
      </c>
      <c r="O142" s="137">
        <f>G142/'1.1 Input'!$K$13</f>
        <v>0</v>
      </c>
      <c r="P142" s="137">
        <f>H142/'1.1 Input'!$K$13</f>
        <v>3.4208737015663647E-2</v>
      </c>
      <c r="Q142" s="137">
        <f>I142/'1.1 Input'!$K$13</f>
        <v>0</v>
      </c>
      <c r="R142" s="137">
        <f t="shared" si="29"/>
        <v>3.4208737015663647E-2</v>
      </c>
    </row>
    <row r="143" spans="1:18">
      <c r="A143" s="6" t="str">
        <f>'1.0 Data'!A52</f>
        <v>Phones</v>
      </c>
      <c r="B143" s="6" t="str">
        <f>'1.0 Data'!B52</f>
        <v>2021/22</v>
      </c>
      <c r="C143" s="6" t="str">
        <f>'1.0 Data'!E52</f>
        <v>OTHER</v>
      </c>
      <c r="D143" s="6" t="str">
        <f>'1.0 Data'!F52</f>
        <v>Non-network IT &amp; communications</v>
      </c>
      <c r="E143" s="6">
        <f>IF('1.0 Data'!$T17="As incurred",E18,IF('1.0 Data'!$T17=E$133,'1.0 Data'!G52*HLOOKUP($B143,'1.1 Input'!$C$8:$O$15,6,FALSE),0))</f>
        <v>8.0445177246496313E-3</v>
      </c>
      <c r="F143" s="6">
        <f>IF('1.0 Data'!$T17="As incurred",F18,IF('1.0 Data'!$T17=F$133,'1.0 Data'!H52*HLOOKUP($B143,'1.1 Input'!$C$8:$O$15,6,FALSE),0))</f>
        <v>0</v>
      </c>
      <c r="G143" s="6">
        <f>IF('1.0 Data'!$T17="As incurred",G18,IF('1.0 Data'!$T17=G$133,'1.0 Data'!I52*HLOOKUP($B143,'1.1 Input'!$C$8:$O$15,6,FALSE),0))</f>
        <v>0</v>
      </c>
      <c r="H143" s="6">
        <f>IF('1.0 Data'!$T17="As incurred",H18,IF('1.0 Data'!$T17=H$133,'1.0 Data'!J52*HLOOKUP($B143,'1.1 Input'!$C$8:$O$15,6,FALSE),0))</f>
        <v>8.0445177246496313E-3</v>
      </c>
      <c r="I143" s="6">
        <f>IF('1.0 Data'!$T17="As incurred",I18,IF('1.0 Data'!$T17=I$133,'1.0 Data'!K52*HLOOKUP($B143,'1.1 Input'!$C$8:$O$15,6,FALSE),0))</f>
        <v>0</v>
      </c>
      <c r="J143" s="6">
        <f t="shared" si="28"/>
        <v>1.6089035449299263E-2</v>
      </c>
      <c r="M143" s="137">
        <f>E143/'1.1 Input'!$K$13</f>
        <v>8.2858532563891193E-3</v>
      </c>
      <c r="N143" s="137">
        <f>F143/'1.1 Input'!$K$13</f>
        <v>0</v>
      </c>
      <c r="O143" s="137">
        <f>G143/'1.1 Input'!$K$13</f>
        <v>0</v>
      </c>
      <c r="P143" s="137">
        <f>H143/'1.1 Input'!$K$13</f>
        <v>8.2858532563891193E-3</v>
      </c>
      <c r="Q143" s="137">
        <f>I143/'1.1 Input'!$K$13</f>
        <v>0</v>
      </c>
      <c r="R143" s="137">
        <f t="shared" si="29"/>
        <v>8.2858532563891193E-3</v>
      </c>
    </row>
    <row r="144" spans="1:18">
      <c r="A144" s="6" t="str">
        <f>'1.0 Data'!A53</f>
        <v>Video Conferencing Rooms</v>
      </c>
      <c r="B144" s="6" t="str">
        <f>'1.0 Data'!B53</f>
        <v>2021/22</v>
      </c>
      <c r="C144" s="6" t="str">
        <f>'1.0 Data'!E53</f>
        <v>OTHER</v>
      </c>
      <c r="D144" s="6" t="str">
        <f>'1.0 Data'!F53</f>
        <v>Non-network IT &amp; communications</v>
      </c>
      <c r="E144" s="6">
        <f>IF('1.0 Data'!$T18="As incurred",E19,IF('1.0 Data'!$T18=E$133,'1.0 Data'!G53*HLOOKUP($B144,'1.1 Input'!$C$8:$O$15,6,FALSE),0))</f>
        <v>0</v>
      </c>
      <c r="F144" s="6">
        <f>IF('1.0 Data'!$T18="As incurred",F19,IF('1.0 Data'!$T18=F$133,'1.0 Data'!H53*HLOOKUP($B144,'1.1 Input'!$C$8:$O$15,6,FALSE),0))</f>
        <v>0</v>
      </c>
      <c r="G144" s="6">
        <f>IF('1.0 Data'!$T18="As incurred",G19,IF('1.0 Data'!$T18=G$133,'1.0 Data'!I53*HLOOKUP($B144,'1.1 Input'!$C$8:$O$15,6,FALSE),0))</f>
        <v>0</v>
      </c>
      <c r="H144" s="6">
        <f>IF('1.0 Data'!$T18="As incurred",H19,IF('1.0 Data'!$T18=H$133,'1.0 Data'!J53*HLOOKUP($B144,'1.1 Input'!$C$8:$O$15,6,FALSE),0))</f>
        <v>0</v>
      </c>
      <c r="I144" s="6">
        <f>IF('1.0 Data'!$T18="As incurred",I19,IF('1.0 Data'!$T18=I$133,'1.0 Data'!K53*HLOOKUP($B144,'1.1 Input'!$C$8:$O$15,6,FALSE),0))</f>
        <v>0</v>
      </c>
      <c r="J144" s="6">
        <f t="shared" si="28"/>
        <v>0</v>
      </c>
      <c r="M144" s="137">
        <f>E144/'1.1 Input'!$K$13</f>
        <v>0</v>
      </c>
      <c r="N144" s="137">
        <f>F144/'1.1 Input'!$K$13</f>
        <v>0</v>
      </c>
      <c r="O144" s="137">
        <f>G144/'1.1 Input'!$K$13</f>
        <v>0</v>
      </c>
      <c r="P144" s="137">
        <f>H144/'1.1 Input'!$K$13</f>
        <v>0</v>
      </c>
      <c r="Q144" s="137">
        <f>I144/'1.1 Input'!$K$13</f>
        <v>0</v>
      </c>
      <c r="R144" s="137">
        <f t="shared" si="29"/>
        <v>0</v>
      </c>
    </row>
    <row r="145" spans="1:18">
      <c r="A145" s="6" t="str">
        <f>'1.0 Data'!A54</f>
        <v>Printer</v>
      </c>
      <c r="B145" s="6" t="str">
        <f>'1.0 Data'!B54</f>
        <v>2021/22</v>
      </c>
      <c r="C145" s="6" t="str">
        <f>'1.0 Data'!E54</f>
        <v>OTHER</v>
      </c>
      <c r="D145" s="6" t="str">
        <f>'1.0 Data'!F54</f>
        <v>Non-network IT &amp; communications</v>
      </c>
      <c r="E145" s="6">
        <f>IF('1.0 Data'!$T19="As incurred",E20,IF('1.0 Data'!$T19=E$133,'1.0 Data'!G54*HLOOKUP($B145,'1.1 Input'!$C$8:$O$15,6,FALSE),0))</f>
        <v>0</v>
      </c>
      <c r="F145" s="6">
        <f>IF('1.0 Data'!$T19="As incurred",F20,IF('1.0 Data'!$T19=F$133,'1.0 Data'!H54*HLOOKUP($B145,'1.1 Input'!$C$8:$O$15,6,FALSE),0))</f>
        <v>0</v>
      </c>
      <c r="G145" s="6">
        <f>IF('1.0 Data'!$T19="As incurred",G20,IF('1.0 Data'!$T19=G$133,'1.0 Data'!I54*HLOOKUP($B145,'1.1 Input'!$C$8:$O$15,6,FALSE),0))</f>
        <v>0</v>
      </c>
      <c r="H145" s="6">
        <f>IF('1.0 Data'!$T19="As incurred",H20,IF('1.0 Data'!$T19=H$133,'1.0 Data'!J54*HLOOKUP($B145,'1.1 Input'!$C$8:$O$15,6,FALSE),0))</f>
        <v>1.1492168178070901E-2</v>
      </c>
      <c r="I145" s="6">
        <f>IF('1.0 Data'!$T19="As incurred",I20,IF('1.0 Data'!$T19=I$133,'1.0 Data'!K54*HLOOKUP($B145,'1.1 Input'!$C$8:$O$15,6,FALSE),0))</f>
        <v>0</v>
      </c>
      <c r="J145" s="6">
        <f t="shared" si="28"/>
        <v>1.1492168178070901E-2</v>
      </c>
      <c r="M145" s="137">
        <f>E145/'1.1 Input'!$K$13</f>
        <v>0</v>
      </c>
      <c r="N145" s="137">
        <f>F145/'1.1 Input'!$K$13</f>
        <v>0</v>
      </c>
      <c r="O145" s="137">
        <f>G145/'1.1 Input'!$K$13</f>
        <v>0</v>
      </c>
      <c r="P145" s="137">
        <f>H145/'1.1 Input'!$K$13</f>
        <v>1.1836933223413027E-2</v>
      </c>
      <c r="Q145" s="137">
        <f>I145/'1.1 Input'!$K$13</f>
        <v>0</v>
      </c>
      <c r="R145" s="137">
        <f t="shared" si="29"/>
        <v>1.1836933223413027E-2</v>
      </c>
    </row>
    <row r="146" spans="1:18">
      <c r="A146" s="6" t="str">
        <f>'1.0 Data'!A55</f>
        <v>Enterprise Asset Management System Upgrade</v>
      </c>
      <c r="B146" s="6" t="str">
        <f>'1.0 Data'!B55</f>
        <v>2021/22</v>
      </c>
      <c r="C146" s="6" t="str">
        <f>'1.0 Data'!E55</f>
        <v>IN-HOUSE SOFTWARE</v>
      </c>
      <c r="D146" s="6" t="str">
        <f>'1.0 Data'!F55</f>
        <v>Non-network IT &amp; communications</v>
      </c>
      <c r="E146" s="6">
        <f>IF('1.0 Data'!$T20="As incurred",E21,IF('1.0 Data'!$T20=E$133,'1.0 Data'!G55*HLOOKUP($B146,'1.1 Input'!$C$8:$O$15,6,FALSE),0))</f>
        <v>0.18982231992689697</v>
      </c>
      <c r="F146" s="6">
        <f>IF('1.0 Data'!$T20="As incurred",F21,IF('1.0 Data'!$T20=F$133,'1.0 Data'!H55*HLOOKUP($B146,'1.1 Input'!$C$8:$O$15,6,FALSE),0))</f>
        <v>0</v>
      </c>
      <c r="G146" s="6">
        <f>IF('1.0 Data'!$T20="As incurred",G21,IF('1.0 Data'!$T20=G$133,'1.0 Data'!I55*HLOOKUP($B146,'1.1 Input'!$C$8:$O$15,6,FALSE),0))</f>
        <v>0</v>
      </c>
      <c r="H146" s="6">
        <f>IF('1.0 Data'!$T20="As incurred",H21,IF('1.0 Data'!$T20=H$133,'1.0 Data'!J55*HLOOKUP($B146,'1.1 Input'!$C$8:$O$15,6,FALSE),0))</f>
        <v>0</v>
      </c>
      <c r="I146" s="6">
        <f>IF('1.0 Data'!$T20="As incurred",I21,IF('1.0 Data'!$T20=I$133,'1.0 Data'!K55*HLOOKUP($B146,'1.1 Input'!$C$8:$O$15,6,FALSE),0))</f>
        <v>0</v>
      </c>
      <c r="J146" s="6">
        <f t="shared" si="28"/>
        <v>0.18982231992689697</v>
      </c>
      <c r="M146" s="137">
        <f>E146/'1.1 Input'!$K$13</f>
        <v>0.19551698952470387</v>
      </c>
      <c r="N146" s="137">
        <f>F146/'1.1 Input'!$K$13</f>
        <v>0</v>
      </c>
      <c r="O146" s="137">
        <f>G146/'1.1 Input'!$K$13</f>
        <v>0</v>
      </c>
      <c r="P146" s="137">
        <f>H146/'1.1 Input'!$K$13</f>
        <v>0</v>
      </c>
      <c r="Q146" s="137">
        <f>I146/'1.1 Input'!$K$13</f>
        <v>0</v>
      </c>
      <c r="R146" s="137">
        <f t="shared" si="29"/>
        <v>0</v>
      </c>
    </row>
    <row r="147" spans="1:18">
      <c r="A147" s="6" t="str">
        <f>'1.0 Data'!A56</f>
        <v>OT initial integration and standard asset integration</v>
      </c>
      <c r="B147" s="6" t="str">
        <f>'1.0 Data'!B56</f>
        <v>2021/22</v>
      </c>
      <c r="C147" s="6" t="str">
        <f>'1.0 Data'!E56</f>
        <v>OTHER</v>
      </c>
      <c r="D147" s="6" t="str">
        <f>'1.0 Data'!F56</f>
        <v>Non-network IT &amp; communications</v>
      </c>
      <c r="E147" s="6">
        <f>IF('1.0 Data'!$T21="As incurred",E22,IF('1.0 Data'!$T21=E$133,'1.0 Data'!G56*HLOOKUP($B147,'1.1 Input'!$C$8:$O$15,6,FALSE),0))</f>
        <v>0</v>
      </c>
      <c r="F147" s="6">
        <f>IF('1.0 Data'!$T21="As incurred",F22,IF('1.0 Data'!$T21=F$133,'1.0 Data'!H56*HLOOKUP($B147,'1.1 Input'!$C$8:$O$15,6,FALSE),0))</f>
        <v>0</v>
      </c>
      <c r="G147" s="6">
        <f>IF('1.0 Data'!$T21="As incurred",G22,IF('1.0 Data'!$T21=G$133,'1.0 Data'!I56*HLOOKUP($B147,'1.1 Input'!$C$8:$O$15,6,FALSE),0))</f>
        <v>0</v>
      </c>
      <c r="H147" s="6">
        <f>IF('1.0 Data'!$T21="As incurred",H22,IF('1.0 Data'!$T21=H$133,'1.0 Data'!J56*HLOOKUP($B147,'1.1 Input'!$C$8:$O$15,6,FALSE),0))</f>
        <v>0</v>
      </c>
      <c r="I147" s="6">
        <f>IF('1.0 Data'!$T21="As incurred",I22,IF('1.0 Data'!$T21=I$133,'1.0 Data'!K56*HLOOKUP($B147,'1.1 Input'!$C$8:$O$15,6,FALSE),0))</f>
        <v>0.11492168178070901</v>
      </c>
      <c r="J147" s="6">
        <f t="shared" si="28"/>
        <v>0.11492168178070901</v>
      </c>
      <c r="M147" s="137">
        <f>E147/'1.1 Input'!$K$13</f>
        <v>0</v>
      </c>
      <c r="N147" s="137">
        <f>F147/'1.1 Input'!$K$13</f>
        <v>0</v>
      </c>
      <c r="O147" s="137">
        <f>G147/'1.1 Input'!$K$13</f>
        <v>0</v>
      </c>
      <c r="P147" s="137">
        <f>H147/'1.1 Input'!$K$13</f>
        <v>0</v>
      </c>
      <c r="Q147" s="137">
        <f>I147/'1.1 Input'!$K$13</f>
        <v>0.11836933223413028</v>
      </c>
      <c r="R147" s="137">
        <f t="shared" si="29"/>
        <v>0.11836933223413028</v>
      </c>
    </row>
    <row r="148" spans="1:18">
      <c r="A148" s="6" t="str">
        <f>'1.0 Data'!A57</f>
        <v>EMS basslink integration, Reliability / predictive monitoring</v>
      </c>
      <c r="B148" s="6" t="str">
        <f>'1.0 Data'!B57</f>
        <v>2021/22</v>
      </c>
      <c r="C148" s="6" t="str">
        <f>'1.0 Data'!E57</f>
        <v>OTHER</v>
      </c>
      <c r="D148" s="6" t="str">
        <f>'1.0 Data'!F57</f>
        <v>Non-network IT &amp; communications</v>
      </c>
      <c r="E148" s="6">
        <f>IF('1.0 Data'!$T22="As incurred",E23,IF('1.0 Data'!$T22=E$133,'1.0 Data'!G57*HLOOKUP($B148,'1.1 Input'!$C$8:$O$15,6,FALSE),0))</f>
        <v>0.45968672712283604</v>
      </c>
      <c r="F148" s="6">
        <f>IF('1.0 Data'!$T22="As incurred",F23,IF('1.0 Data'!$T22=F$133,'1.0 Data'!H57*HLOOKUP($B148,'1.1 Input'!$C$8:$O$15,6,FALSE),0))</f>
        <v>0.22984336356141802</v>
      </c>
      <c r="G148" s="6">
        <f>IF('1.0 Data'!$T22="As incurred",G23,IF('1.0 Data'!$T22=G$133,'1.0 Data'!I57*HLOOKUP($B148,'1.1 Input'!$C$8:$O$15,6,FALSE),0))</f>
        <v>0</v>
      </c>
      <c r="H148" s="6">
        <f>IF('1.0 Data'!$T22="As incurred",H23,IF('1.0 Data'!$T22=H$133,'1.0 Data'!J57*HLOOKUP($B148,'1.1 Input'!$C$8:$O$15,6,FALSE),0))</f>
        <v>0</v>
      </c>
      <c r="I148" s="6">
        <f>IF('1.0 Data'!$T22="As incurred",I23,IF('1.0 Data'!$T22=I$133,'1.0 Data'!K57*HLOOKUP($B148,'1.1 Input'!$C$8:$O$15,6,FALSE),0))</f>
        <v>0</v>
      </c>
      <c r="J148" s="6">
        <f t="shared" si="28"/>
        <v>0.68953009068425408</v>
      </c>
      <c r="M148" s="137">
        <f>E148/'1.1 Input'!$K$13</f>
        <v>0.47347732893652111</v>
      </c>
      <c r="N148" s="137">
        <f>F148/'1.1 Input'!$K$13</f>
        <v>0.23673866446826056</v>
      </c>
      <c r="O148" s="137">
        <f>G148/'1.1 Input'!$K$13</f>
        <v>0</v>
      </c>
      <c r="P148" s="137">
        <f>H148/'1.1 Input'!$K$13</f>
        <v>0</v>
      </c>
      <c r="Q148" s="137">
        <f>I148/'1.1 Input'!$K$13</f>
        <v>0</v>
      </c>
      <c r="R148" s="137">
        <f t="shared" si="29"/>
        <v>0.23673866446826056</v>
      </c>
    </row>
    <row r="149" spans="1:18">
      <c r="A149" s="6" t="str">
        <f>'1.0 Data'!A58</f>
        <v>OT Technology Capability uplift</v>
      </c>
      <c r="B149" s="6" t="str">
        <f>'1.0 Data'!B58</f>
        <v>2021/22</v>
      </c>
      <c r="C149" s="6" t="str">
        <f>'1.0 Data'!E58</f>
        <v>OTHER</v>
      </c>
      <c r="D149" s="6" t="str">
        <f>'1.0 Data'!F58</f>
        <v>Non-network IT &amp; communications</v>
      </c>
      <c r="E149" s="6">
        <f>IF('1.0 Data'!$T23="As incurred",E24,IF('1.0 Data'!$T23=E$133,'1.0 Data'!G58*HLOOKUP($B149,'1.1 Input'!$C$8:$O$15,6,FALSE),0))</f>
        <v>4.5557356782455274E-2</v>
      </c>
      <c r="F149" s="6">
        <f>IF('1.0 Data'!$T23="As incurred",F24,IF('1.0 Data'!$T23=F$133,'1.0 Data'!H58*HLOOKUP($B149,'1.1 Input'!$C$8:$O$15,6,FALSE),0))</f>
        <v>4.5557356782455274E-2</v>
      </c>
      <c r="G149" s="6">
        <f>IF('1.0 Data'!$T23="As incurred",G24,IF('1.0 Data'!$T23=G$133,'1.0 Data'!I58*HLOOKUP($B149,'1.1 Input'!$C$8:$O$15,6,FALSE),0))</f>
        <v>4.5557356782455274E-2</v>
      </c>
      <c r="H149" s="6">
        <f>IF('1.0 Data'!$T23="As incurred",H24,IF('1.0 Data'!$T23=H$133,'1.0 Data'!J58*HLOOKUP($B149,'1.1 Input'!$C$8:$O$15,6,FALSE),0))</f>
        <v>4.5557356782455274E-2</v>
      </c>
      <c r="I149" s="6">
        <f>IF('1.0 Data'!$T23="As incurred",I24,IF('1.0 Data'!$T23=I$133,'1.0 Data'!K58*HLOOKUP($B149,'1.1 Input'!$C$8:$O$15,6,FALSE),0))</f>
        <v>4.5557356782455274E-2</v>
      </c>
      <c r="J149" s="6">
        <f t="shared" si="28"/>
        <v>0.22778678391227636</v>
      </c>
      <c r="M149" s="137">
        <f>E149/'1.1 Input'!$K$13</f>
        <v>4.6924077485928931E-2</v>
      </c>
      <c r="N149" s="137">
        <f>F149/'1.1 Input'!$K$13</f>
        <v>4.6924077485928931E-2</v>
      </c>
      <c r="O149" s="137">
        <f>G149/'1.1 Input'!$K$13</f>
        <v>4.6924077485928931E-2</v>
      </c>
      <c r="P149" s="137">
        <f>H149/'1.1 Input'!$K$13</f>
        <v>4.6924077485928931E-2</v>
      </c>
      <c r="Q149" s="137">
        <f>I149/'1.1 Input'!$K$13</f>
        <v>4.6924077485928931E-2</v>
      </c>
      <c r="R149" s="137">
        <f t="shared" si="29"/>
        <v>0.18769630994371572</v>
      </c>
    </row>
    <row r="150" spans="1:18">
      <c r="A150" s="6" t="str">
        <f>'1.0 Data'!A59</f>
        <v>Program Management and Consultation</v>
      </c>
      <c r="B150" s="6" t="str">
        <f>'1.0 Data'!B59</f>
        <v>2023/24</v>
      </c>
      <c r="C150" s="6" t="str">
        <f>'1.0 Data'!E59</f>
        <v>OTHER</v>
      </c>
      <c r="D150" s="6" t="str">
        <f>'1.0 Data'!F59</f>
        <v>Non-network IT &amp; communications</v>
      </c>
      <c r="E150" s="6">
        <f>IF('1.0 Data'!$T24="As incurred",E25,IF('1.0 Data'!$T24=E$133,'1.0 Data'!G59*HLOOKUP($B150,'1.1 Input'!$C$8:$O$15,6,FALSE),0))</f>
        <v>0</v>
      </c>
      <c r="F150" s="6">
        <f>IF('1.0 Data'!$T24="As incurred",F25,IF('1.0 Data'!$T24=F$133,'1.0 Data'!H59*HLOOKUP($B150,'1.1 Input'!$C$8:$O$15,6,FALSE),0))</f>
        <v>0</v>
      </c>
      <c r="G150" s="6">
        <f>IF('1.0 Data'!$T24="As incurred",G25,IF('1.0 Data'!$T24=G$133,'1.0 Data'!I59*HLOOKUP($B150,'1.1 Input'!$C$8:$O$15,6,FALSE),0))</f>
        <v>0</v>
      </c>
      <c r="H150" s="6">
        <f>IF('1.0 Data'!$T24="As incurred",H25,IF('1.0 Data'!$T24=H$133,'1.0 Data'!J59*HLOOKUP($B150,'1.1 Input'!$C$8:$O$15,6,FALSE),0))</f>
        <v>0</v>
      </c>
      <c r="I150" s="6">
        <f>IF('1.0 Data'!$T24="As incurred",I25,IF('1.0 Data'!$T24=I$133,'1.0 Data'!K59*HLOOKUP($B150,'1.1 Input'!$C$8:$O$15,6,FALSE),0))</f>
        <v>0</v>
      </c>
      <c r="J150" s="6">
        <f t="shared" si="28"/>
        <v>0</v>
      </c>
      <c r="M150" s="137">
        <f>E150/'1.1 Input'!$K$13</f>
        <v>0</v>
      </c>
      <c r="N150" s="137">
        <f>F150/'1.1 Input'!$K$13</f>
        <v>0</v>
      </c>
      <c r="O150" s="137">
        <f>G150/'1.1 Input'!$K$13</f>
        <v>0</v>
      </c>
      <c r="P150" s="137">
        <f>H150/'1.1 Input'!$K$13</f>
        <v>0</v>
      </c>
      <c r="Q150" s="137">
        <f>I150/'1.1 Input'!$K$13</f>
        <v>0</v>
      </c>
      <c r="R150" s="137">
        <f t="shared" si="29"/>
        <v>0</v>
      </c>
    </row>
    <row r="151" spans="1:18">
      <c r="A151" s="6" t="str">
        <f>'1.0 Data'!A60</f>
        <v>Cyber Security</v>
      </c>
      <c r="B151" s="6" t="str">
        <f>'1.0 Data'!B60</f>
        <v>2021/22</v>
      </c>
      <c r="C151" s="6" t="str">
        <f>'1.0 Data'!E60</f>
        <v>OTHER</v>
      </c>
      <c r="D151" s="6" t="str">
        <f>'1.0 Data'!F60</f>
        <v>Non-network IT &amp; communications</v>
      </c>
      <c r="E151" s="6">
        <f>IF('1.0 Data'!$T25="As incurred",E26,IF('1.0 Data'!$T25=E$133,'1.0 Data'!G60*HLOOKUP($B151,'1.1 Input'!$C$8:$O$15,6,FALSE),0))</f>
        <v>0.94218889914282666</v>
      </c>
      <c r="F151" s="6">
        <f>IF('1.0 Data'!$T25="As incurred",F26,IF('1.0 Data'!$T25=F$133,'1.0 Data'!H60*HLOOKUP($B151,'1.1 Input'!$C$8:$O$15,6,FALSE),0))</f>
        <v>0.90524500198576807</v>
      </c>
      <c r="G151" s="6">
        <f>IF('1.0 Data'!$T25="As incurred",G26,IF('1.0 Data'!$T25=G$133,'1.0 Data'!I60*HLOOKUP($B151,'1.1 Input'!$C$8:$O$15,6,FALSE),0))</f>
        <v>0.56946695978069095</v>
      </c>
      <c r="H151" s="6">
        <f>IF('1.0 Data'!$T25="As incurred",H26,IF('1.0 Data'!$T25=H$133,'1.0 Data'!J60*HLOOKUP($B151,'1.1 Input'!$C$8:$O$15,6,FALSE),0))</f>
        <v>0.56946695978069095</v>
      </c>
      <c r="I151" s="6">
        <f>IF('1.0 Data'!$T25="As incurred",I26,IF('1.0 Data'!$T25=I$133,'1.0 Data'!K60*HLOOKUP($B151,'1.1 Input'!$C$8:$O$15,6,FALSE),0))</f>
        <v>0.56946695978069095</v>
      </c>
      <c r="J151" s="6">
        <f t="shared" si="28"/>
        <v>3.5558347804706676</v>
      </c>
      <c r="M151" s="137">
        <f>E151/'1.1 Input'!$K$13</f>
        <v>0.97045456611711145</v>
      </c>
      <c r="N151" s="137">
        <f>F151/'1.1 Input'!$K$13</f>
        <v>0.93240235204534105</v>
      </c>
      <c r="O151" s="137">
        <f>G151/'1.1 Input'!$K$13</f>
        <v>0.58655096857411171</v>
      </c>
      <c r="P151" s="137">
        <f>H151/'1.1 Input'!$K$13</f>
        <v>0.58655096857411171</v>
      </c>
      <c r="Q151" s="137">
        <f>I151/'1.1 Input'!$K$13</f>
        <v>0.58655096857411171</v>
      </c>
      <c r="R151" s="137">
        <f t="shared" si="29"/>
        <v>2.6920552577676764</v>
      </c>
    </row>
    <row r="152" spans="1:18">
      <c r="A152" s="6" t="str">
        <f>'1.0 Data'!A61</f>
        <v>Program Management and Material Risk</v>
      </c>
      <c r="B152" s="6" t="str">
        <f>'1.0 Data'!B61</f>
        <v>2021/22</v>
      </c>
      <c r="C152" s="6" t="str">
        <f>'1.0 Data'!E61</f>
        <v>OTHER</v>
      </c>
      <c r="D152" s="6" t="str">
        <f>'1.0 Data'!F61</f>
        <v>Non-network IT &amp; communications</v>
      </c>
      <c r="E152" s="6">
        <f>IF('1.0 Data'!$T26="As incurred",E27,IF('1.0 Data'!$T26=E$133,'1.0 Data'!G61*HLOOKUP($B152,'1.1 Input'!$C$8:$O$15,6,FALSE),0))</f>
        <v>4.5905676483415314E-2</v>
      </c>
      <c r="F152" s="6">
        <f>IF('1.0 Data'!$T26="As incurred",F27,IF('1.0 Data'!$T26=F$133,'1.0 Data'!H61*HLOOKUP($B152,'1.1 Input'!$C$8:$O$15,6,FALSE),0))</f>
        <v>0</v>
      </c>
      <c r="G152" s="6">
        <f>IF('1.0 Data'!$T26="As incurred",G27,IF('1.0 Data'!$T26=G$133,'1.0 Data'!I61*HLOOKUP($B152,'1.1 Input'!$C$8:$O$15,6,FALSE),0))</f>
        <v>0</v>
      </c>
      <c r="H152" s="6">
        <f>IF('1.0 Data'!$T26="As incurred",H27,IF('1.0 Data'!$T26=H$133,'1.0 Data'!J61*HLOOKUP($B152,'1.1 Input'!$C$8:$O$15,6,FALSE),0))</f>
        <v>0</v>
      </c>
      <c r="I152" s="6">
        <f>IF('1.0 Data'!$T26="As incurred",I27,IF('1.0 Data'!$T26=I$133,'1.0 Data'!K61*HLOOKUP($B152,'1.1 Input'!$C$8:$O$15,6,FALSE),0))</f>
        <v>0</v>
      </c>
      <c r="J152" s="6">
        <f t="shared" si="28"/>
        <v>4.5905676483415314E-2</v>
      </c>
      <c r="M152" s="137">
        <f>E152/'1.1 Input'!$K$13</f>
        <v>4.7282846777917775E-2</v>
      </c>
      <c r="N152" s="137">
        <f>F152/'1.1 Input'!$K$13</f>
        <v>0</v>
      </c>
      <c r="O152" s="137">
        <f>G152/'1.1 Input'!$K$13</f>
        <v>0</v>
      </c>
      <c r="P152" s="137">
        <f>H152/'1.1 Input'!$K$13</f>
        <v>0</v>
      </c>
      <c r="Q152" s="137">
        <f>I152/'1.1 Input'!$K$13</f>
        <v>0</v>
      </c>
      <c r="R152" s="137">
        <f t="shared" si="29"/>
        <v>0</v>
      </c>
    </row>
    <row r="153" spans="1:18">
      <c r="A153" s="6" t="str">
        <f>'1.0 Data'!A62</f>
        <v>Enterprise Security Governance</v>
      </c>
      <c r="B153" s="6" t="str">
        <f>'1.0 Data'!B62</f>
        <v>2021/22</v>
      </c>
      <c r="C153" s="6" t="str">
        <f>'1.0 Data'!E62</f>
        <v>OTHER</v>
      </c>
      <c r="D153" s="6" t="str">
        <f>'1.0 Data'!F62</f>
        <v>Non-network IT &amp; communications</v>
      </c>
      <c r="E153" s="6">
        <f>IF('1.0 Data'!$T27="As incurred",E28,IF('1.0 Data'!$T27=E$133,'1.0 Data'!G62*HLOOKUP($B153,'1.1 Input'!$C$8:$O$15,6,FALSE),0))</f>
        <v>3.3014251039490433E-2</v>
      </c>
      <c r="F153" s="6">
        <f>IF('1.0 Data'!$T27="As incurred",F28,IF('1.0 Data'!$T27=F$133,'1.0 Data'!H62*HLOOKUP($B153,'1.1 Input'!$C$8:$O$15,6,FALSE),0))</f>
        <v>0</v>
      </c>
      <c r="G153" s="6">
        <f>IF('1.0 Data'!$T27="As incurred",G28,IF('1.0 Data'!$T27=G$133,'1.0 Data'!I62*HLOOKUP($B153,'1.1 Input'!$C$8:$O$15,6,FALSE),0))</f>
        <v>7.5928927970758786E-2</v>
      </c>
      <c r="H153" s="6">
        <f>IF('1.0 Data'!$T27="As incurred",H28,IF('1.0 Data'!$T27=H$133,'1.0 Data'!J62*HLOOKUP($B153,'1.1 Input'!$C$8:$O$15,6,FALSE),0))</f>
        <v>7.5928927970758786E-2</v>
      </c>
      <c r="I153" s="6">
        <f>IF('1.0 Data'!$T27="As incurred",I28,IF('1.0 Data'!$T27=I$133,'1.0 Data'!K62*HLOOKUP($B153,'1.1 Input'!$C$8:$O$15,6,FALSE),0))</f>
        <v>7.5928927970758786E-2</v>
      </c>
      <c r="J153" s="6">
        <f t="shared" si="28"/>
        <v>0.26080103495176676</v>
      </c>
      <c r="M153" s="137">
        <f>E153/'1.1 Input'!$K$13</f>
        <v>3.4004678570675143E-2</v>
      </c>
      <c r="N153" s="137">
        <f>F153/'1.1 Input'!$K$13</f>
        <v>0</v>
      </c>
      <c r="O153" s="137">
        <f>G153/'1.1 Input'!$K$13</f>
        <v>7.8206795809881546E-2</v>
      </c>
      <c r="P153" s="137">
        <f>H153/'1.1 Input'!$K$13</f>
        <v>7.8206795809881546E-2</v>
      </c>
      <c r="Q153" s="137">
        <f>I153/'1.1 Input'!$K$13</f>
        <v>7.8206795809881546E-2</v>
      </c>
      <c r="R153" s="137">
        <f t="shared" si="29"/>
        <v>0.23462038742964464</v>
      </c>
    </row>
    <row r="154" spans="1:18">
      <c r="A154" s="6" t="str">
        <f>'1.0 Data'!A63</f>
        <v>Supply Chain Security</v>
      </c>
      <c r="B154" s="6" t="str">
        <f>'1.0 Data'!B63</f>
        <v>2021/22</v>
      </c>
      <c r="C154" s="6" t="str">
        <f>'1.0 Data'!E63</f>
        <v>OTHER</v>
      </c>
      <c r="D154" s="6" t="str">
        <f>'1.0 Data'!F63</f>
        <v>Non-network IT &amp; communications</v>
      </c>
      <c r="E154" s="6">
        <f>IF('1.0 Data'!$T28="As incurred",E29,IF('1.0 Data'!$T28=E$133,'1.0 Data'!G63*HLOOKUP($B154,'1.1 Input'!$C$8:$O$15,6,FALSE),0))</f>
        <v>3.2971329955267567E-2</v>
      </c>
      <c r="F154" s="6">
        <f>IF('1.0 Data'!$T28="As incurred",F29,IF('1.0 Data'!$T28=F$133,'1.0 Data'!H63*HLOOKUP($B154,'1.1 Input'!$C$8:$O$15,6,FALSE),0))</f>
        <v>0</v>
      </c>
      <c r="G154" s="6">
        <f>IF('1.0 Data'!$T28="As incurred",G29,IF('1.0 Data'!$T28=G$133,'1.0 Data'!I63*HLOOKUP($B154,'1.1 Input'!$C$8:$O$15,6,FALSE),0))</f>
        <v>0</v>
      </c>
      <c r="H154" s="6">
        <f>IF('1.0 Data'!$T28="As incurred",H29,IF('1.0 Data'!$T28=H$133,'1.0 Data'!J63*HLOOKUP($B154,'1.1 Input'!$C$8:$O$15,6,FALSE),0))</f>
        <v>0</v>
      </c>
      <c r="I154" s="6">
        <f>IF('1.0 Data'!$T28="As incurred",I29,IF('1.0 Data'!$T28=I$133,'1.0 Data'!K63*HLOOKUP($B154,'1.1 Input'!$C$8:$O$15,6,FALSE),0))</f>
        <v>0</v>
      </c>
      <c r="J154" s="6">
        <f t="shared" ref="J154" si="30">SUM(E154:I154)</f>
        <v>3.2971329955267567E-2</v>
      </c>
      <c r="M154" s="137">
        <f>E154/'1.1 Input'!$K$13</f>
        <v>3.3960469853925597E-2</v>
      </c>
      <c r="N154" s="137">
        <f>F154/'1.1 Input'!$K$13</f>
        <v>0</v>
      </c>
      <c r="O154" s="137">
        <f>G154/'1.1 Input'!$K$13</f>
        <v>0</v>
      </c>
      <c r="P154" s="137">
        <f>H154/'1.1 Input'!$K$13</f>
        <v>0</v>
      </c>
      <c r="Q154" s="137">
        <f>I154/'1.1 Input'!$K$13</f>
        <v>0</v>
      </c>
      <c r="R154" s="137">
        <f t="shared" si="29"/>
        <v>0</v>
      </c>
    </row>
    <row r="155" spans="1:18" ht="15" thickBot="1">
      <c r="A155" s="6" t="str">
        <f>'1.0 Data'!A64</f>
        <v>Physical Security and Natural Hazards</v>
      </c>
      <c r="B155" s="6" t="str">
        <f>'1.0 Data'!B64</f>
        <v>2021/22</v>
      </c>
      <c r="C155" s="6" t="str">
        <f>'1.0 Data'!E64</f>
        <v>BUILDING INSTALLATION</v>
      </c>
      <c r="D155" s="6" t="str">
        <f>'1.0 Data'!F64</f>
        <v>Non-network buildings and property expenditure</v>
      </c>
      <c r="E155" s="6">
        <f>IF('1.0 Data'!$T29="As incurred",E30,IF('1.0 Data'!$T29=E$133,'1.0 Data'!G64*HLOOKUP($B155,'1.1 Input'!$C$8:$O$15,6,FALSE),0))</f>
        <v>0</v>
      </c>
      <c r="F155" s="6">
        <f>IF('1.0 Data'!$T29="As incurred",F30,IF('1.0 Data'!$T29=F$133,'1.0 Data'!H64*HLOOKUP($B155,'1.1 Input'!$C$8:$O$15,6,FALSE),0))</f>
        <v>0</v>
      </c>
      <c r="G155" s="6">
        <f>IF('1.0 Data'!$T29="As incurred",G30,IF('1.0 Data'!$T29=G$133,'1.0 Data'!I64*HLOOKUP($B155,'1.1 Input'!$C$8:$O$15,6,FALSE),0))</f>
        <v>0</v>
      </c>
      <c r="H155" s="6">
        <f>IF('1.0 Data'!$T29="As incurred",H30,IF('1.0 Data'!$T29=H$133,'1.0 Data'!J64*HLOOKUP($B155,'1.1 Input'!$C$8:$O$15,6,FALSE),0))</f>
        <v>0</v>
      </c>
      <c r="I155" s="6">
        <f>IF('1.0 Data'!$T29="As incurred",I30,IF('1.0 Data'!$T29=I$133,'1.0 Data'!K64*HLOOKUP($B155,'1.1 Input'!$C$8:$O$15,6,FALSE),0))</f>
        <v>0</v>
      </c>
      <c r="J155" s="6">
        <f t="shared" ref="J155" si="31">SUM(E155:I155)</f>
        <v>0</v>
      </c>
      <c r="M155" s="137">
        <f>E155/'1.1 Input'!$K$13</f>
        <v>0</v>
      </c>
      <c r="N155" s="137">
        <f>F155/'1.1 Input'!$K$13</f>
        <v>0</v>
      </c>
      <c r="O155" s="137">
        <f>G155/'1.1 Input'!$K$13</f>
        <v>0</v>
      </c>
      <c r="P155" s="137">
        <f>H155/'1.1 Input'!$K$13</f>
        <v>0</v>
      </c>
      <c r="Q155" s="137">
        <f>I155/'1.1 Input'!$K$13</f>
        <v>0</v>
      </c>
      <c r="R155" s="137">
        <f t="shared" si="29"/>
        <v>0</v>
      </c>
    </row>
    <row r="156" spans="1:18" ht="15.6" thickTop="1" thickBot="1">
      <c r="A156" s="6" t="s">
        <v>2</v>
      </c>
      <c r="B156" s="6"/>
      <c r="C156" s="6"/>
      <c r="D156" s="6"/>
      <c r="E156" s="6">
        <f t="shared" ref="E156:J156" si="32">SUM(E135:E155)</f>
        <v>23.367880371060668</v>
      </c>
      <c r="F156" s="6">
        <f t="shared" si="32"/>
        <v>9.6434541074190516</v>
      </c>
      <c r="G156" s="6">
        <f t="shared" si="32"/>
        <v>1.0232722643346741</v>
      </c>
      <c r="H156" s="6">
        <f t="shared" si="32"/>
        <v>1.2068574937464223</v>
      </c>
      <c r="I156" s="6">
        <f t="shared" si="32"/>
        <v>88.02653351999129</v>
      </c>
      <c r="J156" s="6">
        <f t="shared" si="32"/>
        <v>123.26799775655211</v>
      </c>
      <c r="L156" s="30"/>
      <c r="M156" s="137">
        <f>SUM(M135:M155)</f>
        <v>24.068916782192495</v>
      </c>
      <c r="N156" s="137">
        <f t="shared" ref="N156" si="33">SUM(N135:N155)</f>
        <v>9.9327577306416224</v>
      </c>
      <c r="O156" s="137">
        <f t="shared" ref="O156" si="34">SUM(O135:O155)</f>
        <v>1.0539704322647145</v>
      </c>
      <c r="P156" s="137">
        <f t="shared" ref="P156" si="35">SUM(P135:P155)</f>
        <v>1.2430632185588151</v>
      </c>
      <c r="Q156" s="137">
        <f t="shared" ref="Q156" si="36">SUM(Q135:Q155)</f>
        <v>90.667329525591001</v>
      </c>
      <c r="R156" s="137">
        <f t="shared" si="29"/>
        <v>102.89712090705615</v>
      </c>
    </row>
    <row r="157" spans="1:18" ht="15" thickTop="1"/>
    <row r="158" spans="1:18" ht="18.600000000000001">
      <c r="A158" s="2" t="str">
        <f>A78</f>
        <v>by Asset Class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1:18">
      <c r="A159" s="3" t="s">
        <v>4</v>
      </c>
      <c r="B159" s="3" t="s">
        <v>114</v>
      </c>
      <c r="C159" s="3"/>
      <c r="D159" s="3"/>
      <c r="E159" s="3" t="str">
        <f>E133</f>
        <v>2025/26</v>
      </c>
      <c r="F159" s="3" t="str">
        <f>F133</f>
        <v>2026/27</v>
      </c>
      <c r="G159" s="3" t="str">
        <f>G133</f>
        <v>2027/28</v>
      </c>
      <c r="H159" s="3" t="str">
        <f>H133</f>
        <v>2028/29</v>
      </c>
      <c r="I159" s="3" t="str">
        <f>I133</f>
        <v>2029/30</v>
      </c>
      <c r="J159" s="3" t="s">
        <v>2</v>
      </c>
      <c r="K159" s="3"/>
      <c r="L159" s="3"/>
      <c r="M159" s="3" t="s">
        <v>97</v>
      </c>
      <c r="N159" s="3" t="s">
        <v>98</v>
      </c>
      <c r="O159" s="3" t="s">
        <v>99</v>
      </c>
      <c r="P159" s="3" t="s">
        <v>100</v>
      </c>
      <c r="Q159" s="3" t="s">
        <v>19</v>
      </c>
      <c r="R159" s="3" t="s">
        <v>2</v>
      </c>
    </row>
    <row r="161" spans="1:18">
      <c r="A161" s="6" t="str">
        <f t="shared" ref="A161:A181" si="37">A81</f>
        <v>AC FILTERS</v>
      </c>
      <c r="B161" s="6" t="str">
        <f>IF(A161="","",$B$10)</f>
        <v>2024/25</v>
      </c>
      <c r="C161" s="6"/>
      <c r="D161" s="6"/>
      <c r="E161" s="6">
        <f t="shared" ref="E161:I170" si="38">IF($A161="",0,SUMIF($C$135:$C$156,$A161,E$135:E$156))</f>
        <v>0</v>
      </c>
      <c r="F161" s="6">
        <f t="shared" si="38"/>
        <v>0</v>
      </c>
      <c r="G161" s="6">
        <f t="shared" si="38"/>
        <v>0</v>
      </c>
      <c r="H161" s="6">
        <f t="shared" si="38"/>
        <v>0</v>
      </c>
      <c r="I161" s="6">
        <f t="shared" si="38"/>
        <v>0</v>
      </c>
      <c r="J161" s="6">
        <f t="shared" ref="J161" si="39">SUM(E161:I161)</f>
        <v>0</v>
      </c>
      <c r="M161" s="137">
        <f>E161/'1.1 Input'!$K$13</f>
        <v>0</v>
      </c>
      <c r="N161" s="137">
        <f>F161/'1.1 Input'!$K$13</f>
        <v>0</v>
      </c>
      <c r="O161" s="137">
        <f>G161/'1.1 Input'!$K$13</f>
        <v>0</v>
      </c>
      <c r="P161" s="137">
        <f>H161/'1.1 Input'!$K$13</f>
        <v>0</v>
      </c>
      <c r="Q161" s="137">
        <f>I161/'1.1 Input'!$K$13</f>
        <v>0</v>
      </c>
      <c r="R161" s="137">
        <f>SUM(N161:Q161)</f>
        <v>0</v>
      </c>
    </row>
    <row r="162" spans="1:18">
      <c r="A162" s="6" t="str">
        <f t="shared" si="37"/>
        <v>AC SWITCHYARD</v>
      </c>
      <c r="B162" s="6" t="str">
        <f t="shared" ref="B162:B175" si="40">IF(A162="","",$B$10)</f>
        <v>2024/25</v>
      </c>
      <c r="C162" s="6"/>
      <c r="D162" s="6"/>
      <c r="E162" s="6">
        <f t="shared" si="38"/>
        <v>0</v>
      </c>
      <c r="F162" s="6">
        <f t="shared" si="38"/>
        <v>0</v>
      </c>
      <c r="G162" s="6">
        <f t="shared" si="38"/>
        <v>0</v>
      </c>
      <c r="H162" s="6">
        <f t="shared" si="38"/>
        <v>0</v>
      </c>
      <c r="I162" s="6">
        <f t="shared" si="38"/>
        <v>0</v>
      </c>
      <c r="J162" s="6">
        <f t="shared" ref="J162:J175" si="41">SUM(E162:I162)</f>
        <v>0</v>
      </c>
      <c r="M162" s="137">
        <f>E162/'1.1 Input'!$K$13</f>
        <v>0</v>
      </c>
      <c r="N162" s="137">
        <f>F162/'1.1 Input'!$K$13</f>
        <v>0</v>
      </c>
      <c r="O162" s="137">
        <f>G162/'1.1 Input'!$K$13</f>
        <v>0</v>
      </c>
      <c r="P162" s="137">
        <f>H162/'1.1 Input'!$K$13</f>
        <v>0</v>
      </c>
      <c r="Q162" s="137">
        <f>I162/'1.1 Input'!$K$13</f>
        <v>0</v>
      </c>
      <c r="R162" s="137">
        <f t="shared" ref="R162:R182" si="42">SUM(N162:Q162)</f>
        <v>0</v>
      </c>
    </row>
    <row r="163" spans="1:18">
      <c r="A163" s="6" t="str">
        <f t="shared" si="37"/>
        <v>AUXILIARY SYSTEMS</v>
      </c>
      <c r="B163" s="6" t="str">
        <f t="shared" si="40"/>
        <v>2024/25</v>
      </c>
      <c r="C163" s="6"/>
      <c r="D163" s="6"/>
      <c r="E163" s="6">
        <f t="shared" si="38"/>
        <v>0</v>
      </c>
      <c r="F163" s="6">
        <f t="shared" si="38"/>
        <v>0</v>
      </c>
      <c r="G163" s="6">
        <f t="shared" si="38"/>
        <v>0</v>
      </c>
      <c r="H163" s="6">
        <f t="shared" si="38"/>
        <v>0</v>
      </c>
      <c r="I163" s="6">
        <f t="shared" si="38"/>
        <v>0</v>
      </c>
      <c r="J163" s="6">
        <f t="shared" si="41"/>
        <v>0</v>
      </c>
      <c r="M163" s="137">
        <f>E163/'1.1 Input'!$K$13</f>
        <v>0</v>
      </c>
      <c r="N163" s="137">
        <f>F163/'1.1 Input'!$K$13</f>
        <v>0</v>
      </c>
      <c r="O163" s="137">
        <f>G163/'1.1 Input'!$K$13</f>
        <v>0</v>
      </c>
      <c r="P163" s="137">
        <f>H163/'1.1 Input'!$K$13</f>
        <v>0</v>
      </c>
      <c r="Q163" s="137">
        <f>I163/'1.1 Input'!$K$13</f>
        <v>0</v>
      </c>
      <c r="R163" s="137">
        <f t="shared" si="42"/>
        <v>0</v>
      </c>
    </row>
    <row r="164" spans="1:18">
      <c r="A164" s="6" t="str">
        <f t="shared" si="37"/>
        <v>CABLE</v>
      </c>
      <c r="B164" s="6" t="str">
        <f t="shared" si="40"/>
        <v>2024/25</v>
      </c>
      <c r="C164" s="6"/>
      <c r="D164" s="6"/>
      <c r="E164" s="6">
        <f t="shared" si="38"/>
        <v>21.304628896808531</v>
      </c>
      <c r="F164" s="6">
        <f t="shared" si="38"/>
        <v>7.2601941747572818</v>
      </c>
      <c r="G164" s="6">
        <f t="shared" si="38"/>
        <v>0</v>
      </c>
      <c r="H164" s="6">
        <f t="shared" si="38"/>
        <v>0</v>
      </c>
      <c r="I164" s="6">
        <f t="shared" si="38"/>
        <v>0</v>
      </c>
      <c r="J164" s="6">
        <f t="shared" si="41"/>
        <v>28.564823071565812</v>
      </c>
      <c r="M164" s="137">
        <f>E164/'1.1 Input'!$K$13</f>
        <v>21.943767763712785</v>
      </c>
      <c r="N164" s="137">
        <f>F164/'1.1 Input'!$K$13</f>
        <v>7.4779999999999998</v>
      </c>
      <c r="O164" s="137">
        <f>G164/'1.1 Input'!$K$13</f>
        <v>0</v>
      </c>
      <c r="P164" s="137">
        <f>H164/'1.1 Input'!$K$13</f>
        <v>0</v>
      </c>
      <c r="Q164" s="137">
        <f>I164/'1.1 Input'!$K$13</f>
        <v>0</v>
      </c>
      <c r="R164" s="137">
        <f t="shared" si="42"/>
        <v>7.4779999999999998</v>
      </c>
    </row>
    <row r="165" spans="1:18">
      <c r="A165" s="6" t="str">
        <f t="shared" si="37"/>
        <v>CONTROL SYSTEM</v>
      </c>
      <c r="B165" s="6" t="str">
        <f t="shared" si="40"/>
        <v>2024/25</v>
      </c>
      <c r="C165" s="6"/>
      <c r="D165" s="6"/>
      <c r="E165" s="6">
        <f t="shared" si="38"/>
        <v>0</v>
      </c>
      <c r="F165" s="6">
        <f t="shared" si="38"/>
        <v>0</v>
      </c>
      <c r="G165" s="6">
        <f t="shared" si="38"/>
        <v>0</v>
      </c>
      <c r="H165" s="6">
        <f t="shared" si="38"/>
        <v>0</v>
      </c>
      <c r="I165" s="6">
        <f t="shared" si="38"/>
        <v>87.007281553398073</v>
      </c>
      <c r="J165" s="6">
        <f t="shared" si="41"/>
        <v>87.007281553398073</v>
      </c>
      <c r="M165" s="137">
        <f>E165/'1.1 Input'!$K$13</f>
        <v>0</v>
      </c>
      <c r="N165" s="137">
        <f>F165/'1.1 Input'!$K$13</f>
        <v>0</v>
      </c>
      <c r="O165" s="137">
        <f>G165/'1.1 Input'!$K$13</f>
        <v>0</v>
      </c>
      <c r="P165" s="137">
        <f>H165/'1.1 Input'!$K$13</f>
        <v>0</v>
      </c>
      <c r="Q165" s="137">
        <f>I165/'1.1 Input'!$K$13</f>
        <v>89.617500000000021</v>
      </c>
      <c r="R165" s="137">
        <f t="shared" si="42"/>
        <v>89.617500000000021</v>
      </c>
    </row>
    <row r="166" spans="1:18">
      <c r="A166" s="6" t="str">
        <f t="shared" si="37"/>
        <v>CONVERTER TRANSFORMER</v>
      </c>
      <c r="B166" s="6" t="str">
        <f t="shared" si="40"/>
        <v>2024/25</v>
      </c>
      <c r="C166" s="6"/>
      <c r="D166" s="6"/>
      <c r="E166" s="6">
        <f t="shared" si="38"/>
        <v>0</v>
      </c>
      <c r="F166" s="6">
        <f t="shared" si="38"/>
        <v>0</v>
      </c>
      <c r="G166" s="6">
        <f t="shared" si="38"/>
        <v>0</v>
      </c>
      <c r="H166" s="6">
        <f t="shared" si="38"/>
        <v>0</v>
      </c>
      <c r="I166" s="6">
        <f t="shared" si="38"/>
        <v>0</v>
      </c>
      <c r="J166" s="6">
        <f t="shared" si="41"/>
        <v>0</v>
      </c>
      <c r="M166" s="137">
        <f>E166/'1.1 Input'!$K$13</f>
        <v>0</v>
      </c>
      <c r="N166" s="137">
        <f>F166/'1.1 Input'!$K$13</f>
        <v>0</v>
      </c>
      <c r="O166" s="137">
        <f>G166/'1.1 Input'!$K$13</f>
        <v>0</v>
      </c>
      <c r="P166" s="137">
        <f>H166/'1.1 Input'!$K$13</f>
        <v>0</v>
      </c>
      <c r="Q166" s="137">
        <f>I166/'1.1 Input'!$K$13</f>
        <v>0</v>
      </c>
      <c r="R166" s="137">
        <f t="shared" si="42"/>
        <v>0</v>
      </c>
    </row>
    <row r="167" spans="1:18">
      <c r="A167" s="6" t="str">
        <f t="shared" si="37"/>
        <v>DC FILTER</v>
      </c>
      <c r="B167" s="6" t="str">
        <f t="shared" si="40"/>
        <v>2024/25</v>
      </c>
      <c r="C167" s="6"/>
      <c r="D167" s="6"/>
      <c r="E167" s="6">
        <f t="shared" si="38"/>
        <v>0</v>
      </c>
      <c r="F167" s="6">
        <f t="shared" si="38"/>
        <v>0</v>
      </c>
      <c r="G167" s="6">
        <f t="shared" si="38"/>
        <v>0</v>
      </c>
      <c r="H167" s="6">
        <f t="shared" si="38"/>
        <v>0</v>
      </c>
      <c r="I167" s="6">
        <f t="shared" si="38"/>
        <v>0</v>
      </c>
      <c r="J167" s="6">
        <f t="shared" si="41"/>
        <v>0</v>
      </c>
      <c r="M167" s="137">
        <f>E167/'1.1 Input'!$K$13</f>
        <v>0</v>
      </c>
      <c r="N167" s="137">
        <f>F167/'1.1 Input'!$K$13</f>
        <v>0</v>
      </c>
      <c r="O167" s="137">
        <f>G167/'1.1 Input'!$K$13</f>
        <v>0</v>
      </c>
      <c r="P167" s="137">
        <f>H167/'1.1 Input'!$K$13</f>
        <v>0</v>
      </c>
      <c r="Q167" s="137">
        <f>I167/'1.1 Input'!$K$13</f>
        <v>0</v>
      </c>
      <c r="R167" s="137">
        <f t="shared" si="42"/>
        <v>0</v>
      </c>
    </row>
    <row r="168" spans="1:18">
      <c r="A168" s="6" t="str">
        <f t="shared" si="37"/>
        <v>DC SWITCHYARD</v>
      </c>
      <c r="B168" s="6" t="str">
        <f t="shared" si="40"/>
        <v>2024/25</v>
      </c>
      <c r="C168" s="6"/>
      <c r="D168" s="6"/>
      <c r="E168" s="6">
        <f t="shared" si="38"/>
        <v>0</v>
      </c>
      <c r="F168" s="6">
        <f t="shared" si="38"/>
        <v>0</v>
      </c>
      <c r="G168" s="6">
        <f t="shared" si="38"/>
        <v>0</v>
      </c>
      <c r="H168" s="6">
        <f t="shared" si="38"/>
        <v>0</v>
      </c>
      <c r="I168" s="6">
        <f t="shared" si="38"/>
        <v>0</v>
      </c>
      <c r="J168" s="6">
        <f t="shared" si="41"/>
        <v>0</v>
      </c>
      <c r="M168" s="137">
        <f>E168/'1.1 Input'!$K$13</f>
        <v>0</v>
      </c>
      <c r="N168" s="137">
        <f>F168/'1.1 Input'!$K$13</f>
        <v>0</v>
      </c>
      <c r="O168" s="137">
        <f>G168/'1.1 Input'!$K$13</f>
        <v>0</v>
      </c>
      <c r="P168" s="137">
        <f>H168/'1.1 Input'!$K$13</f>
        <v>0</v>
      </c>
      <c r="Q168" s="137">
        <f>I168/'1.1 Input'!$K$13</f>
        <v>0</v>
      </c>
      <c r="R168" s="137">
        <f t="shared" si="42"/>
        <v>0</v>
      </c>
    </row>
    <row r="169" spans="1:18">
      <c r="A169" s="6" t="str">
        <f t="shared" si="37"/>
        <v>EASEMENT</v>
      </c>
      <c r="B169" s="6" t="str">
        <f t="shared" si="40"/>
        <v>2024/25</v>
      </c>
      <c r="C169" s="6"/>
      <c r="D169" s="6"/>
      <c r="E169" s="6">
        <f t="shared" si="38"/>
        <v>0</v>
      </c>
      <c r="F169" s="6">
        <f t="shared" si="38"/>
        <v>0</v>
      </c>
      <c r="G169" s="6">
        <f t="shared" si="38"/>
        <v>0</v>
      </c>
      <c r="H169" s="6">
        <f t="shared" si="38"/>
        <v>0</v>
      </c>
      <c r="I169" s="6">
        <f t="shared" si="38"/>
        <v>0</v>
      </c>
      <c r="J169" s="6">
        <f t="shared" si="41"/>
        <v>0</v>
      </c>
      <c r="M169" s="137">
        <f>E169/'1.1 Input'!$K$13</f>
        <v>0</v>
      </c>
      <c r="N169" s="137">
        <f>F169/'1.1 Input'!$K$13</f>
        <v>0</v>
      </c>
      <c r="O169" s="137">
        <f>G169/'1.1 Input'!$K$13</f>
        <v>0</v>
      </c>
      <c r="P169" s="137">
        <f>H169/'1.1 Input'!$K$13</f>
        <v>0</v>
      </c>
      <c r="Q169" s="137">
        <f>I169/'1.1 Input'!$K$13</f>
        <v>0</v>
      </c>
      <c r="R169" s="137">
        <f t="shared" si="42"/>
        <v>0</v>
      </c>
    </row>
    <row r="170" spans="1:18">
      <c r="A170" s="6" t="str">
        <f t="shared" si="37"/>
        <v>FREEHOLD LAND</v>
      </c>
      <c r="B170" s="6" t="str">
        <f t="shared" si="40"/>
        <v>2024/25</v>
      </c>
      <c r="C170" s="6"/>
      <c r="D170" s="6"/>
      <c r="E170" s="6">
        <f t="shared" si="38"/>
        <v>0</v>
      </c>
      <c r="F170" s="6">
        <f t="shared" si="38"/>
        <v>0</v>
      </c>
      <c r="G170" s="6">
        <f t="shared" si="38"/>
        <v>0</v>
      </c>
      <c r="H170" s="6">
        <f t="shared" si="38"/>
        <v>0</v>
      </c>
      <c r="I170" s="6">
        <f t="shared" si="38"/>
        <v>0</v>
      </c>
      <c r="J170" s="6">
        <f t="shared" si="41"/>
        <v>0</v>
      </c>
      <c r="M170" s="137">
        <f>E170/'1.1 Input'!$K$13</f>
        <v>0</v>
      </c>
      <c r="N170" s="137">
        <f>F170/'1.1 Input'!$K$13</f>
        <v>0</v>
      </c>
      <c r="O170" s="137">
        <f>G170/'1.1 Input'!$K$13</f>
        <v>0</v>
      </c>
      <c r="P170" s="137">
        <f>H170/'1.1 Input'!$K$13</f>
        <v>0</v>
      </c>
      <c r="Q170" s="137">
        <f>I170/'1.1 Input'!$K$13</f>
        <v>0</v>
      </c>
      <c r="R170" s="137">
        <f t="shared" si="42"/>
        <v>0</v>
      </c>
    </row>
    <row r="171" spans="1:18">
      <c r="A171" s="6" t="str">
        <f t="shared" si="37"/>
        <v>MEASURING DEVICES</v>
      </c>
      <c r="B171" s="6" t="str">
        <f t="shared" si="40"/>
        <v>2024/25</v>
      </c>
      <c r="C171" s="6"/>
      <c r="D171" s="6"/>
      <c r="E171" s="6">
        <f t="shared" ref="E171:I181" si="43">IF($A171="",0,SUMIF($C$135:$C$156,$A171,E$135:E$156))</f>
        <v>0</v>
      </c>
      <c r="F171" s="6">
        <f t="shared" si="43"/>
        <v>0</v>
      </c>
      <c r="G171" s="6">
        <f t="shared" si="43"/>
        <v>0</v>
      </c>
      <c r="H171" s="6">
        <f t="shared" si="43"/>
        <v>0</v>
      </c>
      <c r="I171" s="6">
        <f t="shared" si="43"/>
        <v>0</v>
      </c>
      <c r="J171" s="6">
        <f t="shared" si="41"/>
        <v>0</v>
      </c>
      <c r="M171" s="137">
        <f>E171/'1.1 Input'!$K$13</f>
        <v>0</v>
      </c>
      <c r="N171" s="137">
        <f>F171/'1.1 Input'!$K$13</f>
        <v>0</v>
      </c>
      <c r="O171" s="137">
        <f>G171/'1.1 Input'!$K$13</f>
        <v>0</v>
      </c>
      <c r="P171" s="137">
        <f>H171/'1.1 Input'!$K$13</f>
        <v>0</v>
      </c>
      <c r="Q171" s="137">
        <f>I171/'1.1 Input'!$K$13</f>
        <v>0</v>
      </c>
      <c r="R171" s="137">
        <f t="shared" si="42"/>
        <v>0</v>
      </c>
    </row>
    <row r="172" spans="1:18">
      <c r="A172" s="6" t="str">
        <f t="shared" si="37"/>
        <v>MOTOR VEHICLES</v>
      </c>
      <c r="B172" s="6" t="str">
        <f t="shared" si="40"/>
        <v>2024/25</v>
      </c>
      <c r="C172" s="6"/>
      <c r="D172" s="6"/>
      <c r="E172" s="6">
        <f t="shared" si="43"/>
        <v>0</v>
      </c>
      <c r="F172" s="6">
        <f t="shared" si="43"/>
        <v>0</v>
      </c>
      <c r="G172" s="6">
        <f t="shared" si="43"/>
        <v>0</v>
      </c>
      <c r="H172" s="6">
        <f t="shared" si="43"/>
        <v>0</v>
      </c>
      <c r="I172" s="6">
        <f t="shared" si="43"/>
        <v>0</v>
      </c>
      <c r="J172" s="6">
        <f t="shared" si="41"/>
        <v>0</v>
      </c>
      <c r="M172" s="137">
        <f>E172/'1.1 Input'!$K$13</f>
        <v>0</v>
      </c>
      <c r="N172" s="137">
        <f>F172/'1.1 Input'!$K$13</f>
        <v>0</v>
      </c>
      <c r="O172" s="137">
        <f>G172/'1.1 Input'!$K$13</f>
        <v>0</v>
      </c>
      <c r="P172" s="137">
        <f>H172/'1.1 Input'!$K$13</f>
        <v>0</v>
      </c>
      <c r="Q172" s="137">
        <f>I172/'1.1 Input'!$K$13</f>
        <v>0</v>
      </c>
      <c r="R172" s="137">
        <f t="shared" si="42"/>
        <v>0</v>
      </c>
    </row>
    <row r="173" spans="1:18">
      <c r="A173" s="6" t="str">
        <f t="shared" si="37"/>
        <v>OTHER</v>
      </c>
      <c r="B173" s="6" t="str">
        <f t="shared" si="40"/>
        <v>2024/25</v>
      </c>
      <c r="C173" s="6"/>
      <c r="D173" s="6"/>
      <c r="E173" s="6">
        <f t="shared" si="43"/>
        <v>1.8139581645641509</v>
      </c>
      <c r="F173" s="6">
        <f t="shared" si="43"/>
        <v>1.3940227626082264</v>
      </c>
      <c r="G173" s="6">
        <f t="shared" si="43"/>
        <v>0.90433028481249</v>
      </c>
      <c r="H173" s="6">
        <f t="shared" si="43"/>
        <v>0.95707933674983547</v>
      </c>
      <c r="I173" s="6">
        <f t="shared" si="43"/>
        <v>1.0192519665931989</v>
      </c>
      <c r="J173" s="6">
        <f t="shared" si="41"/>
        <v>6.0886425153279014</v>
      </c>
      <c r="M173" s="137">
        <f>E173/'1.1 Input'!$K$13</f>
        <v>1.8683769095010754</v>
      </c>
      <c r="N173" s="137">
        <f>F173/'1.1 Input'!$K$13</f>
        <v>1.4358434454864732</v>
      </c>
      <c r="O173" s="137">
        <f>G173/'1.1 Input'!$K$13</f>
        <v>0.9314601933568647</v>
      </c>
      <c r="P173" s="137">
        <f>H173/'1.1 Input'!$K$13</f>
        <v>0.98579171685233058</v>
      </c>
      <c r="Q173" s="137">
        <f>I173/'1.1 Input'!$K$13</f>
        <v>1.0498295255909948</v>
      </c>
      <c r="R173" s="137">
        <f t="shared" si="42"/>
        <v>4.4029248812866637</v>
      </c>
    </row>
    <row r="174" spans="1:18">
      <c r="A174" s="6" t="str">
        <f t="shared" si="37"/>
        <v>OVERHEAD LINES</v>
      </c>
      <c r="B174" s="6" t="str">
        <f t="shared" si="40"/>
        <v>2024/25</v>
      </c>
      <c r="C174" s="6"/>
      <c r="D174" s="6"/>
      <c r="E174" s="6">
        <f t="shared" si="43"/>
        <v>0</v>
      </c>
      <c r="F174" s="6">
        <f t="shared" si="43"/>
        <v>0</v>
      </c>
      <c r="G174" s="6">
        <f t="shared" si="43"/>
        <v>0</v>
      </c>
      <c r="H174" s="6">
        <f t="shared" si="43"/>
        <v>0</v>
      </c>
      <c r="I174" s="6">
        <f t="shared" si="43"/>
        <v>0</v>
      </c>
      <c r="J174" s="6">
        <f t="shared" si="41"/>
        <v>0</v>
      </c>
      <c r="M174" s="137">
        <f>E174/'1.1 Input'!$K$13</f>
        <v>0</v>
      </c>
      <c r="N174" s="137">
        <f>F174/'1.1 Input'!$K$13</f>
        <v>0</v>
      </c>
      <c r="O174" s="137">
        <f>G174/'1.1 Input'!$K$13</f>
        <v>0</v>
      </c>
      <c r="P174" s="137">
        <f>H174/'1.1 Input'!$K$13</f>
        <v>0</v>
      </c>
      <c r="Q174" s="137">
        <f>I174/'1.1 Input'!$K$13</f>
        <v>0</v>
      </c>
      <c r="R174" s="137">
        <f t="shared" si="42"/>
        <v>0</v>
      </c>
    </row>
    <row r="175" spans="1:18">
      <c r="A175" s="6" t="str">
        <f t="shared" si="37"/>
        <v>SMOOTHING REACTOR</v>
      </c>
      <c r="B175" s="6" t="str">
        <f t="shared" si="40"/>
        <v>2024/25</v>
      </c>
      <c r="C175" s="6"/>
      <c r="D175" s="6"/>
      <c r="E175" s="6">
        <f t="shared" si="43"/>
        <v>0</v>
      </c>
      <c r="F175" s="6">
        <f t="shared" si="43"/>
        <v>0.75135321100917429</v>
      </c>
      <c r="G175" s="6">
        <f t="shared" si="43"/>
        <v>0</v>
      </c>
      <c r="H175" s="6">
        <f t="shared" si="43"/>
        <v>0</v>
      </c>
      <c r="I175" s="6">
        <f t="shared" si="43"/>
        <v>0</v>
      </c>
      <c r="J175" s="6">
        <f t="shared" si="41"/>
        <v>0.75135321100917429</v>
      </c>
      <c r="M175" s="137">
        <f>E175/'1.1 Input'!$K$13</f>
        <v>0</v>
      </c>
      <c r="N175" s="137">
        <f>F175/'1.1 Input'!$K$13</f>
        <v>0.77389380733944946</v>
      </c>
      <c r="O175" s="137">
        <f>G175/'1.1 Input'!$K$13</f>
        <v>0</v>
      </c>
      <c r="P175" s="137">
        <f>H175/'1.1 Input'!$K$13</f>
        <v>0</v>
      </c>
      <c r="Q175" s="137">
        <f>I175/'1.1 Input'!$K$13</f>
        <v>0</v>
      </c>
      <c r="R175" s="137">
        <f t="shared" si="42"/>
        <v>0.77389380733944946</v>
      </c>
    </row>
    <row r="176" spans="1:18">
      <c r="A176" s="6" t="str">
        <f t="shared" si="37"/>
        <v>STATION POWER SUPPLY</v>
      </c>
      <c r="B176" s="6" t="str">
        <f t="shared" ref="B176:B179" si="44">IF(A176="","",$B$10)</f>
        <v>2024/25</v>
      </c>
      <c r="C176" s="6"/>
      <c r="D176" s="6"/>
      <c r="E176" s="6">
        <f t="shared" si="43"/>
        <v>0</v>
      </c>
      <c r="F176" s="6">
        <f t="shared" si="43"/>
        <v>0</v>
      </c>
      <c r="G176" s="6">
        <f t="shared" si="43"/>
        <v>0</v>
      </c>
      <c r="H176" s="6">
        <f t="shared" si="43"/>
        <v>0</v>
      </c>
      <c r="I176" s="6">
        <f t="shared" si="43"/>
        <v>0</v>
      </c>
      <c r="J176" s="6">
        <f t="shared" ref="J176:J179" si="45">SUM(E176:I176)</f>
        <v>0</v>
      </c>
      <c r="M176" s="137">
        <f>E176/'1.1 Input'!$K$13</f>
        <v>0</v>
      </c>
      <c r="N176" s="137">
        <f>F176/'1.1 Input'!$K$13</f>
        <v>0</v>
      </c>
      <c r="O176" s="137">
        <f>G176/'1.1 Input'!$K$13</f>
        <v>0</v>
      </c>
      <c r="P176" s="137">
        <f>H176/'1.1 Input'!$K$13</f>
        <v>0</v>
      </c>
      <c r="Q176" s="137">
        <f>I176/'1.1 Input'!$K$13</f>
        <v>0</v>
      </c>
      <c r="R176" s="137">
        <f t="shared" si="42"/>
        <v>0</v>
      </c>
    </row>
    <row r="177" spans="1:18">
      <c r="A177" s="6" t="str">
        <f t="shared" si="37"/>
        <v>SWITCHYARD COMPONENTS</v>
      </c>
      <c r="B177" s="6" t="str">
        <f t="shared" si="44"/>
        <v>2024/25</v>
      </c>
      <c r="C177" s="6"/>
      <c r="D177" s="6"/>
      <c r="E177" s="6">
        <f t="shared" si="43"/>
        <v>5.9470989761092156E-2</v>
      </c>
      <c r="F177" s="6">
        <f t="shared" si="43"/>
        <v>0.23788395904436863</v>
      </c>
      <c r="G177" s="6">
        <f t="shared" si="43"/>
        <v>0.11894197952218431</v>
      </c>
      <c r="H177" s="6">
        <f t="shared" si="43"/>
        <v>0.24977815699658704</v>
      </c>
      <c r="I177" s="6">
        <f t="shared" si="43"/>
        <v>0</v>
      </c>
      <c r="J177" s="6">
        <f t="shared" si="45"/>
        <v>0.6660750853242321</v>
      </c>
      <c r="M177" s="137">
        <f>E177/'1.1 Input'!$K$13</f>
        <v>6.1255119453924922E-2</v>
      </c>
      <c r="N177" s="137">
        <f>F177/'1.1 Input'!$K$13</f>
        <v>0.24502047781569969</v>
      </c>
      <c r="O177" s="137">
        <f>G177/'1.1 Input'!$K$13</f>
        <v>0.12251023890784984</v>
      </c>
      <c r="P177" s="137">
        <f>H177/'1.1 Input'!$K$13</f>
        <v>0.25727150170648466</v>
      </c>
      <c r="Q177" s="137">
        <f>I177/'1.1 Input'!$K$13</f>
        <v>0</v>
      </c>
      <c r="R177" s="137">
        <f t="shared" si="42"/>
        <v>0.62480221843003414</v>
      </c>
    </row>
    <row r="178" spans="1:18">
      <c r="A178" s="6" t="str">
        <f t="shared" si="37"/>
        <v>VALVE COOLING</v>
      </c>
      <c r="B178" s="6" t="str">
        <f t="shared" si="44"/>
        <v>2024/25</v>
      </c>
      <c r="C178" s="6"/>
      <c r="D178" s="6"/>
      <c r="E178" s="6">
        <f t="shared" si="43"/>
        <v>0</v>
      </c>
      <c r="F178" s="6">
        <f t="shared" si="43"/>
        <v>0</v>
      </c>
      <c r="G178" s="6">
        <f t="shared" si="43"/>
        <v>0</v>
      </c>
      <c r="H178" s="6">
        <f t="shared" si="43"/>
        <v>0</v>
      </c>
      <c r="I178" s="6">
        <f t="shared" si="43"/>
        <v>0</v>
      </c>
      <c r="J178" s="6">
        <f t="shared" si="45"/>
        <v>0</v>
      </c>
      <c r="M178" s="137">
        <f>E178/'1.1 Input'!$K$13</f>
        <v>0</v>
      </c>
      <c r="N178" s="137">
        <f>F178/'1.1 Input'!$K$13</f>
        <v>0</v>
      </c>
      <c r="O178" s="137">
        <f>G178/'1.1 Input'!$K$13</f>
        <v>0</v>
      </c>
      <c r="P178" s="137">
        <f>H178/'1.1 Input'!$K$13</f>
        <v>0</v>
      </c>
      <c r="Q178" s="137">
        <f>I178/'1.1 Input'!$K$13</f>
        <v>0</v>
      </c>
      <c r="R178" s="137">
        <f t="shared" si="42"/>
        <v>0</v>
      </c>
    </row>
    <row r="179" spans="1:18">
      <c r="A179" s="6" t="str">
        <f t="shared" si="37"/>
        <v>VALVE HALL</v>
      </c>
      <c r="B179" s="6" t="str">
        <f t="shared" si="44"/>
        <v>2024/25</v>
      </c>
      <c r="C179" s="6"/>
      <c r="D179" s="6"/>
      <c r="E179" s="6">
        <f t="shared" si="43"/>
        <v>0</v>
      </c>
      <c r="F179" s="6">
        <f t="shared" si="43"/>
        <v>0</v>
      </c>
      <c r="G179" s="6">
        <f t="shared" si="43"/>
        <v>0</v>
      </c>
      <c r="H179" s="6">
        <f t="shared" si="43"/>
        <v>0</v>
      </c>
      <c r="I179" s="6">
        <f t="shared" si="43"/>
        <v>0</v>
      </c>
      <c r="J179" s="6">
        <f t="shared" si="45"/>
        <v>0</v>
      </c>
      <c r="M179" s="137">
        <f>E179/'1.1 Input'!$K$13</f>
        <v>0</v>
      </c>
      <c r="N179" s="137">
        <f>F179/'1.1 Input'!$K$13</f>
        <v>0</v>
      </c>
      <c r="O179" s="137">
        <f>G179/'1.1 Input'!$K$13</f>
        <v>0</v>
      </c>
      <c r="P179" s="137">
        <f>H179/'1.1 Input'!$K$13</f>
        <v>0</v>
      </c>
      <c r="Q179" s="137">
        <f>I179/'1.1 Input'!$K$13</f>
        <v>0</v>
      </c>
      <c r="R179" s="137">
        <f t="shared" si="42"/>
        <v>0</v>
      </c>
    </row>
    <row r="180" spans="1:18">
      <c r="A180" s="6" t="str">
        <f t="shared" si="37"/>
        <v>BUILDING INSTALLATION</v>
      </c>
      <c r="B180" s="6" t="str">
        <f t="shared" ref="B180:B181" si="46">IF(A180="","",$B$10)</f>
        <v>2024/25</v>
      </c>
      <c r="C180" s="6"/>
      <c r="D180" s="6"/>
      <c r="E180" s="6">
        <f t="shared" si="43"/>
        <v>0</v>
      </c>
      <c r="F180" s="6">
        <f t="shared" si="43"/>
        <v>0</v>
      </c>
      <c r="G180" s="6">
        <f t="shared" si="43"/>
        <v>0</v>
      </c>
      <c r="H180" s="6">
        <f t="shared" si="43"/>
        <v>0</v>
      </c>
      <c r="I180" s="6">
        <f t="shared" si="43"/>
        <v>0</v>
      </c>
      <c r="J180" s="6">
        <f t="shared" ref="J180:J181" si="47">SUM(E180:I180)</f>
        <v>0</v>
      </c>
      <c r="M180" s="137">
        <f>E180/'1.1 Input'!$K$13</f>
        <v>0</v>
      </c>
      <c r="N180" s="137">
        <f>F180/'1.1 Input'!$K$13</f>
        <v>0</v>
      </c>
      <c r="O180" s="137">
        <f>G180/'1.1 Input'!$K$13</f>
        <v>0</v>
      </c>
      <c r="P180" s="137">
        <f>H180/'1.1 Input'!$K$13</f>
        <v>0</v>
      </c>
      <c r="Q180" s="137">
        <f>I180/'1.1 Input'!$K$13</f>
        <v>0</v>
      </c>
      <c r="R180" s="137">
        <f t="shared" si="42"/>
        <v>0</v>
      </c>
    </row>
    <row r="181" spans="1:18" ht="15" thickBot="1">
      <c r="A181" s="6" t="str">
        <f t="shared" si="37"/>
        <v>IN-HOUSE SOFTWARE</v>
      </c>
      <c r="B181" s="6" t="str">
        <f t="shared" si="46"/>
        <v>2024/25</v>
      </c>
      <c r="C181" s="6"/>
      <c r="D181" s="6"/>
      <c r="E181" s="6">
        <f t="shared" si="43"/>
        <v>0.18982231992689697</v>
      </c>
      <c r="F181" s="6">
        <f t="shared" si="43"/>
        <v>0</v>
      </c>
      <c r="G181" s="6">
        <f t="shared" si="43"/>
        <v>0</v>
      </c>
      <c r="H181" s="6">
        <f t="shared" si="43"/>
        <v>0</v>
      </c>
      <c r="I181" s="6">
        <f t="shared" si="43"/>
        <v>0</v>
      </c>
      <c r="J181" s="6">
        <f t="shared" si="47"/>
        <v>0.18982231992689697</v>
      </c>
      <c r="M181" s="137">
        <f>E181/'1.1 Input'!$K$13</f>
        <v>0.19551698952470387</v>
      </c>
      <c r="N181" s="137">
        <f>F181/'1.1 Input'!$K$13</f>
        <v>0</v>
      </c>
      <c r="O181" s="137">
        <f>G181/'1.1 Input'!$K$13</f>
        <v>0</v>
      </c>
      <c r="P181" s="137">
        <f>H181/'1.1 Input'!$K$13</f>
        <v>0</v>
      </c>
      <c r="Q181" s="137">
        <f>I181/'1.1 Input'!$K$13</f>
        <v>0</v>
      </c>
      <c r="R181" s="137">
        <f t="shared" si="42"/>
        <v>0</v>
      </c>
    </row>
    <row r="182" spans="1:18" ht="15.6" thickTop="1" thickBot="1">
      <c r="A182" s="6" t="s">
        <v>2</v>
      </c>
      <c r="B182" s="6"/>
      <c r="C182" s="6"/>
      <c r="D182" s="6"/>
      <c r="E182" s="6">
        <f t="shared" ref="E182:J182" si="48">SUM(E161:E181)</f>
        <v>23.367880371060672</v>
      </c>
      <c r="F182" s="6">
        <f t="shared" si="48"/>
        <v>9.6434541074190516</v>
      </c>
      <c r="G182" s="6">
        <f t="shared" si="48"/>
        <v>1.0232722643346743</v>
      </c>
      <c r="H182" s="6">
        <f t="shared" si="48"/>
        <v>1.2068574937464225</v>
      </c>
      <c r="I182" s="6">
        <f t="shared" si="48"/>
        <v>88.026533519991276</v>
      </c>
      <c r="J182" s="6">
        <f t="shared" si="48"/>
        <v>123.26799775655211</v>
      </c>
      <c r="L182" s="30">
        <f>J182-J156</f>
        <v>0</v>
      </c>
      <c r="M182" s="137">
        <f>SUM(M161:M181)</f>
        <v>24.068916782192492</v>
      </c>
      <c r="N182" s="137">
        <f t="shared" ref="N182" si="49">SUM(N161:N181)</f>
        <v>9.9327577306416224</v>
      </c>
      <c r="O182" s="137">
        <f t="shared" ref="O182" si="50">SUM(O161:O181)</f>
        <v>1.0539704322647145</v>
      </c>
      <c r="P182" s="137">
        <f t="shared" ref="P182" si="51">SUM(P161:P181)</f>
        <v>1.2430632185588153</v>
      </c>
      <c r="Q182" s="137">
        <f t="shared" ref="Q182" si="52">SUM(Q161:Q181)</f>
        <v>90.667329525591015</v>
      </c>
      <c r="R182" s="137">
        <f t="shared" si="42"/>
        <v>102.89712090705616</v>
      </c>
    </row>
    <row r="183" spans="1:18" ht="15.6" thickTop="1" thickBot="1"/>
    <row r="184" spans="1:18" ht="15.6" thickTop="1" thickBot="1">
      <c r="A184" s="23" t="s">
        <v>1</v>
      </c>
      <c r="B184" s="23" t="str">
        <f>B161</f>
        <v>2024/25</v>
      </c>
      <c r="E184" s="30">
        <f t="shared" ref="E184:J184" si="53">E156-E182</f>
        <v>0</v>
      </c>
      <c r="F184" s="30">
        <f t="shared" si="53"/>
        <v>0</v>
      </c>
      <c r="G184" s="30">
        <f t="shared" si="53"/>
        <v>0</v>
      </c>
      <c r="H184" s="30">
        <f t="shared" si="53"/>
        <v>0</v>
      </c>
      <c r="I184" s="30">
        <f t="shared" si="53"/>
        <v>0</v>
      </c>
      <c r="J184" s="30">
        <f t="shared" si="53"/>
        <v>0</v>
      </c>
    </row>
    <row r="185" spans="1:18" ht="15" thickTop="1"/>
    <row r="186" spans="1:18" ht="18.600000000000001">
      <c r="A186" s="2" t="s">
        <v>117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1:18">
      <c r="A187" s="3" t="s">
        <v>6</v>
      </c>
      <c r="B187" s="3" t="s">
        <v>114</v>
      </c>
      <c r="C187" s="3" t="s">
        <v>4</v>
      </c>
      <c r="D187" s="3" t="s">
        <v>118</v>
      </c>
      <c r="E187" s="3" t="str">
        <f>E159</f>
        <v>2025/26</v>
      </c>
      <c r="F187" s="3" t="str">
        <f t="shared" ref="F187:J187" si="54">F159</f>
        <v>2026/27</v>
      </c>
      <c r="G187" s="3" t="str">
        <f t="shared" si="54"/>
        <v>2027/28</v>
      </c>
      <c r="H187" s="3" t="str">
        <f t="shared" si="54"/>
        <v>2028/29</v>
      </c>
      <c r="I187" s="3" t="str">
        <f t="shared" si="54"/>
        <v>2029/30</v>
      </c>
      <c r="J187" s="3" t="str">
        <f t="shared" si="54"/>
        <v>Total</v>
      </c>
      <c r="K187" s="3"/>
      <c r="L187" s="3"/>
      <c r="M187" s="3" t="s">
        <v>97</v>
      </c>
      <c r="N187" s="3" t="s">
        <v>98</v>
      </c>
      <c r="O187" s="3" t="s">
        <v>99</v>
      </c>
      <c r="P187" s="3" t="s">
        <v>100</v>
      </c>
      <c r="Q187" s="3" t="s">
        <v>19</v>
      </c>
      <c r="R187" s="3" t="s">
        <v>2</v>
      </c>
    </row>
    <row r="188" spans="1:18">
      <c r="A188" s="22" t="str">
        <f t="shared" ref="A188:C208" si="55">A135</f>
        <v>Reactor DC Refurbishment</v>
      </c>
      <c r="B188" s="22" t="str">
        <f t="shared" si="55"/>
        <v>2022/23</v>
      </c>
      <c r="C188" s="22" t="str">
        <f t="shared" si="55"/>
        <v>SMOOTHING REACTOR</v>
      </c>
      <c r="D188" s="27" t="str" cm="1">
        <f t="array" ref="D188">INDEX('1.0 Data'!$U$9:$U$36,MATCH($A188,'1.0 Data'!$R$9:$R$36,0),0)</f>
        <v>Diminishing</v>
      </c>
      <c r="E188" s="6">
        <f t="shared" ref="E188:I197" si="56">IF($D188="Immediate",E135,0)</f>
        <v>0</v>
      </c>
      <c r="F188" s="6">
        <f t="shared" si="56"/>
        <v>0</v>
      </c>
      <c r="G188" s="6">
        <f t="shared" si="56"/>
        <v>0</v>
      </c>
      <c r="H188" s="6">
        <f t="shared" si="56"/>
        <v>0</v>
      </c>
      <c r="I188" s="6">
        <f t="shared" si="56"/>
        <v>0</v>
      </c>
      <c r="J188" s="33">
        <f>SUM(E188:I188)</f>
        <v>0</v>
      </c>
    </row>
    <row r="189" spans="1:18">
      <c r="A189" s="22" t="str">
        <f t="shared" si="55"/>
        <v>Control &amp; Protection - System Renewal</v>
      </c>
      <c r="B189" s="22" t="str">
        <f t="shared" si="55"/>
        <v>2025/26</v>
      </c>
      <c r="C189" s="22" t="str">
        <f t="shared" si="55"/>
        <v>CONTROL SYSTEM</v>
      </c>
      <c r="D189" s="27" t="str" cm="1">
        <f t="array" ref="D189">INDEX('1.0 Data'!$U$9:$U$36,MATCH($A189,'1.0 Data'!$R$9:$R$36,0),0)</f>
        <v>Diminishing</v>
      </c>
      <c r="E189" s="6">
        <f t="shared" si="56"/>
        <v>0</v>
      </c>
      <c r="F189" s="6">
        <f t="shared" si="56"/>
        <v>0</v>
      </c>
      <c r="G189" s="6">
        <f t="shared" si="56"/>
        <v>0</v>
      </c>
      <c r="H189" s="6">
        <f t="shared" si="56"/>
        <v>0</v>
      </c>
      <c r="I189" s="6">
        <f t="shared" si="56"/>
        <v>0</v>
      </c>
      <c r="J189" s="33">
        <f t="shared" ref="J189:J209" si="57">SUM(E189:I189)</f>
        <v>0</v>
      </c>
      <c r="M189" s="137">
        <f>E189/'1.1 Input'!$K$13</f>
        <v>0</v>
      </c>
      <c r="N189" s="137">
        <f>F189/'1.1 Input'!$K$13</f>
        <v>0</v>
      </c>
      <c r="O189" s="137">
        <f>G189/'1.1 Input'!$K$13</f>
        <v>0</v>
      </c>
      <c r="P189" s="137">
        <f>H189/'1.1 Input'!$K$13</f>
        <v>0</v>
      </c>
      <c r="Q189" s="137">
        <f>I189/'1.1 Input'!$K$13</f>
        <v>0</v>
      </c>
      <c r="R189" s="137">
        <f>SUM(N189:Q189)</f>
        <v>0</v>
      </c>
    </row>
    <row r="190" spans="1:18">
      <c r="A190" s="22" t="str">
        <f t="shared" si="55"/>
        <v>Spares</v>
      </c>
      <c r="B190" s="22" t="str">
        <f t="shared" si="55"/>
        <v>2020/21</v>
      </c>
      <c r="C190" s="22" t="str">
        <f t="shared" si="55"/>
        <v>SWITCHYARD COMPONENTS</v>
      </c>
      <c r="D190" s="27" t="str" cm="1">
        <f t="array" ref="D190">INDEX('1.0 Data'!$U$9:$U$36,MATCH($A190,'1.0 Data'!$R$9:$R$36,0),0)</f>
        <v>Immediate</v>
      </c>
      <c r="E190" s="6">
        <f t="shared" si="56"/>
        <v>5.9470989761092156E-2</v>
      </c>
      <c r="F190" s="6">
        <f t="shared" si="56"/>
        <v>0.23788395904436863</v>
      </c>
      <c r="G190" s="6">
        <f t="shared" si="56"/>
        <v>0.11894197952218431</v>
      </c>
      <c r="H190" s="6">
        <f t="shared" si="56"/>
        <v>0.24977815699658704</v>
      </c>
      <c r="I190" s="6">
        <f t="shared" si="56"/>
        <v>0</v>
      </c>
      <c r="J190" s="33">
        <f t="shared" si="57"/>
        <v>0.6660750853242321</v>
      </c>
      <c r="M190" s="137">
        <f>E190/'1.1 Input'!$K$13</f>
        <v>6.1255119453924922E-2</v>
      </c>
      <c r="N190" s="137">
        <f>F190/'1.1 Input'!$K$13</f>
        <v>0.24502047781569969</v>
      </c>
      <c r="O190" s="137">
        <f>G190/'1.1 Input'!$K$13</f>
        <v>0.12251023890784984</v>
      </c>
      <c r="P190" s="137">
        <f>H190/'1.1 Input'!$K$13</f>
        <v>0.25727150170648466</v>
      </c>
      <c r="Q190" s="137">
        <f>I190/'1.1 Input'!$K$13</f>
        <v>0</v>
      </c>
      <c r="R190" s="137">
        <f t="shared" ref="R190:R208" si="58">SUM(N190:Q190)</f>
        <v>0.62480221843003414</v>
      </c>
    </row>
    <row r="191" spans="1:18">
      <c r="A191" s="22" t="str">
        <f t="shared" si="55"/>
        <v>Subsea Cable Repair Strategy</v>
      </c>
      <c r="B191" s="22" t="str">
        <f t="shared" si="55"/>
        <v>2025/26</v>
      </c>
      <c r="C191" s="22" t="str">
        <f t="shared" si="55"/>
        <v>CABLE</v>
      </c>
      <c r="D191" s="27" t="str" cm="1">
        <f t="array" ref="D191">INDEX('1.0 Data'!$U$9:$U$36,MATCH($A191,'1.0 Data'!$R$9:$R$36,0),0)</f>
        <v>Diminishing</v>
      </c>
      <c r="E191" s="6">
        <f t="shared" si="56"/>
        <v>0</v>
      </c>
      <c r="F191" s="6">
        <f t="shared" si="56"/>
        <v>0</v>
      </c>
      <c r="G191" s="6">
        <f t="shared" si="56"/>
        <v>0</v>
      </c>
      <c r="H191" s="6">
        <f t="shared" si="56"/>
        <v>0</v>
      </c>
      <c r="I191" s="6">
        <f t="shared" si="56"/>
        <v>0</v>
      </c>
      <c r="J191" s="33">
        <f t="shared" si="57"/>
        <v>0</v>
      </c>
      <c r="M191" s="137">
        <f>E191/'1.1 Input'!$K$13</f>
        <v>0</v>
      </c>
      <c r="N191" s="137">
        <f>F191/'1.1 Input'!$K$13</f>
        <v>0</v>
      </c>
      <c r="O191" s="137">
        <f>G191/'1.1 Input'!$K$13</f>
        <v>0</v>
      </c>
      <c r="P191" s="137">
        <f>H191/'1.1 Input'!$K$13</f>
        <v>0</v>
      </c>
      <c r="Q191" s="137">
        <f>I191/'1.1 Input'!$K$13</f>
        <v>0</v>
      </c>
      <c r="R191" s="137">
        <f t="shared" si="58"/>
        <v>0</v>
      </c>
    </row>
    <row r="192" spans="1:18">
      <c r="A192" s="22" t="str">
        <f t="shared" si="55"/>
        <v>Marine Repair Vessel Fitout</v>
      </c>
      <c r="B192" s="22" t="str">
        <f t="shared" si="55"/>
        <v>2024/25</v>
      </c>
      <c r="C192" s="22" t="str">
        <f t="shared" si="55"/>
        <v>CABLE</v>
      </c>
      <c r="D192" s="27" t="str" cm="1">
        <f t="array" ref="D192">INDEX('1.0 Data'!$U$9:$U$36,MATCH($A192,'1.0 Data'!$R$9:$R$36,0),0)</f>
        <v>Diminishing</v>
      </c>
      <c r="E192" s="6">
        <f t="shared" si="56"/>
        <v>0</v>
      </c>
      <c r="F192" s="6">
        <f t="shared" si="56"/>
        <v>0</v>
      </c>
      <c r="G192" s="6">
        <f t="shared" si="56"/>
        <v>0</v>
      </c>
      <c r="H192" s="6">
        <f t="shared" si="56"/>
        <v>0</v>
      </c>
      <c r="I192" s="6">
        <f t="shared" si="56"/>
        <v>0</v>
      </c>
      <c r="J192" s="33">
        <f t="shared" si="57"/>
        <v>0</v>
      </c>
      <c r="M192" s="137">
        <f>E192/'1.1 Input'!$K$13</f>
        <v>0</v>
      </c>
      <c r="N192" s="137">
        <f>F192/'1.1 Input'!$K$13</f>
        <v>0</v>
      </c>
      <c r="O192" s="137">
        <f>G192/'1.1 Input'!$K$13</f>
        <v>0</v>
      </c>
      <c r="P192" s="137">
        <f>H192/'1.1 Input'!$K$13</f>
        <v>0</v>
      </c>
      <c r="Q192" s="137">
        <f>I192/'1.1 Input'!$K$13</f>
        <v>0</v>
      </c>
      <c r="R192" s="137">
        <f t="shared" si="58"/>
        <v>0</v>
      </c>
    </row>
    <row r="193" spans="1:18">
      <c r="A193" s="22" t="str">
        <f t="shared" si="55"/>
        <v>Minor Plant and Equipment</v>
      </c>
      <c r="B193" s="22" t="str">
        <f t="shared" si="55"/>
        <v>2025/26</v>
      </c>
      <c r="C193" s="22" t="str">
        <f t="shared" si="55"/>
        <v>OTHER</v>
      </c>
      <c r="D193" s="27" t="str" cm="1">
        <f t="array" ref="D193">INDEX('1.0 Data'!$U$9:$U$36,MATCH($A193,'1.0 Data'!$R$9:$R$36,0),0)</f>
        <v>Diminishing</v>
      </c>
      <c r="E193" s="6">
        <f t="shared" si="56"/>
        <v>0</v>
      </c>
      <c r="F193" s="6">
        <f t="shared" si="56"/>
        <v>0</v>
      </c>
      <c r="G193" s="6">
        <f t="shared" si="56"/>
        <v>0</v>
      </c>
      <c r="H193" s="6">
        <f t="shared" si="56"/>
        <v>0</v>
      </c>
      <c r="I193" s="6">
        <f t="shared" si="56"/>
        <v>0</v>
      </c>
      <c r="J193" s="33">
        <f t="shared" si="57"/>
        <v>0</v>
      </c>
      <c r="M193" s="137">
        <f>E193/'1.1 Input'!$K$13</f>
        <v>0</v>
      </c>
      <c r="N193" s="137">
        <f>F193/'1.1 Input'!$K$13</f>
        <v>0</v>
      </c>
      <c r="O193" s="137">
        <f>G193/'1.1 Input'!$K$13</f>
        <v>0</v>
      </c>
      <c r="P193" s="137">
        <f>H193/'1.1 Input'!$K$13</f>
        <v>0</v>
      </c>
      <c r="Q193" s="137">
        <f>I193/'1.1 Input'!$K$13</f>
        <v>0</v>
      </c>
      <c r="R193" s="137">
        <f t="shared" si="58"/>
        <v>0</v>
      </c>
    </row>
    <row r="194" spans="1:18">
      <c r="A194" s="22" t="str">
        <f t="shared" si="55"/>
        <v>Spare Subsea Cable</v>
      </c>
      <c r="B194" s="22" t="str">
        <f t="shared" si="55"/>
        <v>2025/26</v>
      </c>
      <c r="C194" s="22" t="str">
        <f t="shared" si="55"/>
        <v>CABLE</v>
      </c>
      <c r="D194" s="27" t="str" cm="1">
        <f t="array" ref="D194">INDEX('1.0 Data'!$U$9:$U$36,MATCH($A194,'1.0 Data'!$R$9:$R$36,0),0)</f>
        <v>Diminishing</v>
      </c>
      <c r="E194" s="6">
        <f t="shared" si="56"/>
        <v>0</v>
      </c>
      <c r="F194" s="6">
        <f t="shared" si="56"/>
        <v>0</v>
      </c>
      <c r="G194" s="6">
        <f t="shared" si="56"/>
        <v>0</v>
      </c>
      <c r="H194" s="6">
        <f t="shared" si="56"/>
        <v>0</v>
      </c>
      <c r="I194" s="6">
        <f t="shared" si="56"/>
        <v>0</v>
      </c>
      <c r="J194" s="33">
        <f t="shared" si="57"/>
        <v>0</v>
      </c>
      <c r="M194" s="137">
        <f>E194/'1.1 Input'!$K$13</f>
        <v>0</v>
      </c>
      <c r="N194" s="137">
        <f>F194/'1.1 Input'!$K$13</f>
        <v>0</v>
      </c>
      <c r="O194" s="137">
        <f>G194/'1.1 Input'!$K$13</f>
        <v>0</v>
      </c>
      <c r="P194" s="137">
        <f>H194/'1.1 Input'!$K$13</f>
        <v>0</v>
      </c>
      <c r="Q194" s="137">
        <f>I194/'1.1 Input'!$K$13</f>
        <v>0</v>
      </c>
      <c r="R194" s="137">
        <f t="shared" si="58"/>
        <v>0</v>
      </c>
    </row>
    <row r="195" spans="1:18">
      <c r="A195" s="22" t="str">
        <f t="shared" si="55"/>
        <v>Laptop</v>
      </c>
      <c r="B195" s="22" t="str">
        <f t="shared" si="55"/>
        <v>2021/22</v>
      </c>
      <c r="C195" s="22" t="str">
        <f t="shared" si="55"/>
        <v>OTHER</v>
      </c>
      <c r="D195" s="27" t="str" cm="1">
        <f t="array" ref="D195">INDEX('1.0 Data'!$U$9:$U$36,MATCH($A195,'1.0 Data'!$R$9:$R$36,0),0)</f>
        <v>Diminishing</v>
      </c>
      <c r="E195" s="6">
        <f t="shared" si="56"/>
        <v>0</v>
      </c>
      <c r="F195" s="6">
        <f t="shared" si="56"/>
        <v>0</v>
      </c>
      <c r="G195" s="6">
        <f t="shared" si="56"/>
        <v>0</v>
      </c>
      <c r="H195" s="6">
        <f t="shared" si="56"/>
        <v>0</v>
      </c>
      <c r="I195" s="6">
        <f t="shared" si="56"/>
        <v>0</v>
      </c>
      <c r="J195" s="33">
        <f t="shared" si="57"/>
        <v>0</v>
      </c>
      <c r="M195" s="137">
        <f>E195/'1.1 Input'!$K$13</f>
        <v>0</v>
      </c>
      <c r="N195" s="137">
        <f>F195/'1.1 Input'!$K$13</f>
        <v>0</v>
      </c>
      <c r="O195" s="137">
        <f>G195/'1.1 Input'!$K$13</f>
        <v>0</v>
      </c>
      <c r="P195" s="137">
        <f>H195/'1.1 Input'!$K$13</f>
        <v>0</v>
      </c>
      <c r="Q195" s="137">
        <f>I195/'1.1 Input'!$K$13</f>
        <v>0</v>
      </c>
      <c r="R195" s="137">
        <f t="shared" si="58"/>
        <v>0</v>
      </c>
    </row>
    <row r="196" spans="1:18">
      <c r="A196" s="22" t="str">
        <f t="shared" si="55"/>
        <v>Phones</v>
      </c>
      <c r="B196" s="22" t="str">
        <f t="shared" si="55"/>
        <v>2021/22</v>
      </c>
      <c r="C196" s="22" t="str">
        <f t="shared" si="55"/>
        <v>OTHER</v>
      </c>
      <c r="D196" s="27" t="str" cm="1">
        <f t="array" ref="D196">INDEX('1.0 Data'!$U$9:$U$36,MATCH($A196,'1.0 Data'!$R$9:$R$36,0),0)</f>
        <v>Diminishing</v>
      </c>
      <c r="E196" s="6">
        <f t="shared" si="56"/>
        <v>0</v>
      </c>
      <c r="F196" s="6">
        <f t="shared" si="56"/>
        <v>0</v>
      </c>
      <c r="G196" s="6">
        <f t="shared" si="56"/>
        <v>0</v>
      </c>
      <c r="H196" s="6">
        <f t="shared" si="56"/>
        <v>0</v>
      </c>
      <c r="I196" s="6">
        <f t="shared" si="56"/>
        <v>0</v>
      </c>
      <c r="J196" s="33">
        <f t="shared" si="57"/>
        <v>0</v>
      </c>
      <c r="M196" s="137">
        <f>E196/'1.1 Input'!$K$13</f>
        <v>0</v>
      </c>
      <c r="N196" s="137">
        <f>F196/'1.1 Input'!$K$13</f>
        <v>0</v>
      </c>
      <c r="O196" s="137">
        <f>G196/'1.1 Input'!$K$13</f>
        <v>0</v>
      </c>
      <c r="P196" s="137">
        <f>H196/'1.1 Input'!$K$13</f>
        <v>0</v>
      </c>
      <c r="Q196" s="137">
        <f>I196/'1.1 Input'!$K$13</f>
        <v>0</v>
      </c>
      <c r="R196" s="137">
        <f t="shared" si="58"/>
        <v>0</v>
      </c>
    </row>
    <row r="197" spans="1:18">
      <c r="A197" s="22" t="str">
        <f t="shared" si="55"/>
        <v>Video Conferencing Rooms</v>
      </c>
      <c r="B197" s="22" t="str">
        <f t="shared" si="55"/>
        <v>2021/22</v>
      </c>
      <c r="C197" s="22" t="str">
        <f t="shared" si="55"/>
        <v>OTHER</v>
      </c>
      <c r="D197" s="27" t="str" cm="1">
        <f t="array" ref="D197">INDEX('1.0 Data'!$U$9:$U$36,MATCH($A197,'1.0 Data'!$R$9:$R$36,0),0)</f>
        <v>Diminishing</v>
      </c>
      <c r="E197" s="6">
        <f t="shared" si="56"/>
        <v>0</v>
      </c>
      <c r="F197" s="6">
        <f t="shared" si="56"/>
        <v>0</v>
      </c>
      <c r="G197" s="6">
        <f t="shared" si="56"/>
        <v>0</v>
      </c>
      <c r="H197" s="6">
        <f t="shared" si="56"/>
        <v>0</v>
      </c>
      <c r="I197" s="6">
        <f t="shared" si="56"/>
        <v>0</v>
      </c>
      <c r="J197" s="33">
        <f t="shared" si="57"/>
        <v>0</v>
      </c>
      <c r="M197" s="137">
        <f>E197/'1.1 Input'!$K$13</f>
        <v>0</v>
      </c>
      <c r="N197" s="137">
        <f>F197/'1.1 Input'!$K$13</f>
        <v>0</v>
      </c>
      <c r="O197" s="137">
        <f>G197/'1.1 Input'!$K$13</f>
        <v>0</v>
      </c>
      <c r="P197" s="137">
        <f>H197/'1.1 Input'!$K$13</f>
        <v>0</v>
      </c>
      <c r="Q197" s="137">
        <f>I197/'1.1 Input'!$K$13</f>
        <v>0</v>
      </c>
      <c r="R197" s="137">
        <f t="shared" si="58"/>
        <v>0</v>
      </c>
    </row>
    <row r="198" spans="1:18">
      <c r="A198" s="22" t="str">
        <f t="shared" si="55"/>
        <v>Printer</v>
      </c>
      <c r="B198" s="22" t="str">
        <f t="shared" si="55"/>
        <v>2021/22</v>
      </c>
      <c r="C198" s="22" t="str">
        <f t="shared" si="55"/>
        <v>OTHER</v>
      </c>
      <c r="D198" s="27" t="str" cm="1">
        <f t="array" ref="D198">INDEX('1.0 Data'!$U$9:$U$36,MATCH($A198,'1.0 Data'!$R$9:$R$36,0),0)</f>
        <v>Diminishing</v>
      </c>
      <c r="E198" s="6">
        <f t="shared" ref="E198:I207" si="59">IF($D198="Immediate",E145,0)</f>
        <v>0</v>
      </c>
      <c r="F198" s="6">
        <f t="shared" si="59"/>
        <v>0</v>
      </c>
      <c r="G198" s="6">
        <f t="shared" si="59"/>
        <v>0</v>
      </c>
      <c r="H198" s="6">
        <f t="shared" si="59"/>
        <v>0</v>
      </c>
      <c r="I198" s="6">
        <f t="shared" si="59"/>
        <v>0</v>
      </c>
      <c r="J198" s="33">
        <f t="shared" si="57"/>
        <v>0</v>
      </c>
      <c r="M198" s="137">
        <f>E198/'1.1 Input'!$K$13</f>
        <v>0</v>
      </c>
      <c r="N198" s="137">
        <f>F198/'1.1 Input'!$K$13</f>
        <v>0</v>
      </c>
      <c r="O198" s="137">
        <f>G198/'1.1 Input'!$K$13</f>
        <v>0</v>
      </c>
      <c r="P198" s="137">
        <f>H198/'1.1 Input'!$K$13</f>
        <v>0</v>
      </c>
      <c r="Q198" s="137">
        <f>I198/'1.1 Input'!$K$13</f>
        <v>0</v>
      </c>
      <c r="R198" s="137">
        <f t="shared" si="58"/>
        <v>0</v>
      </c>
    </row>
    <row r="199" spans="1:18">
      <c r="A199" s="22" t="str">
        <f t="shared" si="55"/>
        <v>Enterprise Asset Management System Upgrade</v>
      </c>
      <c r="B199" s="22" t="str">
        <f t="shared" si="55"/>
        <v>2021/22</v>
      </c>
      <c r="C199" s="22" t="str">
        <f t="shared" si="55"/>
        <v>IN-HOUSE SOFTWARE</v>
      </c>
      <c r="D199" s="27" t="str" cm="1">
        <f t="array" ref="D199">INDEX('1.0 Data'!$U$9:$U$36,MATCH($A199,'1.0 Data'!$R$9:$R$36,0),0)</f>
        <v>Straight Line</v>
      </c>
      <c r="E199" s="6">
        <f t="shared" si="59"/>
        <v>0</v>
      </c>
      <c r="F199" s="6">
        <f t="shared" si="59"/>
        <v>0</v>
      </c>
      <c r="G199" s="6">
        <f t="shared" si="59"/>
        <v>0</v>
      </c>
      <c r="H199" s="6">
        <f t="shared" si="59"/>
        <v>0</v>
      </c>
      <c r="I199" s="6">
        <f t="shared" si="59"/>
        <v>0</v>
      </c>
      <c r="J199" s="33">
        <f t="shared" si="57"/>
        <v>0</v>
      </c>
      <c r="M199" s="137">
        <f>E199/'1.1 Input'!$K$13</f>
        <v>0</v>
      </c>
      <c r="N199" s="137">
        <f>F199/'1.1 Input'!$K$13</f>
        <v>0</v>
      </c>
      <c r="O199" s="137">
        <f>G199/'1.1 Input'!$K$13</f>
        <v>0</v>
      </c>
      <c r="P199" s="137">
        <f>H199/'1.1 Input'!$K$13</f>
        <v>0</v>
      </c>
      <c r="Q199" s="137">
        <f>I199/'1.1 Input'!$K$13</f>
        <v>0</v>
      </c>
      <c r="R199" s="137">
        <f t="shared" si="58"/>
        <v>0</v>
      </c>
    </row>
    <row r="200" spans="1:18">
      <c r="A200" s="22" t="str">
        <f t="shared" si="55"/>
        <v>OT initial integration and standard asset integration</v>
      </c>
      <c r="B200" s="22" t="str">
        <f t="shared" si="55"/>
        <v>2021/22</v>
      </c>
      <c r="C200" s="22" t="str">
        <f t="shared" si="55"/>
        <v>OTHER</v>
      </c>
      <c r="D200" s="27" t="str" cm="1">
        <f t="array" ref="D200">INDEX('1.0 Data'!$U$9:$U$36,MATCH($A200,'1.0 Data'!$R$9:$R$36,0),0)</f>
        <v>Diminishing</v>
      </c>
      <c r="E200" s="6">
        <f t="shared" si="59"/>
        <v>0</v>
      </c>
      <c r="F200" s="6">
        <f t="shared" si="59"/>
        <v>0</v>
      </c>
      <c r="G200" s="6">
        <f t="shared" si="59"/>
        <v>0</v>
      </c>
      <c r="H200" s="6">
        <f t="shared" si="59"/>
        <v>0</v>
      </c>
      <c r="I200" s="6">
        <f t="shared" si="59"/>
        <v>0</v>
      </c>
      <c r="J200" s="33">
        <f t="shared" si="57"/>
        <v>0</v>
      </c>
      <c r="M200" s="137">
        <f>E200/'1.1 Input'!$K$13</f>
        <v>0</v>
      </c>
      <c r="N200" s="137">
        <f>F200/'1.1 Input'!$K$13</f>
        <v>0</v>
      </c>
      <c r="O200" s="137">
        <f>G200/'1.1 Input'!$K$13</f>
        <v>0</v>
      </c>
      <c r="P200" s="137">
        <f>H200/'1.1 Input'!$K$13</f>
        <v>0</v>
      </c>
      <c r="Q200" s="137">
        <f>I200/'1.1 Input'!$K$13</f>
        <v>0</v>
      </c>
      <c r="R200" s="137">
        <f t="shared" si="58"/>
        <v>0</v>
      </c>
    </row>
    <row r="201" spans="1:18">
      <c r="A201" s="22" t="str">
        <f t="shared" si="55"/>
        <v>EMS basslink integration, Reliability / predictive monitoring</v>
      </c>
      <c r="B201" s="22" t="str">
        <f t="shared" si="55"/>
        <v>2021/22</v>
      </c>
      <c r="C201" s="22" t="str">
        <f t="shared" si="55"/>
        <v>OTHER</v>
      </c>
      <c r="D201" s="27" t="str" cm="1">
        <f t="array" ref="D201">INDEX('1.0 Data'!$U$9:$U$36,MATCH($A201,'1.0 Data'!$R$9:$R$36,0),0)</f>
        <v>Diminishing</v>
      </c>
      <c r="E201" s="6">
        <f t="shared" si="59"/>
        <v>0</v>
      </c>
      <c r="F201" s="6">
        <f t="shared" si="59"/>
        <v>0</v>
      </c>
      <c r="G201" s="6">
        <f t="shared" si="59"/>
        <v>0</v>
      </c>
      <c r="H201" s="6">
        <f t="shared" si="59"/>
        <v>0</v>
      </c>
      <c r="I201" s="6">
        <f t="shared" si="59"/>
        <v>0</v>
      </c>
      <c r="J201" s="33">
        <f t="shared" si="57"/>
        <v>0</v>
      </c>
      <c r="M201" s="137">
        <f>E201/'1.1 Input'!$K$13</f>
        <v>0</v>
      </c>
      <c r="N201" s="137">
        <f>F201/'1.1 Input'!$K$13</f>
        <v>0</v>
      </c>
      <c r="O201" s="137">
        <f>G201/'1.1 Input'!$K$13</f>
        <v>0</v>
      </c>
      <c r="P201" s="137">
        <f>H201/'1.1 Input'!$K$13</f>
        <v>0</v>
      </c>
      <c r="Q201" s="137">
        <f>I201/'1.1 Input'!$K$13</f>
        <v>0</v>
      </c>
      <c r="R201" s="137">
        <f t="shared" si="58"/>
        <v>0</v>
      </c>
    </row>
    <row r="202" spans="1:18">
      <c r="A202" s="22" t="str">
        <f t="shared" si="55"/>
        <v>OT Technology Capability uplift</v>
      </c>
      <c r="B202" s="22" t="str">
        <f t="shared" si="55"/>
        <v>2021/22</v>
      </c>
      <c r="C202" s="22" t="str">
        <f t="shared" si="55"/>
        <v>OTHER</v>
      </c>
      <c r="D202" s="27" t="str" cm="1">
        <f t="array" ref="D202">INDEX('1.0 Data'!$U$9:$U$36,MATCH($A202,'1.0 Data'!$R$9:$R$36,0),0)</f>
        <v>Diminishing</v>
      </c>
      <c r="E202" s="6">
        <f t="shared" si="59"/>
        <v>0</v>
      </c>
      <c r="F202" s="6">
        <f t="shared" si="59"/>
        <v>0</v>
      </c>
      <c r="G202" s="6">
        <f t="shared" si="59"/>
        <v>0</v>
      </c>
      <c r="H202" s="6">
        <f t="shared" si="59"/>
        <v>0</v>
      </c>
      <c r="I202" s="6">
        <f t="shared" si="59"/>
        <v>0</v>
      </c>
      <c r="J202" s="33">
        <f t="shared" si="57"/>
        <v>0</v>
      </c>
      <c r="M202" s="137">
        <f>E202/'1.1 Input'!$K$13</f>
        <v>0</v>
      </c>
      <c r="N202" s="137">
        <f>F202/'1.1 Input'!$K$13</f>
        <v>0</v>
      </c>
      <c r="O202" s="137">
        <f>G202/'1.1 Input'!$K$13</f>
        <v>0</v>
      </c>
      <c r="P202" s="137">
        <f>H202/'1.1 Input'!$K$13</f>
        <v>0</v>
      </c>
      <c r="Q202" s="137">
        <f>I202/'1.1 Input'!$K$13</f>
        <v>0</v>
      </c>
      <c r="R202" s="137">
        <f t="shared" si="58"/>
        <v>0</v>
      </c>
    </row>
    <row r="203" spans="1:18">
      <c r="A203" s="22" t="str">
        <f t="shared" si="55"/>
        <v>Program Management and Consultation</v>
      </c>
      <c r="B203" s="22" t="str">
        <f t="shared" si="55"/>
        <v>2023/24</v>
      </c>
      <c r="C203" s="22" t="str">
        <f t="shared" si="55"/>
        <v>OTHER</v>
      </c>
      <c r="D203" s="27" t="str" cm="1">
        <f t="array" ref="D203">INDEX('1.0 Data'!$U$9:$U$36,MATCH($A203,'1.0 Data'!$R$9:$R$36,0),0)</f>
        <v>Diminishing</v>
      </c>
      <c r="E203" s="6">
        <f t="shared" si="59"/>
        <v>0</v>
      </c>
      <c r="F203" s="6">
        <f t="shared" si="59"/>
        <v>0</v>
      </c>
      <c r="G203" s="6">
        <f t="shared" si="59"/>
        <v>0</v>
      </c>
      <c r="H203" s="6">
        <f t="shared" si="59"/>
        <v>0</v>
      </c>
      <c r="I203" s="6">
        <f t="shared" si="59"/>
        <v>0</v>
      </c>
      <c r="J203" s="33">
        <f t="shared" si="57"/>
        <v>0</v>
      </c>
      <c r="M203" s="137">
        <f>E203/'1.1 Input'!$K$13</f>
        <v>0</v>
      </c>
      <c r="N203" s="137">
        <f>F203/'1.1 Input'!$K$13</f>
        <v>0</v>
      </c>
      <c r="O203" s="137">
        <f>G203/'1.1 Input'!$K$13</f>
        <v>0</v>
      </c>
      <c r="P203" s="137">
        <f>H203/'1.1 Input'!$K$13</f>
        <v>0</v>
      </c>
      <c r="Q203" s="137">
        <f>I203/'1.1 Input'!$K$13</f>
        <v>0</v>
      </c>
      <c r="R203" s="137">
        <f t="shared" si="58"/>
        <v>0</v>
      </c>
    </row>
    <row r="204" spans="1:18">
      <c r="A204" s="22" t="str">
        <f t="shared" si="55"/>
        <v>Cyber Security</v>
      </c>
      <c r="B204" s="22" t="str">
        <f t="shared" si="55"/>
        <v>2021/22</v>
      </c>
      <c r="C204" s="22" t="str">
        <f t="shared" si="55"/>
        <v>OTHER</v>
      </c>
      <c r="D204" s="27" t="str" cm="1">
        <f t="array" ref="D204">INDEX('1.0 Data'!$U$9:$U$36,MATCH($A204,'1.0 Data'!$R$9:$R$36,0),0)</f>
        <v>Diminishing</v>
      </c>
      <c r="E204" s="6">
        <f t="shared" si="59"/>
        <v>0</v>
      </c>
      <c r="F204" s="6">
        <f t="shared" si="59"/>
        <v>0</v>
      </c>
      <c r="G204" s="6">
        <f t="shared" si="59"/>
        <v>0</v>
      </c>
      <c r="H204" s="6">
        <f t="shared" si="59"/>
        <v>0</v>
      </c>
      <c r="I204" s="6">
        <f t="shared" si="59"/>
        <v>0</v>
      </c>
      <c r="J204" s="33">
        <f t="shared" si="57"/>
        <v>0</v>
      </c>
      <c r="M204" s="137">
        <f>E204/'1.1 Input'!$K$13</f>
        <v>0</v>
      </c>
      <c r="N204" s="137">
        <f>F204/'1.1 Input'!$K$13</f>
        <v>0</v>
      </c>
      <c r="O204" s="137">
        <f>G204/'1.1 Input'!$K$13</f>
        <v>0</v>
      </c>
      <c r="P204" s="137">
        <f>H204/'1.1 Input'!$K$13</f>
        <v>0</v>
      </c>
      <c r="Q204" s="137">
        <f>I204/'1.1 Input'!$K$13</f>
        <v>0</v>
      </c>
      <c r="R204" s="137">
        <f t="shared" si="58"/>
        <v>0</v>
      </c>
    </row>
    <row r="205" spans="1:18">
      <c r="A205" s="22" t="str">
        <f t="shared" si="55"/>
        <v>Program Management and Material Risk</v>
      </c>
      <c r="B205" s="22" t="str">
        <f t="shared" si="55"/>
        <v>2021/22</v>
      </c>
      <c r="C205" s="22" t="str">
        <f t="shared" si="55"/>
        <v>OTHER</v>
      </c>
      <c r="D205" s="27" t="str" cm="1">
        <f t="array" ref="D205">INDEX('1.0 Data'!$U$9:$U$36,MATCH($A205,'1.0 Data'!$R$9:$R$36,0),0)</f>
        <v>Diminishing</v>
      </c>
      <c r="E205" s="6">
        <f t="shared" si="59"/>
        <v>0</v>
      </c>
      <c r="F205" s="6">
        <f t="shared" si="59"/>
        <v>0</v>
      </c>
      <c r="G205" s="6">
        <f t="shared" si="59"/>
        <v>0</v>
      </c>
      <c r="H205" s="6">
        <f t="shared" si="59"/>
        <v>0</v>
      </c>
      <c r="I205" s="6">
        <f t="shared" si="59"/>
        <v>0</v>
      </c>
      <c r="J205" s="33">
        <f t="shared" si="57"/>
        <v>0</v>
      </c>
      <c r="M205" s="137">
        <f>E205/'1.1 Input'!$K$13</f>
        <v>0</v>
      </c>
      <c r="N205" s="137">
        <f>F205/'1.1 Input'!$K$13</f>
        <v>0</v>
      </c>
      <c r="O205" s="137">
        <f>G205/'1.1 Input'!$K$13</f>
        <v>0</v>
      </c>
      <c r="P205" s="137">
        <f>H205/'1.1 Input'!$K$13</f>
        <v>0</v>
      </c>
      <c r="Q205" s="137">
        <f>I205/'1.1 Input'!$K$13</f>
        <v>0</v>
      </c>
      <c r="R205" s="137">
        <f t="shared" si="58"/>
        <v>0</v>
      </c>
    </row>
    <row r="206" spans="1:18">
      <c r="A206" s="22" t="str">
        <f t="shared" si="55"/>
        <v>Enterprise Security Governance</v>
      </c>
      <c r="B206" s="22" t="str">
        <f t="shared" si="55"/>
        <v>2021/22</v>
      </c>
      <c r="C206" s="22" t="str">
        <f t="shared" si="55"/>
        <v>OTHER</v>
      </c>
      <c r="D206" s="27" t="str" cm="1">
        <f t="array" ref="D206">INDEX('1.0 Data'!$U$9:$U$36,MATCH($A206,'1.0 Data'!$R$9:$R$36,0),0)</f>
        <v>Diminishing</v>
      </c>
      <c r="E206" s="6">
        <f t="shared" si="59"/>
        <v>0</v>
      </c>
      <c r="F206" s="6">
        <f t="shared" si="59"/>
        <v>0</v>
      </c>
      <c r="G206" s="6">
        <f t="shared" si="59"/>
        <v>0</v>
      </c>
      <c r="H206" s="6">
        <f t="shared" si="59"/>
        <v>0</v>
      </c>
      <c r="I206" s="6">
        <f t="shared" si="59"/>
        <v>0</v>
      </c>
      <c r="J206" s="33">
        <f t="shared" si="57"/>
        <v>0</v>
      </c>
      <c r="M206" s="137">
        <f>E206/'1.1 Input'!$K$13</f>
        <v>0</v>
      </c>
      <c r="N206" s="137">
        <f>F206/'1.1 Input'!$K$13</f>
        <v>0</v>
      </c>
      <c r="O206" s="137">
        <f>G206/'1.1 Input'!$K$13</f>
        <v>0</v>
      </c>
      <c r="P206" s="137">
        <f>H206/'1.1 Input'!$K$13</f>
        <v>0</v>
      </c>
      <c r="Q206" s="137">
        <f>I206/'1.1 Input'!$K$13</f>
        <v>0</v>
      </c>
      <c r="R206" s="137">
        <f t="shared" si="58"/>
        <v>0</v>
      </c>
    </row>
    <row r="207" spans="1:18">
      <c r="A207" s="22" t="str">
        <f t="shared" si="55"/>
        <v>Supply Chain Security</v>
      </c>
      <c r="B207" s="22" t="str">
        <f t="shared" si="55"/>
        <v>2021/22</v>
      </c>
      <c r="C207" s="22" t="str">
        <f t="shared" si="55"/>
        <v>OTHER</v>
      </c>
      <c r="D207" s="27" t="str" cm="1">
        <f t="array" ref="D207">INDEX('1.0 Data'!$U$9:$U$36,MATCH($A207,'1.0 Data'!$R$9:$R$36,0),0)</f>
        <v>Diminishing</v>
      </c>
      <c r="E207" s="6">
        <f t="shared" si="59"/>
        <v>0</v>
      </c>
      <c r="F207" s="6">
        <f t="shared" si="59"/>
        <v>0</v>
      </c>
      <c r="G207" s="6">
        <f t="shared" si="59"/>
        <v>0</v>
      </c>
      <c r="H207" s="6">
        <f t="shared" si="59"/>
        <v>0</v>
      </c>
      <c r="I207" s="6">
        <f t="shared" si="59"/>
        <v>0</v>
      </c>
      <c r="J207" s="33">
        <f t="shared" si="57"/>
        <v>0</v>
      </c>
      <c r="M207" s="137">
        <f>E207/'1.1 Input'!$K$13</f>
        <v>0</v>
      </c>
      <c r="N207" s="137">
        <f>F207/'1.1 Input'!$K$13</f>
        <v>0</v>
      </c>
      <c r="O207" s="137">
        <f>G207/'1.1 Input'!$K$13</f>
        <v>0</v>
      </c>
      <c r="P207" s="137">
        <f>H207/'1.1 Input'!$K$13</f>
        <v>0</v>
      </c>
      <c r="Q207" s="137">
        <f>I207/'1.1 Input'!$K$13</f>
        <v>0</v>
      </c>
      <c r="R207" s="137">
        <f t="shared" si="58"/>
        <v>0</v>
      </c>
    </row>
    <row r="208" spans="1:18" ht="15" thickBot="1">
      <c r="A208" s="22" t="str">
        <f t="shared" si="55"/>
        <v>Physical Security and Natural Hazards</v>
      </c>
      <c r="B208" s="22" t="str">
        <f t="shared" si="55"/>
        <v>2021/22</v>
      </c>
      <c r="C208" s="22" t="str">
        <f t="shared" si="55"/>
        <v>BUILDING INSTALLATION</v>
      </c>
      <c r="D208" s="27" t="str" cm="1">
        <f t="array" ref="D208">INDEX('1.0 Data'!$U$9:$U$36,MATCH($A208,'1.0 Data'!$R$9:$R$36,0),0)</f>
        <v>Straight Line</v>
      </c>
      <c r="E208" s="6">
        <f t="shared" ref="E208:I208" si="60">IF($D208="Immediate",E155,0)</f>
        <v>0</v>
      </c>
      <c r="F208" s="6">
        <f t="shared" si="60"/>
        <v>0</v>
      </c>
      <c r="G208" s="6">
        <f t="shared" si="60"/>
        <v>0</v>
      </c>
      <c r="H208" s="6">
        <f t="shared" si="60"/>
        <v>0</v>
      </c>
      <c r="I208" s="6">
        <f t="shared" si="60"/>
        <v>0</v>
      </c>
      <c r="J208" s="33">
        <f t="shared" si="57"/>
        <v>0</v>
      </c>
      <c r="M208" s="137">
        <f>E208/'1.1 Input'!$K$13</f>
        <v>0</v>
      </c>
      <c r="N208" s="137">
        <f>F208/'1.1 Input'!$K$13</f>
        <v>0</v>
      </c>
      <c r="O208" s="137">
        <f>G208/'1.1 Input'!$K$13</f>
        <v>0</v>
      </c>
      <c r="P208" s="137">
        <f>H208/'1.1 Input'!$K$13</f>
        <v>0</v>
      </c>
      <c r="Q208" s="137">
        <f>I208/'1.1 Input'!$K$13</f>
        <v>0</v>
      </c>
      <c r="R208" s="137">
        <f t="shared" si="58"/>
        <v>0</v>
      </c>
    </row>
    <row r="209" spans="1:18" ht="15" thickTop="1">
      <c r="A209" s="22" t="str">
        <f>A156</f>
        <v>Total</v>
      </c>
      <c r="B209" s="22">
        <f>B156</f>
        <v>0</v>
      </c>
      <c r="E209" s="43">
        <f>SUM(E188:E208)</f>
        <v>5.9470989761092156E-2</v>
      </c>
      <c r="F209" s="43">
        <f>SUM(F188:F208)</f>
        <v>0.23788395904436863</v>
      </c>
      <c r="G209" s="43">
        <f>SUM(G188:G208)</f>
        <v>0.11894197952218431</v>
      </c>
      <c r="H209" s="43">
        <f>SUM(H188:H208)</f>
        <v>0.24977815699658704</v>
      </c>
      <c r="I209" s="43">
        <f>SUM(I188:I208)</f>
        <v>0</v>
      </c>
      <c r="J209" s="33">
        <f t="shared" si="57"/>
        <v>0.6660750853242321</v>
      </c>
      <c r="M209" s="137">
        <f>SUM(M189:M208)</f>
        <v>6.1255119453924922E-2</v>
      </c>
      <c r="N209" s="137">
        <f t="shared" ref="N209:Q209" si="61">SUM(N189:N208)</f>
        <v>0.24502047781569969</v>
      </c>
      <c r="O209" s="137">
        <f t="shared" si="61"/>
        <v>0.12251023890784984</v>
      </c>
      <c r="P209" s="137">
        <f t="shared" si="61"/>
        <v>0.25727150170648466</v>
      </c>
      <c r="Q209" s="137">
        <f t="shared" si="61"/>
        <v>0</v>
      </c>
      <c r="R209" s="137">
        <f>SUM(N209:Q209)</f>
        <v>0.62480221843003414</v>
      </c>
    </row>
    <row r="210" spans="1:18">
      <c r="A210" s="16"/>
    </row>
    <row r="211" spans="1:18">
      <c r="A211" s="3" t="s">
        <v>4</v>
      </c>
      <c r="B211" s="3" t="s">
        <v>114</v>
      </c>
      <c r="C211" s="3"/>
      <c r="D211" s="3"/>
      <c r="E211" s="3" t="str">
        <f t="shared" ref="E211:J211" si="62">E187</f>
        <v>2025/26</v>
      </c>
      <c r="F211" s="3" t="str">
        <f t="shared" si="62"/>
        <v>2026/27</v>
      </c>
      <c r="G211" s="3" t="str">
        <f t="shared" si="62"/>
        <v>2027/28</v>
      </c>
      <c r="H211" s="3" t="str">
        <f t="shared" si="62"/>
        <v>2028/29</v>
      </c>
      <c r="I211" s="3" t="str">
        <f t="shared" si="62"/>
        <v>2029/30</v>
      </c>
      <c r="J211" s="3" t="str">
        <f t="shared" si="62"/>
        <v>Total</v>
      </c>
      <c r="K211" s="3"/>
      <c r="L211" s="3"/>
      <c r="M211" s="3" t="s">
        <v>97</v>
      </c>
      <c r="N211" s="3" t="s">
        <v>98</v>
      </c>
      <c r="O211" s="3" t="s">
        <v>99</v>
      </c>
      <c r="P211" s="3" t="s">
        <v>100</v>
      </c>
      <c r="Q211" s="3" t="s">
        <v>19</v>
      </c>
      <c r="R211" s="3" t="s">
        <v>2</v>
      </c>
    </row>
    <row r="212" spans="1:18">
      <c r="A212" s="22" t="str">
        <f t="shared" ref="A212:B232" si="63">A161</f>
        <v>AC FILTERS</v>
      </c>
      <c r="B212" s="22" t="str">
        <f t="shared" si="63"/>
        <v>2024/25</v>
      </c>
      <c r="E212" s="6">
        <f t="shared" ref="E212:I221" si="64">SUMIF($C$188:$C$208,$A212,E$188:E$208)</f>
        <v>0</v>
      </c>
      <c r="F212" s="6">
        <f t="shared" si="64"/>
        <v>0</v>
      </c>
      <c r="G212" s="6">
        <f t="shared" si="64"/>
        <v>0</v>
      </c>
      <c r="H212" s="6">
        <f t="shared" si="64"/>
        <v>0</v>
      </c>
      <c r="I212" s="6">
        <f t="shared" si="64"/>
        <v>0</v>
      </c>
      <c r="J212" s="33">
        <f>SUM(E212:I212)</f>
        <v>0</v>
      </c>
    </row>
    <row r="213" spans="1:18">
      <c r="A213" s="22" t="str">
        <f t="shared" si="63"/>
        <v>AC SWITCHYARD</v>
      </c>
      <c r="B213" s="22" t="str">
        <f t="shared" si="63"/>
        <v>2024/25</v>
      </c>
      <c r="E213" s="6">
        <f t="shared" si="64"/>
        <v>0</v>
      </c>
      <c r="F213" s="6">
        <f t="shared" si="64"/>
        <v>0</v>
      </c>
      <c r="G213" s="6">
        <f t="shared" si="64"/>
        <v>0</v>
      </c>
      <c r="H213" s="6">
        <f t="shared" si="64"/>
        <v>0</v>
      </c>
      <c r="I213" s="6">
        <f t="shared" si="64"/>
        <v>0</v>
      </c>
      <c r="J213" s="33">
        <f t="shared" ref="J213:J233" si="65">SUM(E213:I213)</f>
        <v>0</v>
      </c>
      <c r="M213" s="137">
        <f>E213/'1.1 Input'!$K$13</f>
        <v>0</v>
      </c>
      <c r="N213" s="137">
        <f>F213/'1.1 Input'!$K$13</f>
        <v>0</v>
      </c>
      <c r="O213" s="137">
        <f>G213/'1.1 Input'!$K$13</f>
        <v>0</v>
      </c>
      <c r="P213" s="137">
        <f>H213/'1.1 Input'!$K$13</f>
        <v>0</v>
      </c>
      <c r="Q213" s="137">
        <f>I213/'1.1 Input'!$K$13</f>
        <v>0</v>
      </c>
      <c r="R213" s="137">
        <f>SUM(N213:Q213)</f>
        <v>0</v>
      </c>
    </row>
    <row r="214" spans="1:18">
      <c r="A214" s="22" t="str">
        <f t="shared" si="63"/>
        <v>AUXILIARY SYSTEMS</v>
      </c>
      <c r="B214" s="22" t="str">
        <f t="shared" si="63"/>
        <v>2024/25</v>
      </c>
      <c r="E214" s="6">
        <f t="shared" si="64"/>
        <v>0</v>
      </c>
      <c r="F214" s="6">
        <f t="shared" si="64"/>
        <v>0</v>
      </c>
      <c r="G214" s="6">
        <f t="shared" si="64"/>
        <v>0</v>
      </c>
      <c r="H214" s="6">
        <f t="shared" si="64"/>
        <v>0</v>
      </c>
      <c r="I214" s="6">
        <f t="shared" si="64"/>
        <v>0</v>
      </c>
      <c r="J214" s="33">
        <f t="shared" si="65"/>
        <v>0</v>
      </c>
      <c r="M214" s="137">
        <f>E214/'1.1 Input'!$K$13</f>
        <v>0</v>
      </c>
      <c r="N214" s="137">
        <f>F214/'1.1 Input'!$K$13</f>
        <v>0</v>
      </c>
      <c r="O214" s="137">
        <f>G214/'1.1 Input'!$K$13</f>
        <v>0</v>
      </c>
      <c r="P214" s="137">
        <f>H214/'1.1 Input'!$K$13</f>
        <v>0</v>
      </c>
      <c r="Q214" s="137">
        <f>I214/'1.1 Input'!$K$13</f>
        <v>0</v>
      </c>
      <c r="R214" s="137">
        <f t="shared" ref="R214:R232" si="66">SUM(N214:Q214)</f>
        <v>0</v>
      </c>
    </row>
    <row r="215" spans="1:18">
      <c r="A215" s="22" t="str">
        <f t="shared" si="63"/>
        <v>CABLE</v>
      </c>
      <c r="B215" s="22" t="str">
        <f t="shared" si="63"/>
        <v>2024/25</v>
      </c>
      <c r="E215" s="6">
        <f t="shared" si="64"/>
        <v>0</v>
      </c>
      <c r="F215" s="6">
        <f t="shared" si="64"/>
        <v>0</v>
      </c>
      <c r="G215" s="6">
        <f t="shared" si="64"/>
        <v>0</v>
      </c>
      <c r="H215" s="6">
        <f t="shared" si="64"/>
        <v>0</v>
      </c>
      <c r="I215" s="6">
        <f t="shared" si="64"/>
        <v>0</v>
      </c>
      <c r="J215" s="33">
        <f t="shared" si="65"/>
        <v>0</v>
      </c>
      <c r="M215" s="137">
        <f>E215/'1.1 Input'!$K$13</f>
        <v>0</v>
      </c>
      <c r="N215" s="137">
        <f>F215/'1.1 Input'!$K$13</f>
        <v>0</v>
      </c>
      <c r="O215" s="137">
        <f>G215/'1.1 Input'!$K$13</f>
        <v>0</v>
      </c>
      <c r="P215" s="137">
        <f>H215/'1.1 Input'!$K$13</f>
        <v>0</v>
      </c>
      <c r="Q215" s="137">
        <f>I215/'1.1 Input'!$K$13</f>
        <v>0</v>
      </c>
      <c r="R215" s="137">
        <f t="shared" si="66"/>
        <v>0</v>
      </c>
    </row>
    <row r="216" spans="1:18">
      <c r="A216" s="22" t="str">
        <f t="shared" si="63"/>
        <v>CONTROL SYSTEM</v>
      </c>
      <c r="B216" s="22" t="str">
        <f t="shared" si="63"/>
        <v>2024/25</v>
      </c>
      <c r="E216" s="6">
        <f t="shared" si="64"/>
        <v>0</v>
      </c>
      <c r="F216" s="6">
        <f t="shared" si="64"/>
        <v>0</v>
      </c>
      <c r="G216" s="6">
        <f t="shared" si="64"/>
        <v>0</v>
      </c>
      <c r="H216" s="6">
        <f t="shared" si="64"/>
        <v>0</v>
      </c>
      <c r="I216" s="6">
        <f t="shared" si="64"/>
        <v>0</v>
      </c>
      <c r="J216" s="33">
        <f t="shared" si="65"/>
        <v>0</v>
      </c>
      <c r="M216" s="137">
        <f>E216/'1.1 Input'!$K$13</f>
        <v>0</v>
      </c>
      <c r="N216" s="137">
        <f>F216/'1.1 Input'!$K$13</f>
        <v>0</v>
      </c>
      <c r="O216" s="137">
        <f>G216/'1.1 Input'!$K$13</f>
        <v>0</v>
      </c>
      <c r="P216" s="137">
        <f>H216/'1.1 Input'!$K$13</f>
        <v>0</v>
      </c>
      <c r="Q216" s="137">
        <f>I216/'1.1 Input'!$K$13</f>
        <v>0</v>
      </c>
      <c r="R216" s="137">
        <f t="shared" si="66"/>
        <v>0</v>
      </c>
    </row>
    <row r="217" spans="1:18">
      <c r="A217" s="22" t="str">
        <f t="shared" si="63"/>
        <v>CONVERTER TRANSFORMER</v>
      </c>
      <c r="B217" s="22" t="str">
        <f t="shared" si="63"/>
        <v>2024/25</v>
      </c>
      <c r="E217" s="6">
        <f t="shared" si="64"/>
        <v>0</v>
      </c>
      <c r="F217" s="6">
        <f t="shared" si="64"/>
        <v>0</v>
      </c>
      <c r="G217" s="6">
        <f t="shared" si="64"/>
        <v>0</v>
      </c>
      <c r="H217" s="6">
        <f t="shared" si="64"/>
        <v>0</v>
      </c>
      <c r="I217" s="6">
        <f t="shared" si="64"/>
        <v>0</v>
      </c>
      <c r="J217" s="33">
        <f t="shared" si="65"/>
        <v>0</v>
      </c>
      <c r="M217" s="137">
        <f>E217/'1.1 Input'!$K$13</f>
        <v>0</v>
      </c>
      <c r="N217" s="137">
        <f>F217/'1.1 Input'!$K$13</f>
        <v>0</v>
      </c>
      <c r="O217" s="137">
        <f>G217/'1.1 Input'!$K$13</f>
        <v>0</v>
      </c>
      <c r="P217" s="137">
        <f>H217/'1.1 Input'!$K$13</f>
        <v>0</v>
      </c>
      <c r="Q217" s="137">
        <f>I217/'1.1 Input'!$K$13</f>
        <v>0</v>
      </c>
      <c r="R217" s="137">
        <f t="shared" si="66"/>
        <v>0</v>
      </c>
    </row>
    <row r="218" spans="1:18">
      <c r="A218" s="22" t="str">
        <f t="shared" si="63"/>
        <v>DC FILTER</v>
      </c>
      <c r="B218" s="22" t="str">
        <f t="shared" si="63"/>
        <v>2024/25</v>
      </c>
      <c r="E218" s="6">
        <f t="shared" si="64"/>
        <v>0</v>
      </c>
      <c r="F218" s="6">
        <f t="shared" si="64"/>
        <v>0</v>
      </c>
      <c r="G218" s="6">
        <f t="shared" si="64"/>
        <v>0</v>
      </c>
      <c r="H218" s="6">
        <f t="shared" si="64"/>
        <v>0</v>
      </c>
      <c r="I218" s="6">
        <f t="shared" si="64"/>
        <v>0</v>
      </c>
      <c r="J218" s="33">
        <f t="shared" si="65"/>
        <v>0</v>
      </c>
      <c r="M218" s="137">
        <f>E218/'1.1 Input'!$K$13</f>
        <v>0</v>
      </c>
      <c r="N218" s="137">
        <f>F218/'1.1 Input'!$K$13</f>
        <v>0</v>
      </c>
      <c r="O218" s="137">
        <f>G218/'1.1 Input'!$K$13</f>
        <v>0</v>
      </c>
      <c r="P218" s="137">
        <f>H218/'1.1 Input'!$K$13</f>
        <v>0</v>
      </c>
      <c r="Q218" s="137">
        <f>I218/'1.1 Input'!$K$13</f>
        <v>0</v>
      </c>
      <c r="R218" s="137">
        <f t="shared" si="66"/>
        <v>0</v>
      </c>
    </row>
    <row r="219" spans="1:18">
      <c r="A219" s="22" t="str">
        <f t="shared" si="63"/>
        <v>DC SWITCHYARD</v>
      </c>
      <c r="B219" s="22" t="str">
        <f t="shared" si="63"/>
        <v>2024/25</v>
      </c>
      <c r="E219" s="6">
        <f t="shared" si="64"/>
        <v>0</v>
      </c>
      <c r="F219" s="6">
        <f t="shared" si="64"/>
        <v>0</v>
      </c>
      <c r="G219" s="6">
        <f t="shared" si="64"/>
        <v>0</v>
      </c>
      <c r="H219" s="6">
        <f t="shared" si="64"/>
        <v>0</v>
      </c>
      <c r="I219" s="6">
        <f t="shared" si="64"/>
        <v>0</v>
      </c>
      <c r="J219" s="33">
        <f t="shared" si="65"/>
        <v>0</v>
      </c>
      <c r="M219" s="137">
        <f>E219/'1.1 Input'!$K$13</f>
        <v>0</v>
      </c>
      <c r="N219" s="137">
        <f>F219/'1.1 Input'!$K$13</f>
        <v>0</v>
      </c>
      <c r="O219" s="137">
        <f>G219/'1.1 Input'!$K$13</f>
        <v>0</v>
      </c>
      <c r="P219" s="137">
        <f>H219/'1.1 Input'!$K$13</f>
        <v>0</v>
      </c>
      <c r="Q219" s="137">
        <f>I219/'1.1 Input'!$K$13</f>
        <v>0</v>
      </c>
      <c r="R219" s="137">
        <f t="shared" si="66"/>
        <v>0</v>
      </c>
    </row>
    <row r="220" spans="1:18">
      <c r="A220" s="22" t="str">
        <f t="shared" si="63"/>
        <v>EASEMENT</v>
      </c>
      <c r="B220" s="22" t="str">
        <f t="shared" si="63"/>
        <v>2024/25</v>
      </c>
      <c r="E220" s="6">
        <f t="shared" si="64"/>
        <v>0</v>
      </c>
      <c r="F220" s="6">
        <f t="shared" si="64"/>
        <v>0</v>
      </c>
      <c r="G220" s="6">
        <f t="shared" si="64"/>
        <v>0</v>
      </c>
      <c r="H220" s="6">
        <f t="shared" si="64"/>
        <v>0</v>
      </c>
      <c r="I220" s="6">
        <f t="shared" si="64"/>
        <v>0</v>
      </c>
      <c r="J220" s="33">
        <f t="shared" si="65"/>
        <v>0</v>
      </c>
      <c r="M220" s="137">
        <f>E220/'1.1 Input'!$K$13</f>
        <v>0</v>
      </c>
      <c r="N220" s="137">
        <f>F220/'1.1 Input'!$K$13</f>
        <v>0</v>
      </c>
      <c r="O220" s="137">
        <f>G220/'1.1 Input'!$K$13</f>
        <v>0</v>
      </c>
      <c r="P220" s="137">
        <f>H220/'1.1 Input'!$K$13</f>
        <v>0</v>
      </c>
      <c r="Q220" s="137">
        <f>I220/'1.1 Input'!$K$13</f>
        <v>0</v>
      </c>
      <c r="R220" s="137">
        <f t="shared" si="66"/>
        <v>0</v>
      </c>
    </row>
    <row r="221" spans="1:18">
      <c r="A221" s="22" t="str">
        <f t="shared" si="63"/>
        <v>FREEHOLD LAND</v>
      </c>
      <c r="B221" s="22" t="str">
        <f t="shared" si="63"/>
        <v>2024/25</v>
      </c>
      <c r="E221" s="6">
        <f t="shared" si="64"/>
        <v>0</v>
      </c>
      <c r="F221" s="6">
        <f t="shared" si="64"/>
        <v>0</v>
      </c>
      <c r="G221" s="6">
        <f t="shared" si="64"/>
        <v>0</v>
      </c>
      <c r="H221" s="6">
        <f t="shared" si="64"/>
        <v>0</v>
      </c>
      <c r="I221" s="6">
        <f t="shared" si="64"/>
        <v>0</v>
      </c>
      <c r="J221" s="33">
        <f t="shared" si="65"/>
        <v>0</v>
      </c>
      <c r="M221" s="137">
        <f>E221/'1.1 Input'!$K$13</f>
        <v>0</v>
      </c>
      <c r="N221" s="137">
        <f>F221/'1.1 Input'!$K$13</f>
        <v>0</v>
      </c>
      <c r="O221" s="137">
        <f>G221/'1.1 Input'!$K$13</f>
        <v>0</v>
      </c>
      <c r="P221" s="137">
        <f>H221/'1.1 Input'!$K$13</f>
        <v>0</v>
      </c>
      <c r="Q221" s="137">
        <f>I221/'1.1 Input'!$K$13</f>
        <v>0</v>
      </c>
      <c r="R221" s="137">
        <f t="shared" si="66"/>
        <v>0</v>
      </c>
    </row>
    <row r="222" spans="1:18">
      <c r="A222" s="22" t="str">
        <f t="shared" si="63"/>
        <v>MEASURING DEVICES</v>
      </c>
      <c r="B222" s="22" t="str">
        <f t="shared" si="63"/>
        <v>2024/25</v>
      </c>
      <c r="E222" s="6">
        <f t="shared" ref="E222:I232" si="67">SUMIF($C$188:$C$208,$A222,E$188:E$208)</f>
        <v>0</v>
      </c>
      <c r="F222" s="6">
        <f t="shared" si="67"/>
        <v>0</v>
      </c>
      <c r="G222" s="6">
        <f t="shared" si="67"/>
        <v>0</v>
      </c>
      <c r="H222" s="6">
        <f t="shared" si="67"/>
        <v>0</v>
      </c>
      <c r="I222" s="6">
        <f t="shared" si="67"/>
        <v>0</v>
      </c>
      <c r="J222" s="33">
        <f t="shared" si="65"/>
        <v>0</v>
      </c>
      <c r="M222" s="137">
        <f>E222/'1.1 Input'!$K$13</f>
        <v>0</v>
      </c>
      <c r="N222" s="137">
        <f>F222/'1.1 Input'!$K$13</f>
        <v>0</v>
      </c>
      <c r="O222" s="137">
        <f>G222/'1.1 Input'!$K$13</f>
        <v>0</v>
      </c>
      <c r="P222" s="137">
        <f>H222/'1.1 Input'!$K$13</f>
        <v>0</v>
      </c>
      <c r="Q222" s="137">
        <f>I222/'1.1 Input'!$K$13</f>
        <v>0</v>
      </c>
      <c r="R222" s="137">
        <f t="shared" si="66"/>
        <v>0</v>
      </c>
    </row>
    <row r="223" spans="1:18">
      <c r="A223" s="22" t="str">
        <f t="shared" si="63"/>
        <v>MOTOR VEHICLES</v>
      </c>
      <c r="B223" s="22" t="str">
        <f t="shared" si="63"/>
        <v>2024/25</v>
      </c>
      <c r="E223" s="6">
        <f t="shared" si="67"/>
        <v>0</v>
      </c>
      <c r="F223" s="6">
        <f t="shared" si="67"/>
        <v>0</v>
      </c>
      <c r="G223" s="6">
        <f t="shared" si="67"/>
        <v>0</v>
      </c>
      <c r="H223" s="6">
        <f t="shared" si="67"/>
        <v>0</v>
      </c>
      <c r="I223" s="6">
        <f t="shared" si="67"/>
        <v>0</v>
      </c>
      <c r="J223" s="33">
        <f t="shared" si="65"/>
        <v>0</v>
      </c>
      <c r="M223" s="137">
        <f>E223/'1.1 Input'!$K$13</f>
        <v>0</v>
      </c>
      <c r="N223" s="137">
        <f>F223/'1.1 Input'!$K$13</f>
        <v>0</v>
      </c>
      <c r="O223" s="137">
        <f>G223/'1.1 Input'!$K$13</f>
        <v>0</v>
      </c>
      <c r="P223" s="137">
        <f>H223/'1.1 Input'!$K$13</f>
        <v>0</v>
      </c>
      <c r="Q223" s="137">
        <f>I223/'1.1 Input'!$K$13</f>
        <v>0</v>
      </c>
      <c r="R223" s="137">
        <f t="shared" si="66"/>
        <v>0</v>
      </c>
    </row>
    <row r="224" spans="1:18">
      <c r="A224" s="22" t="str">
        <f t="shared" si="63"/>
        <v>OTHER</v>
      </c>
      <c r="B224" s="22" t="str">
        <f t="shared" si="63"/>
        <v>2024/25</v>
      </c>
      <c r="E224" s="6">
        <f t="shared" si="67"/>
        <v>0</v>
      </c>
      <c r="F224" s="6">
        <f t="shared" si="67"/>
        <v>0</v>
      </c>
      <c r="G224" s="6">
        <f t="shared" si="67"/>
        <v>0</v>
      </c>
      <c r="H224" s="6">
        <f t="shared" si="67"/>
        <v>0</v>
      </c>
      <c r="I224" s="6">
        <f t="shared" si="67"/>
        <v>0</v>
      </c>
      <c r="J224" s="33">
        <f t="shared" si="65"/>
        <v>0</v>
      </c>
      <c r="M224" s="137">
        <f>E224/'1.1 Input'!$K$13</f>
        <v>0</v>
      </c>
      <c r="N224" s="137">
        <f>F224/'1.1 Input'!$K$13</f>
        <v>0</v>
      </c>
      <c r="O224" s="137">
        <f>G224/'1.1 Input'!$K$13</f>
        <v>0</v>
      </c>
      <c r="P224" s="137">
        <f>H224/'1.1 Input'!$K$13</f>
        <v>0</v>
      </c>
      <c r="Q224" s="137">
        <f>I224/'1.1 Input'!$K$13</f>
        <v>0</v>
      </c>
      <c r="R224" s="137">
        <f t="shared" si="66"/>
        <v>0</v>
      </c>
    </row>
    <row r="225" spans="1:18">
      <c r="A225" s="22" t="str">
        <f t="shared" si="63"/>
        <v>OVERHEAD LINES</v>
      </c>
      <c r="B225" s="22" t="str">
        <f t="shared" si="63"/>
        <v>2024/25</v>
      </c>
      <c r="E225" s="6">
        <f t="shared" si="67"/>
        <v>0</v>
      </c>
      <c r="F225" s="6">
        <f t="shared" si="67"/>
        <v>0</v>
      </c>
      <c r="G225" s="6">
        <f t="shared" si="67"/>
        <v>0</v>
      </c>
      <c r="H225" s="6">
        <f t="shared" si="67"/>
        <v>0</v>
      </c>
      <c r="I225" s="6">
        <f t="shared" si="67"/>
        <v>0</v>
      </c>
      <c r="J225" s="33">
        <f t="shared" si="65"/>
        <v>0</v>
      </c>
      <c r="M225" s="137">
        <f>E225/'1.1 Input'!$K$13</f>
        <v>0</v>
      </c>
      <c r="N225" s="137">
        <f>F225/'1.1 Input'!$K$13</f>
        <v>0</v>
      </c>
      <c r="O225" s="137">
        <f>G225/'1.1 Input'!$K$13</f>
        <v>0</v>
      </c>
      <c r="P225" s="137">
        <f>H225/'1.1 Input'!$K$13</f>
        <v>0</v>
      </c>
      <c r="Q225" s="137">
        <f>I225/'1.1 Input'!$K$13</f>
        <v>0</v>
      </c>
      <c r="R225" s="137">
        <f t="shared" si="66"/>
        <v>0</v>
      </c>
    </row>
    <row r="226" spans="1:18">
      <c r="A226" s="22" t="str">
        <f t="shared" si="63"/>
        <v>SMOOTHING REACTOR</v>
      </c>
      <c r="B226" s="22" t="str">
        <f t="shared" si="63"/>
        <v>2024/25</v>
      </c>
      <c r="E226" s="6">
        <f t="shared" si="67"/>
        <v>0</v>
      </c>
      <c r="F226" s="6">
        <f t="shared" si="67"/>
        <v>0</v>
      </c>
      <c r="G226" s="6">
        <f t="shared" si="67"/>
        <v>0</v>
      </c>
      <c r="H226" s="6">
        <f t="shared" si="67"/>
        <v>0</v>
      </c>
      <c r="I226" s="6">
        <f t="shared" si="67"/>
        <v>0</v>
      </c>
      <c r="J226" s="33">
        <f t="shared" si="65"/>
        <v>0</v>
      </c>
      <c r="M226" s="137">
        <f>E226/'1.1 Input'!$K$13</f>
        <v>0</v>
      </c>
      <c r="N226" s="137">
        <f>F226/'1.1 Input'!$K$13</f>
        <v>0</v>
      </c>
      <c r="O226" s="137">
        <f>G226/'1.1 Input'!$K$13</f>
        <v>0</v>
      </c>
      <c r="P226" s="137">
        <f>H226/'1.1 Input'!$K$13</f>
        <v>0</v>
      </c>
      <c r="Q226" s="137">
        <f>I226/'1.1 Input'!$K$13</f>
        <v>0</v>
      </c>
      <c r="R226" s="137">
        <f t="shared" si="66"/>
        <v>0</v>
      </c>
    </row>
    <row r="227" spans="1:18">
      <c r="A227" s="22" t="str">
        <f t="shared" si="63"/>
        <v>STATION POWER SUPPLY</v>
      </c>
      <c r="B227" s="22" t="str">
        <f t="shared" si="63"/>
        <v>2024/25</v>
      </c>
      <c r="E227" s="6">
        <f t="shared" si="67"/>
        <v>0</v>
      </c>
      <c r="F227" s="6">
        <f t="shared" si="67"/>
        <v>0</v>
      </c>
      <c r="G227" s="6">
        <f t="shared" si="67"/>
        <v>0</v>
      </c>
      <c r="H227" s="6">
        <f t="shared" si="67"/>
        <v>0</v>
      </c>
      <c r="I227" s="6">
        <f t="shared" si="67"/>
        <v>0</v>
      </c>
      <c r="J227" s="33">
        <f t="shared" si="65"/>
        <v>0</v>
      </c>
      <c r="M227" s="137">
        <f>E227/'1.1 Input'!$K$13</f>
        <v>0</v>
      </c>
      <c r="N227" s="137">
        <f>F227/'1.1 Input'!$K$13</f>
        <v>0</v>
      </c>
      <c r="O227" s="137">
        <f>G227/'1.1 Input'!$K$13</f>
        <v>0</v>
      </c>
      <c r="P227" s="137">
        <f>H227/'1.1 Input'!$K$13</f>
        <v>0</v>
      </c>
      <c r="Q227" s="137">
        <f>I227/'1.1 Input'!$K$13</f>
        <v>0</v>
      </c>
      <c r="R227" s="137">
        <f t="shared" si="66"/>
        <v>0</v>
      </c>
    </row>
    <row r="228" spans="1:18">
      <c r="A228" s="22" t="str">
        <f t="shared" si="63"/>
        <v>SWITCHYARD COMPONENTS</v>
      </c>
      <c r="B228" s="22" t="str">
        <f t="shared" si="63"/>
        <v>2024/25</v>
      </c>
      <c r="E228" s="6">
        <f t="shared" si="67"/>
        <v>5.9470989761092156E-2</v>
      </c>
      <c r="F228" s="6">
        <f t="shared" si="67"/>
        <v>0.23788395904436863</v>
      </c>
      <c r="G228" s="6">
        <f t="shared" si="67"/>
        <v>0.11894197952218431</v>
      </c>
      <c r="H228" s="6">
        <f t="shared" si="67"/>
        <v>0.24977815699658704</v>
      </c>
      <c r="I228" s="6">
        <f t="shared" si="67"/>
        <v>0</v>
      </c>
      <c r="J228" s="33">
        <f t="shared" si="65"/>
        <v>0.6660750853242321</v>
      </c>
      <c r="M228" s="137">
        <f>E228/'1.1 Input'!$K$13</f>
        <v>6.1255119453924922E-2</v>
      </c>
      <c r="N228" s="137">
        <f>F228/'1.1 Input'!$K$13</f>
        <v>0.24502047781569969</v>
      </c>
      <c r="O228" s="137">
        <f>G228/'1.1 Input'!$K$13</f>
        <v>0.12251023890784984</v>
      </c>
      <c r="P228" s="137">
        <f>H228/'1.1 Input'!$K$13</f>
        <v>0.25727150170648466</v>
      </c>
      <c r="Q228" s="137">
        <f>I228/'1.1 Input'!$K$13</f>
        <v>0</v>
      </c>
      <c r="R228" s="137">
        <f t="shared" si="66"/>
        <v>0.62480221843003414</v>
      </c>
    </row>
    <row r="229" spans="1:18">
      <c r="A229" s="22" t="str">
        <f t="shared" si="63"/>
        <v>VALVE COOLING</v>
      </c>
      <c r="B229" s="22" t="str">
        <f t="shared" si="63"/>
        <v>2024/25</v>
      </c>
      <c r="E229" s="6">
        <f t="shared" si="67"/>
        <v>0</v>
      </c>
      <c r="F229" s="6">
        <f t="shared" si="67"/>
        <v>0</v>
      </c>
      <c r="G229" s="6">
        <f t="shared" si="67"/>
        <v>0</v>
      </c>
      <c r="H229" s="6">
        <f t="shared" si="67"/>
        <v>0</v>
      </c>
      <c r="I229" s="6">
        <f t="shared" si="67"/>
        <v>0</v>
      </c>
      <c r="J229" s="33">
        <f t="shared" si="65"/>
        <v>0</v>
      </c>
      <c r="M229" s="137">
        <f>E229/'1.1 Input'!$K$13</f>
        <v>0</v>
      </c>
      <c r="N229" s="137">
        <f>F229/'1.1 Input'!$K$13</f>
        <v>0</v>
      </c>
      <c r="O229" s="137">
        <f>G229/'1.1 Input'!$K$13</f>
        <v>0</v>
      </c>
      <c r="P229" s="137">
        <f>H229/'1.1 Input'!$K$13</f>
        <v>0</v>
      </c>
      <c r="Q229" s="137">
        <f>I229/'1.1 Input'!$K$13</f>
        <v>0</v>
      </c>
      <c r="R229" s="137">
        <f t="shared" si="66"/>
        <v>0</v>
      </c>
    </row>
    <row r="230" spans="1:18">
      <c r="A230" s="22" t="str">
        <f t="shared" si="63"/>
        <v>VALVE HALL</v>
      </c>
      <c r="B230" s="22" t="str">
        <f t="shared" si="63"/>
        <v>2024/25</v>
      </c>
      <c r="E230" s="6">
        <f t="shared" si="67"/>
        <v>0</v>
      </c>
      <c r="F230" s="6">
        <f t="shared" si="67"/>
        <v>0</v>
      </c>
      <c r="G230" s="6">
        <f t="shared" si="67"/>
        <v>0</v>
      </c>
      <c r="H230" s="6">
        <f t="shared" si="67"/>
        <v>0</v>
      </c>
      <c r="I230" s="6">
        <f t="shared" si="67"/>
        <v>0</v>
      </c>
      <c r="J230" s="33">
        <f t="shared" si="65"/>
        <v>0</v>
      </c>
      <c r="M230" s="137">
        <f>E230/'1.1 Input'!$K$13</f>
        <v>0</v>
      </c>
      <c r="N230" s="137">
        <f>F230/'1.1 Input'!$K$13</f>
        <v>0</v>
      </c>
      <c r="O230" s="137">
        <f>G230/'1.1 Input'!$K$13</f>
        <v>0</v>
      </c>
      <c r="P230" s="137">
        <f>H230/'1.1 Input'!$K$13</f>
        <v>0</v>
      </c>
      <c r="Q230" s="137">
        <f>I230/'1.1 Input'!$K$13</f>
        <v>0</v>
      </c>
      <c r="R230" s="137">
        <f t="shared" si="66"/>
        <v>0</v>
      </c>
    </row>
    <row r="231" spans="1:18">
      <c r="A231" s="22" t="str">
        <f t="shared" si="63"/>
        <v>BUILDING INSTALLATION</v>
      </c>
      <c r="B231" s="22" t="str">
        <f t="shared" si="63"/>
        <v>2024/25</v>
      </c>
      <c r="E231" s="6">
        <f t="shared" si="67"/>
        <v>0</v>
      </c>
      <c r="F231" s="6">
        <f t="shared" si="67"/>
        <v>0</v>
      </c>
      <c r="G231" s="6">
        <f t="shared" si="67"/>
        <v>0</v>
      </c>
      <c r="H231" s="6">
        <f t="shared" si="67"/>
        <v>0</v>
      </c>
      <c r="I231" s="6">
        <f t="shared" si="67"/>
        <v>0</v>
      </c>
      <c r="J231" s="33">
        <f t="shared" si="65"/>
        <v>0</v>
      </c>
      <c r="M231" s="137">
        <f>E231/'1.1 Input'!$K$13</f>
        <v>0</v>
      </c>
      <c r="N231" s="137">
        <f>F231/'1.1 Input'!$K$13</f>
        <v>0</v>
      </c>
      <c r="O231" s="137">
        <f>G231/'1.1 Input'!$K$13</f>
        <v>0</v>
      </c>
      <c r="P231" s="137">
        <f>H231/'1.1 Input'!$K$13</f>
        <v>0</v>
      </c>
      <c r="Q231" s="137">
        <f>I231/'1.1 Input'!$K$13</f>
        <v>0</v>
      </c>
      <c r="R231" s="137">
        <f t="shared" si="66"/>
        <v>0</v>
      </c>
    </row>
    <row r="232" spans="1:18" ht="15" thickBot="1">
      <c r="A232" s="22" t="str">
        <f t="shared" si="63"/>
        <v>IN-HOUSE SOFTWARE</v>
      </c>
      <c r="B232" s="22" t="str">
        <f t="shared" si="63"/>
        <v>2024/25</v>
      </c>
      <c r="E232" s="6">
        <f t="shared" si="67"/>
        <v>0</v>
      </c>
      <c r="F232" s="6">
        <f t="shared" si="67"/>
        <v>0</v>
      </c>
      <c r="G232" s="6">
        <f t="shared" si="67"/>
        <v>0</v>
      </c>
      <c r="H232" s="6">
        <f t="shared" si="67"/>
        <v>0</v>
      </c>
      <c r="I232" s="6">
        <f t="shared" si="67"/>
        <v>0</v>
      </c>
      <c r="J232" s="33">
        <f t="shared" ref="J232" si="68">SUM(E232:I232)</f>
        <v>0</v>
      </c>
      <c r="M232" s="137">
        <f>E232/'1.1 Input'!$K$13</f>
        <v>0</v>
      </c>
      <c r="N232" s="137">
        <f>F232/'1.1 Input'!$K$13</f>
        <v>0</v>
      </c>
      <c r="O232" s="137">
        <f>G232/'1.1 Input'!$K$13</f>
        <v>0</v>
      </c>
      <c r="P232" s="137">
        <f>H232/'1.1 Input'!$K$13</f>
        <v>0</v>
      </c>
      <c r="Q232" s="137">
        <f>I232/'1.1 Input'!$K$13</f>
        <v>0</v>
      </c>
      <c r="R232" s="137">
        <f t="shared" si="66"/>
        <v>0</v>
      </c>
    </row>
    <row r="233" spans="1:18" ht="15.6" thickTop="1" thickBot="1">
      <c r="A233" s="20" t="str">
        <f>A181</f>
        <v>IN-HOUSE SOFTWARE</v>
      </c>
      <c r="B233" s="20" t="str">
        <f>B181</f>
        <v>2024/25</v>
      </c>
      <c r="E233" s="43">
        <f>SUM(E212:E231)</f>
        <v>5.9470989761092156E-2</v>
      </c>
      <c r="F233" s="43">
        <f t="shared" ref="F233:I233" si="69">SUM(F212:F231)</f>
        <v>0.23788395904436863</v>
      </c>
      <c r="G233" s="43">
        <f t="shared" si="69"/>
        <v>0.11894197952218431</v>
      </c>
      <c r="H233" s="43">
        <f t="shared" si="69"/>
        <v>0.24977815699658704</v>
      </c>
      <c r="I233" s="43">
        <f t="shared" si="69"/>
        <v>0</v>
      </c>
      <c r="J233" s="33">
        <f t="shared" si="65"/>
        <v>0.6660750853242321</v>
      </c>
      <c r="L233" s="30">
        <f>J233-J209</f>
        <v>0</v>
      </c>
      <c r="M233" s="137">
        <f>SUM(M213:M232)</f>
        <v>6.1255119453924922E-2</v>
      </c>
      <c r="N233" s="137">
        <f t="shared" ref="N233" si="70">SUM(N213:N232)</f>
        <v>0.24502047781569969</v>
      </c>
      <c r="O233" s="137">
        <f t="shared" ref="O233" si="71">SUM(O213:O232)</f>
        <v>0.12251023890784984</v>
      </c>
      <c r="P233" s="137">
        <f t="shared" ref="P233" si="72">SUM(P213:P232)</f>
        <v>0.25727150170648466</v>
      </c>
      <c r="Q233" s="137">
        <f t="shared" ref="Q233" si="73">SUM(Q213:Q232)</f>
        <v>0</v>
      </c>
      <c r="R233" s="137">
        <f>SUM(N233:Q233)</f>
        <v>0.62480221843003414</v>
      </c>
    </row>
    <row r="234" spans="1:18" ht="15" thickTop="1"/>
  </sheetData>
  <phoneticPr fontId="13" type="noConversion"/>
  <conditionalFormatting sqref="E4:J4">
    <cfRule type="cellIs" dxfId="17" priority="2" operator="notEqual">
      <formula>0</formula>
    </cfRule>
  </conditionalFormatting>
  <conditionalFormatting sqref="E184:J184">
    <cfRule type="cellIs" dxfId="16" priority="5" operator="notEqual">
      <formula>0</formula>
    </cfRule>
  </conditionalFormatting>
  <conditionalFormatting sqref="L35">
    <cfRule type="cellIs" dxfId="15" priority="4" operator="notEqual">
      <formula>0</formula>
    </cfRule>
  </conditionalFormatting>
  <conditionalFormatting sqref="L62">
    <cfRule type="cellIs" dxfId="14" priority="10" operator="notEqual">
      <formula>0</formula>
    </cfRule>
  </conditionalFormatting>
  <conditionalFormatting sqref="L102">
    <cfRule type="cellIs" dxfId="13" priority="9" operator="notEqual">
      <formula>0</formula>
    </cfRule>
  </conditionalFormatting>
  <conditionalFormatting sqref="L116">
    <cfRule type="cellIs" dxfId="12" priority="8" operator="notEqual">
      <formula>0</formula>
    </cfRule>
  </conditionalFormatting>
  <conditionalFormatting sqref="L130">
    <cfRule type="cellIs" dxfId="11" priority="3" operator="notEqual">
      <formula>0</formula>
    </cfRule>
  </conditionalFormatting>
  <conditionalFormatting sqref="L156">
    <cfRule type="cellIs" dxfId="10" priority="7" operator="notEqual">
      <formula>0</formula>
    </cfRule>
  </conditionalFormatting>
  <conditionalFormatting sqref="L182">
    <cfRule type="cellIs" dxfId="9" priority="6" operator="notEqual">
      <formula>0</formula>
    </cfRule>
  </conditionalFormatting>
  <conditionalFormatting sqref="L233">
    <cfRule type="cellIs" dxfId="8" priority="1" operator="notEqual">
      <formula>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D03554-5BC1-4252-A348-D4580AC85629}">
          <x14:formula1>
            <xm:f>'1.1 Input'!$C$20:$C$31</xm:f>
          </x14:formula1>
          <xm:sqref>C10:C35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L233"/>
  <sheetViews>
    <sheetView topLeftCell="A2" zoomScale="110" zoomScaleNormal="110" workbookViewId="0">
      <selection activeCell="E16" sqref="E16"/>
    </sheetView>
  </sheetViews>
  <sheetFormatPr defaultRowHeight="14.4"/>
  <cols>
    <col min="1" max="1" width="56.88671875" bestFit="1" customWidth="1"/>
    <col min="2" max="2" width="9.33203125" bestFit="1" customWidth="1"/>
    <col min="4" max="4" width="35.88671875" bestFit="1" customWidth="1"/>
    <col min="5" max="5" width="10.109375" bestFit="1" customWidth="1"/>
  </cols>
  <sheetData>
    <row r="1" spans="1:11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23.4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24" thickTop="1" thickBot="1">
      <c r="A4" s="1"/>
      <c r="B4" s="1"/>
      <c r="C4" s="1"/>
      <c r="D4" s="1"/>
      <c r="E4" s="24">
        <f>E5-'2.0 Capex Real Dollars'!E5/'1.1 Input'!K13</f>
        <v>0</v>
      </c>
      <c r="F4" s="24">
        <f>F5-'2.0 Capex Real Dollars'!F5/'1.1 Input'!L13</f>
        <v>0</v>
      </c>
      <c r="G4" s="24">
        <f>G5-'2.0 Capex Real Dollars'!G5/'1.1 Input'!M13</f>
        <v>0</v>
      </c>
      <c r="H4" s="24">
        <f>H5-'2.0 Capex Real Dollars'!H5/'1.1 Input'!N13</f>
        <v>0</v>
      </c>
      <c r="I4" s="24">
        <f>I5-'2.0 Capex Real Dollars'!I5/'1.1 Input'!O13</f>
        <v>0</v>
      </c>
      <c r="J4" s="1"/>
      <c r="K4" s="21"/>
    </row>
    <row r="5" spans="1:11" ht="23.4" thickTop="1">
      <c r="A5" s="1" t="str">
        <f ca="1">RIGHT(CELL("filename"),LEN(CELL("filename"))-FIND("]",CELL("filename")))</f>
        <v>AER DD Chart</v>
      </c>
      <c r="B5" s="1"/>
      <c r="C5" s="1"/>
      <c r="D5" s="1"/>
      <c r="E5" s="43">
        <f t="shared" ref="E5:J5" si="0">SUM(E10:E35)</f>
        <v>12.134959307689266</v>
      </c>
      <c r="F5" s="43">
        <f t="shared" si="0"/>
        <v>24.859935978626869</v>
      </c>
      <c r="G5" s="43">
        <f t="shared" si="0"/>
        <v>30.397047321661535</v>
      </c>
      <c r="H5" s="43">
        <f t="shared" si="0"/>
        <v>31.40272826776517</v>
      </c>
      <c r="I5" s="43">
        <f t="shared" si="0"/>
        <v>18.770711399044735</v>
      </c>
      <c r="J5" s="43">
        <f t="shared" si="0"/>
        <v>117.56538227478759</v>
      </c>
      <c r="K5" s="1"/>
    </row>
    <row r="6" spans="1:11" ht="18.600000000000001">
      <c r="A6" s="2" t="str">
        <f>'2.0 Capex Real Dollars'!A6</f>
        <v>Forecast Capital Expenditure - As Incurred</v>
      </c>
      <c r="B6" s="2"/>
      <c r="C6" s="2"/>
      <c r="D6" s="2"/>
      <c r="E6" s="2"/>
      <c r="F6" s="2"/>
      <c r="G6" s="2"/>
      <c r="H6" s="2"/>
      <c r="I6" s="2"/>
      <c r="J6" s="2"/>
    </row>
    <row r="7" spans="1:11" ht="16.8">
      <c r="A7" s="4" t="s">
        <v>119</v>
      </c>
      <c r="B7" s="4"/>
      <c r="C7" s="4"/>
      <c r="D7" s="4"/>
      <c r="E7" s="4"/>
      <c r="F7" s="4"/>
      <c r="G7" s="4"/>
      <c r="H7" s="4"/>
      <c r="I7" s="4"/>
      <c r="J7" s="4"/>
    </row>
    <row r="8" spans="1:11">
      <c r="A8" s="3" t="str">
        <f>'2.0 Capex Real Dollars'!A8</f>
        <v>Project</v>
      </c>
      <c r="B8" s="3" t="s">
        <v>114</v>
      </c>
      <c r="C8" s="3" t="str">
        <f>'2.0 Capex Real Dollars'!C8</f>
        <v>Asset Classes (Fore)</v>
      </c>
      <c r="D8" s="3" t="str">
        <f>'2.0 Capex Real Dollars'!D8</f>
        <v>Driver</v>
      </c>
      <c r="E8" s="3" t="str">
        <f>'2.0 Capex Real Dollars'!E8</f>
        <v>2025/26</v>
      </c>
      <c r="F8" s="3" t="str">
        <f>'2.0 Capex Real Dollars'!F8</f>
        <v>2026/27</v>
      </c>
      <c r="G8" s="3" t="str">
        <f>'2.0 Capex Real Dollars'!G8</f>
        <v>2027/28</v>
      </c>
      <c r="H8" s="3" t="str">
        <f>'2.0 Capex Real Dollars'!H8</f>
        <v>2028/29</v>
      </c>
      <c r="I8" s="3" t="str">
        <f>'2.0 Capex Real Dollars'!I8</f>
        <v>2029/30</v>
      </c>
      <c r="J8" s="3" t="str">
        <f>'2.0 Capex Real Dollars'!J8</f>
        <v>Total</v>
      </c>
    </row>
    <row r="9" spans="1:11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1">
      <c r="A10" s="22" t="str">
        <f>'2.0 Capex Real Dollars'!A10</f>
        <v>Reactor DC Refurbishment</v>
      </c>
      <c r="B10" s="5" t="s">
        <v>120</v>
      </c>
      <c r="C10" s="22" t="str">
        <f>'2.0 Capex Real Dollars'!C10</f>
        <v>SMOOTHING REACTOR</v>
      </c>
      <c r="D10" s="22" t="str">
        <f>'2.0 Capex Real Dollars'!D10</f>
        <v>Replacement expenditure</v>
      </c>
      <c r="E10" s="6">
        <f>'2.0 Capex Real Dollars'!E10/'1.1 Input'!K$13</f>
        <v>0</v>
      </c>
      <c r="F10" s="6">
        <f>'2.0 Capex Real Dollars'!F10/'1.1 Input'!L$13</f>
        <v>0.79633672775229347</v>
      </c>
      <c r="G10" s="6">
        <f>'2.0 Capex Real Dollars'!G10/'1.1 Input'!M$13</f>
        <v>0</v>
      </c>
      <c r="H10" s="6">
        <f>'2.0 Capex Real Dollars'!H10/'1.1 Input'!N$13</f>
        <v>0</v>
      </c>
      <c r="I10" s="6">
        <f>'2.0 Capex Real Dollars'!I10/'1.1 Input'!O$13</f>
        <v>0</v>
      </c>
      <c r="J10" s="33">
        <f>SUM(E10:I10)</f>
        <v>0.79633672775229347</v>
      </c>
    </row>
    <row r="11" spans="1:11">
      <c r="A11" s="22" t="str">
        <f>'2.0 Capex Real Dollars'!A11</f>
        <v>Control &amp; Protection - System Renewal</v>
      </c>
      <c r="B11" s="5" t="s">
        <v>120</v>
      </c>
      <c r="C11" s="22" t="str">
        <f>'2.0 Capex Real Dollars'!C11</f>
        <v>CONTROL SYSTEM</v>
      </c>
      <c r="D11" s="22" t="str">
        <f>'2.0 Capex Real Dollars'!D11</f>
        <v>Replacement expenditure</v>
      </c>
      <c r="E11" s="6">
        <f>'2.0 Capex Real Dollars'!E11/'1.1 Input'!K$13</f>
        <v>5.25</v>
      </c>
      <c r="F11" s="6">
        <f>'2.0 Capex Real Dollars'!F11/'1.1 Input'!L$13</f>
        <v>13.543440749999997</v>
      </c>
      <c r="G11" s="6">
        <f>'2.0 Capex Real Dollars'!G11/'1.1 Input'!M$13</f>
        <v>29.282506262624999</v>
      </c>
      <c r="H11" s="6">
        <f>'2.0 Capex Real Dollars'!H11/'1.1 Input'!N$13</f>
        <v>30.053612260874125</v>
      </c>
      <c r="I11" s="6">
        <f>'2.0 Capex Real Dollars'!I11/'1.1 Input'!O$13</f>
        <v>17.602830038511986</v>
      </c>
      <c r="J11" s="33">
        <f t="shared" ref="J11:J19" si="1">SUM(E11:I11)</f>
        <v>95.732389312011108</v>
      </c>
    </row>
    <row r="12" spans="1:11">
      <c r="A12" s="22" t="str">
        <f>'2.0 Capex Real Dollars'!A12</f>
        <v>Spares</v>
      </c>
      <c r="B12" s="5" t="s">
        <v>120</v>
      </c>
      <c r="C12" s="22" t="str">
        <f>'2.0 Capex Real Dollars'!C12</f>
        <v>SWITCHYARD COMPONENTS</v>
      </c>
      <c r="D12" s="22" t="str">
        <f>'2.0 Capex Real Dollars'!D12</f>
        <v>Replacement expenditure</v>
      </c>
      <c r="E12" s="6">
        <f>'2.0 Capex Real Dollars'!E12/'1.1 Input'!K$13</f>
        <v>6.1255119453924922E-2</v>
      </c>
      <c r="F12" s="6">
        <f>'2.0 Capex Real Dollars'!F12/'1.1 Input'!L$13</f>
        <v>0.25212607167235496</v>
      </c>
      <c r="G12" s="6">
        <f>'2.0 Capex Real Dollars'!G12/'1.1 Input'!M$13</f>
        <v>0.12955077982764507</v>
      </c>
      <c r="H12" s="6">
        <f>'2.0 Capex Real Dollars'!H12/'1.1 Input'!N$13</f>
        <v>0.2792207957625234</v>
      </c>
      <c r="I12" s="6">
        <f>'2.0 Capex Real Dollars'!I12/'1.1 Input'!O$13</f>
        <v>0</v>
      </c>
      <c r="J12" s="33">
        <f t="shared" si="1"/>
        <v>0.72215276671644835</v>
      </c>
    </row>
    <row r="13" spans="1:11">
      <c r="A13" s="22" t="str">
        <f>'2.0 Capex Real Dollars'!A13</f>
        <v>Subsea Cable Repair Strategy</v>
      </c>
      <c r="B13" s="5" t="s">
        <v>120</v>
      </c>
      <c r="C13" s="22" t="str">
        <f>'2.0 Capex Real Dollars'!C13</f>
        <v>CABLE</v>
      </c>
      <c r="D13" s="22" t="str">
        <f>'2.0 Capex Real Dollars'!D13</f>
        <v>Replacement expenditure</v>
      </c>
      <c r="E13" s="6">
        <f>'2.0 Capex Real Dollars'!E13/'1.1 Input'!K$13</f>
        <v>0</v>
      </c>
      <c r="F13" s="6">
        <f>'2.0 Capex Real Dollars'!F13/'1.1 Input'!L$13</f>
        <v>0</v>
      </c>
      <c r="G13" s="6">
        <f>'2.0 Capex Real Dollars'!G13/'1.1 Input'!M$13</f>
        <v>0</v>
      </c>
      <c r="H13" s="6">
        <f>'2.0 Capex Real Dollars'!H13/'1.1 Input'!N$13</f>
        <v>0</v>
      </c>
      <c r="I13" s="6">
        <f>'2.0 Capex Real Dollars'!I13/'1.1 Input'!O$13</f>
        <v>0</v>
      </c>
      <c r="J13" s="33">
        <f t="shared" si="1"/>
        <v>0</v>
      </c>
    </row>
    <row r="14" spans="1:11">
      <c r="A14" s="22" t="str">
        <f>'2.0 Capex Real Dollars'!A14</f>
        <v>Marine Repair Vessel Fitout</v>
      </c>
      <c r="B14" s="5" t="s">
        <v>120</v>
      </c>
      <c r="C14" s="22" t="str">
        <f>'2.0 Capex Real Dollars'!C14</f>
        <v>CABLE</v>
      </c>
      <c r="D14" s="22" t="str">
        <f>'2.0 Capex Real Dollars'!D14</f>
        <v>Replacement expenditure</v>
      </c>
      <c r="E14" s="6">
        <f>'2.0 Capex Real Dollars'!E14/'1.1 Input'!K$13</f>
        <v>0.41406000000000004</v>
      </c>
      <c r="F14" s="6">
        <f>'2.0 Capex Real Dollars'!F14/'1.1 Input'!L$13</f>
        <v>0</v>
      </c>
      <c r="G14" s="6">
        <f>'2.0 Capex Real Dollars'!G14/'1.1 Input'!M$13</f>
        <v>0</v>
      </c>
      <c r="H14" s="6">
        <f>'2.0 Capex Real Dollars'!H14/'1.1 Input'!N$13</f>
        <v>0</v>
      </c>
      <c r="I14" s="6">
        <f>'2.0 Capex Real Dollars'!I14/'1.1 Input'!O$13</f>
        <v>0</v>
      </c>
      <c r="J14" s="33">
        <f t="shared" si="1"/>
        <v>0.41406000000000004</v>
      </c>
    </row>
    <row r="15" spans="1:11">
      <c r="A15" s="22" t="str">
        <f>'2.0 Capex Real Dollars'!A15</f>
        <v>Minor Plant and Equipment</v>
      </c>
      <c r="B15" s="5" t="s">
        <v>120</v>
      </c>
      <c r="C15" s="22" t="str">
        <f>'2.0 Capex Real Dollars'!C15</f>
        <v>OTHER</v>
      </c>
      <c r="D15" s="22" t="str">
        <f>'2.0 Capex Real Dollars'!D15</f>
        <v>Replacement expenditure</v>
      </c>
      <c r="E15" s="6">
        <f>'2.0 Capex Real Dollars'!E15/'1.1 Input'!K$13</f>
        <v>0.21977835148694252</v>
      </c>
      <c r="F15" s="6">
        <f>'2.0 Capex Real Dollars'!F15/'1.1 Input'!L$13</f>
        <v>0.22615192368006384</v>
      </c>
      <c r="G15" s="6">
        <f>'2.0 Capex Real Dollars'!G15/'1.1 Input'!M$13</f>
        <v>0.23240879356854563</v>
      </c>
      <c r="H15" s="6">
        <f>'2.0 Capex Real Dollars'!H15/'1.1 Input'!N$13</f>
        <v>0.23852889179918399</v>
      </c>
      <c r="I15" s="6">
        <f>'2.0 Capex Real Dollars'!I15/'1.1 Input'!O$13</f>
        <v>0.24449211409416358</v>
      </c>
      <c r="J15" s="33">
        <f t="shared" si="1"/>
        <v>1.1613600746288995</v>
      </c>
    </row>
    <row r="16" spans="1:11">
      <c r="A16" s="22" t="str">
        <f>'2.0 Capex Real Dollars'!A16</f>
        <v>Spare Subsea Cable</v>
      </c>
      <c r="B16" s="5" t="s">
        <v>120</v>
      </c>
      <c r="C16" s="22" t="str">
        <f>'2.0 Capex Real Dollars'!C16</f>
        <v>CABLE</v>
      </c>
      <c r="D16" s="22" t="str">
        <f>'2.0 Capex Real Dollars'!D16</f>
        <v>Replacement expenditure</v>
      </c>
      <c r="E16" s="6">
        <f>'2.0 Capex Real Dollars'!E16/'1.1 Input'!K$13</f>
        <v>3.2809422000000001</v>
      </c>
      <c r="F16" s="6">
        <f>'2.0 Capex Real Dollars'!F16/'1.1 Input'!L$13</f>
        <v>7.6948619999999996</v>
      </c>
      <c r="G16" s="6">
        <f>'2.0 Capex Real Dollars'!G16/'1.1 Input'!M$13</f>
        <v>0</v>
      </c>
      <c r="H16" s="6">
        <f>'2.0 Capex Real Dollars'!H16/'1.1 Input'!N$13</f>
        <v>0</v>
      </c>
      <c r="I16" s="6">
        <f>'2.0 Capex Real Dollars'!I16/'1.1 Input'!O$13</f>
        <v>0</v>
      </c>
      <c r="J16" s="33">
        <f t="shared" si="1"/>
        <v>10.975804199999999</v>
      </c>
    </row>
    <row r="17" spans="1:10">
      <c r="A17" s="22" t="str">
        <f>'2.0 Capex Real Dollars'!A17</f>
        <v>Laptop</v>
      </c>
      <c r="B17" s="5" t="s">
        <v>120</v>
      </c>
      <c r="C17" s="22" t="str">
        <f>'2.0 Capex Real Dollars'!C17</f>
        <v>OTHER</v>
      </c>
      <c r="D17" s="22" t="str">
        <f>'2.0 Capex Real Dollars'!D17</f>
        <v>Non-network IT &amp; communications</v>
      </c>
      <c r="E17" s="6">
        <f>'2.0 Capex Real Dollars'!E17/'1.1 Input'!K$13</f>
        <v>3.4208737015663647E-2</v>
      </c>
      <c r="F17" s="6">
        <f>'2.0 Capex Real Dollars'!F17/'1.1 Input'!L$13</f>
        <v>0</v>
      </c>
      <c r="G17" s="6">
        <f>'2.0 Capex Real Dollars'!G17/'1.1 Input'!M$13</f>
        <v>0</v>
      </c>
      <c r="H17" s="6">
        <f>'2.0 Capex Real Dollars'!H17/'1.1 Input'!N$13</f>
        <v>3.7127278801528198E-2</v>
      </c>
      <c r="I17" s="6">
        <f>'2.0 Capex Real Dollars'!I17/'1.1 Input'!O$13</f>
        <v>0</v>
      </c>
      <c r="J17" s="33">
        <f t="shared" si="1"/>
        <v>7.1336015817191845E-2</v>
      </c>
    </row>
    <row r="18" spans="1:10">
      <c r="A18" s="22" t="str">
        <f>'2.0 Capex Real Dollars'!A18</f>
        <v>Phones</v>
      </c>
      <c r="B18" s="5" t="s">
        <v>120</v>
      </c>
      <c r="C18" s="22" t="str">
        <f>'2.0 Capex Real Dollars'!C18</f>
        <v>OTHER</v>
      </c>
      <c r="D18" s="22" t="str">
        <f>'2.0 Capex Real Dollars'!D18</f>
        <v>Non-network IT &amp; communications</v>
      </c>
      <c r="E18" s="6">
        <f>'2.0 Capex Real Dollars'!E18/'1.1 Input'!K$13</f>
        <v>8.2858532563891193E-3</v>
      </c>
      <c r="F18" s="6">
        <f>'2.0 Capex Real Dollars'!F18/'1.1 Input'!L$13</f>
        <v>0</v>
      </c>
      <c r="G18" s="6">
        <f>'2.0 Capex Real Dollars'!G18/'1.1 Input'!M$13</f>
        <v>0</v>
      </c>
      <c r="H18" s="6">
        <f>'2.0 Capex Real Dollars'!H18/'1.1 Input'!N$13</f>
        <v>8.9927664917196348E-3</v>
      </c>
      <c r="I18" s="6">
        <f>'2.0 Capex Real Dollars'!I18/'1.1 Input'!O$13</f>
        <v>0</v>
      </c>
      <c r="J18" s="33">
        <f t="shared" si="1"/>
        <v>1.7278619748108754E-2</v>
      </c>
    </row>
    <row r="19" spans="1:10">
      <c r="A19" s="22" t="str">
        <f>'2.0 Capex Real Dollars'!A19</f>
        <v>Video Conferencing Rooms</v>
      </c>
      <c r="B19" s="5" t="s">
        <v>120</v>
      </c>
      <c r="C19" s="22" t="str">
        <f>'2.0 Capex Real Dollars'!C19</f>
        <v>OTHER</v>
      </c>
      <c r="D19" s="22" t="str">
        <f>'2.0 Capex Real Dollars'!D19</f>
        <v>Non-network IT &amp; communications</v>
      </c>
      <c r="E19" s="6">
        <f>'2.0 Capex Real Dollars'!E19/'1.1 Input'!K$13</f>
        <v>0</v>
      </c>
      <c r="F19" s="6">
        <f>'2.0 Capex Real Dollars'!F19/'1.1 Input'!L$13</f>
        <v>0</v>
      </c>
      <c r="G19" s="6">
        <f>'2.0 Capex Real Dollars'!G19/'1.1 Input'!M$13</f>
        <v>0</v>
      </c>
      <c r="H19" s="6">
        <f>'2.0 Capex Real Dollars'!H19/'1.1 Input'!N$13</f>
        <v>0</v>
      </c>
      <c r="I19" s="6">
        <f>'2.0 Capex Real Dollars'!I19/'1.1 Input'!O$13</f>
        <v>0</v>
      </c>
      <c r="J19" s="33">
        <f t="shared" si="1"/>
        <v>0</v>
      </c>
    </row>
    <row r="20" spans="1:10">
      <c r="A20" s="22" t="str">
        <f>'2.0 Capex Real Dollars'!A20</f>
        <v>Printer</v>
      </c>
      <c r="B20" s="5" t="s">
        <v>120</v>
      </c>
      <c r="C20" s="22" t="str">
        <f>'2.0 Capex Real Dollars'!C20</f>
        <v>OTHER</v>
      </c>
      <c r="D20" s="22" t="str">
        <f>'2.0 Capex Real Dollars'!D20</f>
        <v>Non-network IT &amp; communications</v>
      </c>
      <c r="E20" s="6">
        <f>'2.0 Capex Real Dollars'!E20/'1.1 Input'!K$13</f>
        <v>0</v>
      </c>
      <c r="F20" s="6">
        <f>'2.0 Capex Real Dollars'!F20/'1.1 Input'!L$13</f>
        <v>0</v>
      </c>
      <c r="G20" s="6">
        <f>'2.0 Capex Real Dollars'!G20/'1.1 Input'!M$13</f>
        <v>0</v>
      </c>
      <c r="H20" s="6">
        <f>'2.0 Capex Real Dollars'!H20/'1.1 Input'!N$13</f>
        <v>1.284680927388519E-2</v>
      </c>
      <c r="I20" s="6">
        <f>'2.0 Capex Real Dollars'!I20/'1.1 Input'!O$13</f>
        <v>0</v>
      </c>
      <c r="J20" s="33">
        <f t="shared" ref="J20:J27" si="2">SUM(E20:I20)</f>
        <v>1.284680927388519E-2</v>
      </c>
    </row>
    <row r="21" spans="1:10">
      <c r="A21" s="22" t="str">
        <f>'2.0 Capex Real Dollars'!A21</f>
        <v>Enterprise Asset Management System Upgrade</v>
      </c>
      <c r="B21" s="5" t="s">
        <v>120</v>
      </c>
      <c r="C21" s="22" t="str">
        <f>'2.0 Capex Real Dollars'!C21</f>
        <v>IN-HOUSE SOFTWARE</v>
      </c>
      <c r="D21" s="22" t="str">
        <f>'2.0 Capex Real Dollars'!D21</f>
        <v>Non-network IT &amp; communications</v>
      </c>
      <c r="E21" s="6">
        <f>'2.0 Capex Real Dollars'!E21/'1.1 Input'!K$13</f>
        <v>0.19551698952470387</v>
      </c>
      <c r="F21" s="6">
        <f>'2.0 Capex Real Dollars'!F21/'1.1 Input'!L$13</f>
        <v>0</v>
      </c>
      <c r="G21" s="6">
        <f>'2.0 Capex Real Dollars'!G21/'1.1 Input'!M$13</f>
        <v>0</v>
      </c>
      <c r="H21" s="6">
        <f>'2.0 Capex Real Dollars'!H21/'1.1 Input'!N$13</f>
        <v>0</v>
      </c>
      <c r="I21" s="6">
        <f>'2.0 Capex Real Dollars'!I21/'1.1 Input'!O$13</f>
        <v>0</v>
      </c>
      <c r="J21" s="33">
        <f t="shared" si="2"/>
        <v>0.19551698952470387</v>
      </c>
    </row>
    <row r="22" spans="1:10">
      <c r="A22" s="22" t="str">
        <f>'2.0 Capex Real Dollars'!A22</f>
        <v>OT initial integration and standard asset integration</v>
      </c>
      <c r="B22" s="5" t="s">
        <v>120</v>
      </c>
      <c r="C22" s="22" t="str">
        <f>'2.0 Capex Real Dollars'!C22</f>
        <v>OTHER</v>
      </c>
      <c r="D22" s="22" t="str">
        <f>'2.0 Capex Real Dollars'!D22</f>
        <v>Non-network IT &amp; communications</v>
      </c>
      <c r="E22" s="6">
        <f>'2.0 Capex Real Dollars'!E22/'1.1 Input'!K$13</f>
        <v>0</v>
      </c>
      <c r="F22" s="6">
        <f>'2.0 Capex Real Dollars'!F22/'1.1 Input'!L$13</f>
        <v>0</v>
      </c>
      <c r="G22" s="6">
        <f>'2.0 Capex Real Dollars'!G22/'1.1 Input'!M$13</f>
        <v>0</v>
      </c>
      <c r="H22" s="6">
        <f>'2.0 Capex Real Dollars'!H22/'1.1 Input'!N$13</f>
        <v>0</v>
      </c>
      <c r="I22" s="6">
        <f>'2.0 Capex Real Dollars'!I22/'1.1 Input'!O$13</f>
        <v>0.13167979505732319</v>
      </c>
      <c r="J22" s="33">
        <f t="shared" si="2"/>
        <v>0.13167979505732319</v>
      </c>
    </row>
    <row r="23" spans="1:10">
      <c r="A23" s="22" t="str">
        <f>'2.0 Capex Real Dollars'!A23</f>
        <v>EMS basslink integration, Reliability / predictive monitoring</v>
      </c>
      <c r="B23" s="5" t="s">
        <v>120</v>
      </c>
      <c r="C23" s="22" t="str">
        <f>'2.0 Capex Real Dollars'!C23</f>
        <v>OTHER</v>
      </c>
      <c r="D23" s="22" t="str">
        <f>'2.0 Capex Real Dollars'!D23</f>
        <v>Non-network IT &amp; communications</v>
      </c>
      <c r="E23" s="6">
        <f>'2.0 Capex Real Dollars'!E23/'1.1 Input'!K$13</f>
        <v>0.47347732893652111</v>
      </c>
      <c r="F23" s="6">
        <f>'2.0 Capex Real Dollars'!F23/'1.1 Input'!L$13</f>
        <v>0.24360408573784009</v>
      </c>
      <c r="G23" s="6">
        <f>'2.0 Capex Real Dollars'!G23/'1.1 Input'!M$13</f>
        <v>0</v>
      </c>
      <c r="H23" s="6">
        <f>'2.0 Capex Real Dollars'!H23/'1.1 Input'!N$13</f>
        <v>0</v>
      </c>
      <c r="I23" s="6">
        <f>'2.0 Capex Real Dollars'!I23/'1.1 Input'!O$13</f>
        <v>0</v>
      </c>
      <c r="J23" s="33">
        <f t="shared" si="2"/>
        <v>0.71708141467436115</v>
      </c>
    </row>
    <row r="24" spans="1:10">
      <c r="A24" s="22" t="str">
        <f>'2.0 Capex Real Dollars'!A24</f>
        <v>OT Technology Capability uplift</v>
      </c>
      <c r="B24" s="5" t="s">
        <v>120</v>
      </c>
      <c r="C24" s="22" t="str">
        <f>'2.0 Capex Real Dollars'!C24</f>
        <v>OTHER</v>
      </c>
      <c r="D24" s="22" t="str">
        <f>'2.0 Capex Real Dollars'!D24</f>
        <v>Non-network IT &amp; communications</v>
      </c>
      <c r="E24" s="6">
        <f>'2.0 Capex Real Dollars'!E24/'1.1 Input'!K$13</f>
        <v>4.6924077485928931E-2</v>
      </c>
      <c r="F24" s="6">
        <f>'2.0 Capex Real Dollars'!F24/'1.1 Input'!L$13</f>
        <v>4.8284875733020864E-2</v>
      </c>
      <c r="G24" s="6">
        <f>'2.0 Capex Real Dollars'!G24/'1.1 Input'!M$13</f>
        <v>4.9620757294967781E-2</v>
      </c>
      <c r="H24" s="6">
        <f>'2.0 Capex Real Dollars'!H24/'1.1 Input'!N$13</f>
        <v>5.09274372370686E-2</v>
      </c>
      <c r="I24" s="6">
        <f>'2.0 Capex Real Dollars'!I24/'1.1 Input'!O$13</f>
        <v>5.2200623167995314E-2</v>
      </c>
      <c r="J24" s="33">
        <f t="shared" si="2"/>
        <v>0.2479577709189815</v>
      </c>
    </row>
    <row r="25" spans="1:10">
      <c r="A25" s="22" t="str">
        <f>'2.0 Capex Real Dollars'!A25</f>
        <v>Program Management and Consultation</v>
      </c>
      <c r="B25" s="5" t="s">
        <v>120</v>
      </c>
      <c r="C25" s="22" t="str">
        <f>'2.0 Capex Real Dollars'!C25</f>
        <v>OTHER</v>
      </c>
      <c r="D25" s="22" t="str">
        <f>'2.0 Capex Real Dollars'!D25</f>
        <v>Non-network IT &amp; communications</v>
      </c>
      <c r="E25" s="6">
        <f>'2.0 Capex Real Dollars'!E25/'1.1 Input'!K$13</f>
        <v>0</v>
      </c>
      <c r="F25" s="6">
        <f>'2.0 Capex Real Dollars'!F25/'1.1 Input'!L$13</f>
        <v>0</v>
      </c>
      <c r="G25" s="6">
        <f>'2.0 Capex Real Dollars'!G25/'1.1 Input'!M$13</f>
        <v>0</v>
      </c>
      <c r="H25" s="6">
        <f>'2.0 Capex Real Dollars'!H25/'1.1 Input'!N$13</f>
        <v>0</v>
      </c>
      <c r="I25" s="6">
        <f>'2.0 Capex Real Dollars'!I25/'1.1 Input'!O$13</f>
        <v>0</v>
      </c>
      <c r="J25" s="33">
        <f t="shared" si="2"/>
        <v>0</v>
      </c>
    </row>
    <row r="26" spans="1:10">
      <c r="A26" s="22" t="str">
        <f>'2.0 Capex Real Dollars'!A26</f>
        <v>Cyber Security</v>
      </c>
      <c r="B26" s="5" t="s">
        <v>120</v>
      </c>
      <c r="C26" s="22" t="str">
        <f>'2.0 Capex Real Dollars'!C26</f>
        <v>OTHER</v>
      </c>
      <c r="D26" s="22" t="str">
        <f>'2.0 Capex Real Dollars'!D26</f>
        <v>Non-network IT &amp; communications</v>
      </c>
      <c r="E26" s="6">
        <f>'2.0 Capex Real Dollars'!E26/'1.1 Input'!K$13</f>
        <v>0.97045456611711145</v>
      </c>
      <c r="F26" s="6">
        <f>'2.0 Capex Real Dollars'!F26/'1.1 Input'!L$13</f>
        <v>0.95944202025465586</v>
      </c>
      <c r="G26" s="6">
        <f>'2.0 Capex Real Dollars'!G26/'1.1 Input'!M$13</f>
        <v>0.62025946618709726</v>
      </c>
      <c r="H26" s="6">
        <f>'2.0 Capex Real Dollars'!H26/'1.1 Input'!N$13</f>
        <v>0.63659296546335753</v>
      </c>
      <c r="I26" s="6">
        <f>'2.0 Capex Real Dollars'!I26/'1.1 Input'!O$13</f>
        <v>0.65250778959994149</v>
      </c>
      <c r="J26" s="33">
        <f t="shared" si="2"/>
        <v>3.8392568076221636</v>
      </c>
    </row>
    <row r="27" spans="1:10">
      <c r="A27" s="22" t="str">
        <f>'2.0 Capex Real Dollars'!A27</f>
        <v>Program Management and Material Risk</v>
      </c>
      <c r="B27" s="5" t="s">
        <v>120</v>
      </c>
      <c r="C27" s="22" t="str">
        <f>'2.0 Capex Real Dollars'!C27</f>
        <v>OTHER</v>
      </c>
      <c r="D27" s="22" t="str">
        <f>'2.0 Capex Real Dollars'!D27</f>
        <v>Non-network IT &amp; communications</v>
      </c>
      <c r="E27" s="6">
        <f>'2.0 Capex Real Dollars'!E27/'1.1 Input'!K$13</f>
        <v>4.7282846777917775E-2</v>
      </c>
      <c r="F27" s="6">
        <f>'2.0 Capex Real Dollars'!F27/'1.1 Input'!L$13</f>
        <v>0</v>
      </c>
      <c r="G27" s="6">
        <f>'2.0 Capex Real Dollars'!G27/'1.1 Input'!M$13</f>
        <v>0</v>
      </c>
      <c r="H27" s="6">
        <f>'2.0 Capex Real Dollars'!H27/'1.1 Input'!N$13</f>
        <v>0</v>
      </c>
      <c r="I27" s="6">
        <f>'2.0 Capex Real Dollars'!I27/'1.1 Input'!O$13</f>
        <v>0</v>
      </c>
      <c r="J27" s="33">
        <f t="shared" si="2"/>
        <v>4.7282846777917775E-2</v>
      </c>
    </row>
    <row r="28" spans="1:10">
      <c r="A28" s="22" t="str">
        <f>'2.0 Capex Real Dollars'!A28</f>
        <v>Enterprise Security Governance</v>
      </c>
      <c r="B28" s="5" t="s">
        <v>120</v>
      </c>
      <c r="C28" s="22" t="str">
        <f>'2.0 Capex Real Dollars'!C28</f>
        <v>OTHER</v>
      </c>
      <c r="D28" s="22" t="str">
        <f>'2.0 Capex Real Dollars'!D28</f>
        <v>Non-network IT &amp; communications</v>
      </c>
      <c r="E28" s="6">
        <f>'2.0 Capex Real Dollars'!E28/'1.1 Input'!K$13</f>
        <v>3.4004678570675143E-2</v>
      </c>
      <c r="F28" s="6">
        <f>'2.0 Capex Real Dollars'!F28/'1.1 Input'!L$13</f>
        <v>0</v>
      </c>
      <c r="G28" s="6">
        <f>'2.0 Capex Real Dollars'!G28/'1.1 Input'!M$13</f>
        <v>8.2701262158279623E-2</v>
      </c>
      <c r="H28" s="6">
        <f>'2.0 Capex Real Dollars'!H28/'1.1 Input'!N$13</f>
        <v>8.4879062061780988E-2</v>
      </c>
      <c r="I28" s="6">
        <f>'2.0 Capex Real Dollars'!I28/'1.1 Input'!O$13</f>
        <v>8.7001038613325518E-2</v>
      </c>
      <c r="J28" s="33">
        <f t="shared" ref="J28:J29" si="3">SUM(E28:I28)</f>
        <v>0.2885860414040613</v>
      </c>
    </row>
    <row r="29" spans="1:10">
      <c r="A29" s="22" t="str">
        <f>'2.0 Capex Real Dollars'!A29</f>
        <v>Supply Chain Security</v>
      </c>
      <c r="B29" s="5" t="s">
        <v>120</v>
      </c>
      <c r="C29" s="22" t="str">
        <f>'2.0 Capex Real Dollars'!C29</f>
        <v>OTHER</v>
      </c>
      <c r="D29" s="22" t="str">
        <f>'2.0 Capex Real Dollars'!D29</f>
        <v>Non-network IT &amp; communications</v>
      </c>
      <c r="E29" s="6">
        <f>'2.0 Capex Real Dollars'!E29/'1.1 Input'!K$13</f>
        <v>3.3960469853925597E-2</v>
      </c>
      <c r="F29" s="6">
        <f>'2.0 Capex Real Dollars'!F29/'1.1 Input'!L$13</f>
        <v>0</v>
      </c>
      <c r="G29" s="6">
        <f>'2.0 Capex Real Dollars'!G29/'1.1 Input'!M$13</f>
        <v>0</v>
      </c>
      <c r="H29" s="6">
        <f>'2.0 Capex Real Dollars'!H29/'1.1 Input'!N$13</f>
        <v>0</v>
      </c>
      <c r="I29" s="6">
        <f>'2.0 Capex Real Dollars'!I29/'1.1 Input'!O$13</f>
        <v>0</v>
      </c>
      <c r="J29" s="33">
        <f t="shared" si="3"/>
        <v>3.3960469853925597E-2</v>
      </c>
    </row>
    <row r="30" spans="1:10">
      <c r="A30" s="22" t="str">
        <f>'2.0 Capex Real Dollars'!A30</f>
        <v>Physical Security and Natural Hazards</v>
      </c>
      <c r="B30" s="5" t="s">
        <v>120</v>
      </c>
      <c r="C30" s="22" t="str">
        <f>'2.0 Capex Real Dollars'!C30</f>
        <v>BUILDING INSTALLATION</v>
      </c>
      <c r="D30" s="22" t="str">
        <f>'2.0 Capex Real Dollars'!D30</f>
        <v>Non-network buildings and property expenditure</v>
      </c>
      <c r="E30" s="6">
        <f>'2.0 Capex Real Dollars'!E30/'1.1 Input'!K$13</f>
        <v>1.0648080892095633</v>
      </c>
      <c r="F30" s="6">
        <f>'2.0 Capex Real Dollars'!F30/'1.1 Input'!L$13</f>
        <v>1.0956875237966406</v>
      </c>
      <c r="G30" s="6">
        <f>'2.0 Capex Real Dollars'!G30/'1.1 Input'!M$13</f>
        <v>0</v>
      </c>
      <c r="H30" s="6">
        <f>'2.0 Capex Real Dollars'!H30/'1.1 Input'!N$13</f>
        <v>0</v>
      </c>
      <c r="I30" s="6">
        <f>'2.0 Capex Real Dollars'!I30/'1.1 Input'!O$13</f>
        <v>0</v>
      </c>
      <c r="J30" s="33">
        <f t="shared" ref="J30:J35" si="4">SUM(E30:I30)</f>
        <v>2.1604956130062041</v>
      </c>
    </row>
    <row r="31" spans="1:10">
      <c r="A31" s="22" t="str">
        <f>'2.0 Capex Real Dollars'!A31</f>
        <v/>
      </c>
      <c r="B31" s="5" t="s">
        <v>120</v>
      </c>
      <c r="C31" s="22">
        <f>'2.0 Capex Real Dollars'!C31</f>
        <v>0</v>
      </c>
      <c r="D31" s="22">
        <f>'2.0 Capex Real Dollars'!D31</f>
        <v>0</v>
      </c>
      <c r="E31" s="6">
        <f>'2.0 Capex Real Dollars'!E31/'1.1 Input'!K$13</f>
        <v>0</v>
      </c>
      <c r="F31" s="6">
        <f>'2.0 Capex Real Dollars'!F31/'1.1 Input'!L$13</f>
        <v>0</v>
      </c>
      <c r="G31" s="6">
        <f>'2.0 Capex Real Dollars'!G31/'1.1 Input'!M$13</f>
        <v>0</v>
      </c>
      <c r="H31" s="6">
        <f>'2.0 Capex Real Dollars'!H31/'1.1 Input'!N$13</f>
        <v>0</v>
      </c>
      <c r="I31" s="6">
        <f>'2.0 Capex Real Dollars'!I31/'1.1 Input'!O$13</f>
        <v>0</v>
      </c>
      <c r="J31" s="33">
        <f t="shared" si="4"/>
        <v>0</v>
      </c>
    </row>
    <row r="32" spans="1:10">
      <c r="A32" s="22" t="str">
        <f>'2.0 Capex Real Dollars'!A32</f>
        <v/>
      </c>
      <c r="B32" s="5" t="s">
        <v>120</v>
      </c>
      <c r="C32" s="22">
        <f>'2.0 Capex Real Dollars'!C32</f>
        <v>0</v>
      </c>
      <c r="D32" s="22">
        <f>'2.0 Capex Real Dollars'!D32</f>
        <v>0</v>
      </c>
      <c r="E32" s="6">
        <f>'2.0 Capex Real Dollars'!E32/'1.1 Input'!K$13</f>
        <v>0</v>
      </c>
      <c r="F32" s="6">
        <f>'2.0 Capex Real Dollars'!F32/'1.1 Input'!L$13</f>
        <v>0</v>
      </c>
      <c r="G32" s="6">
        <f>'2.0 Capex Real Dollars'!G32/'1.1 Input'!M$13</f>
        <v>0</v>
      </c>
      <c r="H32" s="6">
        <f>'2.0 Capex Real Dollars'!H32/'1.1 Input'!N$13</f>
        <v>0</v>
      </c>
      <c r="I32" s="6">
        <f>'2.0 Capex Real Dollars'!I32/'1.1 Input'!O$13</f>
        <v>0</v>
      </c>
      <c r="J32" s="33">
        <f t="shared" si="4"/>
        <v>0</v>
      </c>
    </row>
    <row r="33" spans="1:12">
      <c r="A33" s="22" t="str">
        <f>'2.0 Capex Real Dollars'!A33</f>
        <v/>
      </c>
      <c r="B33" s="5" t="s">
        <v>120</v>
      </c>
      <c r="C33" s="22">
        <f>'2.0 Capex Real Dollars'!C33</f>
        <v>0</v>
      </c>
      <c r="D33" s="22">
        <f>'2.0 Capex Real Dollars'!D33</f>
        <v>0</v>
      </c>
      <c r="E33" s="6">
        <f>'2.0 Capex Real Dollars'!E33/'1.1 Input'!K$13</f>
        <v>0</v>
      </c>
      <c r="F33" s="6">
        <f>'2.0 Capex Real Dollars'!F33/'1.1 Input'!L$13</f>
        <v>0</v>
      </c>
      <c r="G33" s="6">
        <f>'2.0 Capex Real Dollars'!G33/'1.1 Input'!M$13</f>
        <v>0</v>
      </c>
      <c r="H33" s="6">
        <f>'2.0 Capex Real Dollars'!H33/'1.1 Input'!N$13</f>
        <v>0</v>
      </c>
      <c r="I33" s="6">
        <f>'2.0 Capex Real Dollars'!I33/'1.1 Input'!O$13</f>
        <v>0</v>
      </c>
      <c r="J33" s="33">
        <f t="shared" si="4"/>
        <v>0</v>
      </c>
    </row>
    <row r="34" spans="1:12" ht="15" thickBot="1">
      <c r="A34" s="22" t="str">
        <f>'2.0 Capex Real Dollars'!A34</f>
        <v/>
      </c>
      <c r="B34" s="5" t="s">
        <v>120</v>
      </c>
      <c r="C34" s="22">
        <f>'2.0 Capex Real Dollars'!C34</f>
        <v>0</v>
      </c>
      <c r="D34" s="22">
        <f>'2.0 Capex Real Dollars'!D34</f>
        <v>0</v>
      </c>
      <c r="E34" s="6">
        <f>'2.0 Capex Real Dollars'!E34/'1.1 Input'!K$13</f>
        <v>0</v>
      </c>
      <c r="F34" s="6">
        <f>'2.0 Capex Real Dollars'!F34/'1.1 Input'!L$13</f>
        <v>0</v>
      </c>
      <c r="G34" s="6">
        <f>'2.0 Capex Real Dollars'!G34/'1.1 Input'!M$13</f>
        <v>0</v>
      </c>
      <c r="H34" s="6">
        <f>'2.0 Capex Real Dollars'!H34/'1.1 Input'!N$13</f>
        <v>0</v>
      </c>
      <c r="I34" s="6">
        <f>'2.0 Capex Real Dollars'!I34/'1.1 Input'!O$13</f>
        <v>0</v>
      </c>
      <c r="J34" s="33">
        <f t="shared" si="4"/>
        <v>0</v>
      </c>
    </row>
    <row r="35" spans="1:12" ht="15.6" thickTop="1" thickBot="1">
      <c r="A35" s="22" t="str">
        <f>'2.0 Capex Real Dollars'!A35</f>
        <v/>
      </c>
      <c r="B35" s="5" t="s">
        <v>120</v>
      </c>
      <c r="C35" s="22">
        <f>'2.0 Capex Real Dollars'!C35</f>
        <v>0</v>
      </c>
      <c r="D35" s="22">
        <f>'2.0 Capex Real Dollars'!D35</f>
        <v>0</v>
      </c>
      <c r="E35" s="6">
        <f>'2.0 Capex Real Dollars'!E35/'1.1 Input'!K$13</f>
        <v>0</v>
      </c>
      <c r="F35" s="6">
        <f>'2.0 Capex Real Dollars'!F35/'1.1 Input'!L$13</f>
        <v>0</v>
      </c>
      <c r="G35" s="6">
        <f>'2.0 Capex Real Dollars'!G35/'1.1 Input'!M$13</f>
        <v>0</v>
      </c>
      <c r="H35" s="6">
        <f>'2.0 Capex Real Dollars'!H35/'1.1 Input'!N$13</f>
        <v>0</v>
      </c>
      <c r="I35" s="6">
        <f>'2.0 Capex Real Dollars'!I35/'1.1 Input'!O$13</f>
        <v>0</v>
      </c>
      <c r="J35" s="33">
        <f t="shared" si="4"/>
        <v>0</v>
      </c>
      <c r="L35" s="53">
        <f>SUM(J10:J35)-J5</f>
        <v>0</v>
      </c>
    </row>
    <row r="36" spans="1:12" ht="15" thickTop="1"/>
    <row r="37" spans="1:12" ht="16.8">
      <c r="A37" s="4" t="str">
        <f>'2.0 Capex Real Dollars'!A37</f>
        <v>Project by size</v>
      </c>
      <c r="B37" s="4"/>
      <c r="C37" s="4"/>
      <c r="D37" s="4"/>
      <c r="E37" s="4"/>
      <c r="F37" s="4"/>
      <c r="G37" s="4"/>
      <c r="H37" s="4"/>
      <c r="I37" s="4"/>
      <c r="J37" s="4"/>
    </row>
    <row r="38" spans="1:12">
      <c r="A38" s="3" t="str">
        <f>'2.0 Capex Real Dollars'!A38</f>
        <v>Forecast Period ($FY 2025/26 '000)</v>
      </c>
      <c r="B38" s="3"/>
      <c r="C38" s="3"/>
      <c r="D38" s="3"/>
      <c r="E38" s="3"/>
      <c r="F38" s="3"/>
      <c r="G38" s="3"/>
      <c r="H38" s="3"/>
      <c r="I38" s="3"/>
      <c r="J38" s="3"/>
    </row>
    <row r="39" spans="1:12">
      <c r="A39" s="18" t="str">
        <f>'2.0 Capex Real Dollars'!A39</f>
        <v>Project</v>
      </c>
      <c r="B39" s="18" t="str">
        <f>B8</f>
        <v>$</v>
      </c>
      <c r="C39" s="18" t="str">
        <f>'2.0 Capex Real Dollars'!C39</f>
        <v>Asset Classes (Fore)</v>
      </c>
      <c r="D39" s="18" t="str">
        <f>'2.0 Capex Real Dollars'!D39</f>
        <v>Driver</v>
      </c>
      <c r="E39" s="18" t="str">
        <f>'2.0 Capex Real Dollars'!E39</f>
        <v>2025/26</v>
      </c>
      <c r="F39" s="18" t="str">
        <f>'2.0 Capex Real Dollars'!F39</f>
        <v>2026/27</v>
      </c>
      <c r="G39" s="18" t="str">
        <f>'2.0 Capex Real Dollars'!G39</f>
        <v>2027/28</v>
      </c>
      <c r="H39" s="18" t="str">
        <f>'2.0 Capex Real Dollars'!H39</f>
        <v>2028/29</v>
      </c>
      <c r="I39" s="18" t="str">
        <f>'2.0 Capex Real Dollars'!I39</f>
        <v>2029/30</v>
      </c>
      <c r="J39" s="18" t="str">
        <f>'2.0 Capex Real Dollars'!J39</f>
        <v>Total</v>
      </c>
    </row>
    <row r="41" spans="1:12">
      <c r="A41" s="22" t="str">
        <f>'2.0 Capex Real Dollars'!A41</f>
        <v>Control &amp; Protection - System Renewal</v>
      </c>
      <c r="B41" s="22" t="str">
        <f>IF(A41="","",$B$10)</f>
        <v>nominal</v>
      </c>
      <c r="C41" s="22" t="str">
        <f>'2.0 Capex Real Dollars'!C41</f>
        <v>CONTROL SYSTEM</v>
      </c>
      <c r="D41" s="22" t="str">
        <f>'2.0 Capex Real Dollars'!D41</f>
        <v>Replacement expenditure</v>
      </c>
      <c r="E41" s="6">
        <f>'2.0 Capex Real Dollars'!E41/'1.1 Input'!K$13</f>
        <v>5.25</v>
      </c>
      <c r="F41" s="6">
        <f>'2.0 Capex Real Dollars'!F41/'1.1 Input'!L$13</f>
        <v>13.543440749999997</v>
      </c>
      <c r="G41" s="6">
        <f>'2.0 Capex Real Dollars'!G41/'1.1 Input'!M$13</f>
        <v>29.282506262624999</v>
      </c>
      <c r="H41" s="6">
        <f>'2.0 Capex Real Dollars'!H41/'1.1 Input'!N$13</f>
        <v>30.053612260874125</v>
      </c>
      <c r="I41" s="6">
        <f>'2.0 Capex Real Dollars'!I41/'1.1 Input'!O$13</f>
        <v>17.602830038511986</v>
      </c>
      <c r="J41" s="33">
        <f>SUM(E41:I41)</f>
        <v>95.732389312011108</v>
      </c>
    </row>
    <row r="42" spans="1:12">
      <c r="A42" s="22" t="str">
        <f>'2.0 Capex Real Dollars'!A42</f>
        <v>Spare Subsea Cable</v>
      </c>
      <c r="B42" s="22" t="str">
        <f t="shared" ref="B42:B62" si="5">IF(A42="","",$B$10)</f>
        <v>nominal</v>
      </c>
      <c r="C42" s="22" t="str">
        <f>'2.0 Capex Real Dollars'!C42</f>
        <v>CABLE</v>
      </c>
      <c r="D42" s="22" t="str">
        <f>'2.0 Capex Real Dollars'!D42</f>
        <v>Replacement expenditure</v>
      </c>
      <c r="E42" s="6">
        <f>'2.0 Capex Real Dollars'!E42/'1.1 Input'!K$13</f>
        <v>3.2809422000000001</v>
      </c>
      <c r="F42" s="6">
        <f>'2.0 Capex Real Dollars'!F42/'1.1 Input'!L$13</f>
        <v>7.6948619999999996</v>
      </c>
      <c r="G42" s="6">
        <f>'2.0 Capex Real Dollars'!G42/'1.1 Input'!M$13</f>
        <v>0</v>
      </c>
      <c r="H42" s="6">
        <f>'2.0 Capex Real Dollars'!H42/'1.1 Input'!N$13</f>
        <v>0</v>
      </c>
      <c r="I42" s="6">
        <f>'2.0 Capex Real Dollars'!I42/'1.1 Input'!O$13</f>
        <v>0</v>
      </c>
      <c r="J42" s="33">
        <f t="shared" ref="J42:J62" si="6">SUM(E42:I42)</f>
        <v>10.975804199999999</v>
      </c>
    </row>
    <row r="43" spans="1:12">
      <c r="A43" s="22" t="str">
        <f>'2.0 Capex Real Dollars'!A43</f>
        <v>Cyber Security</v>
      </c>
      <c r="B43" s="22" t="str">
        <f t="shared" si="5"/>
        <v>nominal</v>
      </c>
      <c r="C43" s="22" t="str">
        <f>'2.0 Capex Real Dollars'!C43</f>
        <v>OTHER</v>
      </c>
      <c r="D43" s="22" t="str">
        <f>'2.0 Capex Real Dollars'!D43</f>
        <v>Non-network IT &amp; communications</v>
      </c>
      <c r="E43" s="6">
        <f>'2.0 Capex Real Dollars'!E43/'1.1 Input'!K$13</f>
        <v>0.97045456611711145</v>
      </c>
      <c r="F43" s="6">
        <f>'2.0 Capex Real Dollars'!F43/'1.1 Input'!L$13</f>
        <v>0.95944202025465586</v>
      </c>
      <c r="G43" s="6">
        <f>'2.0 Capex Real Dollars'!G43/'1.1 Input'!M$13</f>
        <v>0.62025946618709726</v>
      </c>
      <c r="H43" s="6">
        <f>'2.0 Capex Real Dollars'!H43/'1.1 Input'!N$13</f>
        <v>0.63659296546335753</v>
      </c>
      <c r="I43" s="6">
        <f>'2.0 Capex Real Dollars'!I43/'1.1 Input'!O$13</f>
        <v>0.65250778959994149</v>
      </c>
      <c r="J43" s="33">
        <f t="shared" si="6"/>
        <v>3.8392568076221636</v>
      </c>
    </row>
    <row r="44" spans="1:12">
      <c r="A44" s="22" t="str">
        <f>'2.0 Capex Real Dollars'!A44</f>
        <v>Physical Security and Natural Hazards</v>
      </c>
      <c r="B44" s="22" t="str">
        <f t="shared" si="5"/>
        <v>nominal</v>
      </c>
      <c r="C44" s="22" t="str">
        <f>'2.0 Capex Real Dollars'!C44</f>
        <v>BUILDING INSTALLATION</v>
      </c>
      <c r="D44" s="22" t="str">
        <f>'2.0 Capex Real Dollars'!D44</f>
        <v>Non-network buildings and property expenditure</v>
      </c>
      <c r="E44" s="6">
        <f>'2.0 Capex Real Dollars'!E44/'1.1 Input'!K$13</f>
        <v>1.0648080892095633</v>
      </c>
      <c r="F44" s="6">
        <f>'2.0 Capex Real Dollars'!F44/'1.1 Input'!L$13</f>
        <v>1.0956875237966406</v>
      </c>
      <c r="G44" s="6">
        <f>'2.0 Capex Real Dollars'!G44/'1.1 Input'!M$13</f>
        <v>0</v>
      </c>
      <c r="H44" s="6">
        <f>'2.0 Capex Real Dollars'!H44/'1.1 Input'!N$13</f>
        <v>0</v>
      </c>
      <c r="I44" s="6">
        <f>'2.0 Capex Real Dollars'!I44/'1.1 Input'!O$13</f>
        <v>0</v>
      </c>
      <c r="J44" s="33">
        <f t="shared" si="6"/>
        <v>2.1604956130062041</v>
      </c>
    </row>
    <row r="45" spans="1:12">
      <c r="A45" s="22" t="str">
        <f>'2.0 Capex Real Dollars'!A45</f>
        <v>Minor Plant and Equipment</v>
      </c>
      <c r="B45" s="22" t="str">
        <f t="shared" si="5"/>
        <v>nominal</v>
      </c>
      <c r="C45" s="22" t="str">
        <f>'2.0 Capex Real Dollars'!C45</f>
        <v>OTHER</v>
      </c>
      <c r="D45" s="22" t="str">
        <f>'2.0 Capex Real Dollars'!D45</f>
        <v>Replacement expenditure</v>
      </c>
      <c r="E45" s="6">
        <f>'2.0 Capex Real Dollars'!E45/'1.1 Input'!K$13</f>
        <v>0.21977835148694252</v>
      </c>
      <c r="F45" s="6">
        <f>'2.0 Capex Real Dollars'!F45/'1.1 Input'!L$13</f>
        <v>0.22615192368006384</v>
      </c>
      <c r="G45" s="6">
        <f>'2.0 Capex Real Dollars'!G45/'1.1 Input'!M$13</f>
        <v>0.23240879356854563</v>
      </c>
      <c r="H45" s="6">
        <f>'2.0 Capex Real Dollars'!H45/'1.1 Input'!N$13</f>
        <v>0.23852889179918399</v>
      </c>
      <c r="I45" s="6">
        <f>'2.0 Capex Real Dollars'!I45/'1.1 Input'!O$13</f>
        <v>0.24449211409416358</v>
      </c>
      <c r="J45" s="33">
        <f t="shared" si="6"/>
        <v>1.1613600746288995</v>
      </c>
    </row>
    <row r="46" spans="1:12">
      <c r="A46" s="22" t="str">
        <f>'2.0 Capex Real Dollars'!A46</f>
        <v>Reactor DC Refurbishment</v>
      </c>
      <c r="B46" s="22" t="str">
        <f t="shared" si="5"/>
        <v>nominal</v>
      </c>
      <c r="C46" s="22" t="str">
        <f>'2.0 Capex Real Dollars'!C46</f>
        <v>SMOOTHING REACTOR</v>
      </c>
      <c r="D46" s="22" t="str">
        <f>'2.0 Capex Real Dollars'!D46</f>
        <v>Replacement expenditure</v>
      </c>
      <c r="E46" s="6">
        <f>'2.0 Capex Real Dollars'!E46/'1.1 Input'!K$13</f>
        <v>0</v>
      </c>
      <c r="F46" s="6">
        <f>'2.0 Capex Real Dollars'!F46/'1.1 Input'!L$13</f>
        <v>0.79633672775229347</v>
      </c>
      <c r="G46" s="6">
        <f>'2.0 Capex Real Dollars'!G46/'1.1 Input'!M$13</f>
        <v>0</v>
      </c>
      <c r="H46" s="6">
        <f>'2.0 Capex Real Dollars'!H46/'1.1 Input'!N$13</f>
        <v>0</v>
      </c>
      <c r="I46" s="6">
        <f>'2.0 Capex Real Dollars'!I46/'1.1 Input'!O$13</f>
        <v>0</v>
      </c>
      <c r="J46" s="33">
        <f t="shared" si="6"/>
        <v>0.79633672775229347</v>
      </c>
    </row>
    <row r="47" spans="1:12">
      <c r="A47" s="22" t="str">
        <f>'2.0 Capex Real Dollars'!A47</f>
        <v>Spares</v>
      </c>
      <c r="B47" s="22" t="str">
        <f t="shared" si="5"/>
        <v>nominal</v>
      </c>
      <c r="C47" s="22" t="str">
        <f>'2.0 Capex Real Dollars'!C47</f>
        <v>SWITCHYARD COMPONENTS</v>
      </c>
      <c r="D47" s="22" t="str">
        <f>'2.0 Capex Real Dollars'!D47</f>
        <v>Replacement expenditure</v>
      </c>
      <c r="E47" s="6">
        <f>'2.0 Capex Real Dollars'!E47/'1.1 Input'!K$13</f>
        <v>6.1255119453924922E-2</v>
      </c>
      <c r="F47" s="6">
        <f>'2.0 Capex Real Dollars'!F47/'1.1 Input'!L$13</f>
        <v>0.25212607167235496</v>
      </c>
      <c r="G47" s="6">
        <f>'2.0 Capex Real Dollars'!G47/'1.1 Input'!M$13</f>
        <v>0.12955077982764507</v>
      </c>
      <c r="H47" s="6">
        <f>'2.0 Capex Real Dollars'!H47/'1.1 Input'!N$13</f>
        <v>0.2792207957625234</v>
      </c>
      <c r="I47" s="6">
        <f>'2.0 Capex Real Dollars'!I47/'1.1 Input'!O$13</f>
        <v>0</v>
      </c>
      <c r="J47" s="33">
        <f t="shared" si="6"/>
        <v>0.72215276671644835</v>
      </c>
    </row>
    <row r="48" spans="1:12">
      <c r="A48" s="22" t="str">
        <f>'2.0 Capex Real Dollars'!A48</f>
        <v>EMS basslink integration, Reliability / predictive monitoring</v>
      </c>
      <c r="B48" s="22" t="str">
        <f t="shared" si="5"/>
        <v>nominal</v>
      </c>
      <c r="C48" s="22" t="str">
        <f>'2.0 Capex Real Dollars'!C48</f>
        <v>OTHER</v>
      </c>
      <c r="D48" s="22" t="str">
        <f>'2.0 Capex Real Dollars'!D48</f>
        <v>Non-network IT &amp; communications</v>
      </c>
      <c r="E48" s="6">
        <f>'2.0 Capex Real Dollars'!E48/'1.1 Input'!K$13</f>
        <v>0.47347732893652111</v>
      </c>
      <c r="F48" s="6">
        <f>'2.0 Capex Real Dollars'!F48/'1.1 Input'!L$13</f>
        <v>0.24360408573784009</v>
      </c>
      <c r="G48" s="6">
        <f>'2.0 Capex Real Dollars'!G48/'1.1 Input'!M$13</f>
        <v>0</v>
      </c>
      <c r="H48" s="6">
        <f>'2.0 Capex Real Dollars'!H48/'1.1 Input'!N$13</f>
        <v>0</v>
      </c>
      <c r="I48" s="6">
        <f>'2.0 Capex Real Dollars'!I48/'1.1 Input'!O$13</f>
        <v>0</v>
      </c>
      <c r="J48" s="33">
        <f t="shared" si="6"/>
        <v>0.71708141467436115</v>
      </c>
    </row>
    <row r="49" spans="1:12">
      <c r="A49" s="22" t="str">
        <f>'2.0 Capex Real Dollars'!A49</f>
        <v>Enterprise Security Governance</v>
      </c>
      <c r="B49" s="22" t="str">
        <f t="shared" si="5"/>
        <v>nominal</v>
      </c>
      <c r="C49" s="22" t="str">
        <f>'2.0 Capex Real Dollars'!C49</f>
        <v>OTHER</v>
      </c>
      <c r="D49" s="22" t="str">
        <f>'2.0 Capex Real Dollars'!D49</f>
        <v>Non-network IT &amp; communications</v>
      </c>
      <c r="E49" s="6">
        <f>'2.0 Capex Real Dollars'!E49/'1.1 Input'!K$13</f>
        <v>3.4004678570675143E-2</v>
      </c>
      <c r="F49" s="6">
        <f>'2.0 Capex Real Dollars'!F49/'1.1 Input'!L$13</f>
        <v>0</v>
      </c>
      <c r="G49" s="6">
        <f>'2.0 Capex Real Dollars'!G49/'1.1 Input'!M$13</f>
        <v>8.2701262158279623E-2</v>
      </c>
      <c r="H49" s="6">
        <f>'2.0 Capex Real Dollars'!H49/'1.1 Input'!N$13</f>
        <v>8.4879062061780988E-2</v>
      </c>
      <c r="I49" s="6">
        <f>'2.0 Capex Real Dollars'!I49/'1.1 Input'!O$13</f>
        <v>8.7001038613325518E-2</v>
      </c>
      <c r="J49" s="33">
        <f t="shared" si="6"/>
        <v>0.2885860414040613</v>
      </c>
    </row>
    <row r="50" spans="1:12">
      <c r="A50" s="22" t="str">
        <f>'2.0 Capex Real Dollars'!A50</f>
        <v>OT Technology Capability uplift</v>
      </c>
      <c r="B50" s="22" t="str">
        <f t="shared" si="5"/>
        <v>nominal</v>
      </c>
      <c r="C50" s="22" t="str">
        <f>'2.0 Capex Real Dollars'!C50</f>
        <v>OTHER</v>
      </c>
      <c r="D50" s="22" t="str">
        <f>'2.0 Capex Real Dollars'!D50</f>
        <v>Non-network IT &amp; communications</v>
      </c>
      <c r="E50" s="6">
        <f>'2.0 Capex Real Dollars'!E50/'1.1 Input'!K$13</f>
        <v>4.6924077485928931E-2</v>
      </c>
      <c r="F50" s="6">
        <f>'2.0 Capex Real Dollars'!F50/'1.1 Input'!L$13</f>
        <v>4.8284875733020864E-2</v>
      </c>
      <c r="G50" s="6">
        <f>'2.0 Capex Real Dollars'!G50/'1.1 Input'!M$13</f>
        <v>4.9620757294967781E-2</v>
      </c>
      <c r="H50" s="6">
        <f>'2.0 Capex Real Dollars'!H50/'1.1 Input'!N$13</f>
        <v>5.09274372370686E-2</v>
      </c>
      <c r="I50" s="6">
        <f>'2.0 Capex Real Dollars'!I50/'1.1 Input'!O$13</f>
        <v>5.2200623167995314E-2</v>
      </c>
      <c r="J50" s="33">
        <f t="shared" si="6"/>
        <v>0.2479577709189815</v>
      </c>
    </row>
    <row r="51" spans="1:12">
      <c r="A51" s="22" t="str">
        <f>'2.0 Capex Real Dollars'!A51</f>
        <v>OT initial integration and standard asset integration</v>
      </c>
      <c r="B51" s="22" t="str">
        <f t="shared" si="5"/>
        <v>nominal</v>
      </c>
      <c r="C51" s="22" t="str">
        <f>'2.0 Capex Real Dollars'!C51</f>
        <v>OTHER</v>
      </c>
      <c r="D51" s="22" t="str">
        <f>'2.0 Capex Real Dollars'!D51</f>
        <v>Non-network IT &amp; communications</v>
      </c>
      <c r="E51" s="6">
        <f>'2.0 Capex Real Dollars'!E51/'1.1 Input'!K$13</f>
        <v>0</v>
      </c>
      <c r="F51" s="6">
        <f>'2.0 Capex Real Dollars'!F51/'1.1 Input'!L$13</f>
        <v>0</v>
      </c>
      <c r="G51" s="6">
        <f>'2.0 Capex Real Dollars'!G51/'1.1 Input'!M$13</f>
        <v>0</v>
      </c>
      <c r="H51" s="6">
        <f>'2.0 Capex Real Dollars'!H51/'1.1 Input'!N$13</f>
        <v>0</v>
      </c>
      <c r="I51" s="6">
        <f>'2.0 Capex Real Dollars'!I51/'1.1 Input'!O$13</f>
        <v>0.13167979505732319</v>
      </c>
      <c r="J51" s="33">
        <f t="shared" si="6"/>
        <v>0.13167979505732319</v>
      </c>
    </row>
    <row r="52" spans="1:12">
      <c r="A52" s="22" t="str">
        <f>'2.0 Capex Real Dollars'!A52</f>
        <v>Laptop</v>
      </c>
      <c r="B52" s="22" t="str">
        <f t="shared" si="5"/>
        <v>nominal</v>
      </c>
      <c r="C52" s="22" t="str">
        <f>'2.0 Capex Real Dollars'!C52</f>
        <v>OTHER</v>
      </c>
      <c r="D52" s="22" t="str">
        <f>'2.0 Capex Real Dollars'!D52</f>
        <v>Non-network IT &amp; communications</v>
      </c>
      <c r="E52" s="6">
        <f>'2.0 Capex Real Dollars'!E52/'1.1 Input'!K$13</f>
        <v>3.4208737015663647E-2</v>
      </c>
      <c r="F52" s="6">
        <f>'2.0 Capex Real Dollars'!F52/'1.1 Input'!L$13</f>
        <v>0</v>
      </c>
      <c r="G52" s="6">
        <f>'2.0 Capex Real Dollars'!G52/'1.1 Input'!M$13</f>
        <v>0</v>
      </c>
      <c r="H52" s="6">
        <f>'2.0 Capex Real Dollars'!H52/'1.1 Input'!N$13</f>
        <v>3.7127278801528198E-2</v>
      </c>
      <c r="I52" s="6">
        <f>'2.0 Capex Real Dollars'!I52/'1.1 Input'!O$13</f>
        <v>0</v>
      </c>
      <c r="J52" s="33">
        <f t="shared" si="6"/>
        <v>7.1336015817191845E-2</v>
      </c>
    </row>
    <row r="53" spans="1:12">
      <c r="A53" s="22" t="str">
        <f>'2.0 Capex Real Dollars'!A53</f>
        <v>Printer</v>
      </c>
      <c r="B53" s="22" t="str">
        <f t="shared" si="5"/>
        <v>nominal</v>
      </c>
      <c r="C53" s="22" t="str">
        <f>'2.0 Capex Real Dollars'!C53</f>
        <v>OTHER</v>
      </c>
      <c r="D53" s="22" t="str">
        <f>'2.0 Capex Real Dollars'!D53</f>
        <v>Non-network IT &amp; communications</v>
      </c>
      <c r="E53" s="6">
        <f>'2.0 Capex Real Dollars'!E53/'1.1 Input'!K$13</f>
        <v>0</v>
      </c>
      <c r="F53" s="6">
        <f>'2.0 Capex Real Dollars'!F53/'1.1 Input'!L$13</f>
        <v>0</v>
      </c>
      <c r="G53" s="6">
        <f>'2.0 Capex Real Dollars'!G53/'1.1 Input'!M$13</f>
        <v>0</v>
      </c>
      <c r="H53" s="6">
        <f>'2.0 Capex Real Dollars'!H53/'1.1 Input'!N$13</f>
        <v>1.284680927388519E-2</v>
      </c>
      <c r="I53" s="6">
        <f>'2.0 Capex Real Dollars'!I53/'1.1 Input'!O$13</f>
        <v>0</v>
      </c>
      <c r="J53" s="33">
        <f t="shared" si="6"/>
        <v>1.284680927388519E-2</v>
      </c>
    </row>
    <row r="54" spans="1:12">
      <c r="A54" s="22" t="str">
        <f>'2.0 Capex Real Dollars'!A54</f>
        <v>Phones</v>
      </c>
      <c r="B54" s="22" t="str">
        <f t="shared" si="5"/>
        <v>nominal</v>
      </c>
      <c r="C54" s="22" t="str">
        <f>'2.0 Capex Real Dollars'!C54</f>
        <v>OTHER</v>
      </c>
      <c r="D54" s="22" t="str">
        <f>'2.0 Capex Real Dollars'!D54</f>
        <v>Non-network IT &amp; communications</v>
      </c>
      <c r="E54" s="6">
        <f>'2.0 Capex Real Dollars'!E54/'1.1 Input'!K$13</f>
        <v>8.2858532563891193E-3</v>
      </c>
      <c r="F54" s="6">
        <f>'2.0 Capex Real Dollars'!F54/'1.1 Input'!L$13</f>
        <v>0</v>
      </c>
      <c r="G54" s="6">
        <f>'2.0 Capex Real Dollars'!G54/'1.1 Input'!M$13</f>
        <v>0</v>
      </c>
      <c r="H54" s="6">
        <f>'2.0 Capex Real Dollars'!H54/'1.1 Input'!N$13</f>
        <v>8.9927664917196348E-3</v>
      </c>
      <c r="I54" s="6">
        <f>'2.0 Capex Real Dollars'!I54/'1.1 Input'!O$13</f>
        <v>0</v>
      </c>
      <c r="J54" s="33">
        <f t="shared" si="6"/>
        <v>1.7278619748108754E-2</v>
      </c>
    </row>
    <row r="55" spans="1:12">
      <c r="A55" s="22" t="str">
        <f>'2.0 Capex Real Dollars'!A55</f>
        <v>Subsea Cable Repair Strategy</v>
      </c>
      <c r="B55" s="22" t="str">
        <f t="shared" si="5"/>
        <v>nominal</v>
      </c>
      <c r="C55" s="22" t="str">
        <f>'2.0 Capex Real Dollars'!C55</f>
        <v>CABLE</v>
      </c>
      <c r="D55" s="22" t="str">
        <f>'2.0 Capex Real Dollars'!D55</f>
        <v>Replacement expenditure</v>
      </c>
      <c r="E55" s="6">
        <f>'2.0 Capex Real Dollars'!E55/'1.1 Input'!K$13</f>
        <v>0</v>
      </c>
      <c r="F55" s="6">
        <f>'2.0 Capex Real Dollars'!F55/'1.1 Input'!L$13</f>
        <v>0</v>
      </c>
      <c r="G55" s="6">
        <f>'2.0 Capex Real Dollars'!G55/'1.1 Input'!M$13</f>
        <v>0</v>
      </c>
      <c r="H55" s="6">
        <f>'2.0 Capex Real Dollars'!H55/'1.1 Input'!N$13</f>
        <v>0</v>
      </c>
      <c r="I55" s="6">
        <f>'2.0 Capex Real Dollars'!I55/'1.1 Input'!O$13</f>
        <v>0</v>
      </c>
      <c r="J55" s="33">
        <f t="shared" si="6"/>
        <v>0</v>
      </c>
    </row>
    <row r="56" spans="1:12">
      <c r="A56" s="22" t="str">
        <f>'2.0 Capex Real Dollars'!A56</f>
        <v>Subsea Cable Repair Strategy</v>
      </c>
      <c r="B56" s="22" t="str">
        <f t="shared" si="5"/>
        <v>nominal</v>
      </c>
      <c r="C56" s="22" t="str">
        <f>'2.0 Capex Real Dollars'!C56</f>
        <v>CABLE</v>
      </c>
      <c r="D56" s="22" t="str">
        <f>'2.0 Capex Real Dollars'!D56</f>
        <v>Replacement expenditure</v>
      </c>
      <c r="E56" s="6">
        <f>'2.0 Capex Real Dollars'!E56/'1.1 Input'!K$13</f>
        <v>0</v>
      </c>
      <c r="F56" s="6">
        <f>'2.0 Capex Real Dollars'!F56/'1.1 Input'!L$13</f>
        <v>0</v>
      </c>
      <c r="G56" s="6">
        <f>'2.0 Capex Real Dollars'!G56/'1.1 Input'!M$13</f>
        <v>0</v>
      </c>
      <c r="H56" s="6">
        <f>'2.0 Capex Real Dollars'!H56/'1.1 Input'!N$13</f>
        <v>0</v>
      </c>
      <c r="I56" s="6">
        <f>'2.0 Capex Real Dollars'!I56/'1.1 Input'!O$13</f>
        <v>0</v>
      </c>
      <c r="J56" s="33">
        <f t="shared" si="6"/>
        <v>0</v>
      </c>
    </row>
    <row r="57" spans="1:12">
      <c r="A57" s="22" t="str">
        <f>'2.0 Capex Real Dollars'!A57</f>
        <v>Subsea Cable Repair Strategy</v>
      </c>
      <c r="B57" s="22" t="str">
        <f t="shared" si="5"/>
        <v>nominal</v>
      </c>
      <c r="C57" s="22" t="str">
        <f>'2.0 Capex Real Dollars'!C57</f>
        <v>CABLE</v>
      </c>
      <c r="D57" s="22" t="str">
        <f>'2.0 Capex Real Dollars'!D57</f>
        <v>Replacement expenditure</v>
      </c>
      <c r="E57" s="6">
        <f>'2.0 Capex Real Dollars'!E57/'1.1 Input'!K$13</f>
        <v>0</v>
      </c>
      <c r="F57" s="6">
        <f>'2.0 Capex Real Dollars'!F57/'1.1 Input'!L$13</f>
        <v>0</v>
      </c>
      <c r="G57" s="6">
        <f>'2.0 Capex Real Dollars'!G57/'1.1 Input'!M$13</f>
        <v>0</v>
      </c>
      <c r="H57" s="6">
        <f>'2.0 Capex Real Dollars'!H57/'1.1 Input'!N$13</f>
        <v>0</v>
      </c>
      <c r="I57" s="6">
        <f>'2.0 Capex Real Dollars'!I57/'1.1 Input'!O$13</f>
        <v>0</v>
      </c>
      <c r="J57" s="33">
        <f t="shared" si="6"/>
        <v>0</v>
      </c>
    </row>
    <row r="58" spans="1:12">
      <c r="A58" s="22" t="str">
        <f>'2.0 Capex Real Dollars'!A58</f>
        <v>Subsea Cable Repair Strategy</v>
      </c>
      <c r="B58" s="22" t="str">
        <f t="shared" si="5"/>
        <v>nominal</v>
      </c>
      <c r="C58" s="22" t="str">
        <f>'2.0 Capex Real Dollars'!C58</f>
        <v>CABLE</v>
      </c>
      <c r="D58" s="22" t="str">
        <f>'2.0 Capex Real Dollars'!D58</f>
        <v>Replacement expenditure</v>
      </c>
      <c r="E58" s="6">
        <f>'2.0 Capex Real Dollars'!E58/'1.1 Input'!K$13</f>
        <v>0</v>
      </c>
      <c r="F58" s="6">
        <f>'2.0 Capex Real Dollars'!F58/'1.1 Input'!L$13</f>
        <v>0</v>
      </c>
      <c r="G58" s="6">
        <f>'2.0 Capex Real Dollars'!G58/'1.1 Input'!M$13</f>
        <v>0</v>
      </c>
      <c r="H58" s="6">
        <f>'2.0 Capex Real Dollars'!H58/'1.1 Input'!N$13</f>
        <v>0</v>
      </c>
      <c r="I58" s="6">
        <f>'2.0 Capex Real Dollars'!I58/'1.1 Input'!O$13</f>
        <v>0</v>
      </c>
      <c r="J58" s="33">
        <f t="shared" si="6"/>
        <v>0</v>
      </c>
    </row>
    <row r="59" spans="1:12">
      <c r="A59" s="22" t="str">
        <f>'2.0 Capex Real Dollars'!A59</f>
        <v>Subsea Cable Repair Strategy</v>
      </c>
      <c r="B59" s="22" t="str">
        <f t="shared" si="5"/>
        <v>nominal</v>
      </c>
      <c r="C59" s="22" t="str">
        <f>'2.0 Capex Real Dollars'!C59</f>
        <v>CABLE</v>
      </c>
      <c r="D59" s="22" t="str">
        <f>'2.0 Capex Real Dollars'!D59</f>
        <v>Replacement expenditure</v>
      </c>
      <c r="E59" s="6">
        <f>'2.0 Capex Real Dollars'!E59/'1.1 Input'!K$13</f>
        <v>0</v>
      </c>
      <c r="F59" s="6">
        <f>'2.0 Capex Real Dollars'!F59/'1.1 Input'!L$13</f>
        <v>0</v>
      </c>
      <c r="G59" s="6">
        <f>'2.0 Capex Real Dollars'!G59/'1.1 Input'!M$13</f>
        <v>0</v>
      </c>
      <c r="H59" s="6">
        <f>'2.0 Capex Real Dollars'!H59/'1.1 Input'!N$13</f>
        <v>0</v>
      </c>
      <c r="I59" s="6">
        <f>'2.0 Capex Real Dollars'!I59/'1.1 Input'!O$13</f>
        <v>0</v>
      </c>
      <c r="J59" s="33">
        <f t="shared" si="6"/>
        <v>0</v>
      </c>
    </row>
    <row r="60" spans="1:12">
      <c r="A60" s="22" t="str">
        <f>'2.0 Capex Real Dollars'!A60</f>
        <v>Subsea Cable Repair Strategy</v>
      </c>
      <c r="B60" s="22" t="str">
        <f t="shared" si="5"/>
        <v>nominal</v>
      </c>
      <c r="C60" s="22" t="str">
        <f>'2.0 Capex Real Dollars'!C60</f>
        <v>CABLE</v>
      </c>
      <c r="D60" s="22" t="str">
        <f>'2.0 Capex Real Dollars'!D60</f>
        <v>Replacement expenditure</v>
      </c>
      <c r="E60" s="6">
        <f>'2.0 Capex Real Dollars'!E60/'1.1 Input'!K$13</f>
        <v>0</v>
      </c>
      <c r="F60" s="6">
        <f>'2.0 Capex Real Dollars'!F60/'1.1 Input'!L$13</f>
        <v>0</v>
      </c>
      <c r="G60" s="6">
        <f>'2.0 Capex Real Dollars'!G60/'1.1 Input'!M$13</f>
        <v>0</v>
      </c>
      <c r="H60" s="6">
        <f>'2.0 Capex Real Dollars'!H60/'1.1 Input'!N$13</f>
        <v>0</v>
      </c>
      <c r="I60" s="6">
        <f>'2.0 Capex Real Dollars'!I60/'1.1 Input'!O$13</f>
        <v>0</v>
      </c>
      <c r="J60" s="33">
        <f t="shared" si="6"/>
        <v>0</v>
      </c>
    </row>
    <row r="61" spans="1:12" ht="15" thickBot="1">
      <c r="A61" s="22" t="str">
        <f>'2.0 Capex Real Dollars'!A61</f>
        <v>Subsea Cable Repair Strategy</v>
      </c>
      <c r="B61" s="22" t="str">
        <f t="shared" si="5"/>
        <v>nominal</v>
      </c>
      <c r="C61" s="22" t="str">
        <f>'2.0 Capex Real Dollars'!C61</f>
        <v>CABLE</v>
      </c>
      <c r="D61" s="22" t="str">
        <f>'2.0 Capex Real Dollars'!D61</f>
        <v>Replacement expenditure</v>
      </c>
      <c r="E61" s="6">
        <f>'2.0 Capex Real Dollars'!E61/'1.1 Input'!K$13</f>
        <v>0</v>
      </c>
      <c r="F61" s="6">
        <f>'2.0 Capex Real Dollars'!F61/'1.1 Input'!L$13</f>
        <v>0</v>
      </c>
      <c r="G61" s="6">
        <f>'2.0 Capex Real Dollars'!G61/'1.1 Input'!M$13</f>
        <v>0</v>
      </c>
      <c r="H61" s="6">
        <f>'2.0 Capex Real Dollars'!H61/'1.1 Input'!N$13</f>
        <v>0</v>
      </c>
      <c r="I61" s="6">
        <f>'2.0 Capex Real Dollars'!I61/'1.1 Input'!O$13</f>
        <v>0</v>
      </c>
      <c r="J61" s="33">
        <f t="shared" si="6"/>
        <v>0</v>
      </c>
    </row>
    <row r="62" spans="1:12" ht="15.6" thickTop="1" thickBot="1">
      <c r="A62" s="22" t="str">
        <f>'2.0 Capex Real Dollars'!A62</f>
        <v>Subsea Cable Repair Strategy</v>
      </c>
      <c r="B62" s="22" t="str">
        <f t="shared" si="5"/>
        <v>nominal</v>
      </c>
      <c r="C62" s="22" t="str">
        <f>'2.0 Capex Real Dollars'!C62</f>
        <v>CABLE</v>
      </c>
      <c r="D62" s="22" t="str">
        <f>'2.0 Capex Real Dollars'!D62</f>
        <v>Replacement expenditure</v>
      </c>
      <c r="E62" s="6">
        <f>'2.0 Capex Real Dollars'!E62/'1.1 Input'!K$13</f>
        <v>0</v>
      </c>
      <c r="F62" s="6">
        <f>'2.0 Capex Real Dollars'!F62/'1.1 Input'!L$13</f>
        <v>0</v>
      </c>
      <c r="G62" s="6">
        <f>'2.0 Capex Real Dollars'!G62/'1.1 Input'!M$13</f>
        <v>0</v>
      </c>
      <c r="H62" s="6">
        <f>'2.0 Capex Real Dollars'!H62/'1.1 Input'!N$13</f>
        <v>0</v>
      </c>
      <c r="I62" s="6">
        <f>'2.0 Capex Real Dollars'!I62/'1.1 Input'!O$13</f>
        <v>0</v>
      </c>
      <c r="J62" s="33">
        <f t="shared" si="6"/>
        <v>0</v>
      </c>
      <c r="L62" s="30">
        <f>SUM(J41:J62)-J5</f>
        <v>-0.69082030615655299</v>
      </c>
    </row>
    <row r="63" spans="1:12" ht="15" thickTop="1"/>
    <row r="64" spans="1:12" ht="16.8">
      <c r="A64" s="4" t="str">
        <f>'2.0 Capex Real Dollars'!A64</f>
        <v>Material Projects (&gt;$1m)</v>
      </c>
      <c r="B64" s="4"/>
      <c r="C64" s="4"/>
      <c r="D64" s="4"/>
      <c r="E64" s="4"/>
      <c r="F64" s="4"/>
      <c r="G64" s="4"/>
      <c r="H64" s="4"/>
      <c r="I64" s="4"/>
      <c r="J64" s="4"/>
    </row>
    <row r="65" spans="1:12">
      <c r="A65" s="3" t="str">
        <f>'2.0 Capex Real Dollars'!A65</f>
        <v>Forecast Period ($FY 2025/26 '000)</v>
      </c>
      <c r="B65" s="3"/>
      <c r="C65" s="3"/>
      <c r="D65" s="3"/>
      <c r="E65" s="3"/>
      <c r="F65" s="3"/>
      <c r="G65" s="3"/>
      <c r="H65" s="3"/>
      <c r="I65" s="3"/>
      <c r="J65" s="3"/>
    </row>
    <row r="66" spans="1:12">
      <c r="A66" s="18" t="str">
        <f>'2.0 Capex Real Dollars'!A66</f>
        <v>Project</v>
      </c>
      <c r="B66" s="18" t="str">
        <f>B39</f>
        <v>$</v>
      </c>
      <c r="C66" s="18" t="str">
        <f>'2.0 Capex Real Dollars'!C66</f>
        <v>Asset Classes (Fore)</v>
      </c>
      <c r="D66" s="18" t="str">
        <f>'2.0 Capex Real Dollars'!D66</f>
        <v>Driver</v>
      </c>
      <c r="E66" s="18" t="str">
        <f>'2.0 Capex Real Dollars'!E66</f>
        <v>2025/26</v>
      </c>
      <c r="F66" s="18" t="str">
        <f>'2.0 Capex Real Dollars'!F66</f>
        <v>2026/27</v>
      </c>
      <c r="G66" s="18" t="str">
        <f>'2.0 Capex Real Dollars'!G66</f>
        <v>2027/28</v>
      </c>
      <c r="H66" s="18" t="str">
        <f>'2.0 Capex Real Dollars'!H66</f>
        <v>2028/29</v>
      </c>
      <c r="I66" s="18" t="str">
        <f>'2.0 Capex Real Dollars'!I66</f>
        <v>2029/30</v>
      </c>
      <c r="J66" s="18" t="str">
        <f>'2.0 Capex Real Dollars'!J66</f>
        <v>Total</v>
      </c>
    </row>
    <row r="68" spans="1:12">
      <c r="A68" s="27" t="str">
        <f t="shared" ref="A68:A76" si="7">IF(J41&gt;1,A41,"")</f>
        <v>Control &amp; Protection - System Renewal</v>
      </c>
      <c r="B68" s="22" t="str">
        <f>IF(A68="","",$B$10)</f>
        <v>nominal</v>
      </c>
      <c r="C68" s="22" t="str" cm="1">
        <f t="array" ref="C68">_xlfn.IFNA(INDEX($C$41:$C$58,MATCH(A68,$A$41:$A$58,0),0),"")</f>
        <v>CONTROL SYSTEM</v>
      </c>
      <c r="D68" s="22" t="str" cm="1">
        <f t="array" ref="D68">_xlfn.IFNA(INDEX($D$41:$D$58,MATCH(A68,$A$41:$A$58,0),0),"")</f>
        <v>Replacement expenditure</v>
      </c>
      <c r="E68" s="49" cm="1">
        <f t="array" ref="E68">_xlfn.IFNA(INDEX(E$41:E$58,MATCH($A68,$A$41:$A$58,0),0),0)</f>
        <v>5.25</v>
      </c>
      <c r="F68" s="49" cm="1">
        <f t="array" ref="F68">_xlfn.IFNA(INDEX(F$41:F$58,MATCH($A68,$A$41:$A$58,0),0),0)</f>
        <v>13.543440749999997</v>
      </c>
      <c r="G68" s="49" cm="1">
        <f t="array" ref="G68">_xlfn.IFNA(INDEX(G$41:G$58,MATCH($A68,$A$41:$A$58,0),0),0)</f>
        <v>29.282506262624999</v>
      </c>
      <c r="H68" s="49" cm="1">
        <f t="array" ref="H68">_xlfn.IFNA(INDEX(H$41:H$58,MATCH($A68,$A$41:$A$58,0),0),0)</f>
        <v>30.053612260874125</v>
      </c>
      <c r="I68" s="49" cm="1">
        <f t="array" ref="I68">_xlfn.IFNA(INDEX(I$41:I$58,MATCH($A68,$A$41:$A$58,0),0),0)</f>
        <v>17.602830038511986</v>
      </c>
      <c r="J68" s="50">
        <f>SUM(E68:I68)</f>
        <v>95.732389312011108</v>
      </c>
    </row>
    <row r="69" spans="1:12">
      <c r="A69" s="27" t="str">
        <f t="shared" si="7"/>
        <v>Spare Subsea Cable</v>
      </c>
      <c r="B69" s="22" t="str">
        <f t="shared" ref="B69:B76" si="8">IF(A69="","",$B$41)</f>
        <v>nominal</v>
      </c>
      <c r="C69" s="22" t="str" cm="1">
        <f t="array" ref="C69">_xlfn.IFNA(INDEX($C$41:$C$58,MATCH(A69,$A$41:$A$58,0),0),"")</f>
        <v>CABLE</v>
      </c>
      <c r="D69" s="22" t="str" cm="1">
        <f t="array" ref="D69">_xlfn.IFNA(INDEX($D$41:$D$58,MATCH(A69,$A$41:$A$58,0),0),"")</f>
        <v>Replacement expenditure</v>
      </c>
      <c r="E69" s="49" cm="1">
        <f t="array" ref="E69">_xlfn.IFNA(INDEX(E$41:E$58,MATCH($A69,$A$41:$A$58,0),0),0)</f>
        <v>3.2809422000000001</v>
      </c>
      <c r="F69" s="49" cm="1">
        <f t="array" ref="F69">_xlfn.IFNA(INDEX(F$41:F$58,MATCH($A69,$A$41:$A$58,0),0),0)</f>
        <v>7.6948619999999996</v>
      </c>
      <c r="G69" s="49" cm="1">
        <f t="array" ref="G69">_xlfn.IFNA(INDEX(G$41:G$58,MATCH($A69,$A$41:$A$58,0),0),0)</f>
        <v>0</v>
      </c>
      <c r="H69" s="49" cm="1">
        <f t="array" ref="H69">_xlfn.IFNA(INDEX(H$41:H$58,MATCH($A69,$A$41:$A$58,0),0),0)</f>
        <v>0</v>
      </c>
      <c r="I69" s="49" cm="1">
        <f t="array" ref="I69">_xlfn.IFNA(INDEX(I$41:I$58,MATCH($A69,$A$41:$A$58,0),0),0)</f>
        <v>0</v>
      </c>
      <c r="J69" s="50">
        <f t="shared" ref="J69:J72" si="9">SUM(E69:I69)</f>
        <v>10.975804199999999</v>
      </c>
    </row>
    <row r="70" spans="1:12">
      <c r="A70" s="27" t="str">
        <f t="shared" si="7"/>
        <v>Cyber Security</v>
      </c>
      <c r="B70" s="22" t="str">
        <f t="shared" si="8"/>
        <v>nominal</v>
      </c>
      <c r="C70" s="22" t="str" cm="1">
        <f t="array" ref="C70">_xlfn.IFNA(INDEX($C$41:$C$58,MATCH(A70,$A$41:$A$58,0),0),"")</f>
        <v>OTHER</v>
      </c>
      <c r="D70" s="22" t="str" cm="1">
        <f t="array" ref="D70">_xlfn.IFNA(INDEX($D$41:$D$58,MATCH(A70,$A$41:$A$58,0),0),"")</f>
        <v>Non-network IT &amp; communications</v>
      </c>
      <c r="E70" s="49" cm="1">
        <f t="array" ref="E70">_xlfn.IFNA(INDEX(E$41:E$58,MATCH($A70,$A$41:$A$58,0),0),0)</f>
        <v>0.97045456611711145</v>
      </c>
      <c r="F70" s="49" cm="1">
        <f t="array" ref="F70">_xlfn.IFNA(INDEX(F$41:F$58,MATCH($A70,$A$41:$A$58,0),0),0)</f>
        <v>0.95944202025465586</v>
      </c>
      <c r="G70" s="49" cm="1">
        <f t="array" ref="G70">_xlfn.IFNA(INDEX(G$41:G$58,MATCH($A70,$A$41:$A$58,0),0),0)</f>
        <v>0.62025946618709726</v>
      </c>
      <c r="H70" s="49" cm="1">
        <f t="array" ref="H70">_xlfn.IFNA(INDEX(H$41:H$58,MATCH($A70,$A$41:$A$58,0),0),0)</f>
        <v>0.63659296546335753</v>
      </c>
      <c r="I70" s="49" cm="1">
        <f t="array" ref="I70">_xlfn.IFNA(INDEX(I$41:I$58,MATCH($A70,$A$41:$A$58,0),0),0)</f>
        <v>0.65250778959994149</v>
      </c>
      <c r="J70" s="50">
        <f t="shared" si="9"/>
        <v>3.8392568076221636</v>
      </c>
    </row>
    <row r="71" spans="1:12">
      <c r="A71" s="27" t="str">
        <f t="shared" si="7"/>
        <v>Physical Security and Natural Hazards</v>
      </c>
      <c r="B71" s="22" t="str">
        <f t="shared" si="8"/>
        <v>nominal</v>
      </c>
      <c r="C71" s="22" t="str" cm="1">
        <f t="array" ref="C71">_xlfn.IFNA(INDEX($C$41:$C$58,MATCH(A71,$A$41:$A$58,0),0),"")</f>
        <v>BUILDING INSTALLATION</v>
      </c>
      <c r="D71" s="22" t="str" cm="1">
        <f t="array" ref="D71">_xlfn.IFNA(INDEX($D$41:$D$58,MATCH(A71,$A$41:$A$58,0),0),"")</f>
        <v>Non-network buildings and property expenditure</v>
      </c>
      <c r="E71" s="49" cm="1">
        <f t="array" ref="E71">_xlfn.IFNA(INDEX(E$41:E$58,MATCH($A71,$A$41:$A$58,0),0),0)</f>
        <v>1.0648080892095633</v>
      </c>
      <c r="F71" s="49" cm="1">
        <f t="array" ref="F71">_xlfn.IFNA(INDEX(F$41:F$58,MATCH($A71,$A$41:$A$58,0),0),0)</f>
        <v>1.0956875237966406</v>
      </c>
      <c r="G71" s="49" cm="1">
        <f t="array" ref="G71">_xlfn.IFNA(INDEX(G$41:G$58,MATCH($A71,$A$41:$A$58,0),0),0)</f>
        <v>0</v>
      </c>
      <c r="H71" s="49" cm="1">
        <f t="array" ref="H71">_xlfn.IFNA(INDEX(H$41:H$58,MATCH($A71,$A$41:$A$58,0),0),0)</f>
        <v>0</v>
      </c>
      <c r="I71" s="49" cm="1">
        <f t="array" ref="I71">_xlfn.IFNA(INDEX(I$41:I$58,MATCH($A71,$A$41:$A$58,0),0),0)</f>
        <v>0</v>
      </c>
      <c r="J71" s="50">
        <f t="shared" si="9"/>
        <v>2.1604956130062041</v>
      </c>
    </row>
    <row r="72" spans="1:12">
      <c r="A72" s="27" t="str">
        <f t="shared" si="7"/>
        <v>Minor Plant and Equipment</v>
      </c>
      <c r="B72" s="22" t="str">
        <f t="shared" si="8"/>
        <v>nominal</v>
      </c>
      <c r="C72" s="22" t="str" cm="1">
        <f t="array" ref="C72">_xlfn.IFNA(INDEX($C$41:$C$58,MATCH(A72,$A$41:$A$58,0),0),"")</f>
        <v>OTHER</v>
      </c>
      <c r="D72" s="22" t="str" cm="1">
        <f t="array" ref="D72">_xlfn.IFNA(INDEX($D$41:$D$58,MATCH(A72,$A$41:$A$58,0),0),"")</f>
        <v>Replacement expenditure</v>
      </c>
      <c r="E72" s="49" cm="1">
        <f t="array" ref="E72">_xlfn.IFNA(INDEX(E$41:E$58,MATCH($A72,$A$41:$A$58,0),0),0)</f>
        <v>0.21977835148694252</v>
      </c>
      <c r="F72" s="49" cm="1">
        <f t="array" ref="F72">_xlfn.IFNA(INDEX(F$41:F$58,MATCH($A72,$A$41:$A$58,0),0),0)</f>
        <v>0.22615192368006384</v>
      </c>
      <c r="G72" s="49" cm="1">
        <f t="array" ref="G72">_xlfn.IFNA(INDEX(G$41:G$58,MATCH($A72,$A$41:$A$58,0),0),0)</f>
        <v>0.23240879356854563</v>
      </c>
      <c r="H72" s="49" cm="1">
        <f t="array" ref="H72">_xlfn.IFNA(INDEX(H$41:H$58,MATCH($A72,$A$41:$A$58,0),0),0)</f>
        <v>0.23852889179918399</v>
      </c>
      <c r="I72" s="49" cm="1">
        <f t="array" ref="I72">_xlfn.IFNA(INDEX(I$41:I$58,MATCH($A72,$A$41:$A$58,0),0),0)</f>
        <v>0.24449211409416358</v>
      </c>
      <c r="J72" s="50">
        <f t="shared" si="9"/>
        <v>1.1613600746288995</v>
      </c>
    </row>
    <row r="73" spans="1:12">
      <c r="A73" s="27" t="str">
        <f t="shared" si="7"/>
        <v/>
      </c>
      <c r="B73" s="22" t="str">
        <f t="shared" si="8"/>
        <v/>
      </c>
      <c r="C73" s="22" t="str" cm="1">
        <f t="array" ref="C73">_xlfn.IFNA(INDEX($C$41:$C$58,MATCH(A73,$A$41:$A$58,0),0),"")</f>
        <v/>
      </c>
      <c r="D73" s="22" t="str" cm="1">
        <f t="array" ref="D73">_xlfn.IFNA(INDEX($D$41:$D$58,MATCH(A73,$A$41:$A$58,0),0),"")</f>
        <v/>
      </c>
      <c r="E73" s="49" cm="1">
        <f t="array" ref="E73">_xlfn.IFNA(INDEX(E$41:E$58,MATCH($A73,$A$41:$A$58,0),0),0)</f>
        <v>0</v>
      </c>
      <c r="F73" s="49" cm="1">
        <f t="array" ref="F73">_xlfn.IFNA(INDEX(F$41:F$58,MATCH($A73,$A$41:$A$58,0),0),0)</f>
        <v>0</v>
      </c>
      <c r="G73" s="49" cm="1">
        <f t="array" ref="G73">_xlfn.IFNA(INDEX(G$41:G$58,MATCH($A73,$A$41:$A$58,0),0),0)</f>
        <v>0</v>
      </c>
      <c r="H73" s="49" cm="1">
        <f t="array" ref="H73">_xlfn.IFNA(INDEX(H$41:H$58,MATCH($A73,$A$41:$A$58,0),0),0)</f>
        <v>0</v>
      </c>
      <c r="I73" s="49" cm="1">
        <f t="array" ref="I73">_xlfn.IFNA(INDEX(I$41:I$58,MATCH($A73,$A$41:$A$58,0),0),0)</f>
        <v>0</v>
      </c>
      <c r="J73" s="50">
        <f t="shared" ref="J73:J76" si="10">SUM(E73:I73)</f>
        <v>0</v>
      </c>
    </row>
    <row r="74" spans="1:12">
      <c r="A74" s="27" t="str">
        <f t="shared" si="7"/>
        <v/>
      </c>
      <c r="B74" s="22" t="str">
        <f t="shared" si="8"/>
        <v/>
      </c>
      <c r="C74" s="22" t="str" cm="1">
        <f t="array" ref="C74">_xlfn.IFNA(INDEX($C$41:$C$58,MATCH(A74,$A$41:$A$58,0),0),"")</f>
        <v/>
      </c>
      <c r="D74" s="22" t="str" cm="1">
        <f t="array" ref="D74">_xlfn.IFNA(INDEX($D$41:$D$58,MATCH(A74,$A$41:$A$58,0),0),"")</f>
        <v/>
      </c>
      <c r="E74" s="49" cm="1">
        <f t="array" ref="E74">_xlfn.IFNA(INDEX(E$41:E$58,MATCH($A74,$A$41:$A$58,0),0),0)</f>
        <v>0</v>
      </c>
      <c r="F74" s="49" cm="1">
        <f t="array" ref="F74">_xlfn.IFNA(INDEX(F$41:F$58,MATCH($A74,$A$41:$A$58,0),0),0)</f>
        <v>0</v>
      </c>
      <c r="G74" s="49" cm="1">
        <f t="array" ref="G74">_xlfn.IFNA(INDEX(G$41:G$58,MATCH($A74,$A$41:$A$58,0),0),0)</f>
        <v>0</v>
      </c>
      <c r="H74" s="49" cm="1">
        <f t="array" ref="H74">_xlfn.IFNA(INDEX(H$41:H$58,MATCH($A74,$A$41:$A$58,0),0),0)</f>
        <v>0</v>
      </c>
      <c r="I74" s="49" cm="1">
        <f t="array" ref="I74">_xlfn.IFNA(INDEX(I$41:I$58,MATCH($A74,$A$41:$A$58,0),0),0)</f>
        <v>0</v>
      </c>
      <c r="J74" s="50">
        <f t="shared" si="10"/>
        <v>0</v>
      </c>
    </row>
    <row r="75" spans="1:12">
      <c r="A75" s="27" t="str">
        <f t="shared" si="7"/>
        <v/>
      </c>
      <c r="B75" s="22" t="str">
        <f t="shared" si="8"/>
        <v/>
      </c>
      <c r="C75" s="22" t="str" cm="1">
        <f t="array" ref="C75">_xlfn.IFNA(INDEX($C$41:$C$58,MATCH(A75,$A$41:$A$58,0),0),"")</f>
        <v/>
      </c>
      <c r="D75" s="22" t="str" cm="1">
        <f t="array" ref="D75">_xlfn.IFNA(INDEX($D$41:$D$58,MATCH(A75,$A$41:$A$58,0),0),"")</f>
        <v/>
      </c>
      <c r="E75" s="49" cm="1">
        <f t="array" ref="E75">_xlfn.IFNA(INDEX(E$41:E$58,MATCH($A75,$A$41:$A$58,0),0),0)</f>
        <v>0</v>
      </c>
      <c r="F75" s="49" cm="1">
        <f t="array" ref="F75">_xlfn.IFNA(INDEX(F$41:F$58,MATCH($A75,$A$41:$A$58,0),0),0)</f>
        <v>0</v>
      </c>
      <c r="G75" s="49" cm="1">
        <f t="array" ref="G75">_xlfn.IFNA(INDEX(G$41:G$58,MATCH($A75,$A$41:$A$58,0),0),0)</f>
        <v>0</v>
      </c>
      <c r="H75" s="49" cm="1">
        <f t="array" ref="H75">_xlfn.IFNA(INDEX(H$41:H$58,MATCH($A75,$A$41:$A$58,0),0),0)</f>
        <v>0</v>
      </c>
      <c r="I75" s="49" cm="1">
        <f t="array" ref="I75">_xlfn.IFNA(INDEX(I$41:I$58,MATCH($A75,$A$41:$A$58,0),0),0)</f>
        <v>0</v>
      </c>
      <c r="J75" s="50">
        <f t="shared" ref="J75" si="11">SUM(E75:I75)</f>
        <v>0</v>
      </c>
    </row>
    <row r="76" spans="1:12">
      <c r="A76" s="27" t="str">
        <f t="shared" si="7"/>
        <v/>
      </c>
      <c r="B76" s="22" t="str">
        <f t="shared" si="8"/>
        <v/>
      </c>
      <c r="C76" s="22" t="str" cm="1">
        <f t="array" ref="C76">_xlfn.IFNA(INDEX($C$41:$C$58,MATCH(A76,$A$41:$A$58,0),0),"")</f>
        <v/>
      </c>
      <c r="D76" s="22" t="str" cm="1">
        <f t="array" ref="D76">_xlfn.IFNA(INDEX($D$41:$D$58,MATCH(A76,$A$41:$A$58,0),0),"")</f>
        <v/>
      </c>
      <c r="E76" s="49" cm="1">
        <f t="array" ref="E76">_xlfn.IFNA(INDEX(E$41:E$58,MATCH($A76,$A$41:$A$58,0),0),0)</f>
        <v>0</v>
      </c>
      <c r="F76" s="49" cm="1">
        <f t="array" ref="F76">_xlfn.IFNA(INDEX(F$41:F$58,MATCH($A76,$A$41:$A$58,0),0),0)</f>
        <v>0</v>
      </c>
      <c r="G76" s="49" cm="1">
        <f t="array" ref="G76">_xlfn.IFNA(INDEX(G$41:G$58,MATCH($A76,$A$41:$A$58,0),0),0)</f>
        <v>0</v>
      </c>
      <c r="H76" s="49" cm="1">
        <f t="array" ref="H76">_xlfn.IFNA(INDEX(H$41:H$58,MATCH($A76,$A$41:$A$58,0),0),0)</f>
        <v>0</v>
      </c>
      <c r="I76" s="49" cm="1">
        <f t="array" ref="I76">_xlfn.IFNA(INDEX(I$41:I$58,MATCH($A76,$A$41:$A$58,0),0),0)</f>
        <v>0</v>
      </c>
      <c r="J76" s="50">
        <f t="shared" si="10"/>
        <v>0</v>
      </c>
    </row>
    <row r="78" spans="1:12" ht="16.8">
      <c r="A78" s="4" t="str">
        <f>'2.0 Capex Real Dollars'!A78</f>
        <v>by Asset Class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</row>
    <row r="79" spans="1:12">
      <c r="A79" s="18" t="str">
        <f>'2.0 Capex Real Dollars'!A79</f>
        <v>Asset Classes</v>
      </c>
      <c r="B79" s="18" t="str">
        <f>B66</f>
        <v>$</v>
      </c>
      <c r="C79" s="18" t="str">
        <f>'2.0 Capex Real Dollars'!C79</f>
        <v>Asset Classes (Fore)</v>
      </c>
      <c r="D79" s="18" t="str">
        <f>'2.0 Capex Real Dollars'!D79</f>
        <v>Driver</v>
      </c>
      <c r="E79" s="18" t="str">
        <f>'2.0 Capex Real Dollars'!E79</f>
        <v>2025/26</v>
      </c>
      <c r="F79" s="18" t="str">
        <f>'2.0 Capex Real Dollars'!F79</f>
        <v>2026/27</v>
      </c>
      <c r="G79" s="18" t="str">
        <f>'2.0 Capex Real Dollars'!G79</f>
        <v>2027/28</v>
      </c>
      <c r="H79" s="18" t="str">
        <f>'2.0 Capex Real Dollars'!H79</f>
        <v>2028/29</v>
      </c>
      <c r="I79" s="18" t="str">
        <f>'2.0 Capex Real Dollars'!I79</f>
        <v>2029/30</v>
      </c>
      <c r="J79" s="18" t="str">
        <f>'2.0 Capex Real Dollars'!J79</f>
        <v>Total</v>
      </c>
      <c r="K79" s="18"/>
      <c r="L79" s="18"/>
    </row>
    <row r="81" spans="1:10">
      <c r="A81" s="22" t="str">
        <f>'2.0 Capex Real Dollars'!A81</f>
        <v>AC FILTERS</v>
      </c>
      <c r="B81" s="22" t="str">
        <f>IF(A81="","",$B$10)</f>
        <v>nominal</v>
      </c>
      <c r="C81" s="22"/>
      <c r="D81" s="22"/>
      <c r="E81" s="6">
        <f>'2.0 Capex Real Dollars'!E81/'1.1 Input'!K$13</f>
        <v>0</v>
      </c>
      <c r="F81" s="6">
        <f>'2.0 Capex Real Dollars'!F81/'1.1 Input'!L$13</f>
        <v>0</v>
      </c>
      <c r="G81" s="6">
        <f>'2.0 Capex Real Dollars'!G81/'1.1 Input'!M$13</f>
        <v>0</v>
      </c>
      <c r="H81" s="6">
        <f>'2.0 Capex Real Dollars'!H81/'1.1 Input'!N$13</f>
        <v>0</v>
      </c>
      <c r="I81" s="6">
        <f>'2.0 Capex Real Dollars'!I81/'1.1 Input'!O$13</f>
        <v>0</v>
      </c>
      <c r="J81" s="33">
        <f t="shared" ref="J81" si="12">SUM(E81:I81)</f>
        <v>0</v>
      </c>
    </row>
    <row r="82" spans="1:10">
      <c r="A82" s="22" t="str">
        <f>'2.0 Capex Real Dollars'!A82</f>
        <v>AC SWITCHYARD</v>
      </c>
      <c r="B82" s="22" t="str">
        <f t="shared" ref="B82:B102" si="13">IF(A82="","",$B$10)</f>
        <v>nominal</v>
      </c>
      <c r="C82" s="22"/>
      <c r="D82" s="22"/>
      <c r="E82" s="6">
        <f>'2.0 Capex Real Dollars'!E82/'1.1 Input'!K$13</f>
        <v>0</v>
      </c>
      <c r="F82" s="6">
        <f>'2.0 Capex Real Dollars'!F82/'1.1 Input'!L$13</f>
        <v>0</v>
      </c>
      <c r="G82" s="6">
        <f>'2.0 Capex Real Dollars'!G82/'1.1 Input'!M$13</f>
        <v>0</v>
      </c>
      <c r="H82" s="6">
        <f>'2.0 Capex Real Dollars'!H82/'1.1 Input'!N$13</f>
        <v>0</v>
      </c>
      <c r="I82" s="6">
        <f>'2.0 Capex Real Dollars'!I82/'1.1 Input'!O$13</f>
        <v>0</v>
      </c>
      <c r="J82" s="33">
        <f t="shared" ref="J82:J99" si="14">SUM(E82:I82)</f>
        <v>0</v>
      </c>
    </row>
    <row r="83" spans="1:10">
      <c r="A83" s="22" t="str">
        <f>'2.0 Capex Real Dollars'!A83</f>
        <v>AUXILIARY SYSTEMS</v>
      </c>
      <c r="B83" s="22" t="str">
        <f t="shared" si="13"/>
        <v>nominal</v>
      </c>
      <c r="C83" s="22"/>
      <c r="D83" s="22"/>
      <c r="E83" s="6">
        <f>'2.0 Capex Real Dollars'!E83/'1.1 Input'!K$13</f>
        <v>0</v>
      </c>
      <c r="F83" s="6">
        <f>'2.0 Capex Real Dollars'!F83/'1.1 Input'!L$13</f>
        <v>0</v>
      </c>
      <c r="G83" s="6">
        <f>'2.0 Capex Real Dollars'!G83/'1.1 Input'!M$13</f>
        <v>0</v>
      </c>
      <c r="H83" s="6">
        <f>'2.0 Capex Real Dollars'!H83/'1.1 Input'!N$13</f>
        <v>0</v>
      </c>
      <c r="I83" s="6">
        <f>'2.0 Capex Real Dollars'!I83/'1.1 Input'!O$13</f>
        <v>0</v>
      </c>
      <c r="J83" s="33">
        <f t="shared" si="14"/>
        <v>0</v>
      </c>
    </row>
    <row r="84" spans="1:10">
      <c r="A84" s="22" t="str">
        <f>'2.0 Capex Real Dollars'!A84</f>
        <v>CABLE</v>
      </c>
      <c r="B84" s="22" t="str">
        <f t="shared" si="13"/>
        <v>nominal</v>
      </c>
      <c r="C84" s="22"/>
      <c r="D84" s="22"/>
      <c r="E84" s="6">
        <f>'2.0 Capex Real Dollars'!E84/'1.1 Input'!K$13</f>
        <v>3.6950022000000002</v>
      </c>
      <c r="F84" s="6">
        <f>'2.0 Capex Real Dollars'!F84/'1.1 Input'!L$13</f>
        <v>7.6948619999999996</v>
      </c>
      <c r="G84" s="6">
        <f>'2.0 Capex Real Dollars'!G84/'1.1 Input'!M$13</f>
        <v>0</v>
      </c>
      <c r="H84" s="6">
        <f>'2.0 Capex Real Dollars'!H84/'1.1 Input'!N$13</f>
        <v>0</v>
      </c>
      <c r="I84" s="6">
        <f>'2.0 Capex Real Dollars'!I84/'1.1 Input'!O$13</f>
        <v>0</v>
      </c>
      <c r="J84" s="33">
        <f t="shared" si="14"/>
        <v>11.3898642</v>
      </c>
    </row>
    <row r="85" spans="1:10">
      <c r="A85" s="22" t="str">
        <f>'2.0 Capex Real Dollars'!A85</f>
        <v>CONTROL SYSTEM</v>
      </c>
      <c r="B85" s="22" t="str">
        <f t="shared" si="13"/>
        <v>nominal</v>
      </c>
      <c r="C85" s="22"/>
      <c r="D85" s="22"/>
      <c r="E85" s="6">
        <f>'2.0 Capex Real Dollars'!E85/'1.1 Input'!K$13</f>
        <v>5.25</v>
      </c>
      <c r="F85" s="6">
        <f>'2.0 Capex Real Dollars'!F85/'1.1 Input'!L$13</f>
        <v>13.543440749999997</v>
      </c>
      <c r="G85" s="6">
        <f>'2.0 Capex Real Dollars'!G85/'1.1 Input'!M$13</f>
        <v>29.282506262624999</v>
      </c>
      <c r="H85" s="6">
        <f>'2.0 Capex Real Dollars'!H85/'1.1 Input'!N$13</f>
        <v>30.053612260874125</v>
      </c>
      <c r="I85" s="6">
        <f>'2.0 Capex Real Dollars'!I85/'1.1 Input'!O$13</f>
        <v>17.602830038511986</v>
      </c>
      <c r="J85" s="33">
        <f t="shared" si="14"/>
        <v>95.732389312011108</v>
      </c>
    </row>
    <row r="86" spans="1:10">
      <c r="A86" s="22" t="str">
        <f>'2.0 Capex Real Dollars'!A86</f>
        <v>CONVERTER TRANSFORMER</v>
      </c>
      <c r="B86" s="22" t="str">
        <f t="shared" si="13"/>
        <v>nominal</v>
      </c>
      <c r="C86" s="22"/>
      <c r="D86" s="22"/>
      <c r="E86" s="6">
        <f>'2.0 Capex Real Dollars'!E86/'1.1 Input'!K$13</f>
        <v>0</v>
      </c>
      <c r="F86" s="6">
        <f>'2.0 Capex Real Dollars'!F86/'1.1 Input'!L$13</f>
        <v>0</v>
      </c>
      <c r="G86" s="6">
        <f>'2.0 Capex Real Dollars'!G86/'1.1 Input'!M$13</f>
        <v>0</v>
      </c>
      <c r="H86" s="6">
        <f>'2.0 Capex Real Dollars'!H86/'1.1 Input'!N$13</f>
        <v>0</v>
      </c>
      <c r="I86" s="6">
        <f>'2.0 Capex Real Dollars'!I86/'1.1 Input'!O$13</f>
        <v>0</v>
      </c>
      <c r="J86" s="33">
        <f t="shared" si="14"/>
        <v>0</v>
      </c>
    </row>
    <row r="87" spans="1:10">
      <c r="A87" s="22" t="str">
        <f>'2.0 Capex Real Dollars'!A87</f>
        <v>DC FILTER</v>
      </c>
      <c r="B87" s="22" t="str">
        <f t="shared" si="13"/>
        <v>nominal</v>
      </c>
      <c r="C87" s="22"/>
      <c r="D87" s="22"/>
      <c r="E87" s="6">
        <f>'2.0 Capex Real Dollars'!E87/'1.1 Input'!K$13</f>
        <v>0</v>
      </c>
      <c r="F87" s="6">
        <f>'2.0 Capex Real Dollars'!F87/'1.1 Input'!L$13</f>
        <v>0</v>
      </c>
      <c r="G87" s="6">
        <f>'2.0 Capex Real Dollars'!G87/'1.1 Input'!M$13</f>
        <v>0</v>
      </c>
      <c r="H87" s="6">
        <f>'2.0 Capex Real Dollars'!H87/'1.1 Input'!N$13</f>
        <v>0</v>
      </c>
      <c r="I87" s="6">
        <f>'2.0 Capex Real Dollars'!I87/'1.1 Input'!O$13</f>
        <v>0</v>
      </c>
      <c r="J87" s="33">
        <f t="shared" si="14"/>
        <v>0</v>
      </c>
    </row>
    <row r="88" spans="1:10">
      <c r="A88" s="22" t="str">
        <f>'2.0 Capex Real Dollars'!A88</f>
        <v>DC SWITCHYARD</v>
      </c>
      <c r="B88" s="22" t="str">
        <f t="shared" si="13"/>
        <v>nominal</v>
      </c>
      <c r="C88" s="22"/>
      <c r="D88" s="22"/>
      <c r="E88" s="6">
        <f>'2.0 Capex Real Dollars'!E88/'1.1 Input'!K$13</f>
        <v>0</v>
      </c>
      <c r="F88" s="6">
        <f>'2.0 Capex Real Dollars'!F88/'1.1 Input'!L$13</f>
        <v>0</v>
      </c>
      <c r="G88" s="6">
        <f>'2.0 Capex Real Dollars'!G88/'1.1 Input'!M$13</f>
        <v>0</v>
      </c>
      <c r="H88" s="6">
        <f>'2.0 Capex Real Dollars'!H88/'1.1 Input'!N$13</f>
        <v>0</v>
      </c>
      <c r="I88" s="6">
        <f>'2.0 Capex Real Dollars'!I88/'1.1 Input'!O$13</f>
        <v>0</v>
      </c>
      <c r="J88" s="33">
        <f t="shared" si="14"/>
        <v>0</v>
      </c>
    </row>
    <row r="89" spans="1:10">
      <c r="A89" s="22" t="str">
        <f>'2.0 Capex Real Dollars'!A89</f>
        <v>EASEMENT</v>
      </c>
      <c r="B89" s="22" t="str">
        <f t="shared" si="13"/>
        <v>nominal</v>
      </c>
      <c r="C89" s="22"/>
      <c r="D89" s="22"/>
      <c r="E89" s="6">
        <f>'2.0 Capex Real Dollars'!E89/'1.1 Input'!K$13</f>
        <v>0</v>
      </c>
      <c r="F89" s="6">
        <f>'2.0 Capex Real Dollars'!F89/'1.1 Input'!L$13</f>
        <v>0</v>
      </c>
      <c r="G89" s="6">
        <f>'2.0 Capex Real Dollars'!G89/'1.1 Input'!M$13</f>
        <v>0</v>
      </c>
      <c r="H89" s="6">
        <f>'2.0 Capex Real Dollars'!H89/'1.1 Input'!N$13</f>
        <v>0</v>
      </c>
      <c r="I89" s="6">
        <f>'2.0 Capex Real Dollars'!I89/'1.1 Input'!O$13</f>
        <v>0</v>
      </c>
      <c r="J89" s="33">
        <f t="shared" si="14"/>
        <v>0</v>
      </c>
    </row>
    <row r="90" spans="1:10">
      <c r="A90" s="22" t="str">
        <f>'2.0 Capex Real Dollars'!A90</f>
        <v>FREEHOLD LAND</v>
      </c>
      <c r="B90" s="22" t="str">
        <f t="shared" si="13"/>
        <v>nominal</v>
      </c>
      <c r="C90" s="22"/>
      <c r="D90" s="22"/>
      <c r="E90" s="6">
        <f>'2.0 Capex Real Dollars'!E90/'1.1 Input'!K$13</f>
        <v>0</v>
      </c>
      <c r="F90" s="6">
        <f>'2.0 Capex Real Dollars'!F90/'1.1 Input'!L$13</f>
        <v>0</v>
      </c>
      <c r="G90" s="6">
        <f>'2.0 Capex Real Dollars'!G90/'1.1 Input'!M$13</f>
        <v>0</v>
      </c>
      <c r="H90" s="6">
        <f>'2.0 Capex Real Dollars'!H90/'1.1 Input'!N$13</f>
        <v>0</v>
      </c>
      <c r="I90" s="6">
        <f>'2.0 Capex Real Dollars'!I90/'1.1 Input'!O$13</f>
        <v>0</v>
      </c>
      <c r="J90" s="33">
        <f t="shared" si="14"/>
        <v>0</v>
      </c>
    </row>
    <row r="91" spans="1:10">
      <c r="A91" s="22" t="str">
        <f>'2.0 Capex Real Dollars'!A91</f>
        <v>MEASURING DEVICES</v>
      </c>
      <c r="B91" s="22" t="str">
        <f t="shared" si="13"/>
        <v>nominal</v>
      </c>
      <c r="C91" s="22"/>
      <c r="D91" s="22"/>
      <c r="E91" s="6">
        <f>'2.0 Capex Real Dollars'!E91/'1.1 Input'!K$13</f>
        <v>0</v>
      </c>
      <c r="F91" s="6">
        <f>'2.0 Capex Real Dollars'!F91/'1.1 Input'!L$13</f>
        <v>0</v>
      </c>
      <c r="G91" s="6">
        <f>'2.0 Capex Real Dollars'!G91/'1.1 Input'!M$13</f>
        <v>0</v>
      </c>
      <c r="H91" s="6">
        <f>'2.0 Capex Real Dollars'!H91/'1.1 Input'!N$13</f>
        <v>0</v>
      </c>
      <c r="I91" s="6">
        <f>'2.0 Capex Real Dollars'!I91/'1.1 Input'!O$13</f>
        <v>0</v>
      </c>
      <c r="J91" s="33">
        <f t="shared" si="14"/>
        <v>0</v>
      </c>
    </row>
    <row r="92" spans="1:10">
      <c r="A92" s="22" t="str">
        <f>'2.0 Capex Real Dollars'!A92</f>
        <v>MOTOR VEHICLES</v>
      </c>
      <c r="B92" s="22" t="str">
        <f t="shared" si="13"/>
        <v>nominal</v>
      </c>
      <c r="C92" s="22"/>
      <c r="D92" s="22"/>
      <c r="E92" s="6">
        <f>'2.0 Capex Real Dollars'!E92/'1.1 Input'!K$13</f>
        <v>0</v>
      </c>
      <c r="F92" s="6">
        <f>'2.0 Capex Real Dollars'!F92/'1.1 Input'!L$13</f>
        <v>0</v>
      </c>
      <c r="G92" s="6">
        <f>'2.0 Capex Real Dollars'!G92/'1.1 Input'!M$13</f>
        <v>0</v>
      </c>
      <c r="H92" s="6">
        <f>'2.0 Capex Real Dollars'!H92/'1.1 Input'!N$13</f>
        <v>0</v>
      </c>
      <c r="I92" s="6">
        <f>'2.0 Capex Real Dollars'!I92/'1.1 Input'!O$13</f>
        <v>0</v>
      </c>
      <c r="J92" s="33">
        <f t="shared" si="14"/>
        <v>0</v>
      </c>
    </row>
    <row r="93" spans="1:10">
      <c r="A93" s="22" t="str">
        <f>'2.0 Capex Real Dollars'!A93</f>
        <v>OTHER</v>
      </c>
      <c r="B93" s="22" t="str">
        <f t="shared" si="13"/>
        <v>nominal</v>
      </c>
      <c r="C93" s="22"/>
      <c r="D93" s="22"/>
      <c r="E93" s="6">
        <f>'2.0 Capex Real Dollars'!E93/'1.1 Input'!K$13</f>
        <v>1.8683769095010754</v>
      </c>
      <c r="F93" s="6">
        <f>'2.0 Capex Real Dollars'!F93/'1.1 Input'!L$13</f>
        <v>1.4774829054055807</v>
      </c>
      <c r="G93" s="6">
        <f>'2.0 Capex Real Dollars'!G93/'1.1 Input'!M$13</f>
        <v>0.98499027920889037</v>
      </c>
      <c r="H93" s="6">
        <f>'2.0 Capex Real Dollars'!H93/'1.1 Input'!N$13</f>
        <v>1.0698952111285243</v>
      </c>
      <c r="I93" s="6">
        <f>'2.0 Capex Real Dollars'!I93/'1.1 Input'!O$13</f>
        <v>1.1678813605327489</v>
      </c>
      <c r="J93" s="33">
        <f t="shared" si="14"/>
        <v>6.5686266657768195</v>
      </c>
    </row>
    <row r="94" spans="1:10">
      <c r="A94" s="22" t="str">
        <f>'2.0 Capex Real Dollars'!A94</f>
        <v>OVERHEAD LINES</v>
      </c>
      <c r="B94" s="22" t="str">
        <f t="shared" si="13"/>
        <v>nominal</v>
      </c>
      <c r="C94" s="22"/>
      <c r="D94" s="22"/>
      <c r="E94" s="6">
        <f>'2.0 Capex Real Dollars'!E94/'1.1 Input'!K$13</f>
        <v>0</v>
      </c>
      <c r="F94" s="6">
        <f>'2.0 Capex Real Dollars'!F94/'1.1 Input'!L$13</f>
        <v>0</v>
      </c>
      <c r="G94" s="6">
        <f>'2.0 Capex Real Dollars'!G94/'1.1 Input'!M$13</f>
        <v>0</v>
      </c>
      <c r="H94" s="6">
        <f>'2.0 Capex Real Dollars'!H94/'1.1 Input'!N$13</f>
        <v>0</v>
      </c>
      <c r="I94" s="6">
        <f>'2.0 Capex Real Dollars'!I94/'1.1 Input'!O$13</f>
        <v>0</v>
      </c>
      <c r="J94" s="33">
        <f t="shared" si="14"/>
        <v>0</v>
      </c>
    </row>
    <row r="95" spans="1:10">
      <c r="A95" s="22" t="str">
        <f>'2.0 Capex Real Dollars'!A95</f>
        <v>SMOOTHING REACTOR</v>
      </c>
      <c r="B95" s="22" t="str">
        <f t="shared" si="13"/>
        <v>nominal</v>
      </c>
      <c r="C95" s="22"/>
      <c r="D95" s="22"/>
      <c r="E95" s="6">
        <f>'2.0 Capex Real Dollars'!E95/'1.1 Input'!K$13</f>
        <v>0</v>
      </c>
      <c r="F95" s="6">
        <f>'2.0 Capex Real Dollars'!F95/'1.1 Input'!L$13</f>
        <v>0.79633672775229347</v>
      </c>
      <c r="G95" s="6">
        <f>'2.0 Capex Real Dollars'!G95/'1.1 Input'!M$13</f>
        <v>0</v>
      </c>
      <c r="H95" s="6">
        <f>'2.0 Capex Real Dollars'!H95/'1.1 Input'!N$13</f>
        <v>0</v>
      </c>
      <c r="I95" s="6">
        <f>'2.0 Capex Real Dollars'!I95/'1.1 Input'!O$13</f>
        <v>0</v>
      </c>
      <c r="J95" s="33">
        <f t="shared" si="14"/>
        <v>0.79633672775229347</v>
      </c>
    </row>
    <row r="96" spans="1:10">
      <c r="A96" s="22" t="str">
        <f>'2.0 Capex Real Dollars'!A96</f>
        <v>STATION POWER SUPPLY</v>
      </c>
      <c r="B96" s="22" t="str">
        <f t="shared" si="13"/>
        <v>nominal</v>
      </c>
      <c r="C96" s="22"/>
      <c r="D96" s="22"/>
      <c r="E96" s="6">
        <f>'2.0 Capex Real Dollars'!E96/'1.1 Input'!K$13</f>
        <v>0</v>
      </c>
      <c r="F96" s="6">
        <f>'2.0 Capex Real Dollars'!F96/'1.1 Input'!L$13</f>
        <v>0</v>
      </c>
      <c r="G96" s="6">
        <f>'2.0 Capex Real Dollars'!G96/'1.1 Input'!M$13</f>
        <v>0</v>
      </c>
      <c r="H96" s="6">
        <f>'2.0 Capex Real Dollars'!H96/'1.1 Input'!N$13</f>
        <v>0</v>
      </c>
      <c r="I96" s="6">
        <f>'2.0 Capex Real Dollars'!I96/'1.1 Input'!O$13</f>
        <v>0</v>
      </c>
      <c r="J96" s="33">
        <f t="shared" si="14"/>
        <v>0</v>
      </c>
    </row>
    <row r="97" spans="1:12">
      <c r="A97" s="22" t="str">
        <f>'2.0 Capex Real Dollars'!A97</f>
        <v>SWITCHYARD COMPONENTS</v>
      </c>
      <c r="B97" s="22" t="str">
        <f t="shared" si="13"/>
        <v>nominal</v>
      </c>
      <c r="C97" s="22"/>
      <c r="D97" s="22"/>
      <c r="E97" s="6">
        <f>'2.0 Capex Real Dollars'!E97/'1.1 Input'!K$13</f>
        <v>6.1255119453924922E-2</v>
      </c>
      <c r="F97" s="6">
        <f>'2.0 Capex Real Dollars'!F97/'1.1 Input'!L$13</f>
        <v>0.25212607167235496</v>
      </c>
      <c r="G97" s="6">
        <f>'2.0 Capex Real Dollars'!G97/'1.1 Input'!M$13</f>
        <v>0.12955077982764507</v>
      </c>
      <c r="H97" s="6">
        <f>'2.0 Capex Real Dollars'!H97/'1.1 Input'!N$13</f>
        <v>0.2792207957625234</v>
      </c>
      <c r="I97" s="6">
        <f>'2.0 Capex Real Dollars'!I97/'1.1 Input'!O$13</f>
        <v>0</v>
      </c>
      <c r="J97" s="33">
        <f t="shared" si="14"/>
        <v>0.72215276671644835</v>
      </c>
    </row>
    <row r="98" spans="1:12">
      <c r="A98" s="22" t="str">
        <f>'2.0 Capex Real Dollars'!A98</f>
        <v>VALVE COOLING</v>
      </c>
      <c r="B98" s="22" t="str">
        <f t="shared" si="13"/>
        <v>nominal</v>
      </c>
      <c r="C98" s="22"/>
      <c r="D98" s="22"/>
      <c r="E98" s="6">
        <f>'2.0 Capex Real Dollars'!E98/'1.1 Input'!K$13</f>
        <v>0</v>
      </c>
      <c r="F98" s="6">
        <f>'2.0 Capex Real Dollars'!F98/'1.1 Input'!L$13</f>
        <v>0</v>
      </c>
      <c r="G98" s="6">
        <f>'2.0 Capex Real Dollars'!G98/'1.1 Input'!M$13</f>
        <v>0</v>
      </c>
      <c r="H98" s="6">
        <f>'2.0 Capex Real Dollars'!H98/'1.1 Input'!N$13</f>
        <v>0</v>
      </c>
      <c r="I98" s="6">
        <f>'2.0 Capex Real Dollars'!I98/'1.1 Input'!O$13</f>
        <v>0</v>
      </c>
      <c r="J98" s="33">
        <f t="shared" si="14"/>
        <v>0</v>
      </c>
    </row>
    <row r="99" spans="1:12">
      <c r="A99" s="22" t="str">
        <f>'2.0 Capex Real Dollars'!A99</f>
        <v>VALVE HALL</v>
      </c>
      <c r="B99" s="22" t="str">
        <f t="shared" si="13"/>
        <v>nominal</v>
      </c>
      <c r="C99" s="22"/>
      <c r="D99" s="22"/>
      <c r="E99" s="6">
        <f>'2.0 Capex Real Dollars'!E99/'1.1 Input'!K$13</f>
        <v>0</v>
      </c>
      <c r="F99" s="6">
        <f>'2.0 Capex Real Dollars'!F99/'1.1 Input'!L$13</f>
        <v>0</v>
      </c>
      <c r="G99" s="6">
        <f>'2.0 Capex Real Dollars'!G99/'1.1 Input'!M$13</f>
        <v>0</v>
      </c>
      <c r="H99" s="6">
        <f>'2.0 Capex Real Dollars'!H99/'1.1 Input'!N$13</f>
        <v>0</v>
      </c>
      <c r="I99" s="6">
        <f>'2.0 Capex Real Dollars'!I99/'1.1 Input'!O$13</f>
        <v>0</v>
      </c>
      <c r="J99" s="33">
        <f t="shared" si="14"/>
        <v>0</v>
      </c>
    </row>
    <row r="100" spans="1:12">
      <c r="A100" s="22" t="str">
        <f>'2.0 Capex Real Dollars'!A100</f>
        <v>BUILDING INSTALLATION</v>
      </c>
      <c r="B100" s="22" t="str">
        <f t="shared" ref="B100:B101" si="15">IF(A100="","",$B$10)</f>
        <v>nominal</v>
      </c>
      <c r="C100" s="22"/>
      <c r="D100" s="22"/>
      <c r="E100" s="6">
        <f>'2.0 Capex Real Dollars'!E100/'1.1 Input'!K$13</f>
        <v>1.0648080892095633</v>
      </c>
      <c r="F100" s="6">
        <f>'2.0 Capex Real Dollars'!F100/'1.1 Input'!L$13</f>
        <v>1.0956875237966406</v>
      </c>
      <c r="G100" s="6">
        <f>'2.0 Capex Real Dollars'!G100/'1.1 Input'!M$13</f>
        <v>0</v>
      </c>
      <c r="H100" s="6">
        <f>'2.0 Capex Real Dollars'!H100/'1.1 Input'!N$13</f>
        <v>0</v>
      </c>
      <c r="I100" s="6">
        <f>'2.0 Capex Real Dollars'!I100/'1.1 Input'!O$13</f>
        <v>0</v>
      </c>
      <c r="J100" s="33">
        <f t="shared" ref="J100:J101" si="16">SUM(E100:I100)</f>
        <v>2.1604956130062041</v>
      </c>
    </row>
    <row r="101" spans="1:12" ht="15" thickBot="1">
      <c r="A101" s="22" t="str">
        <f>'2.0 Capex Real Dollars'!A101</f>
        <v>IN-HOUSE SOFTWARE</v>
      </c>
      <c r="B101" s="22" t="str">
        <f t="shared" si="15"/>
        <v>nominal</v>
      </c>
      <c r="C101" s="22"/>
      <c r="D101" s="22"/>
      <c r="E101" s="6">
        <f>'2.0 Capex Real Dollars'!E101/'1.1 Input'!K$13</f>
        <v>0.19551698952470387</v>
      </c>
      <c r="F101" s="6">
        <f>'2.0 Capex Real Dollars'!F101/'1.1 Input'!L$13</f>
        <v>0</v>
      </c>
      <c r="G101" s="6">
        <f>'2.0 Capex Real Dollars'!G101/'1.1 Input'!M$13</f>
        <v>0</v>
      </c>
      <c r="H101" s="6">
        <f>'2.0 Capex Real Dollars'!H101/'1.1 Input'!N$13</f>
        <v>0</v>
      </c>
      <c r="I101" s="6">
        <f>'2.0 Capex Real Dollars'!I101/'1.1 Input'!O$13</f>
        <v>0</v>
      </c>
      <c r="J101" s="33">
        <f t="shared" si="16"/>
        <v>0.19551698952470387</v>
      </c>
    </row>
    <row r="102" spans="1:12" ht="15.6" thickTop="1" thickBot="1">
      <c r="A102" s="22" t="str">
        <f>'2.0 Capex Real Dollars'!A102</f>
        <v>Total</v>
      </c>
      <c r="B102" s="22" t="str">
        <f t="shared" si="13"/>
        <v>nominal</v>
      </c>
      <c r="C102" s="22"/>
      <c r="D102" s="22"/>
      <c r="E102" s="43">
        <f t="shared" ref="E102:J102" si="17">SUM(E81:E101)</f>
        <v>12.134959307689268</v>
      </c>
      <c r="F102" s="43">
        <f t="shared" si="17"/>
        <v>24.859935978626865</v>
      </c>
      <c r="G102" s="43">
        <f t="shared" si="17"/>
        <v>30.397047321661535</v>
      </c>
      <c r="H102" s="43">
        <f t="shared" si="17"/>
        <v>31.402728267765173</v>
      </c>
      <c r="I102" s="43">
        <f t="shared" si="17"/>
        <v>18.770711399044735</v>
      </c>
      <c r="J102" s="43">
        <f t="shared" si="17"/>
        <v>117.56538227478758</v>
      </c>
      <c r="L102" s="30">
        <f>J102-J5</f>
        <v>0</v>
      </c>
    </row>
    <row r="103" spans="1:12" ht="15" thickTop="1"/>
    <row r="104" spans="1:12" ht="16.8">
      <c r="A104" s="4" t="str">
        <f>'2.0 Capex Real Dollars'!A104</f>
        <v>Incurred by Driver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</row>
    <row r="105" spans="1:12">
      <c r="A105" s="18" t="str">
        <f>'2.0 Capex Real Dollars'!A105</f>
        <v>Driver</v>
      </c>
      <c r="B105" s="18" t="str">
        <f>'2.0 Capex Real Dollars'!B105</f>
        <v>$</v>
      </c>
      <c r="C105" s="18">
        <f>'2.0 Capex Real Dollars'!C105</f>
        <v>0</v>
      </c>
      <c r="D105" s="18">
        <f>'2.0 Capex Real Dollars'!D105</f>
        <v>0</v>
      </c>
      <c r="E105" s="18" t="str">
        <f>'2.0 Capex Real Dollars'!E105</f>
        <v>2025/26</v>
      </c>
      <c r="F105" s="18" t="str">
        <f>'2.0 Capex Real Dollars'!F105</f>
        <v>2026/27</v>
      </c>
      <c r="G105" s="18" t="str">
        <f>'2.0 Capex Real Dollars'!G105</f>
        <v>2027/28</v>
      </c>
      <c r="H105" s="18" t="str">
        <f>'2.0 Capex Real Dollars'!H105</f>
        <v>2028/29</v>
      </c>
      <c r="I105" s="18" t="str">
        <f>'2.0 Capex Real Dollars'!I105</f>
        <v>2029/30</v>
      </c>
      <c r="J105" s="18" t="str">
        <f>'2.0 Capex Real Dollars'!J105</f>
        <v>Total</v>
      </c>
      <c r="K105" s="18"/>
      <c r="L105" s="18"/>
    </row>
    <row r="107" spans="1:12">
      <c r="A107" s="22" t="str">
        <f>'1.1 Input'!B20</f>
        <v>Replacement expenditure</v>
      </c>
      <c r="B107" s="22" t="str">
        <f t="shared" ref="B107:B116" si="18">IF(A107="","",$B$10)</f>
        <v>nominal</v>
      </c>
      <c r="C107" s="22">
        <f>'2.0 Capex Real Dollars'!C107</f>
        <v>0</v>
      </c>
      <c r="D107" s="22">
        <f>'2.0 Capex Real Dollars'!D107</f>
        <v>0</v>
      </c>
      <c r="E107" s="49">
        <f>'2.0 Capex Real Dollars'!E107/'1.1 Input'!K$13</f>
        <v>9.2260356709408669</v>
      </c>
      <c r="F107" s="49">
        <f>'2.0 Capex Real Dollars'!F107/'1.1 Input'!L$13</f>
        <v>22.512917473104711</v>
      </c>
      <c r="G107" s="49">
        <f>'2.0 Capex Real Dollars'!G107/'1.1 Input'!M$13</f>
        <v>29.644465836021187</v>
      </c>
      <c r="H107" s="49">
        <f>'2.0 Capex Real Dollars'!H107/'1.1 Input'!N$13</f>
        <v>30.571361948435833</v>
      </c>
      <c r="I107" s="49">
        <f>'2.0 Capex Real Dollars'!I107/'1.1 Input'!O$13</f>
        <v>17.84732215260615</v>
      </c>
      <c r="J107" s="50">
        <f>SUM(E107:I107)</f>
        <v>109.80210308110875</v>
      </c>
    </row>
    <row r="108" spans="1:12">
      <c r="A108" s="22" t="str">
        <f>'1.1 Input'!B21</f>
        <v>Connections</v>
      </c>
      <c r="B108" s="22" t="str">
        <f t="shared" si="18"/>
        <v>nominal</v>
      </c>
      <c r="C108" s="22">
        <f>'2.0 Capex Real Dollars'!C108</f>
        <v>0</v>
      </c>
      <c r="D108" s="22">
        <f>'2.0 Capex Real Dollars'!D108</f>
        <v>0</v>
      </c>
      <c r="E108" s="49">
        <f>'2.0 Capex Real Dollars'!E108/'1.1 Input'!K$13</f>
        <v>0</v>
      </c>
      <c r="F108" s="49">
        <f>'2.0 Capex Real Dollars'!F108/'1.1 Input'!L$13</f>
        <v>0</v>
      </c>
      <c r="G108" s="49">
        <f>'2.0 Capex Real Dollars'!G108/'1.1 Input'!M$13</f>
        <v>0</v>
      </c>
      <c r="H108" s="49">
        <f>'2.0 Capex Real Dollars'!H108/'1.1 Input'!N$13</f>
        <v>0</v>
      </c>
      <c r="I108" s="49">
        <f>'2.0 Capex Real Dollars'!I108/'1.1 Input'!O$13</f>
        <v>0</v>
      </c>
      <c r="J108" s="50">
        <f t="shared" ref="J108:J115" si="19">SUM(E108:I108)</f>
        <v>0</v>
      </c>
    </row>
    <row r="109" spans="1:12">
      <c r="A109" s="22" t="str">
        <f>'1.1 Input'!B22</f>
        <v>Augmentation Expenditure</v>
      </c>
      <c r="B109" s="22" t="str">
        <f t="shared" si="18"/>
        <v>nominal</v>
      </c>
      <c r="C109" s="22">
        <f>'2.0 Capex Real Dollars'!C109</f>
        <v>0</v>
      </c>
      <c r="D109" s="22">
        <f>'2.0 Capex Real Dollars'!D109</f>
        <v>0</v>
      </c>
      <c r="E109" s="49">
        <f>'2.0 Capex Real Dollars'!E109/'1.1 Input'!K$13</f>
        <v>0</v>
      </c>
      <c r="F109" s="49">
        <f>'2.0 Capex Real Dollars'!F109/'1.1 Input'!L$13</f>
        <v>0</v>
      </c>
      <c r="G109" s="49">
        <f>'2.0 Capex Real Dollars'!G109/'1.1 Input'!M$13</f>
        <v>0</v>
      </c>
      <c r="H109" s="49">
        <f>'2.0 Capex Real Dollars'!H109/'1.1 Input'!N$13</f>
        <v>0</v>
      </c>
      <c r="I109" s="49">
        <f>'2.0 Capex Real Dollars'!I109/'1.1 Input'!O$13</f>
        <v>0</v>
      </c>
      <c r="J109" s="50">
        <f t="shared" si="19"/>
        <v>0</v>
      </c>
    </row>
    <row r="110" spans="1:12">
      <c r="A110" s="22" t="str">
        <f>'1.1 Input'!B23</f>
        <v>Capitalised network overheads</v>
      </c>
      <c r="B110" s="22" t="str">
        <f t="shared" si="18"/>
        <v>nominal</v>
      </c>
      <c r="C110" s="22">
        <f>'2.0 Capex Real Dollars'!C110</f>
        <v>0</v>
      </c>
      <c r="D110" s="22">
        <f>'2.0 Capex Real Dollars'!D110</f>
        <v>0</v>
      </c>
      <c r="E110" s="49">
        <f>'2.0 Capex Real Dollars'!E110/'1.1 Input'!K$13</f>
        <v>0</v>
      </c>
      <c r="F110" s="49">
        <f>'2.0 Capex Real Dollars'!F110/'1.1 Input'!L$13</f>
        <v>0</v>
      </c>
      <c r="G110" s="49">
        <f>'2.0 Capex Real Dollars'!G110/'1.1 Input'!M$13</f>
        <v>0</v>
      </c>
      <c r="H110" s="49">
        <f>'2.0 Capex Real Dollars'!H110/'1.1 Input'!N$13</f>
        <v>0</v>
      </c>
      <c r="I110" s="49">
        <f>'2.0 Capex Real Dollars'!I110/'1.1 Input'!O$13</f>
        <v>0</v>
      </c>
      <c r="J110" s="50">
        <f t="shared" si="19"/>
        <v>0</v>
      </c>
    </row>
    <row r="111" spans="1:12">
      <c r="A111" s="22" t="str">
        <f>'1.1 Input'!B24</f>
        <v>Capitalised corporate overheads</v>
      </c>
      <c r="B111" s="22" t="str">
        <f t="shared" si="18"/>
        <v>nominal</v>
      </c>
      <c r="C111" s="22"/>
      <c r="D111" s="22"/>
      <c r="E111" s="49">
        <f>'2.0 Capex Real Dollars'!E111/'1.1 Input'!K$13</f>
        <v>0</v>
      </c>
      <c r="F111" s="49">
        <f>'2.0 Capex Real Dollars'!F111/'1.1 Input'!L$13</f>
        <v>0</v>
      </c>
      <c r="G111" s="49">
        <f>'2.0 Capex Real Dollars'!G111/'1.1 Input'!M$13</f>
        <v>0</v>
      </c>
      <c r="H111" s="49">
        <f>'2.0 Capex Real Dollars'!H111/'1.1 Input'!N$13</f>
        <v>0</v>
      </c>
      <c r="I111" s="49">
        <f>'2.0 Capex Real Dollars'!I111/'1.1 Input'!O$13</f>
        <v>0</v>
      </c>
      <c r="J111" s="50">
        <f t="shared" si="19"/>
        <v>0</v>
      </c>
    </row>
    <row r="112" spans="1:12">
      <c r="A112" s="22" t="str">
        <f>'1.1 Input'!B25</f>
        <v>Non-network IT &amp; communications</v>
      </c>
      <c r="B112" s="22" t="str">
        <f t="shared" si="18"/>
        <v>nominal</v>
      </c>
      <c r="C112" s="22"/>
      <c r="D112" s="22"/>
      <c r="E112" s="49">
        <f>'2.0 Capex Real Dollars'!E112/'1.1 Input'!K$13</f>
        <v>1.8441155475388367</v>
      </c>
      <c r="F112" s="49">
        <f>'2.0 Capex Real Dollars'!F112/'1.1 Input'!L$13</f>
        <v>1.2513309817255169</v>
      </c>
      <c r="G112" s="49">
        <f>'2.0 Capex Real Dollars'!G112/'1.1 Input'!M$13</f>
        <v>0.75258148564034477</v>
      </c>
      <c r="H112" s="49">
        <f>'2.0 Capex Real Dollars'!H112/'1.1 Input'!N$13</f>
        <v>0.83136631932934013</v>
      </c>
      <c r="I112" s="49">
        <f>'2.0 Capex Real Dollars'!I112/'1.1 Input'!O$13</f>
        <v>0.92338924643858544</v>
      </c>
      <c r="J112" s="50">
        <f t="shared" si="19"/>
        <v>5.6027835806726234</v>
      </c>
    </row>
    <row r="113" spans="1:12">
      <c r="A113" s="22" t="str">
        <f>'1.1 Input'!B26</f>
        <v>Non-network motor vehicle expenditure</v>
      </c>
      <c r="B113" s="22" t="str">
        <f t="shared" si="18"/>
        <v>nominal</v>
      </c>
      <c r="C113" s="22"/>
      <c r="D113" s="22"/>
      <c r="E113" s="49">
        <f>'2.0 Capex Real Dollars'!E113/'1.1 Input'!K$13</f>
        <v>0</v>
      </c>
      <c r="F113" s="49">
        <f>'2.0 Capex Real Dollars'!F113/'1.1 Input'!L$13</f>
        <v>0</v>
      </c>
      <c r="G113" s="49">
        <f>'2.0 Capex Real Dollars'!G113/'1.1 Input'!M$13</f>
        <v>0</v>
      </c>
      <c r="H113" s="49">
        <f>'2.0 Capex Real Dollars'!H113/'1.1 Input'!N$13</f>
        <v>0</v>
      </c>
      <c r="I113" s="49">
        <f>'2.0 Capex Real Dollars'!I113/'1.1 Input'!O$13</f>
        <v>0</v>
      </c>
      <c r="J113" s="50">
        <f t="shared" si="19"/>
        <v>0</v>
      </c>
    </row>
    <row r="114" spans="1:12">
      <c r="A114" s="22" t="str">
        <f>'1.1 Input'!B27</f>
        <v>Non-network buildings and property expenditure</v>
      </c>
      <c r="B114" s="22" t="str">
        <f t="shared" si="18"/>
        <v>nominal</v>
      </c>
      <c r="C114" s="22"/>
      <c r="D114" s="22"/>
      <c r="E114" s="49">
        <f>'2.0 Capex Real Dollars'!E114/'1.1 Input'!K$13</f>
        <v>1.0648080892095633</v>
      </c>
      <c r="F114" s="49">
        <f>'2.0 Capex Real Dollars'!F114/'1.1 Input'!L$13</f>
        <v>1.0956875237966406</v>
      </c>
      <c r="G114" s="49">
        <f>'2.0 Capex Real Dollars'!G114/'1.1 Input'!M$13</f>
        <v>0</v>
      </c>
      <c r="H114" s="49">
        <f>'2.0 Capex Real Dollars'!H114/'1.1 Input'!N$13</f>
        <v>0</v>
      </c>
      <c r="I114" s="49">
        <f>'2.0 Capex Real Dollars'!I114/'1.1 Input'!O$13</f>
        <v>0</v>
      </c>
      <c r="J114" s="50">
        <f t="shared" si="19"/>
        <v>2.1604956130062041</v>
      </c>
    </row>
    <row r="115" spans="1:12" ht="15" thickBot="1">
      <c r="A115" s="22" t="str">
        <f>'1.1 Input'!B28</f>
        <v>Non-network other</v>
      </c>
      <c r="B115" s="22" t="str">
        <f t="shared" si="18"/>
        <v>nominal</v>
      </c>
      <c r="C115" s="22"/>
      <c r="D115" s="22"/>
      <c r="E115" s="49">
        <f>'2.0 Capex Real Dollars'!E115/'1.1 Input'!K$13</f>
        <v>0</v>
      </c>
      <c r="F115" s="49">
        <f>'2.0 Capex Real Dollars'!F115/'1.1 Input'!L$13</f>
        <v>0</v>
      </c>
      <c r="G115" s="49">
        <f>'2.0 Capex Real Dollars'!G115/'1.1 Input'!M$13</f>
        <v>0</v>
      </c>
      <c r="H115" s="49">
        <f>'2.0 Capex Real Dollars'!H115/'1.1 Input'!N$13</f>
        <v>0</v>
      </c>
      <c r="I115" s="49">
        <f>'2.0 Capex Real Dollars'!I115/'1.1 Input'!O$13</f>
        <v>0</v>
      </c>
      <c r="J115" s="50">
        <f t="shared" si="19"/>
        <v>0</v>
      </c>
    </row>
    <row r="116" spans="1:12" ht="15.6" thickTop="1" thickBot="1">
      <c r="A116" s="22" t="str">
        <f>'2.0 Capex Real Dollars'!A116</f>
        <v>Total</v>
      </c>
      <c r="B116" s="22" t="str">
        <f t="shared" si="18"/>
        <v>nominal</v>
      </c>
      <c r="C116" s="22">
        <f>'2.0 Capex Real Dollars'!C116</f>
        <v>0</v>
      </c>
      <c r="D116" s="22">
        <f>'2.0 Capex Real Dollars'!D116</f>
        <v>0</v>
      </c>
      <c r="E116" s="45">
        <f>SUM(E107:E115)</f>
        <v>12.134959307689266</v>
      </c>
      <c r="F116" s="45">
        <f t="shared" ref="F116:J116" si="20">SUM(F107:F115)</f>
        <v>24.859935978626869</v>
      </c>
      <c r="G116" s="45">
        <f t="shared" si="20"/>
        <v>30.397047321661532</v>
      </c>
      <c r="H116" s="45">
        <f t="shared" si="20"/>
        <v>31.402728267765173</v>
      </c>
      <c r="I116" s="45">
        <f t="shared" si="20"/>
        <v>18.770711399044735</v>
      </c>
      <c r="J116" s="45">
        <f t="shared" si="20"/>
        <v>117.56538227478758</v>
      </c>
      <c r="L116" s="30">
        <f>J116-J102</f>
        <v>0</v>
      </c>
    </row>
    <row r="117" spans="1:12" ht="15" thickTop="1"/>
    <row r="118" spans="1:12" ht="16.8">
      <c r="A118" s="4" t="s">
        <v>115</v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1:12">
      <c r="A119" s="18" t="s">
        <v>3</v>
      </c>
      <c r="B119" s="18" t="str">
        <f>'2.0 Capex Real Dollars'!B119</f>
        <v>$</v>
      </c>
      <c r="C119" s="18">
        <f>'2.0 Capex Real Dollars'!C119</f>
        <v>0</v>
      </c>
      <c r="D119" s="18">
        <f>'2.0 Capex Real Dollars'!D119</f>
        <v>0</v>
      </c>
      <c r="E119" s="18" t="str">
        <f>E105</f>
        <v>2025/26</v>
      </c>
      <c r="F119" s="18" t="str">
        <f t="shared" ref="F119:J119" si="21">F105</f>
        <v>2026/27</v>
      </c>
      <c r="G119" s="18" t="str">
        <f t="shared" si="21"/>
        <v>2027/28</v>
      </c>
      <c r="H119" s="18" t="str">
        <f t="shared" si="21"/>
        <v>2028/29</v>
      </c>
      <c r="I119" s="18" t="str">
        <f t="shared" si="21"/>
        <v>2029/30</v>
      </c>
      <c r="J119" s="18" t="str">
        <f t="shared" si="21"/>
        <v>Total</v>
      </c>
      <c r="K119" s="18"/>
      <c r="L119" s="18"/>
    </row>
    <row r="121" spans="1:12">
      <c r="A121" s="6" t="str" cm="1">
        <f t="array" ref="A121">_xlfn.IFNA(INDEX('1.0 Data'!$D$9:$D$36,MATCH(0,COUNTIF($A$117:A119,'1.0 Data'!$D$9:$D$36),0)),"")</f>
        <v>End of Life Replacement</v>
      </c>
      <c r="B121" s="6" t="str">
        <f>B107</f>
        <v>nominal</v>
      </c>
      <c r="C121" s="6"/>
      <c r="D121" s="6"/>
      <c r="E121" s="49">
        <f>'2.0 Capex Real Dollars'!E121/'1.1 Input'!K$13</f>
        <v>5.4697783514869425</v>
      </c>
      <c r="F121" s="49">
        <f>'2.0 Capex Real Dollars'!F121/'1.1 Input'!L$13</f>
        <v>14.565929401432355</v>
      </c>
      <c r="G121" s="49">
        <f>'2.0 Capex Real Dollars'!G121/'1.1 Input'!M$13</f>
        <v>29.514915056193544</v>
      </c>
      <c r="H121" s="49">
        <f>'2.0 Capex Real Dollars'!H121/'1.1 Input'!N$13</f>
        <v>30.292141152673306</v>
      </c>
      <c r="I121" s="49">
        <f>'2.0 Capex Real Dollars'!I121/'1.1 Input'!O$13</f>
        <v>17.84732215260615</v>
      </c>
      <c r="J121" s="50">
        <f>SUM(E121:I121)</f>
        <v>97.690086114392301</v>
      </c>
    </row>
    <row r="122" spans="1:12">
      <c r="A122" s="6" t="str" cm="1">
        <f t="array" ref="A122">_xlfn.IFNA(INDEX('1.0 Data'!$D$9:$D$36,MATCH(0,COUNTIF($A$117:A121,'1.0 Data'!$D$9:$D$36),0)),"")</f>
        <v>Stay in Business</v>
      </c>
      <c r="B122" s="6" t="str">
        <f>B121</f>
        <v>nominal</v>
      </c>
      <c r="C122" s="6"/>
      <c r="D122" s="6"/>
      <c r="E122" s="49">
        <f>'2.0 Capex Real Dollars'!E122/'1.1 Input'!K$13</f>
        <v>6.1255119453924922E-2</v>
      </c>
      <c r="F122" s="49">
        <f>'2.0 Capex Real Dollars'!F122/'1.1 Input'!L$13</f>
        <v>0.25212607167235496</v>
      </c>
      <c r="G122" s="49">
        <f>'2.0 Capex Real Dollars'!G122/'1.1 Input'!M$13</f>
        <v>0.12955077982764507</v>
      </c>
      <c r="H122" s="49">
        <f>'2.0 Capex Real Dollars'!H122/'1.1 Input'!N$13</f>
        <v>0.2792207957625234</v>
      </c>
      <c r="I122" s="49">
        <f>'2.0 Capex Real Dollars'!I122/'1.1 Input'!O$13</f>
        <v>0</v>
      </c>
      <c r="J122" s="50">
        <f t="shared" ref="J122:J129" si="22">SUM(E122:I122)</f>
        <v>0.72215276671644835</v>
      </c>
    </row>
    <row r="123" spans="1:12">
      <c r="A123" s="6" t="str" cm="1">
        <f t="array" ref="A123">_xlfn.IFNA(INDEX('1.0 Data'!$D$9:$D$36,MATCH(0,COUNTIF($A$117:A122,'1.0 Data'!$D$9:$D$36),0)),"")</f>
        <v>Marine Disaster Recovery</v>
      </c>
      <c r="B123" s="6" t="str">
        <f t="shared" ref="B123:B129" si="23">B122</f>
        <v>nominal</v>
      </c>
      <c r="C123" s="6"/>
      <c r="D123" s="6"/>
      <c r="E123" s="49">
        <f>'2.0 Capex Real Dollars'!E123/'1.1 Input'!K$13</f>
        <v>3.6950022000000002</v>
      </c>
      <c r="F123" s="49">
        <f>'2.0 Capex Real Dollars'!F123/'1.1 Input'!L$13</f>
        <v>7.6948619999999996</v>
      </c>
      <c r="G123" s="49">
        <f>'2.0 Capex Real Dollars'!G123/'1.1 Input'!M$13</f>
        <v>0</v>
      </c>
      <c r="H123" s="49">
        <f>'2.0 Capex Real Dollars'!H123/'1.1 Input'!N$13</f>
        <v>0</v>
      </c>
      <c r="I123" s="49">
        <f>'2.0 Capex Real Dollars'!I123/'1.1 Input'!O$13</f>
        <v>0</v>
      </c>
      <c r="J123" s="50">
        <f t="shared" si="22"/>
        <v>11.3898642</v>
      </c>
    </row>
    <row r="124" spans="1:12">
      <c r="A124" s="6" t="str" cm="1">
        <f t="array" ref="A124">_xlfn.IFNA(INDEX('1.0 Data'!$D$9:$D$36,MATCH(0,COUNTIF($A$117:A123,'1.0 Data'!$D$9:$D$36),0)),"")</f>
        <v>Basslink IT/OT</v>
      </c>
      <c r="B124" s="6" t="str">
        <f t="shared" si="23"/>
        <v>nominal</v>
      </c>
      <c r="C124" s="6"/>
      <c r="D124" s="6"/>
      <c r="E124" s="49">
        <f>'2.0 Capex Real Dollars'!E124/'1.1 Input'!K$13</f>
        <v>0.51597191920857388</v>
      </c>
      <c r="F124" s="49">
        <f>'2.0 Capex Real Dollars'!F124/'1.1 Input'!L$13</f>
        <v>0.24360408573784009</v>
      </c>
      <c r="G124" s="49">
        <f>'2.0 Capex Real Dollars'!G124/'1.1 Input'!M$13</f>
        <v>0</v>
      </c>
      <c r="H124" s="49">
        <f>'2.0 Capex Real Dollars'!H124/'1.1 Input'!N$13</f>
        <v>5.8966854567133027E-2</v>
      </c>
      <c r="I124" s="49">
        <f>'2.0 Capex Real Dollars'!I124/'1.1 Input'!O$13</f>
        <v>0.13167979505732319</v>
      </c>
      <c r="J124" s="50">
        <f t="shared" si="22"/>
        <v>0.95022265457087018</v>
      </c>
    </row>
    <row r="125" spans="1:12">
      <c r="A125" s="6" t="str" cm="1">
        <f t="array" ref="A125">_xlfn.IFNA(INDEX('1.0 Data'!$D$9:$D$36,MATCH(0,COUNTIF($A$117:A124,'1.0 Data'!$D$9:$D$36),0)),"")</f>
        <v>APA IT</v>
      </c>
      <c r="B125" s="6" t="str">
        <f t="shared" si="23"/>
        <v>nominal</v>
      </c>
      <c r="C125" s="6"/>
      <c r="D125" s="6"/>
      <c r="E125" s="49">
        <f>'2.0 Capex Real Dollars'!E125/'1.1 Input'!K$13</f>
        <v>0.24244106701063278</v>
      </c>
      <c r="F125" s="49">
        <f>'2.0 Capex Real Dollars'!F125/'1.1 Input'!L$13</f>
        <v>4.8284875733020864E-2</v>
      </c>
      <c r="G125" s="49">
        <f>'2.0 Capex Real Dollars'!G125/'1.1 Input'!M$13</f>
        <v>4.9620757294967781E-2</v>
      </c>
      <c r="H125" s="49">
        <f>'2.0 Capex Real Dollars'!H125/'1.1 Input'!N$13</f>
        <v>5.09274372370686E-2</v>
      </c>
      <c r="I125" s="49">
        <f>'2.0 Capex Real Dollars'!I125/'1.1 Input'!O$13</f>
        <v>5.2200623167995314E-2</v>
      </c>
      <c r="J125" s="50">
        <f t="shared" si="22"/>
        <v>0.44347476044368539</v>
      </c>
    </row>
    <row r="126" spans="1:12">
      <c r="A126" s="6" t="str" cm="1">
        <f t="array" ref="A126">_xlfn.IFNA(INDEX('1.0 Data'!$D$9:$D$36,MATCH(0,COUNTIF($A$117:A125,'1.0 Data'!$D$9:$D$36),0)),"")</f>
        <v>SOCI</v>
      </c>
      <c r="B126" s="6" t="str">
        <f t="shared" si="23"/>
        <v>nominal</v>
      </c>
      <c r="C126" s="6"/>
      <c r="D126" s="6"/>
      <c r="E126" s="49">
        <f>'2.0 Capex Real Dollars'!E126/'1.1 Input'!K$13</f>
        <v>1.0857025613196301</v>
      </c>
      <c r="F126" s="49">
        <f>'2.0 Capex Real Dollars'!F126/'1.1 Input'!L$13</f>
        <v>0.95944202025465586</v>
      </c>
      <c r="G126" s="49">
        <f>'2.0 Capex Real Dollars'!G126/'1.1 Input'!M$13</f>
        <v>0.70296072834537693</v>
      </c>
      <c r="H126" s="49">
        <f>'2.0 Capex Real Dollars'!H126/'1.1 Input'!N$13</f>
        <v>0.7214720275251385</v>
      </c>
      <c r="I126" s="49">
        <f>'2.0 Capex Real Dollars'!I126/'1.1 Input'!O$13</f>
        <v>0.73950882821326691</v>
      </c>
      <c r="J126" s="50">
        <f t="shared" si="22"/>
        <v>4.2090861656580687</v>
      </c>
    </row>
    <row r="127" spans="1:12">
      <c r="A127" s="6" t="str" cm="1">
        <f t="array" ref="A127">_xlfn.IFNA(INDEX('1.0 Data'!$D$9:$D$36,MATCH(0,COUNTIF($A$117:A126,'1.0 Data'!$D$9:$D$36),0)),"")</f>
        <v>Physical Security and Natural Hazards</v>
      </c>
      <c r="B127" s="6" t="str">
        <f t="shared" si="23"/>
        <v>nominal</v>
      </c>
      <c r="C127" s="6"/>
      <c r="D127" s="6"/>
      <c r="E127" s="49">
        <f>'2.0 Capex Real Dollars'!E127/'1.1 Input'!K$13</f>
        <v>1.0648080892095633</v>
      </c>
      <c r="F127" s="49">
        <f>'2.0 Capex Real Dollars'!F127/'1.1 Input'!L$13</f>
        <v>1.0956875237966406</v>
      </c>
      <c r="G127" s="49">
        <f>'2.0 Capex Real Dollars'!G127/'1.1 Input'!M$13</f>
        <v>0</v>
      </c>
      <c r="H127" s="49">
        <f>'2.0 Capex Real Dollars'!H127/'1.1 Input'!N$13</f>
        <v>0</v>
      </c>
      <c r="I127" s="49">
        <f>'2.0 Capex Real Dollars'!I127/'1.1 Input'!O$13</f>
        <v>0</v>
      </c>
      <c r="J127" s="50">
        <f t="shared" si="22"/>
        <v>2.1604956130062041</v>
      </c>
    </row>
    <row r="128" spans="1:12">
      <c r="A128" s="6" cm="1">
        <f t="array" ref="A128">_xlfn.IFNA(INDEX('1.0 Data'!$D$9:$D$36,MATCH(0,COUNTIF($A$117:A127,'1.0 Data'!$D$9:$D$36),0)),"")</f>
        <v>0</v>
      </c>
      <c r="B128" s="6" t="str">
        <f t="shared" si="23"/>
        <v>nominal</v>
      </c>
      <c r="C128" s="6"/>
      <c r="D128" s="6"/>
      <c r="E128" s="49">
        <f>'2.0 Capex Real Dollars'!E128/'1.1 Input'!K$13</f>
        <v>0</v>
      </c>
      <c r="F128" s="49">
        <f>'2.0 Capex Real Dollars'!F128/'1.1 Input'!L$13</f>
        <v>0</v>
      </c>
      <c r="G128" s="49">
        <f>'2.0 Capex Real Dollars'!G128/'1.1 Input'!M$13</f>
        <v>0</v>
      </c>
      <c r="H128" s="49">
        <f>'2.0 Capex Real Dollars'!H128/'1.1 Input'!N$13</f>
        <v>0</v>
      </c>
      <c r="I128" s="49">
        <f>'2.0 Capex Real Dollars'!I128/'1.1 Input'!O$13</f>
        <v>0</v>
      </c>
      <c r="J128" s="50">
        <f t="shared" si="22"/>
        <v>0</v>
      </c>
    </row>
    <row r="129" spans="1:12" ht="15" thickBot="1">
      <c r="A129" s="6" t="str" cm="1">
        <f t="array" ref="A129">_xlfn.IFNA(INDEX('1.0 Data'!$D$9:$D$36,MATCH(0,COUNTIF($A$117:A128,'1.0 Data'!$D$9:$D$36),0)),"")</f>
        <v/>
      </c>
      <c r="B129" s="6" t="str">
        <f t="shared" si="23"/>
        <v>nominal</v>
      </c>
      <c r="C129" s="6"/>
      <c r="D129" s="6"/>
      <c r="E129" s="49">
        <f>'2.0 Capex Real Dollars'!E129/'1.1 Input'!K$13</f>
        <v>0</v>
      </c>
      <c r="F129" s="49">
        <f>'2.0 Capex Real Dollars'!F129/'1.1 Input'!L$13</f>
        <v>0</v>
      </c>
      <c r="G129" s="49">
        <f>'2.0 Capex Real Dollars'!G129/'1.1 Input'!M$13</f>
        <v>0</v>
      </c>
      <c r="H129" s="49">
        <f>'2.0 Capex Real Dollars'!H129/'1.1 Input'!N$13</f>
        <v>0</v>
      </c>
      <c r="I129" s="49">
        <f>'2.0 Capex Real Dollars'!I129/'1.1 Input'!O$13</f>
        <v>0</v>
      </c>
      <c r="J129" s="50">
        <f t="shared" si="22"/>
        <v>0</v>
      </c>
    </row>
    <row r="130" spans="1:12" ht="15.6" thickTop="1" thickBot="1">
      <c r="A130" s="20" t="s">
        <v>2</v>
      </c>
      <c r="B130" s="20" t="str">
        <f>B129</f>
        <v>nominal</v>
      </c>
      <c r="E130" s="43">
        <f>SUM(E121:E129)</f>
        <v>12.134959307689268</v>
      </c>
      <c r="F130" s="43">
        <f t="shared" ref="F130:J130" si="24">SUM(F121:F129)</f>
        <v>24.859935978626869</v>
      </c>
      <c r="G130" s="43">
        <f t="shared" si="24"/>
        <v>30.397047321661535</v>
      </c>
      <c r="H130" s="43">
        <f t="shared" si="24"/>
        <v>31.402728267765166</v>
      </c>
      <c r="I130" s="43">
        <f t="shared" si="24"/>
        <v>18.770711399044735</v>
      </c>
      <c r="J130" s="43">
        <f t="shared" si="24"/>
        <v>117.56538227478758</v>
      </c>
      <c r="L130" s="30">
        <f>J130-J5</f>
        <v>0</v>
      </c>
    </row>
    <row r="131" spans="1:12" ht="15" thickTop="1"/>
    <row r="132" spans="1:12" ht="18.600000000000001">
      <c r="A132" s="2" t="s">
        <v>116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1:12">
      <c r="A133" s="3" t="s">
        <v>6</v>
      </c>
      <c r="B133" s="3" t="s">
        <v>114</v>
      </c>
      <c r="C133" s="3" t="s">
        <v>4</v>
      </c>
      <c r="D133" s="3" t="s">
        <v>8</v>
      </c>
      <c r="E133" s="3" t="str">
        <f>E105</f>
        <v>2025/26</v>
      </c>
      <c r="F133" s="3" t="str">
        <f>F105</f>
        <v>2026/27</v>
      </c>
      <c r="G133" s="3" t="str">
        <f>G105</f>
        <v>2027/28</v>
      </c>
      <c r="H133" s="3" t="str">
        <f>H105</f>
        <v>2028/29</v>
      </c>
      <c r="I133" s="3" t="str">
        <f>I105</f>
        <v>2029/30</v>
      </c>
      <c r="J133" s="3" t="s">
        <v>2</v>
      </c>
      <c r="K133" s="3"/>
      <c r="L133" s="3"/>
    </row>
    <row r="135" spans="1:12">
      <c r="A135" s="22" t="str">
        <f>'2.0 Capex Real Dollars'!A135</f>
        <v>Reactor DC Refurbishment</v>
      </c>
      <c r="B135" s="22" t="str">
        <f t="shared" ref="B135:B156" si="25">IF(A135="","",$B$10)</f>
        <v>nominal</v>
      </c>
      <c r="C135" s="22" t="str">
        <f>'2.0 Capex Real Dollars'!C135</f>
        <v>SMOOTHING REACTOR</v>
      </c>
      <c r="D135" s="22" t="str">
        <f>'2.0 Capex Real Dollars'!D135</f>
        <v>Replacement expenditure</v>
      </c>
      <c r="E135" s="49">
        <f>IF('1.0 Data'!$T9="As incurred",E10,IF('1.0 Data'!$T9=E$133,SUM($E10:E10),0))</f>
        <v>0</v>
      </c>
      <c r="F135" s="49">
        <f>IF('1.0 Data'!$T9="As incurred",F10,IF('1.0 Data'!$T9=F$133,SUM($E10:F10),0))</f>
        <v>0.79633672775229347</v>
      </c>
      <c r="G135" s="49">
        <f>IF('1.0 Data'!$T9="As incurred",G10,IF('1.0 Data'!$T9=G$133,SUM($E10:G10),0))</f>
        <v>0</v>
      </c>
      <c r="H135" s="49">
        <f>IF('1.0 Data'!$T9="As incurred",H10,IF('1.0 Data'!$T9=H$133,SUM($E10:H10),0))</f>
        <v>0</v>
      </c>
      <c r="I135" s="49">
        <f>IF('1.0 Data'!$T9="As incurred",I10,IF('1.0 Data'!$T9=I$133,SUM($E10:I10),0))</f>
        <v>0</v>
      </c>
      <c r="J135" s="50">
        <f t="shared" ref="J135" si="26">SUM(E135:I135)</f>
        <v>0.79633672775229347</v>
      </c>
    </row>
    <row r="136" spans="1:12">
      <c r="A136" s="22" t="str">
        <f>'2.0 Capex Real Dollars'!A136</f>
        <v>Control &amp; Protection - System Renewal</v>
      </c>
      <c r="B136" s="22" t="str">
        <f t="shared" si="25"/>
        <v>nominal</v>
      </c>
      <c r="C136" s="22" t="str">
        <f>'2.0 Capex Real Dollars'!C136</f>
        <v>CONTROL SYSTEM</v>
      </c>
      <c r="D136" s="22" t="str">
        <f>'2.0 Capex Real Dollars'!D136</f>
        <v>Replacement expenditure</v>
      </c>
      <c r="E136" s="49">
        <f>IF('1.0 Data'!$T10="As incurred",E11,IF('1.0 Data'!$T10=E$133,SUM($E11:E11),0))</f>
        <v>0</v>
      </c>
      <c r="F136" s="49">
        <f>IF('1.0 Data'!$T10="As incurred",F11,IF('1.0 Data'!$T10=F$133,SUM($E11:F11),0))</f>
        <v>0</v>
      </c>
      <c r="G136" s="49">
        <f>IF('1.0 Data'!$T10="As incurred",G11,IF('1.0 Data'!$T10=G$133,SUM($E11:G11),0))</f>
        <v>0</v>
      </c>
      <c r="H136" s="49">
        <f>IF('1.0 Data'!$T10="As incurred",H11,IF('1.0 Data'!$T10=H$133,SUM($E11:H11),0))</f>
        <v>0</v>
      </c>
      <c r="I136" s="49">
        <f>IF('1.0 Data'!$T10="As incurred",I11,IF('1.0 Data'!$T10=I$133,SUM($E11:I11),0))</f>
        <v>95.732389312011108</v>
      </c>
      <c r="J136" s="50">
        <f t="shared" ref="J136:J155" si="27">SUM(E136:I136)</f>
        <v>95.732389312011108</v>
      </c>
    </row>
    <row r="137" spans="1:12">
      <c r="A137" s="22" t="str">
        <f>'2.0 Capex Real Dollars'!A137</f>
        <v>Spares</v>
      </c>
      <c r="B137" s="22" t="str">
        <f t="shared" si="25"/>
        <v>nominal</v>
      </c>
      <c r="C137" s="22" t="str">
        <f>'2.0 Capex Real Dollars'!C137</f>
        <v>SWITCHYARD COMPONENTS</v>
      </c>
      <c r="D137" s="22" t="str">
        <f>'2.0 Capex Real Dollars'!D137</f>
        <v>Replacement expenditure</v>
      </c>
      <c r="E137" s="49">
        <f>IF('1.0 Data'!$T11="As incurred",E12,IF('1.0 Data'!$T11=E$133,SUM($E12:E12),0))</f>
        <v>6.1255119453924922E-2</v>
      </c>
      <c r="F137" s="49">
        <f>IF('1.0 Data'!$T11="As incurred",F12,IF('1.0 Data'!$T11=F$133,SUM($E12:F12),0))</f>
        <v>0.25212607167235496</v>
      </c>
      <c r="G137" s="49">
        <f>IF('1.0 Data'!$T11="As incurred",G12,IF('1.0 Data'!$T11=G$133,SUM($E12:G12),0))</f>
        <v>0.12955077982764507</v>
      </c>
      <c r="H137" s="49">
        <f>IF('1.0 Data'!$T11="As incurred",H12,IF('1.0 Data'!$T11=H$133,SUM($E12:H12),0))</f>
        <v>0.2792207957625234</v>
      </c>
      <c r="I137" s="49">
        <f>IF('1.0 Data'!$T11="As incurred",I12,IF('1.0 Data'!$T11=I$133,SUM($E12:I12),0))</f>
        <v>0</v>
      </c>
      <c r="J137" s="50">
        <f t="shared" si="27"/>
        <v>0.72215276671644835</v>
      </c>
    </row>
    <row r="138" spans="1:12">
      <c r="A138" s="22" t="str">
        <f>'2.0 Capex Real Dollars'!A138</f>
        <v>Subsea Cable Repair Strategy</v>
      </c>
      <c r="B138" s="22" t="str">
        <f t="shared" si="25"/>
        <v>nominal</v>
      </c>
      <c r="C138" s="22" t="str">
        <f>'2.0 Capex Real Dollars'!C138</f>
        <v>CABLE</v>
      </c>
      <c r="D138" s="22" t="str">
        <f>'2.0 Capex Real Dollars'!D138</f>
        <v>Replacement expenditure</v>
      </c>
      <c r="E138" s="49">
        <f>IF('1.0 Data'!$T12="As incurred",E13,IF('1.0 Data'!$T12=E$133,SUM($E13:E13),0))</f>
        <v>0</v>
      </c>
      <c r="F138" s="49">
        <f>IF('1.0 Data'!$T12="As incurred",F13,IF('1.0 Data'!$T12=F$133,SUM($E13:F13),0))</f>
        <v>0</v>
      </c>
      <c r="G138" s="49">
        <f>IF('1.0 Data'!$T12="As incurred",G13,IF('1.0 Data'!$T12=G$133,SUM($E13:G13),0))</f>
        <v>0</v>
      </c>
      <c r="H138" s="49">
        <f>IF('1.0 Data'!$T12="As incurred",H13,IF('1.0 Data'!$T12=H$133,SUM($E13:H13),0))</f>
        <v>0</v>
      </c>
      <c r="I138" s="49">
        <f>IF('1.0 Data'!$T12="As incurred",I13,IF('1.0 Data'!$T12=I$133,SUM($E13:I13),0))</f>
        <v>0</v>
      </c>
      <c r="J138" s="50">
        <f t="shared" si="27"/>
        <v>0</v>
      </c>
    </row>
    <row r="139" spans="1:12">
      <c r="A139" s="22" t="str">
        <f>'2.0 Capex Real Dollars'!A139</f>
        <v>Marine Repair Vessel Fitout</v>
      </c>
      <c r="B139" s="22" t="str">
        <f t="shared" si="25"/>
        <v>nominal</v>
      </c>
      <c r="C139" s="22" t="str">
        <f>'2.0 Capex Real Dollars'!C139</f>
        <v>CABLE</v>
      </c>
      <c r="D139" s="22" t="str">
        <f>'2.0 Capex Real Dollars'!D139</f>
        <v>Replacement expenditure</v>
      </c>
      <c r="E139" s="49">
        <f>IF('1.0 Data'!$T13="As incurred",E14,IF('1.0 Data'!$T13=E$133,SUM($E14:E14),0))</f>
        <v>0.41406000000000004</v>
      </c>
      <c r="F139" s="49">
        <f>IF('1.0 Data'!$T13="As incurred",F14,IF('1.0 Data'!$T13=F$133,SUM($E14:F14),0))</f>
        <v>0</v>
      </c>
      <c r="G139" s="49">
        <f>IF('1.0 Data'!$T13="As incurred",G14,IF('1.0 Data'!$T13=G$133,SUM($E14:G14),0))</f>
        <v>0</v>
      </c>
      <c r="H139" s="49">
        <f>IF('1.0 Data'!$T13="As incurred",H14,IF('1.0 Data'!$T13=H$133,SUM($E14:H14),0))</f>
        <v>0</v>
      </c>
      <c r="I139" s="49">
        <f>IF('1.0 Data'!$T13="As incurred",I14,IF('1.0 Data'!$T13=I$133,SUM($E14:I14),0))</f>
        <v>0</v>
      </c>
      <c r="J139" s="50">
        <f t="shared" si="27"/>
        <v>0.41406000000000004</v>
      </c>
    </row>
    <row r="140" spans="1:12">
      <c r="A140" s="22" t="str">
        <f>'2.0 Capex Real Dollars'!A140</f>
        <v>Minor Plant and Equipment</v>
      </c>
      <c r="B140" s="22" t="str">
        <f t="shared" si="25"/>
        <v>nominal</v>
      </c>
      <c r="C140" s="22" t="str">
        <f>'2.0 Capex Real Dollars'!C140</f>
        <v>OTHER</v>
      </c>
      <c r="D140" s="22" t="str">
        <f>'2.0 Capex Real Dollars'!D140</f>
        <v>Replacement expenditure</v>
      </c>
      <c r="E140" s="49">
        <f>IF('1.0 Data'!$T14="As incurred",E15,IF('1.0 Data'!$T14=E$133,SUM($E15:E15),0))</f>
        <v>0.21977835148694252</v>
      </c>
      <c r="F140" s="49">
        <f>IF('1.0 Data'!$T14="As incurred",F15,IF('1.0 Data'!$T14=F$133,SUM($E15:F15),0))</f>
        <v>0.22615192368006384</v>
      </c>
      <c r="G140" s="49">
        <f>IF('1.0 Data'!$T14="As incurred",G15,IF('1.0 Data'!$T14=G$133,SUM($E15:G15),0))</f>
        <v>0.23240879356854563</v>
      </c>
      <c r="H140" s="49">
        <f>IF('1.0 Data'!$T14="As incurred",H15,IF('1.0 Data'!$T14=H$133,SUM($E15:H15),0))</f>
        <v>0.23852889179918399</v>
      </c>
      <c r="I140" s="49">
        <f>IF('1.0 Data'!$T14="As incurred",I15,IF('1.0 Data'!$T14=I$133,SUM($E15:I15),0))</f>
        <v>0.24449211409416358</v>
      </c>
      <c r="J140" s="50">
        <f t="shared" si="27"/>
        <v>1.1613600746288995</v>
      </c>
    </row>
    <row r="141" spans="1:12">
      <c r="A141" s="22" t="str">
        <f>'2.0 Capex Real Dollars'!A141</f>
        <v>Spare Subsea Cable</v>
      </c>
      <c r="B141" s="22" t="str">
        <f t="shared" si="25"/>
        <v>nominal</v>
      </c>
      <c r="C141" s="22" t="str">
        <f>'2.0 Capex Real Dollars'!C141</f>
        <v>CABLE</v>
      </c>
      <c r="D141" s="22" t="str">
        <f>'2.0 Capex Real Dollars'!D141</f>
        <v>Replacement expenditure</v>
      </c>
      <c r="E141" s="49">
        <f>IF('1.0 Data'!$T15="As incurred",E16,IF('1.0 Data'!$T15=E$133,SUM($E16:E16),0))</f>
        <v>3.2809422000000001</v>
      </c>
      <c r="F141" s="49">
        <f>IF('1.0 Data'!$T15="As incurred",F16,IF('1.0 Data'!$T15=F$133,SUM($E16:F16),0))</f>
        <v>7.6948619999999996</v>
      </c>
      <c r="G141" s="49">
        <f>IF('1.0 Data'!$T15="As incurred",G16,IF('1.0 Data'!$T15=G$133,SUM($E16:G16),0))</f>
        <v>0</v>
      </c>
      <c r="H141" s="49">
        <f>IF('1.0 Data'!$T15="As incurred",H16,IF('1.0 Data'!$T15=H$133,SUM($E16:H16),0))</f>
        <v>0</v>
      </c>
      <c r="I141" s="49">
        <f>IF('1.0 Data'!$T15="As incurred",I16,IF('1.0 Data'!$T15=I$133,SUM($E16:I16),0))</f>
        <v>0</v>
      </c>
      <c r="J141" s="50">
        <f t="shared" si="27"/>
        <v>10.975804199999999</v>
      </c>
    </row>
    <row r="142" spans="1:12">
      <c r="A142" s="22" t="str">
        <f>'2.0 Capex Real Dollars'!A142</f>
        <v>Laptop</v>
      </c>
      <c r="B142" s="22" t="str">
        <f t="shared" si="25"/>
        <v>nominal</v>
      </c>
      <c r="C142" s="22" t="str">
        <f>'2.0 Capex Real Dollars'!C142</f>
        <v>OTHER</v>
      </c>
      <c r="D142" s="22" t="str">
        <f>'2.0 Capex Real Dollars'!D142</f>
        <v>Non-network IT &amp; communications</v>
      </c>
      <c r="E142" s="49">
        <f>IF('1.0 Data'!$T16="As incurred",E17,IF('1.0 Data'!$T16=E$133,SUM($E17:E17),0))</f>
        <v>3.4208737015663647E-2</v>
      </c>
      <c r="F142" s="49">
        <f>IF('1.0 Data'!$T16="As incurred",F17,IF('1.0 Data'!$T16=F$133,SUM($E17:F17),0))</f>
        <v>0</v>
      </c>
      <c r="G142" s="49">
        <f>IF('1.0 Data'!$T16="As incurred",G17,IF('1.0 Data'!$T16=G$133,SUM($E17:G17),0))</f>
        <v>0</v>
      </c>
      <c r="H142" s="49">
        <f>IF('1.0 Data'!$T16="As incurred",H17,IF('1.0 Data'!$T16=H$133,SUM($E17:H17),0))</f>
        <v>3.7127278801528198E-2</v>
      </c>
      <c r="I142" s="49">
        <f>IF('1.0 Data'!$T16="As incurred",I17,IF('1.0 Data'!$T16=I$133,SUM($E17:I17),0))</f>
        <v>0</v>
      </c>
      <c r="J142" s="50">
        <f t="shared" si="27"/>
        <v>7.1336015817191845E-2</v>
      </c>
    </row>
    <row r="143" spans="1:12">
      <c r="A143" s="22" t="str">
        <f>'2.0 Capex Real Dollars'!A143</f>
        <v>Phones</v>
      </c>
      <c r="B143" s="22" t="str">
        <f t="shared" si="25"/>
        <v>nominal</v>
      </c>
      <c r="C143" s="22" t="str">
        <f>'2.0 Capex Real Dollars'!C143</f>
        <v>OTHER</v>
      </c>
      <c r="D143" s="22" t="str">
        <f>'2.0 Capex Real Dollars'!D143</f>
        <v>Non-network IT &amp; communications</v>
      </c>
      <c r="E143" s="49">
        <f>IF('1.0 Data'!$T17="As incurred",E18,IF('1.0 Data'!$T17=E$133,SUM($E18:E18),0))</f>
        <v>8.2858532563891193E-3</v>
      </c>
      <c r="F143" s="49">
        <f>IF('1.0 Data'!$T17="As incurred",F18,IF('1.0 Data'!$T17=F$133,SUM($E18:F18),0))</f>
        <v>0</v>
      </c>
      <c r="G143" s="49">
        <f>IF('1.0 Data'!$T17="As incurred",G18,IF('1.0 Data'!$T17=G$133,SUM($E18:G18),0))</f>
        <v>0</v>
      </c>
      <c r="H143" s="49">
        <f>IF('1.0 Data'!$T17="As incurred",H18,IF('1.0 Data'!$T17=H$133,SUM($E18:H18),0))</f>
        <v>8.9927664917196348E-3</v>
      </c>
      <c r="I143" s="49">
        <f>IF('1.0 Data'!$T17="As incurred",I18,IF('1.0 Data'!$T17=I$133,SUM($E18:I18),0))</f>
        <v>0</v>
      </c>
      <c r="J143" s="50">
        <f t="shared" si="27"/>
        <v>1.7278619748108754E-2</v>
      </c>
    </row>
    <row r="144" spans="1:12">
      <c r="A144" s="22" t="str">
        <f>'2.0 Capex Real Dollars'!A144</f>
        <v>Video Conferencing Rooms</v>
      </c>
      <c r="B144" s="22" t="str">
        <f t="shared" si="25"/>
        <v>nominal</v>
      </c>
      <c r="C144" s="22" t="str">
        <f>'2.0 Capex Real Dollars'!C144</f>
        <v>OTHER</v>
      </c>
      <c r="D144" s="22" t="str">
        <f>'2.0 Capex Real Dollars'!D144</f>
        <v>Non-network IT &amp; communications</v>
      </c>
      <c r="E144" s="49">
        <f>IF('1.0 Data'!$T18="As incurred",E19,IF('1.0 Data'!$T18=E$133,SUM($E19:E19),0))</f>
        <v>0</v>
      </c>
      <c r="F144" s="49">
        <f>IF('1.0 Data'!$T18="As incurred",F19,IF('1.0 Data'!$T18=F$133,SUM($E19:F19),0))</f>
        <v>0</v>
      </c>
      <c r="G144" s="49">
        <f>IF('1.0 Data'!$T18="As incurred",G19,IF('1.0 Data'!$T18=G$133,SUM($E19:G19),0))</f>
        <v>0</v>
      </c>
      <c r="H144" s="49">
        <f>IF('1.0 Data'!$T18="As incurred",H19,IF('1.0 Data'!$T18=H$133,SUM($E19:H19),0))</f>
        <v>0</v>
      </c>
      <c r="I144" s="49">
        <f>IF('1.0 Data'!$T18="As incurred",I19,IF('1.0 Data'!$T18=I$133,SUM($E19:I19),0))</f>
        <v>0</v>
      </c>
      <c r="J144" s="50">
        <f t="shared" si="27"/>
        <v>0</v>
      </c>
    </row>
    <row r="145" spans="1:12">
      <c r="A145" s="22" t="str">
        <f>'2.0 Capex Real Dollars'!A145</f>
        <v>Printer</v>
      </c>
      <c r="B145" s="22" t="str">
        <f t="shared" si="25"/>
        <v>nominal</v>
      </c>
      <c r="C145" s="22" t="str">
        <f>'2.0 Capex Real Dollars'!C145</f>
        <v>OTHER</v>
      </c>
      <c r="D145" s="22" t="str">
        <f>'2.0 Capex Real Dollars'!D145</f>
        <v>Non-network IT &amp; communications</v>
      </c>
      <c r="E145" s="49">
        <f>IF('1.0 Data'!$T19="As incurred",E20,IF('1.0 Data'!$T19=E$133,SUM($E20:E20),0))</f>
        <v>0</v>
      </c>
      <c r="F145" s="49">
        <f>IF('1.0 Data'!$T19="As incurred",F20,IF('1.0 Data'!$T19=F$133,SUM($E20:F20),0))</f>
        <v>0</v>
      </c>
      <c r="G145" s="49">
        <f>IF('1.0 Data'!$T19="As incurred",G20,IF('1.0 Data'!$T19=G$133,SUM($E20:G20),0))</f>
        <v>0</v>
      </c>
      <c r="H145" s="49">
        <f>IF('1.0 Data'!$T19="As incurred",H20,IF('1.0 Data'!$T19=H$133,SUM($E20:H20),0))</f>
        <v>1.284680927388519E-2</v>
      </c>
      <c r="I145" s="49">
        <f>IF('1.0 Data'!$T19="As incurred",I20,IF('1.0 Data'!$T19=I$133,SUM($E20:I20),0))</f>
        <v>0</v>
      </c>
      <c r="J145" s="50">
        <f t="shared" si="27"/>
        <v>1.284680927388519E-2</v>
      </c>
    </row>
    <row r="146" spans="1:12">
      <c r="A146" s="22" t="str">
        <f>'2.0 Capex Real Dollars'!A146</f>
        <v>Enterprise Asset Management System Upgrade</v>
      </c>
      <c r="B146" s="22" t="str">
        <f t="shared" si="25"/>
        <v>nominal</v>
      </c>
      <c r="C146" s="22" t="str">
        <f>'2.0 Capex Real Dollars'!C146</f>
        <v>IN-HOUSE SOFTWARE</v>
      </c>
      <c r="D146" s="22" t="str">
        <f>'2.0 Capex Real Dollars'!D146</f>
        <v>Non-network IT &amp; communications</v>
      </c>
      <c r="E146" s="49">
        <f>IF('1.0 Data'!$T20="As incurred",E21,IF('1.0 Data'!$T20=E$133,SUM($E21:E21),0))</f>
        <v>0.19551698952470387</v>
      </c>
      <c r="F146" s="49">
        <f>IF('1.0 Data'!$T20="As incurred",F21,IF('1.0 Data'!$T20=F$133,SUM($E21:F21),0))</f>
        <v>0</v>
      </c>
      <c r="G146" s="49">
        <f>IF('1.0 Data'!$T20="As incurred",G21,IF('1.0 Data'!$T20=G$133,SUM($E21:G21),0))</f>
        <v>0</v>
      </c>
      <c r="H146" s="49">
        <f>IF('1.0 Data'!$T20="As incurred",H21,IF('1.0 Data'!$T20=H$133,SUM($E21:H21),0))</f>
        <v>0</v>
      </c>
      <c r="I146" s="49">
        <f>IF('1.0 Data'!$T20="As incurred",I21,IF('1.0 Data'!$T20=I$133,SUM($E21:I21),0))</f>
        <v>0</v>
      </c>
      <c r="J146" s="50">
        <f t="shared" si="27"/>
        <v>0.19551698952470387</v>
      </c>
    </row>
    <row r="147" spans="1:12">
      <c r="A147" s="22" t="str">
        <f>'2.0 Capex Real Dollars'!A147</f>
        <v>OT initial integration and standard asset integration</v>
      </c>
      <c r="B147" s="22" t="str">
        <f t="shared" si="25"/>
        <v>nominal</v>
      </c>
      <c r="C147" s="22" t="str">
        <f>'2.0 Capex Real Dollars'!C147</f>
        <v>OTHER</v>
      </c>
      <c r="D147" s="22" t="str">
        <f>'2.0 Capex Real Dollars'!D147</f>
        <v>Non-network IT &amp; communications</v>
      </c>
      <c r="E147" s="49">
        <f>IF('1.0 Data'!$T21="As incurred",E22,IF('1.0 Data'!$T21=E$133,SUM($E22:E22),0))</f>
        <v>0</v>
      </c>
      <c r="F147" s="49">
        <f>IF('1.0 Data'!$T21="As incurred",F22,IF('1.0 Data'!$T21=F$133,SUM($E22:F22),0))</f>
        <v>0</v>
      </c>
      <c r="G147" s="49">
        <f>IF('1.0 Data'!$T21="As incurred",G22,IF('1.0 Data'!$T21=G$133,SUM($E22:G22),0))</f>
        <v>0</v>
      </c>
      <c r="H147" s="49">
        <f>IF('1.0 Data'!$T21="As incurred",H22,IF('1.0 Data'!$T21=H$133,SUM($E22:H22),0))</f>
        <v>0</v>
      </c>
      <c r="I147" s="49">
        <f>IF('1.0 Data'!$T21="As incurred",I22,IF('1.0 Data'!$T21=I$133,SUM($E22:I22),0))</f>
        <v>0.13167979505732319</v>
      </c>
      <c r="J147" s="50">
        <f t="shared" si="27"/>
        <v>0.13167979505732319</v>
      </c>
    </row>
    <row r="148" spans="1:12">
      <c r="A148" s="22" t="str">
        <f>'2.0 Capex Real Dollars'!A148</f>
        <v>EMS basslink integration, Reliability / predictive monitoring</v>
      </c>
      <c r="B148" s="22" t="str">
        <f t="shared" si="25"/>
        <v>nominal</v>
      </c>
      <c r="C148" s="22" t="str">
        <f>'2.0 Capex Real Dollars'!C148</f>
        <v>OTHER</v>
      </c>
      <c r="D148" s="22" t="str">
        <f>'2.0 Capex Real Dollars'!D148</f>
        <v>Non-network IT &amp; communications</v>
      </c>
      <c r="E148" s="49">
        <f>IF('1.0 Data'!$T22="As incurred",E23,IF('1.0 Data'!$T22=E$133,SUM($E23:E23),0))</f>
        <v>0.47347732893652111</v>
      </c>
      <c r="F148" s="49">
        <f>IF('1.0 Data'!$T22="As incurred",F23,IF('1.0 Data'!$T22=F$133,SUM($E23:F23),0))</f>
        <v>0.24360408573784009</v>
      </c>
      <c r="G148" s="49">
        <f>IF('1.0 Data'!$T22="As incurred",G23,IF('1.0 Data'!$T22=G$133,SUM($E23:G23),0))</f>
        <v>0</v>
      </c>
      <c r="H148" s="49">
        <f>IF('1.0 Data'!$T22="As incurred",H23,IF('1.0 Data'!$T22=H$133,SUM($E23:H23),0))</f>
        <v>0</v>
      </c>
      <c r="I148" s="49">
        <f>IF('1.0 Data'!$T22="As incurred",I23,IF('1.0 Data'!$T22=I$133,SUM($E23:I23),0))</f>
        <v>0</v>
      </c>
      <c r="J148" s="50">
        <f t="shared" si="27"/>
        <v>0.71708141467436115</v>
      </c>
    </row>
    <row r="149" spans="1:12">
      <c r="A149" s="22" t="str">
        <f>'2.0 Capex Real Dollars'!A149</f>
        <v>OT Technology Capability uplift</v>
      </c>
      <c r="B149" s="22" t="str">
        <f t="shared" si="25"/>
        <v>nominal</v>
      </c>
      <c r="C149" s="22" t="str">
        <f>'2.0 Capex Real Dollars'!C149</f>
        <v>OTHER</v>
      </c>
      <c r="D149" s="22" t="str">
        <f>'2.0 Capex Real Dollars'!D149</f>
        <v>Non-network IT &amp; communications</v>
      </c>
      <c r="E149" s="49">
        <f>IF('1.0 Data'!$T23="As incurred",E24,IF('1.0 Data'!$T23=E$133,SUM($E24:E24),0))</f>
        <v>4.6924077485928931E-2</v>
      </c>
      <c r="F149" s="49">
        <f>IF('1.0 Data'!$T23="As incurred",F24,IF('1.0 Data'!$T23=F$133,SUM($E24:F24),0))</f>
        <v>4.8284875733020864E-2</v>
      </c>
      <c r="G149" s="49">
        <f>IF('1.0 Data'!$T23="As incurred",G24,IF('1.0 Data'!$T23=G$133,SUM($E24:G24),0))</f>
        <v>4.9620757294967781E-2</v>
      </c>
      <c r="H149" s="49">
        <f>IF('1.0 Data'!$T23="As incurred",H24,IF('1.0 Data'!$T23=H$133,SUM($E24:H24),0))</f>
        <v>5.09274372370686E-2</v>
      </c>
      <c r="I149" s="49">
        <f>IF('1.0 Data'!$T23="As incurred",I24,IF('1.0 Data'!$T23=I$133,SUM($E24:I24),0))</f>
        <v>5.2200623167995314E-2</v>
      </c>
      <c r="J149" s="50">
        <f t="shared" si="27"/>
        <v>0.2479577709189815</v>
      </c>
    </row>
    <row r="150" spans="1:12">
      <c r="A150" s="22" t="str">
        <f>'2.0 Capex Real Dollars'!A150</f>
        <v>Program Management and Consultation</v>
      </c>
      <c r="B150" s="22" t="str">
        <f t="shared" si="25"/>
        <v>nominal</v>
      </c>
      <c r="C150" s="22" t="str">
        <f>'2.0 Capex Real Dollars'!C150</f>
        <v>OTHER</v>
      </c>
      <c r="D150" s="22" t="str">
        <f>'2.0 Capex Real Dollars'!D150</f>
        <v>Non-network IT &amp; communications</v>
      </c>
      <c r="E150" s="49">
        <f>IF('1.0 Data'!$T24="As incurred",E25,IF('1.0 Data'!$T24=E$133,SUM($E25:E25),0))</f>
        <v>0</v>
      </c>
      <c r="F150" s="49">
        <f>IF('1.0 Data'!$T24="As incurred",F25,IF('1.0 Data'!$T24=F$133,SUM($E25:F25),0))</f>
        <v>0</v>
      </c>
      <c r="G150" s="49">
        <f>IF('1.0 Data'!$T24="As incurred",G25,IF('1.0 Data'!$T24=G$133,SUM($E25:G25),0))</f>
        <v>0</v>
      </c>
      <c r="H150" s="49">
        <f>IF('1.0 Data'!$T24="As incurred",H25,IF('1.0 Data'!$T24=H$133,SUM($E25:H25),0))</f>
        <v>0</v>
      </c>
      <c r="I150" s="49">
        <f>IF('1.0 Data'!$T24="As incurred",I25,IF('1.0 Data'!$T24=I$133,SUM($E25:I25),0))</f>
        <v>0</v>
      </c>
      <c r="J150" s="50">
        <f t="shared" si="27"/>
        <v>0</v>
      </c>
    </row>
    <row r="151" spans="1:12">
      <c r="A151" s="22" t="str">
        <f>'2.0 Capex Real Dollars'!A151</f>
        <v>Cyber Security</v>
      </c>
      <c r="B151" s="22" t="str">
        <f t="shared" si="25"/>
        <v>nominal</v>
      </c>
      <c r="C151" s="22" t="str">
        <f>'2.0 Capex Real Dollars'!C151</f>
        <v>OTHER</v>
      </c>
      <c r="D151" s="22" t="str">
        <f>'2.0 Capex Real Dollars'!D151</f>
        <v>Non-network IT &amp; communications</v>
      </c>
      <c r="E151" s="49">
        <f>IF('1.0 Data'!$T25="As incurred",E26,IF('1.0 Data'!$T25=E$133,SUM($E26:E26),0))</f>
        <v>0.97045456611711145</v>
      </c>
      <c r="F151" s="49">
        <f>IF('1.0 Data'!$T25="As incurred",F26,IF('1.0 Data'!$T25=F$133,SUM($E26:F26),0))</f>
        <v>0.95944202025465586</v>
      </c>
      <c r="G151" s="49">
        <f>IF('1.0 Data'!$T25="As incurred",G26,IF('1.0 Data'!$T25=G$133,SUM($E26:G26),0))</f>
        <v>0.62025946618709726</v>
      </c>
      <c r="H151" s="49">
        <f>IF('1.0 Data'!$T25="As incurred",H26,IF('1.0 Data'!$T25=H$133,SUM($E26:H26),0))</f>
        <v>0.63659296546335753</v>
      </c>
      <c r="I151" s="49">
        <f>IF('1.0 Data'!$T25="As incurred",I26,IF('1.0 Data'!$T25=I$133,SUM($E26:I26),0))</f>
        <v>0.65250778959994149</v>
      </c>
      <c r="J151" s="50">
        <f t="shared" si="27"/>
        <v>3.8392568076221636</v>
      </c>
    </row>
    <row r="152" spans="1:12">
      <c r="A152" s="22" t="str">
        <f>'2.0 Capex Real Dollars'!A152</f>
        <v>Program Management and Material Risk</v>
      </c>
      <c r="B152" s="22" t="str">
        <f t="shared" si="25"/>
        <v>nominal</v>
      </c>
      <c r="C152" s="22" t="str">
        <f>'2.0 Capex Real Dollars'!C152</f>
        <v>OTHER</v>
      </c>
      <c r="D152" s="22" t="str">
        <f>'2.0 Capex Real Dollars'!D152</f>
        <v>Non-network IT &amp; communications</v>
      </c>
      <c r="E152" s="49">
        <f>IF('1.0 Data'!$T26="As incurred",E27,IF('1.0 Data'!$T26=E$133,SUM($E27:E27),0))</f>
        <v>4.7282846777917775E-2</v>
      </c>
      <c r="F152" s="49">
        <f>IF('1.0 Data'!$T26="As incurred",F27,IF('1.0 Data'!$T26=F$133,SUM($E27:F27),0))</f>
        <v>0</v>
      </c>
      <c r="G152" s="49">
        <f>IF('1.0 Data'!$T26="As incurred",G27,IF('1.0 Data'!$T26=G$133,SUM($E27:G27),0))</f>
        <v>0</v>
      </c>
      <c r="H152" s="49">
        <f>IF('1.0 Data'!$T26="As incurred",H27,IF('1.0 Data'!$T26=H$133,SUM($E27:H27),0))</f>
        <v>0</v>
      </c>
      <c r="I152" s="49">
        <f>IF('1.0 Data'!$T26="As incurred",I27,IF('1.0 Data'!$T26=I$133,SUM($E27:I27),0))</f>
        <v>0</v>
      </c>
      <c r="J152" s="50">
        <f t="shared" si="27"/>
        <v>4.7282846777917775E-2</v>
      </c>
    </row>
    <row r="153" spans="1:12">
      <c r="A153" s="22" t="str">
        <f>'2.0 Capex Real Dollars'!A153</f>
        <v>Enterprise Security Governance</v>
      </c>
      <c r="B153" s="22" t="str">
        <f t="shared" si="25"/>
        <v>nominal</v>
      </c>
      <c r="C153" s="22" t="str">
        <f>'2.0 Capex Real Dollars'!C153</f>
        <v>OTHER</v>
      </c>
      <c r="D153" s="22" t="str">
        <f>'2.0 Capex Real Dollars'!D153</f>
        <v>Non-network IT &amp; communications</v>
      </c>
      <c r="E153" s="49">
        <f>IF('1.0 Data'!$T27="As incurred",E28,IF('1.0 Data'!$T27=E$133,SUM($E28:E28),0))</f>
        <v>3.4004678570675143E-2</v>
      </c>
      <c r="F153" s="49">
        <f>IF('1.0 Data'!$T27="As incurred",F28,IF('1.0 Data'!$T27=F$133,SUM($E28:F28),0))</f>
        <v>0</v>
      </c>
      <c r="G153" s="49">
        <f>IF('1.0 Data'!$T27="As incurred",G28,IF('1.0 Data'!$T27=G$133,SUM($E28:G28),0))</f>
        <v>8.2701262158279623E-2</v>
      </c>
      <c r="H153" s="49">
        <f>IF('1.0 Data'!$T27="As incurred",H28,IF('1.0 Data'!$T27=H$133,SUM($E28:H28),0))</f>
        <v>8.4879062061780988E-2</v>
      </c>
      <c r="I153" s="49">
        <f>IF('1.0 Data'!$T27="As incurred",I28,IF('1.0 Data'!$T27=I$133,SUM($E28:I28),0))</f>
        <v>8.7001038613325518E-2</v>
      </c>
      <c r="J153" s="50">
        <f t="shared" si="27"/>
        <v>0.2885860414040613</v>
      </c>
    </row>
    <row r="154" spans="1:12">
      <c r="A154" s="22" t="str">
        <f>'2.0 Capex Real Dollars'!A154</f>
        <v>Supply Chain Security</v>
      </c>
      <c r="B154" s="22" t="str">
        <f t="shared" si="25"/>
        <v>nominal</v>
      </c>
      <c r="C154" s="22" t="str">
        <f>'2.0 Capex Real Dollars'!C154</f>
        <v>OTHER</v>
      </c>
      <c r="D154" s="22" t="str">
        <f>'2.0 Capex Real Dollars'!D154</f>
        <v>Non-network IT &amp; communications</v>
      </c>
      <c r="E154" s="49">
        <f>IF('1.0 Data'!$T28="As incurred",E29,IF('1.0 Data'!$T28=E$133,SUM($E29:E29),0))</f>
        <v>3.3960469853925597E-2</v>
      </c>
      <c r="F154" s="49">
        <f>IF('1.0 Data'!$T28="As incurred",F29,IF('1.0 Data'!$T28=F$133,SUM($E29:F29),0))</f>
        <v>0</v>
      </c>
      <c r="G154" s="49">
        <f>IF('1.0 Data'!$T28="As incurred",G29,IF('1.0 Data'!$T28=G$133,SUM($E29:G29),0))</f>
        <v>0</v>
      </c>
      <c r="H154" s="49">
        <f>IF('1.0 Data'!$T28="As incurred",H29,IF('1.0 Data'!$T28=H$133,SUM($E29:H29),0))</f>
        <v>0</v>
      </c>
      <c r="I154" s="49">
        <f>IF('1.0 Data'!$T28="As incurred",I29,IF('1.0 Data'!$T28=I$133,SUM($E29:I29),0))</f>
        <v>0</v>
      </c>
      <c r="J154" s="50">
        <f t="shared" si="27"/>
        <v>3.3960469853925597E-2</v>
      </c>
    </row>
    <row r="155" spans="1:12" ht="15" thickBot="1">
      <c r="A155" s="22" t="str">
        <f>'2.0 Capex Real Dollars'!A155</f>
        <v>Physical Security and Natural Hazards</v>
      </c>
      <c r="B155" s="22" t="str">
        <f t="shared" ref="B155" si="28">IF(A155="","",$B$10)</f>
        <v>nominal</v>
      </c>
      <c r="C155" s="22" t="str">
        <f>'2.0 Capex Real Dollars'!C155</f>
        <v>BUILDING INSTALLATION</v>
      </c>
      <c r="D155" s="22" t="str">
        <f>'2.0 Capex Real Dollars'!D155</f>
        <v>Non-network buildings and property expenditure</v>
      </c>
      <c r="E155" s="49">
        <f>IF('1.0 Data'!$T29="As incurred",E30,IF('1.0 Data'!$T29=E$133,SUM($E30:E30),0))</f>
        <v>0</v>
      </c>
      <c r="F155" s="49">
        <f>IF('1.0 Data'!$T29="As incurred",F30,IF('1.0 Data'!$T29=F$133,SUM($E30:F30),0))</f>
        <v>0</v>
      </c>
      <c r="G155" s="49">
        <f>IF('1.0 Data'!$T29="As incurred",G30,IF('1.0 Data'!$T29=G$133,SUM($E30:G30),0))</f>
        <v>0</v>
      </c>
      <c r="H155" s="49">
        <f>IF('1.0 Data'!$T29="As incurred",H30,IF('1.0 Data'!$T29=H$133,SUM($E30:H30),0))</f>
        <v>0</v>
      </c>
      <c r="I155" s="49">
        <f>IF('1.0 Data'!$T29="As incurred",I30,IF('1.0 Data'!$T29=I$133,SUM($E30:I30),0))</f>
        <v>0</v>
      </c>
      <c r="J155" s="50">
        <f t="shared" si="27"/>
        <v>0</v>
      </c>
    </row>
    <row r="156" spans="1:12" ht="15.6" thickTop="1" thickBot="1">
      <c r="A156" s="22" t="str">
        <f>'2.0 Capex Real Dollars'!A156</f>
        <v>Total</v>
      </c>
      <c r="B156" s="22" t="str">
        <f t="shared" si="25"/>
        <v>nominal</v>
      </c>
      <c r="C156" s="22">
        <f>'2.0 Capex Real Dollars'!C156</f>
        <v>0</v>
      </c>
      <c r="D156" s="22"/>
      <c r="E156" s="45">
        <f t="shared" ref="E156:J156" si="29">SUM(E135:E155)</f>
        <v>5.8201512184797055</v>
      </c>
      <c r="F156" s="45">
        <f t="shared" si="29"/>
        <v>10.220807704830229</v>
      </c>
      <c r="G156" s="45">
        <f t="shared" si="29"/>
        <v>1.1145410590365354</v>
      </c>
      <c r="H156" s="45">
        <f t="shared" si="29"/>
        <v>1.3491160068910475</v>
      </c>
      <c r="I156" s="45">
        <f t="shared" si="29"/>
        <v>96.90027067254384</v>
      </c>
      <c r="J156" s="45">
        <f t="shared" si="29"/>
        <v>115.40488666178139</v>
      </c>
      <c r="L156" s="30">
        <f>J156-J116</f>
        <v>-2.1604956130061908</v>
      </c>
    </row>
    <row r="157" spans="1:12" ht="15" thickTop="1">
      <c r="E157" s="51"/>
      <c r="F157" s="51"/>
      <c r="G157" s="51"/>
      <c r="H157" s="51"/>
      <c r="I157" s="51"/>
      <c r="J157" s="51"/>
    </row>
    <row r="158" spans="1:12" ht="16.8">
      <c r="A158" s="4" t="str">
        <f>'2.0 Capex Real Dollars'!A158</f>
        <v>by Asset Class</v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</row>
    <row r="159" spans="1:12">
      <c r="A159" s="18" t="str">
        <f>'2.0 Capex Real Dollars'!A159</f>
        <v>Asset Class</v>
      </c>
      <c r="B159" s="18" t="str">
        <f>B133</f>
        <v>$</v>
      </c>
      <c r="C159" s="18"/>
      <c r="D159" s="18"/>
      <c r="E159" s="18" t="str">
        <f t="shared" ref="E159:J159" si="30">E133</f>
        <v>2025/26</v>
      </c>
      <c r="F159" s="18" t="str">
        <f t="shared" si="30"/>
        <v>2026/27</v>
      </c>
      <c r="G159" s="18" t="str">
        <f t="shared" si="30"/>
        <v>2027/28</v>
      </c>
      <c r="H159" s="18" t="str">
        <f t="shared" si="30"/>
        <v>2028/29</v>
      </c>
      <c r="I159" s="18" t="str">
        <f t="shared" si="30"/>
        <v>2029/30</v>
      </c>
      <c r="J159" s="18" t="str">
        <f t="shared" si="30"/>
        <v>Total</v>
      </c>
      <c r="K159" s="18"/>
      <c r="L159" s="18"/>
    </row>
    <row r="161" spans="1:10">
      <c r="A161" s="22" t="str">
        <f>'2.0 Capex Real Dollars'!A161</f>
        <v>AC FILTERS</v>
      </c>
      <c r="B161" s="22" t="str">
        <f t="shared" ref="B161:B175" si="31">IF(A161="","",$B$10)</f>
        <v>nominal</v>
      </c>
      <c r="C161" s="22">
        <f>'2.0 Capex Real Dollars'!C161</f>
        <v>0</v>
      </c>
      <c r="D161" s="22">
        <f>'2.0 Capex Real Dollars'!D161</f>
        <v>0</v>
      </c>
      <c r="E161" s="49">
        <f t="shared" ref="E161:I170" si="32">IF($A161="",0,SUMIF($C$135:$C$156,$A161,E$135:E$156))</f>
        <v>0</v>
      </c>
      <c r="F161" s="49">
        <f t="shared" si="32"/>
        <v>0</v>
      </c>
      <c r="G161" s="49">
        <f t="shared" si="32"/>
        <v>0</v>
      </c>
      <c r="H161" s="49">
        <f t="shared" si="32"/>
        <v>0</v>
      </c>
      <c r="I161" s="49">
        <f t="shared" si="32"/>
        <v>0</v>
      </c>
      <c r="J161" s="50">
        <f t="shared" ref="J161" si="33">SUM(E161:I161)</f>
        <v>0</v>
      </c>
    </row>
    <row r="162" spans="1:10">
      <c r="A162" s="22" t="str">
        <f>'2.0 Capex Real Dollars'!A162</f>
        <v>AC SWITCHYARD</v>
      </c>
      <c r="B162" s="22" t="str">
        <f t="shared" si="31"/>
        <v>nominal</v>
      </c>
      <c r="C162" s="22">
        <f>'2.0 Capex Real Dollars'!C162</f>
        <v>0</v>
      </c>
      <c r="D162" s="22">
        <f>'2.0 Capex Real Dollars'!D162</f>
        <v>0</v>
      </c>
      <c r="E162" s="49">
        <f t="shared" si="32"/>
        <v>0</v>
      </c>
      <c r="F162" s="49">
        <f t="shared" si="32"/>
        <v>0</v>
      </c>
      <c r="G162" s="49">
        <f t="shared" si="32"/>
        <v>0</v>
      </c>
      <c r="H162" s="49">
        <f t="shared" si="32"/>
        <v>0</v>
      </c>
      <c r="I162" s="49">
        <f t="shared" si="32"/>
        <v>0</v>
      </c>
      <c r="J162" s="50">
        <f t="shared" ref="J162:J175" si="34">SUM(E162:I162)</f>
        <v>0</v>
      </c>
    </row>
    <row r="163" spans="1:10">
      <c r="A163" s="22" t="str">
        <f>'2.0 Capex Real Dollars'!A163</f>
        <v>AUXILIARY SYSTEMS</v>
      </c>
      <c r="B163" s="22" t="str">
        <f t="shared" si="31"/>
        <v>nominal</v>
      </c>
      <c r="C163" s="22">
        <f>'2.0 Capex Real Dollars'!C163</f>
        <v>0</v>
      </c>
      <c r="D163" s="22">
        <f>'2.0 Capex Real Dollars'!D163</f>
        <v>0</v>
      </c>
      <c r="E163" s="49">
        <f t="shared" si="32"/>
        <v>0</v>
      </c>
      <c r="F163" s="49">
        <f t="shared" si="32"/>
        <v>0</v>
      </c>
      <c r="G163" s="49">
        <f t="shared" si="32"/>
        <v>0</v>
      </c>
      <c r="H163" s="49">
        <f t="shared" si="32"/>
        <v>0</v>
      </c>
      <c r="I163" s="49">
        <f t="shared" si="32"/>
        <v>0</v>
      </c>
      <c r="J163" s="50">
        <f t="shared" si="34"/>
        <v>0</v>
      </c>
    </row>
    <row r="164" spans="1:10">
      <c r="A164" s="22" t="str">
        <f>'2.0 Capex Real Dollars'!A164</f>
        <v>CABLE</v>
      </c>
      <c r="B164" s="22" t="str">
        <f t="shared" si="31"/>
        <v>nominal</v>
      </c>
      <c r="C164" s="22">
        <f>'2.0 Capex Real Dollars'!C164</f>
        <v>0</v>
      </c>
      <c r="D164" s="22">
        <f>'2.0 Capex Real Dollars'!D164</f>
        <v>0</v>
      </c>
      <c r="E164" s="49">
        <f t="shared" si="32"/>
        <v>3.6950022000000002</v>
      </c>
      <c r="F164" s="49">
        <f t="shared" si="32"/>
        <v>7.6948619999999996</v>
      </c>
      <c r="G164" s="49">
        <f t="shared" si="32"/>
        <v>0</v>
      </c>
      <c r="H164" s="49">
        <f t="shared" si="32"/>
        <v>0</v>
      </c>
      <c r="I164" s="49">
        <f t="shared" si="32"/>
        <v>0</v>
      </c>
      <c r="J164" s="50">
        <f t="shared" si="34"/>
        <v>11.3898642</v>
      </c>
    </row>
    <row r="165" spans="1:10">
      <c r="A165" s="22" t="str">
        <f>'2.0 Capex Real Dollars'!A165</f>
        <v>CONTROL SYSTEM</v>
      </c>
      <c r="B165" s="22" t="str">
        <f t="shared" si="31"/>
        <v>nominal</v>
      </c>
      <c r="C165" s="22">
        <f>'2.0 Capex Real Dollars'!C165</f>
        <v>0</v>
      </c>
      <c r="D165" s="22">
        <f>'2.0 Capex Real Dollars'!D165</f>
        <v>0</v>
      </c>
      <c r="E165" s="49">
        <f t="shared" si="32"/>
        <v>0</v>
      </c>
      <c r="F165" s="49">
        <f t="shared" si="32"/>
        <v>0</v>
      </c>
      <c r="G165" s="49">
        <f t="shared" si="32"/>
        <v>0</v>
      </c>
      <c r="H165" s="49">
        <f t="shared" si="32"/>
        <v>0</v>
      </c>
      <c r="I165" s="49">
        <f t="shared" si="32"/>
        <v>95.732389312011108</v>
      </c>
      <c r="J165" s="50">
        <f t="shared" si="34"/>
        <v>95.732389312011108</v>
      </c>
    </row>
    <row r="166" spans="1:10">
      <c r="A166" s="22" t="str">
        <f>'2.0 Capex Real Dollars'!A166</f>
        <v>CONVERTER TRANSFORMER</v>
      </c>
      <c r="B166" s="22" t="str">
        <f t="shared" si="31"/>
        <v>nominal</v>
      </c>
      <c r="C166" s="22">
        <f>'2.0 Capex Real Dollars'!C166</f>
        <v>0</v>
      </c>
      <c r="D166" s="22">
        <f>'2.0 Capex Real Dollars'!D166</f>
        <v>0</v>
      </c>
      <c r="E166" s="49">
        <f t="shared" si="32"/>
        <v>0</v>
      </c>
      <c r="F166" s="49">
        <f t="shared" si="32"/>
        <v>0</v>
      </c>
      <c r="G166" s="49">
        <f t="shared" si="32"/>
        <v>0</v>
      </c>
      <c r="H166" s="49">
        <f t="shared" si="32"/>
        <v>0</v>
      </c>
      <c r="I166" s="49">
        <f t="shared" si="32"/>
        <v>0</v>
      </c>
      <c r="J166" s="50">
        <f t="shared" si="34"/>
        <v>0</v>
      </c>
    </row>
    <row r="167" spans="1:10">
      <c r="A167" s="22" t="str">
        <f>'2.0 Capex Real Dollars'!A167</f>
        <v>DC FILTER</v>
      </c>
      <c r="B167" s="22" t="str">
        <f t="shared" si="31"/>
        <v>nominal</v>
      </c>
      <c r="C167" s="22">
        <f>'2.0 Capex Real Dollars'!C167</f>
        <v>0</v>
      </c>
      <c r="D167" s="22">
        <f>'2.0 Capex Real Dollars'!D167</f>
        <v>0</v>
      </c>
      <c r="E167" s="49">
        <f t="shared" si="32"/>
        <v>0</v>
      </c>
      <c r="F167" s="49">
        <f t="shared" si="32"/>
        <v>0</v>
      </c>
      <c r="G167" s="49">
        <f t="shared" si="32"/>
        <v>0</v>
      </c>
      <c r="H167" s="49">
        <f t="shared" si="32"/>
        <v>0</v>
      </c>
      <c r="I167" s="49">
        <f t="shared" si="32"/>
        <v>0</v>
      </c>
      <c r="J167" s="50">
        <f t="shared" si="34"/>
        <v>0</v>
      </c>
    </row>
    <row r="168" spans="1:10">
      <c r="A168" s="22" t="str">
        <f>'2.0 Capex Real Dollars'!A168</f>
        <v>DC SWITCHYARD</v>
      </c>
      <c r="B168" s="22" t="str">
        <f t="shared" si="31"/>
        <v>nominal</v>
      </c>
      <c r="C168" s="22">
        <f>'2.0 Capex Real Dollars'!C168</f>
        <v>0</v>
      </c>
      <c r="D168" s="22">
        <f>'2.0 Capex Real Dollars'!D168</f>
        <v>0</v>
      </c>
      <c r="E168" s="49">
        <f t="shared" si="32"/>
        <v>0</v>
      </c>
      <c r="F168" s="49">
        <f t="shared" si="32"/>
        <v>0</v>
      </c>
      <c r="G168" s="49">
        <f t="shared" si="32"/>
        <v>0</v>
      </c>
      <c r="H168" s="49">
        <f t="shared" si="32"/>
        <v>0</v>
      </c>
      <c r="I168" s="49">
        <f t="shared" si="32"/>
        <v>0</v>
      </c>
      <c r="J168" s="50">
        <f t="shared" si="34"/>
        <v>0</v>
      </c>
    </row>
    <row r="169" spans="1:10">
      <c r="A169" s="22" t="str">
        <f>'2.0 Capex Real Dollars'!A169</f>
        <v>EASEMENT</v>
      </c>
      <c r="B169" s="22" t="str">
        <f t="shared" si="31"/>
        <v>nominal</v>
      </c>
      <c r="C169" s="22">
        <f>'2.0 Capex Real Dollars'!C169</f>
        <v>0</v>
      </c>
      <c r="D169" s="22">
        <f>'2.0 Capex Real Dollars'!D169</f>
        <v>0</v>
      </c>
      <c r="E169" s="49">
        <f t="shared" si="32"/>
        <v>0</v>
      </c>
      <c r="F169" s="49">
        <f t="shared" si="32"/>
        <v>0</v>
      </c>
      <c r="G169" s="49">
        <f t="shared" si="32"/>
        <v>0</v>
      </c>
      <c r="H169" s="49">
        <f t="shared" si="32"/>
        <v>0</v>
      </c>
      <c r="I169" s="49">
        <f t="shared" si="32"/>
        <v>0</v>
      </c>
      <c r="J169" s="50">
        <f t="shared" si="34"/>
        <v>0</v>
      </c>
    </row>
    <row r="170" spans="1:10">
      <c r="A170" s="22" t="str">
        <f>'2.0 Capex Real Dollars'!A170</f>
        <v>FREEHOLD LAND</v>
      </c>
      <c r="B170" s="22" t="str">
        <f t="shared" si="31"/>
        <v>nominal</v>
      </c>
      <c r="C170" s="22">
        <f>'2.0 Capex Real Dollars'!C170</f>
        <v>0</v>
      </c>
      <c r="D170" s="22">
        <f>'2.0 Capex Real Dollars'!D170</f>
        <v>0</v>
      </c>
      <c r="E170" s="49">
        <f t="shared" si="32"/>
        <v>0</v>
      </c>
      <c r="F170" s="49">
        <f t="shared" si="32"/>
        <v>0</v>
      </c>
      <c r="G170" s="49">
        <f t="shared" si="32"/>
        <v>0</v>
      </c>
      <c r="H170" s="49">
        <f t="shared" si="32"/>
        <v>0</v>
      </c>
      <c r="I170" s="49">
        <f t="shared" si="32"/>
        <v>0</v>
      </c>
      <c r="J170" s="50">
        <f t="shared" si="34"/>
        <v>0</v>
      </c>
    </row>
    <row r="171" spans="1:10">
      <c r="A171" s="22" t="str">
        <f>'2.0 Capex Real Dollars'!A171</f>
        <v>MEASURING DEVICES</v>
      </c>
      <c r="B171" s="22" t="str">
        <f t="shared" si="31"/>
        <v>nominal</v>
      </c>
      <c r="C171" s="22">
        <f>'2.0 Capex Real Dollars'!C171</f>
        <v>0</v>
      </c>
      <c r="D171" s="22">
        <f>'2.0 Capex Real Dollars'!D171</f>
        <v>0</v>
      </c>
      <c r="E171" s="49">
        <f t="shared" ref="E171:I182" si="35">IF($A171="",0,SUMIF($C$135:$C$156,$A171,E$135:E$156))</f>
        <v>0</v>
      </c>
      <c r="F171" s="49">
        <f t="shared" si="35"/>
        <v>0</v>
      </c>
      <c r="G171" s="49">
        <f t="shared" si="35"/>
        <v>0</v>
      </c>
      <c r="H171" s="49">
        <f t="shared" si="35"/>
        <v>0</v>
      </c>
      <c r="I171" s="49">
        <f t="shared" si="35"/>
        <v>0</v>
      </c>
      <c r="J171" s="50">
        <f t="shared" si="34"/>
        <v>0</v>
      </c>
    </row>
    <row r="172" spans="1:10">
      <c r="A172" s="22" t="str">
        <f>'2.0 Capex Real Dollars'!A172</f>
        <v>MOTOR VEHICLES</v>
      </c>
      <c r="B172" s="22" t="str">
        <f t="shared" si="31"/>
        <v>nominal</v>
      </c>
      <c r="C172" s="22">
        <f>'2.0 Capex Real Dollars'!C172</f>
        <v>0</v>
      </c>
      <c r="D172" s="22">
        <f>'2.0 Capex Real Dollars'!D172</f>
        <v>0</v>
      </c>
      <c r="E172" s="49">
        <f t="shared" si="35"/>
        <v>0</v>
      </c>
      <c r="F172" s="49">
        <f t="shared" si="35"/>
        <v>0</v>
      </c>
      <c r="G172" s="49">
        <f t="shared" si="35"/>
        <v>0</v>
      </c>
      <c r="H172" s="49">
        <f t="shared" si="35"/>
        <v>0</v>
      </c>
      <c r="I172" s="49">
        <f t="shared" si="35"/>
        <v>0</v>
      </c>
      <c r="J172" s="50">
        <f t="shared" si="34"/>
        <v>0</v>
      </c>
    </row>
    <row r="173" spans="1:10">
      <c r="A173" s="22" t="str">
        <f>'2.0 Capex Real Dollars'!A173</f>
        <v>OTHER</v>
      </c>
      <c r="B173" s="22" t="str">
        <f t="shared" si="31"/>
        <v>nominal</v>
      </c>
      <c r="C173" s="22"/>
      <c r="D173" s="22"/>
      <c r="E173" s="49">
        <f t="shared" si="35"/>
        <v>1.8683769095010752</v>
      </c>
      <c r="F173" s="49">
        <f t="shared" si="35"/>
        <v>1.4774829054055807</v>
      </c>
      <c r="G173" s="49">
        <f t="shared" si="35"/>
        <v>0.98499027920889026</v>
      </c>
      <c r="H173" s="49">
        <f t="shared" si="35"/>
        <v>1.0698952111285243</v>
      </c>
      <c r="I173" s="49">
        <f t="shared" si="35"/>
        <v>1.1678813605327492</v>
      </c>
      <c r="J173" s="50">
        <f t="shared" si="34"/>
        <v>6.5686266657768195</v>
      </c>
    </row>
    <row r="174" spans="1:10">
      <c r="A174" s="22" t="str">
        <f>'2.0 Capex Real Dollars'!A174</f>
        <v>OVERHEAD LINES</v>
      </c>
      <c r="B174" s="22" t="str">
        <f t="shared" si="31"/>
        <v>nominal</v>
      </c>
      <c r="C174" s="22"/>
      <c r="D174" s="22"/>
      <c r="E174" s="49">
        <f t="shared" si="35"/>
        <v>0</v>
      </c>
      <c r="F174" s="49">
        <f t="shared" si="35"/>
        <v>0</v>
      </c>
      <c r="G174" s="49">
        <f t="shared" si="35"/>
        <v>0</v>
      </c>
      <c r="H174" s="49">
        <f t="shared" si="35"/>
        <v>0</v>
      </c>
      <c r="I174" s="49">
        <f t="shared" si="35"/>
        <v>0</v>
      </c>
      <c r="J174" s="50">
        <f t="shared" si="34"/>
        <v>0</v>
      </c>
    </row>
    <row r="175" spans="1:10">
      <c r="A175" s="22" t="str">
        <f>'2.0 Capex Real Dollars'!A175</f>
        <v>SMOOTHING REACTOR</v>
      </c>
      <c r="B175" s="22" t="str">
        <f t="shared" si="31"/>
        <v>nominal</v>
      </c>
      <c r="C175" s="22"/>
      <c r="D175" s="22"/>
      <c r="E175" s="49">
        <f t="shared" si="35"/>
        <v>0</v>
      </c>
      <c r="F175" s="49">
        <f t="shared" si="35"/>
        <v>0.79633672775229347</v>
      </c>
      <c r="G175" s="49">
        <f t="shared" si="35"/>
        <v>0</v>
      </c>
      <c r="H175" s="49">
        <f t="shared" si="35"/>
        <v>0</v>
      </c>
      <c r="I175" s="49">
        <f t="shared" si="35"/>
        <v>0</v>
      </c>
      <c r="J175" s="50">
        <f t="shared" si="34"/>
        <v>0.79633672775229347</v>
      </c>
    </row>
    <row r="176" spans="1:10">
      <c r="A176" s="22" t="str">
        <f>'2.0 Capex Real Dollars'!A176</f>
        <v>STATION POWER SUPPLY</v>
      </c>
      <c r="B176" s="22" t="str">
        <f t="shared" ref="B176:B180" si="36">IF(A176="","",$B$10)</f>
        <v>nominal</v>
      </c>
      <c r="C176" s="22"/>
      <c r="D176" s="22"/>
      <c r="E176" s="49">
        <f t="shared" si="35"/>
        <v>0</v>
      </c>
      <c r="F176" s="49">
        <f t="shared" si="35"/>
        <v>0</v>
      </c>
      <c r="G176" s="49">
        <f t="shared" si="35"/>
        <v>0</v>
      </c>
      <c r="H176" s="49">
        <f t="shared" si="35"/>
        <v>0</v>
      </c>
      <c r="I176" s="49">
        <f t="shared" si="35"/>
        <v>0</v>
      </c>
      <c r="J176" s="50">
        <f t="shared" ref="J176:J180" si="37">SUM(E176:I176)</f>
        <v>0</v>
      </c>
    </row>
    <row r="177" spans="1:12">
      <c r="A177" s="22" t="str">
        <f>'2.0 Capex Real Dollars'!A177</f>
        <v>SWITCHYARD COMPONENTS</v>
      </c>
      <c r="B177" s="22" t="str">
        <f t="shared" si="36"/>
        <v>nominal</v>
      </c>
      <c r="C177" s="22"/>
      <c r="D177" s="22"/>
      <c r="E177" s="49">
        <f t="shared" si="35"/>
        <v>6.1255119453924922E-2</v>
      </c>
      <c r="F177" s="49">
        <f t="shared" si="35"/>
        <v>0.25212607167235496</v>
      </c>
      <c r="G177" s="49">
        <f t="shared" si="35"/>
        <v>0.12955077982764507</v>
      </c>
      <c r="H177" s="49">
        <f t="shared" si="35"/>
        <v>0.2792207957625234</v>
      </c>
      <c r="I177" s="49">
        <f t="shared" si="35"/>
        <v>0</v>
      </c>
      <c r="J177" s="50">
        <f t="shared" si="37"/>
        <v>0.72215276671644835</v>
      </c>
    </row>
    <row r="178" spans="1:12">
      <c r="A178" s="22" t="str">
        <f>'2.0 Capex Real Dollars'!A178</f>
        <v>VALVE COOLING</v>
      </c>
      <c r="B178" s="22" t="str">
        <f t="shared" si="36"/>
        <v>nominal</v>
      </c>
      <c r="C178" s="22"/>
      <c r="D178" s="22"/>
      <c r="E178" s="49">
        <f t="shared" si="35"/>
        <v>0</v>
      </c>
      <c r="F178" s="49">
        <f t="shared" si="35"/>
        <v>0</v>
      </c>
      <c r="G178" s="49">
        <f t="shared" si="35"/>
        <v>0</v>
      </c>
      <c r="H178" s="49">
        <f t="shared" si="35"/>
        <v>0</v>
      </c>
      <c r="I178" s="49">
        <f t="shared" si="35"/>
        <v>0</v>
      </c>
      <c r="J178" s="50">
        <f t="shared" si="37"/>
        <v>0</v>
      </c>
    </row>
    <row r="179" spans="1:12">
      <c r="A179" s="22" t="str">
        <f>'2.0 Capex Real Dollars'!A179</f>
        <v>VALVE HALL</v>
      </c>
      <c r="B179" s="22" t="str">
        <f t="shared" si="36"/>
        <v>nominal</v>
      </c>
      <c r="C179" s="22"/>
      <c r="D179" s="22"/>
      <c r="E179" s="49">
        <f t="shared" si="35"/>
        <v>0</v>
      </c>
      <c r="F179" s="49">
        <f t="shared" si="35"/>
        <v>0</v>
      </c>
      <c r="G179" s="49">
        <f t="shared" si="35"/>
        <v>0</v>
      </c>
      <c r="H179" s="49">
        <f t="shared" si="35"/>
        <v>0</v>
      </c>
      <c r="I179" s="49">
        <f t="shared" si="35"/>
        <v>0</v>
      </c>
      <c r="J179" s="50">
        <f t="shared" si="37"/>
        <v>0</v>
      </c>
    </row>
    <row r="180" spans="1:12">
      <c r="A180" s="22" t="str">
        <f>'2.0 Capex Real Dollars'!A181</f>
        <v>IN-HOUSE SOFTWARE</v>
      </c>
      <c r="B180" s="22" t="str">
        <f t="shared" si="36"/>
        <v>nominal</v>
      </c>
      <c r="C180" s="22"/>
      <c r="D180" s="22"/>
      <c r="E180" s="49">
        <f t="shared" si="35"/>
        <v>0.19551698952470387</v>
      </c>
      <c r="F180" s="49">
        <f t="shared" si="35"/>
        <v>0</v>
      </c>
      <c r="G180" s="49">
        <f t="shared" si="35"/>
        <v>0</v>
      </c>
      <c r="H180" s="49">
        <f t="shared" si="35"/>
        <v>0</v>
      </c>
      <c r="I180" s="49">
        <f t="shared" si="35"/>
        <v>0</v>
      </c>
      <c r="J180" s="50">
        <f t="shared" si="37"/>
        <v>0.19551698952470387</v>
      </c>
    </row>
    <row r="181" spans="1:12" ht="15" thickBot="1">
      <c r="A181" s="22" t="str">
        <f>'2.0 Capex Real Dollars'!A182</f>
        <v>Total</v>
      </c>
      <c r="B181" s="22" t="str">
        <f t="shared" ref="B181:B182" si="38">IF(A181="","",$B$10)</f>
        <v>nominal</v>
      </c>
      <c r="C181" s="22"/>
      <c r="D181" s="22"/>
      <c r="E181" s="49">
        <f t="shared" si="35"/>
        <v>0</v>
      </c>
      <c r="F181" s="49">
        <f t="shared" si="35"/>
        <v>0</v>
      </c>
      <c r="G181" s="49">
        <f t="shared" si="35"/>
        <v>0</v>
      </c>
      <c r="H181" s="49">
        <f t="shared" si="35"/>
        <v>0</v>
      </c>
      <c r="I181" s="49">
        <f t="shared" si="35"/>
        <v>0</v>
      </c>
      <c r="J181" s="50">
        <f t="shared" ref="J181:J182" si="39">SUM(E181:I181)</f>
        <v>0</v>
      </c>
    </row>
    <row r="182" spans="1:12" ht="15.6" thickTop="1" thickBot="1">
      <c r="A182" s="22">
        <f>'2.0 Capex Real Dollars'!A183</f>
        <v>0</v>
      </c>
      <c r="B182" s="22" t="str">
        <f t="shared" si="38"/>
        <v>nominal</v>
      </c>
      <c r="C182" s="22"/>
      <c r="D182" s="22"/>
      <c r="E182" s="49">
        <f t="shared" si="35"/>
        <v>5.8201512184797055</v>
      </c>
      <c r="F182" s="49">
        <f t="shared" si="35"/>
        <v>10.220807704830229</v>
      </c>
      <c r="G182" s="49">
        <f t="shared" si="35"/>
        <v>1.1145410590365354</v>
      </c>
      <c r="H182" s="49">
        <f t="shared" si="35"/>
        <v>1.3491160068910475</v>
      </c>
      <c r="I182" s="49">
        <f t="shared" si="35"/>
        <v>96.90027067254384</v>
      </c>
      <c r="J182" s="50">
        <f t="shared" si="39"/>
        <v>115.40488666178136</v>
      </c>
      <c r="L182" s="30">
        <f>J182-J156</f>
        <v>0</v>
      </c>
    </row>
    <row r="183" spans="1:12" ht="15.6" thickTop="1" thickBot="1"/>
    <row r="184" spans="1:12" ht="15.6" thickTop="1" thickBot="1">
      <c r="A184" s="23" t="str">
        <f>'2.0 Capex Real Dollars'!A184</f>
        <v>Check</v>
      </c>
      <c r="E184" s="30">
        <f t="shared" ref="E184:J184" si="40">E156-E182</f>
        <v>0</v>
      </c>
      <c r="F184" s="30">
        <f t="shared" si="40"/>
        <v>0</v>
      </c>
      <c r="G184" s="30">
        <f t="shared" si="40"/>
        <v>0</v>
      </c>
      <c r="H184" s="30">
        <f t="shared" si="40"/>
        <v>0</v>
      </c>
      <c r="I184" s="30">
        <f t="shared" si="40"/>
        <v>0</v>
      </c>
      <c r="J184" s="30">
        <f t="shared" si="40"/>
        <v>0</v>
      </c>
    </row>
    <row r="185" spans="1:12" ht="15" thickTop="1"/>
    <row r="186" spans="1:12" ht="18.600000000000001">
      <c r="A186" s="2" t="s">
        <v>117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1:12">
      <c r="A187" s="3" t="s">
        <v>6</v>
      </c>
      <c r="B187" s="3" t="s">
        <v>114</v>
      </c>
      <c r="C187" s="3" t="s">
        <v>4</v>
      </c>
      <c r="D187" s="3" t="s">
        <v>118</v>
      </c>
      <c r="E187" s="3" t="str">
        <f>E159</f>
        <v>2025/26</v>
      </c>
      <c r="F187" s="3" t="str">
        <f t="shared" ref="F187:J187" si="41">F159</f>
        <v>2026/27</v>
      </c>
      <c r="G187" s="3" t="str">
        <f t="shared" si="41"/>
        <v>2027/28</v>
      </c>
      <c r="H187" s="3" t="str">
        <f t="shared" si="41"/>
        <v>2028/29</v>
      </c>
      <c r="I187" s="3" t="str">
        <f t="shared" si="41"/>
        <v>2029/30</v>
      </c>
      <c r="J187" s="3" t="str">
        <f t="shared" si="41"/>
        <v>Total</v>
      </c>
      <c r="K187" s="3"/>
      <c r="L187" s="3"/>
    </row>
    <row r="188" spans="1:12">
      <c r="A188" s="22" t="str">
        <f t="shared" ref="A188:C208" si="42">A135</f>
        <v>Reactor DC Refurbishment</v>
      </c>
      <c r="B188" s="22" t="str">
        <f t="shared" si="42"/>
        <v>nominal</v>
      </c>
      <c r="C188" s="22" t="str">
        <f t="shared" si="42"/>
        <v>SMOOTHING REACTOR</v>
      </c>
      <c r="D188" s="27" t="str" cm="1">
        <f t="array" ref="D188">INDEX('1.0 Data'!$U$9:$U$36,MATCH($A188,'1.0 Data'!$R$9:$R$36,0),0)</f>
        <v>Diminishing</v>
      </c>
      <c r="E188" s="6">
        <f t="shared" ref="E188:I197" si="43">IF($D188="Immediate",E135,0)</f>
        <v>0</v>
      </c>
      <c r="F188" s="6">
        <f t="shared" si="43"/>
        <v>0</v>
      </c>
      <c r="G188" s="6">
        <f t="shared" si="43"/>
        <v>0</v>
      </c>
      <c r="H188" s="6">
        <f t="shared" si="43"/>
        <v>0</v>
      </c>
      <c r="I188" s="6">
        <f t="shared" si="43"/>
        <v>0</v>
      </c>
      <c r="J188" s="33">
        <f>SUM(E188:I188)</f>
        <v>0</v>
      </c>
    </row>
    <row r="189" spans="1:12">
      <c r="A189" s="22" t="str">
        <f t="shared" si="42"/>
        <v>Control &amp; Protection - System Renewal</v>
      </c>
      <c r="B189" s="22" t="str">
        <f t="shared" si="42"/>
        <v>nominal</v>
      </c>
      <c r="C189" s="22" t="str">
        <f t="shared" si="42"/>
        <v>CONTROL SYSTEM</v>
      </c>
      <c r="D189" s="27" t="str" cm="1">
        <f t="array" ref="D189">INDEX('1.0 Data'!$U$9:$U$36,MATCH($A189,'1.0 Data'!$R$9:$R$36,0),0)</f>
        <v>Diminishing</v>
      </c>
      <c r="E189" s="6">
        <f t="shared" si="43"/>
        <v>0</v>
      </c>
      <c r="F189" s="6">
        <f t="shared" si="43"/>
        <v>0</v>
      </c>
      <c r="G189" s="6">
        <f t="shared" si="43"/>
        <v>0</v>
      </c>
      <c r="H189" s="6">
        <f t="shared" si="43"/>
        <v>0</v>
      </c>
      <c r="I189" s="6">
        <f t="shared" si="43"/>
        <v>0</v>
      </c>
      <c r="J189" s="33">
        <f t="shared" ref="J189:J209" si="44">SUM(E189:I189)</f>
        <v>0</v>
      </c>
    </row>
    <row r="190" spans="1:12">
      <c r="A190" s="22" t="str">
        <f t="shared" si="42"/>
        <v>Spares</v>
      </c>
      <c r="B190" s="22" t="str">
        <f t="shared" si="42"/>
        <v>nominal</v>
      </c>
      <c r="C190" s="22" t="str">
        <f t="shared" si="42"/>
        <v>SWITCHYARD COMPONENTS</v>
      </c>
      <c r="D190" s="27" t="str" cm="1">
        <f t="array" ref="D190">INDEX('1.0 Data'!$U$9:$U$36,MATCH($A190,'1.0 Data'!$R$9:$R$36,0),0)</f>
        <v>Immediate</v>
      </c>
      <c r="E190" s="6">
        <f t="shared" si="43"/>
        <v>6.1255119453924922E-2</v>
      </c>
      <c r="F190" s="6">
        <f t="shared" si="43"/>
        <v>0.25212607167235496</v>
      </c>
      <c r="G190" s="6">
        <f t="shared" si="43"/>
        <v>0.12955077982764507</v>
      </c>
      <c r="H190" s="6">
        <f t="shared" si="43"/>
        <v>0.2792207957625234</v>
      </c>
      <c r="I190" s="6">
        <f t="shared" si="43"/>
        <v>0</v>
      </c>
      <c r="J190" s="33">
        <f t="shared" si="44"/>
        <v>0.72215276671644835</v>
      </c>
    </row>
    <row r="191" spans="1:12">
      <c r="A191" s="22" t="str">
        <f t="shared" si="42"/>
        <v>Subsea Cable Repair Strategy</v>
      </c>
      <c r="B191" s="22" t="str">
        <f t="shared" si="42"/>
        <v>nominal</v>
      </c>
      <c r="C191" s="22" t="str">
        <f t="shared" si="42"/>
        <v>CABLE</v>
      </c>
      <c r="D191" s="27" t="str" cm="1">
        <f t="array" ref="D191">INDEX('1.0 Data'!$U$9:$U$36,MATCH($A191,'1.0 Data'!$R$9:$R$36,0),0)</f>
        <v>Diminishing</v>
      </c>
      <c r="E191" s="6">
        <f t="shared" si="43"/>
        <v>0</v>
      </c>
      <c r="F191" s="6">
        <f t="shared" si="43"/>
        <v>0</v>
      </c>
      <c r="G191" s="6">
        <f t="shared" si="43"/>
        <v>0</v>
      </c>
      <c r="H191" s="6">
        <f t="shared" si="43"/>
        <v>0</v>
      </c>
      <c r="I191" s="6">
        <f t="shared" si="43"/>
        <v>0</v>
      </c>
      <c r="J191" s="33">
        <f t="shared" si="44"/>
        <v>0</v>
      </c>
    </row>
    <row r="192" spans="1:12">
      <c r="A192" s="22" t="str">
        <f t="shared" si="42"/>
        <v>Marine Repair Vessel Fitout</v>
      </c>
      <c r="B192" s="22" t="str">
        <f t="shared" si="42"/>
        <v>nominal</v>
      </c>
      <c r="C192" s="22" t="str">
        <f t="shared" si="42"/>
        <v>CABLE</v>
      </c>
      <c r="D192" s="27" t="str" cm="1">
        <f t="array" ref="D192">INDEX('1.0 Data'!$U$9:$U$36,MATCH($A192,'1.0 Data'!$R$9:$R$36,0),0)</f>
        <v>Diminishing</v>
      </c>
      <c r="E192" s="6">
        <f t="shared" si="43"/>
        <v>0</v>
      </c>
      <c r="F192" s="6">
        <f t="shared" si="43"/>
        <v>0</v>
      </c>
      <c r="G192" s="6">
        <f t="shared" si="43"/>
        <v>0</v>
      </c>
      <c r="H192" s="6">
        <f t="shared" si="43"/>
        <v>0</v>
      </c>
      <c r="I192" s="6">
        <f t="shared" si="43"/>
        <v>0</v>
      </c>
      <c r="J192" s="33">
        <f t="shared" si="44"/>
        <v>0</v>
      </c>
    </row>
    <row r="193" spans="1:10">
      <c r="A193" s="22" t="str">
        <f t="shared" si="42"/>
        <v>Minor Plant and Equipment</v>
      </c>
      <c r="B193" s="22" t="str">
        <f t="shared" si="42"/>
        <v>nominal</v>
      </c>
      <c r="C193" s="22" t="str">
        <f t="shared" si="42"/>
        <v>OTHER</v>
      </c>
      <c r="D193" s="27" t="str" cm="1">
        <f t="array" ref="D193">INDEX('1.0 Data'!$U$9:$U$36,MATCH($A193,'1.0 Data'!$R$9:$R$36,0),0)</f>
        <v>Diminishing</v>
      </c>
      <c r="E193" s="6">
        <f t="shared" si="43"/>
        <v>0</v>
      </c>
      <c r="F193" s="6">
        <f t="shared" si="43"/>
        <v>0</v>
      </c>
      <c r="G193" s="6">
        <f t="shared" si="43"/>
        <v>0</v>
      </c>
      <c r="H193" s="6">
        <f t="shared" si="43"/>
        <v>0</v>
      </c>
      <c r="I193" s="6">
        <f t="shared" si="43"/>
        <v>0</v>
      </c>
      <c r="J193" s="33">
        <f t="shared" si="44"/>
        <v>0</v>
      </c>
    </row>
    <row r="194" spans="1:10">
      <c r="A194" s="22" t="str">
        <f t="shared" si="42"/>
        <v>Spare Subsea Cable</v>
      </c>
      <c r="B194" s="22" t="str">
        <f t="shared" si="42"/>
        <v>nominal</v>
      </c>
      <c r="C194" s="22" t="str">
        <f t="shared" si="42"/>
        <v>CABLE</v>
      </c>
      <c r="D194" s="27" t="str" cm="1">
        <f t="array" ref="D194">INDEX('1.0 Data'!$U$9:$U$36,MATCH($A194,'1.0 Data'!$R$9:$R$36,0),0)</f>
        <v>Diminishing</v>
      </c>
      <c r="E194" s="6">
        <f t="shared" si="43"/>
        <v>0</v>
      </c>
      <c r="F194" s="6">
        <f t="shared" si="43"/>
        <v>0</v>
      </c>
      <c r="G194" s="6">
        <f t="shared" si="43"/>
        <v>0</v>
      </c>
      <c r="H194" s="6">
        <f t="shared" si="43"/>
        <v>0</v>
      </c>
      <c r="I194" s="6">
        <f t="shared" si="43"/>
        <v>0</v>
      </c>
      <c r="J194" s="33">
        <f t="shared" si="44"/>
        <v>0</v>
      </c>
    </row>
    <row r="195" spans="1:10">
      <c r="A195" s="22" t="str">
        <f t="shared" si="42"/>
        <v>Laptop</v>
      </c>
      <c r="B195" s="22" t="str">
        <f t="shared" si="42"/>
        <v>nominal</v>
      </c>
      <c r="C195" s="22" t="str">
        <f t="shared" si="42"/>
        <v>OTHER</v>
      </c>
      <c r="D195" s="27" t="str" cm="1">
        <f t="array" ref="D195">INDEX('1.0 Data'!$U$9:$U$36,MATCH($A195,'1.0 Data'!$R$9:$R$36,0),0)</f>
        <v>Diminishing</v>
      </c>
      <c r="E195" s="6">
        <f t="shared" si="43"/>
        <v>0</v>
      </c>
      <c r="F195" s="6">
        <f t="shared" si="43"/>
        <v>0</v>
      </c>
      <c r="G195" s="6">
        <f t="shared" si="43"/>
        <v>0</v>
      </c>
      <c r="H195" s="6">
        <f t="shared" si="43"/>
        <v>0</v>
      </c>
      <c r="I195" s="6">
        <f t="shared" si="43"/>
        <v>0</v>
      </c>
      <c r="J195" s="33">
        <f t="shared" si="44"/>
        <v>0</v>
      </c>
    </row>
    <row r="196" spans="1:10">
      <c r="A196" s="22" t="str">
        <f t="shared" si="42"/>
        <v>Phones</v>
      </c>
      <c r="B196" s="22" t="str">
        <f t="shared" si="42"/>
        <v>nominal</v>
      </c>
      <c r="C196" s="22" t="str">
        <f t="shared" si="42"/>
        <v>OTHER</v>
      </c>
      <c r="D196" s="27" t="str" cm="1">
        <f t="array" ref="D196">INDEX('1.0 Data'!$U$9:$U$36,MATCH($A196,'1.0 Data'!$R$9:$R$36,0),0)</f>
        <v>Diminishing</v>
      </c>
      <c r="E196" s="6">
        <f t="shared" si="43"/>
        <v>0</v>
      </c>
      <c r="F196" s="6">
        <f t="shared" si="43"/>
        <v>0</v>
      </c>
      <c r="G196" s="6">
        <f t="shared" si="43"/>
        <v>0</v>
      </c>
      <c r="H196" s="6">
        <f t="shared" si="43"/>
        <v>0</v>
      </c>
      <c r="I196" s="6">
        <f t="shared" si="43"/>
        <v>0</v>
      </c>
      <c r="J196" s="33">
        <f t="shared" si="44"/>
        <v>0</v>
      </c>
    </row>
    <row r="197" spans="1:10">
      <c r="A197" s="22" t="str">
        <f t="shared" si="42"/>
        <v>Video Conferencing Rooms</v>
      </c>
      <c r="B197" s="22" t="str">
        <f t="shared" si="42"/>
        <v>nominal</v>
      </c>
      <c r="C197" s="22" t="str">
        <f t="shared" si="42"/>
        <v>OTHER</v>
      </c>
      <c r="D197" s="27" t="str" cm="1">
        <f t="array" ref="D197">INDEX('1.0 Data'!$U$9:$U$36,MATCH($A197,'1.0 Data'!$R$9:$R$36,0),0)</f>
        <v>Diminishing</v>
      </c>
      <c r="E197" s="6">
        <f t="shared" si="43"/>
        <v>0</v>
      </c>
      <c r="F197" s="6">
        <f t="shared" si="43"/>
        <v>0</v>
      </c>
      <c r="G197" s="6">
        <f t="shared" si="43"/>
        <v>0</v>
      </c>
      <c r="H197" s="6">
        <f t="shared" si="43"/>
        <v>0</v>
      </c>
      <c r="I197" s="6">
        <f t="shared" si="43"/>
        <v>0</v>
      </c>
      <c r="J197" s="33">
        <f t="shared" si="44"/>
        <v>0</v>
      </c>
    </row>
    <row r="198" spans="1:10">
      <c r="A198" s="22" t="str">
        <f t="shared" si="42"/>
        <v>Printer</v>
      </c>
      <c r="B198" s="22" t="str">
        <f t="shared" si="42"/>
        <v>nominal</v>
      </c>
      <c r="C198" s="22" t="str">
        <f t="shared" si="42"/>
        <v>OTHER</v>
      </c>
      <c r="D198" s="27" t="str" cm="1">
        <f t="array" ref="D198">INDEX('1.0 Data'!$U$9:$U$36,MATCH($A198,'1.0 Data'!$R$9:$R$36,0),0)</f>
        <v>Diminishing</v>
      </c>
      <c r="E198" s="6">
        <f t="shared" ref="E198:I207" si="45">IF($D198="Immediate",E145,0)</f>
        <v>0</v>
      </c>
      <c r="F198" s="6">
        <f t="shared" si="45"/>
        <v>0</v>
      </c>
      <c r="G198" s="6">
        <f t="shared" si="45"/>
        <v>0</v>
      </c>
      <c r="H198" s="6">
        <f t="shared" si="45"/>
        <v>0</v>
      </c>
      <c r="I198" s="6">
        <f t="shared" si="45"/>
        <v>0</v>
      </c>
      <c r="J198" s="33">
        <f t="shared" si="44"/>
        <v>0</v>
      </c>
    </row>
    <row r="199" spans="1:10">
      <c r="A199" s="22" t="str">
        <f t="shared" si="42"/>
        <v>Enterprise Asset Management System Upgrade</v>
      </c>
      <c r="B199" s="22" t="str">
        <f t="shared" si="42"/>
        <v>nominal</v>
      </c>
      <c r="C199" s="22" t="str">
        <f t="shared" si="42"/>
        <v>IN-HOUSE SOFTWARE</v>
      </c>
      <c r="D199" s="27" t="str" cm="1">
        <f t="array" ref="D199">INDEX('1.0 Data'!$U$9:$U$36,MATCH($A199,'1.0 Data'!$R$9:$R$36,0),0)</f>
        <v>Straight Line</v>
      </c>
      <c r="E199" s="6">
        <f t="shared" si="45"/>
        <v>0</v>
      </c>
      <c r="F199" s="6">
        <f t="shared" si="45"/>
        <v>0</v>
      </c>
      <c r="G199" s="6">
        <f t="shared" si="45"/>
        <v>0</v>
      </c>
      <c r="H199" s="6">
        <f t="shared" si="45"/>
        <v>0</v>
      </c>
      <c r="I199" s="6">
        <f t="shared" si="45"/>
        <v>0</v>
      </c>
      <c r="J199" s="33">
        <f t="shared" si="44"/>
        <v>0</v>
      </c>
    </row>
    <row r="200" spans="1:10">
      <c r="A200" s="22" t="str">
        <f t="shared" si="42"/>
        <v>OT initial integration and standard asset integration</v>
      </c>
      <c r="B200" s="22" t="str">
        <f t="shared" si="42"/>
        <v>nominal</v>
      </c>
      <c r="C200" s="22" t="str">
        <f t="shared" si="42"/>
        <v>OTHER</v>
      </c>
      <c r="D200" s="27" t="str" cm="1">
        <f t="array" ref="D200">INDEX('1.0 Data'!$U$9:$U$36,MATCH($A200,'1.0 Data'!$R$9:$R$36,0),0)</f>
        <v>Diminishing</v>
      </c>
      <c r="E200" s="6">
        <f t="shared" si="45"/>
        <v>0</v>
      </c>
      <c r="F200" s="6">
        <f t="shared" si="45"/>
        <v>0</v>
      </c>
      <c r="G200" s="6">
        <f t="shared" si="45"/>
        <v>0</v>
      </c>
      <c r="H200" s="6">
        <f t="shared" si="45"/>
        <v>0</v>
      </c>
      <c r="I200" s="6">
        <f t="shared" si="45"/>
        <v>0</v>
      </c>
      <c r="J200" s="33">
        <f t="shared" si="44"/>
        <v>0</v>
      </c>
    </row>
    <row r="201" spans="1:10">
      <c r="A201" s="22" t="str">
        <f t="shared" si="42"/>
        <v>EMS basslink integration, Reliability / predictive monitoring</v>
      </c>
      <c r="B201" s="22" t="str">
        <f t="shared" si="42"/>
        <v>nominal</v>
      </c>
      <c r="C201" s="22" t="str">
        <f t="shared" si="42"/>
        <v>OTHER</v>
      </c>
      <c r="D201" s="27" t="str" cm="1">
        <f t="array" ref="D201">INDEX('1.0 Data'!$U$9:$U$36,MATCH($A201,'1.0 Data'!$R$9:$R$36,0),0)</f>
        <v>Diminishing</v>
      </c>
      <c r="E201" s="6">
        <f t="shared" si="45"/>
        <v>0</v>
      </c>
      <c r="F201" s="6">
        <f t="shared" si="45"/>
        <v>0</v>
      </c>
      <c r="G201" s="6">
        <f t="shared" si="45"/>
        <v>0</v>
      </c>
      <c r="H201" s="6">
        <f t="shared" si="45"/>
        <v>0</v>
      </c>
      <c r="I201" s="6">
        <f t="shared" si="45"/>
        <v>0</v>
      </c>
      <c r="J201" s="33">
        <f t="shared" si="44"/>
        <v>0</v>
      </c>
    </row>
    <row r="202" spans="1:10">
      <c r="A202" s="22" t="str">
        <f t="shared" si="42"/>
        <v>OT Technology Capability uplift</v>
      </c>
      <c r="B202" s="22" t="str">
        <f t="shared" si="42"/>
        <v>nominal</v>
      </c>
      <c r="C202" s="22" t="str">
        <f t="shared" si="42"/>
        <v>OTHER</v>
      </c>
      <c r="D202" s="27" t="str" cm="1">
        <f t="array" ref="D202">INDEX('1.0 Data'!$U$9:$U$36,MATCH($A202,'1.0 Data'!$R$9:$R$36,0),0)</f>
        <v>Diminishing</v>
      </c>
      <c r="E202" s="6">
        <f t="shared" si="45"/>
        <v>0</v>
      </c>
      <c r="F202" s="6">
        <f t="shared" si="45"/>
        <v>0</v>
      </c>
      <c r="G202" s="6">
        <f t="shared" si="45"/>
        <v>0</v>
      </c>
      <c r="H202" s="6">
        <f t="shared" si="45"/>
        <v>0</v>
      </c>
      <c r="I202" s="6">
        <f t="shared" si="45"/>
        <v>0</v>
      </c>
      <c r="J202" s="33">
        <f t="shared" si="44"/>
        <v>0</v>
      </c>
    </row>
    <row r="203" spans="1:10">
      <c r="A203" s="22" t="str">
        <f t="shared" si="42"/>
        <v>Program Management and Consultation</v>
      </c>
      <c r="B203" s="22" t="str">
        <f t="shared" si="42"/>
        <v>nominal</v>
      </c>
      <c r="C203" s="22" t="str">
        <f t="shared" si="42"/>
        <v>OTHER</v>
      </c>
      <c r="D203" s="27" t="str" cm="1">
        <f t="array" ref="D203">INDEX('1.0 Data'!$U$9:$U$36,MATCH($A203,'1.0 Data'!$R$9:$R$36,0),0)</f>
        <v>Diminishing</v>
      </c>
      <c r="E203" s="6">
        <f t="shared" si="45"/>
        <v>0</v>
      </c>
      <c r="F203" s="6">
        <f t="shared" si="45"/>
        <v>0</v>
      </c>
      <c r="G203" s="6">
        <f t="shared" si="45"/>
        <v>0</v>
      </c>
      <c r="H203" s="6">
        <f t="shared" si="45"/>
        <v>0</v>
      </c>
      <c r="I203" s="6">
        <f t="shared" si="45"/>
        <v>0</v>
      </c>
      <c r="J203" s="33">
        <f t="shared" si="44"/>
        <v>0</v>
      </c>
    </row>
    <row r="204" spans="1:10">
      <c r="A204" s="22" t="str">
        <f t="shared" si="42"/>
        <v>Cyber Security</v>
      </c>
      <c r="B204" s="22" t="str">
        <f t="shared" si="42"/>
        <v>nominal</v>
      </c>
      <c r="C204" s="22" t="str">
        <f t="shared" si="42"/>
        <v>OTHER</v>
      </c>
      <c r="D204" s="27" t="str" cm="1">
        <f t="array" ref="D204">INDEX('1.0 Data'!$U$9:$U$36,MATCH($A204,'1.0 Data'!$R$9:$R$36,0),0)</f>
        <v>Diminishing</v>
      </c>
      <c r="E204" s="6">
        <f t="shared" si="45"/>
        <v>0</v>
      </c>
      <c r="F204" s="6">
        <f t="shared" si="45"/>
        <v>0</v>
      </c>
      <c r="G204" s="6">
        <f t="shared" si="45"/>
        <v>0</v>
      </c>
      <c r="H204" s="6">
        <f t="shared" si="45"/>
        <v>0</v>
      </c>
      <c r="I204" s="6">
        <f t="shared" si="45"/>
        <v>0</v>
      </c>
      <c r="J204" s="33">
        <f t="shared" si="44"/>
        <v>0</v>
      </c>
    </row>
    <row r="205" spans="1:10">
      <c r="A205" s="22" t="str">
        <f t="shared" si="42"/>
        <v>Program Management and Material Risk</v>
      </c>
      <c r="B205" s="22" t="str">
        <f t="shared" si="42"/>
        <v>nominal</v>
      </c>
      <c r="C205" s="22" t="str">
        <f t="shared" si="42"/>
        <v>OTHER</v>
      </c>
      <c r="D205" s="27" t="str" cm="1">
        <f t="array" ref="D205">INDEX('1.0 Data'!$U$9:$U$36,MATCH($A205,'1.0 Data'!$R$9:$R$36,0),0)</f>
        <v>Diminishing</v>
      </c>
      <c r="E205" s="6">
        <f t="shared" si="45"/>
        <v>0</v>
      </c>
      <c r="F205" s="6">
        <f t="shared" si="45"/>
        <v>0</v>
      </c>
      <c r="G205" s="6">
        <f t="shared" si="45"/>
        <v>0</v>
      </c>
      <c r="H205" s="6">
        <f t="shared" si="45"/>
        <v>0</v>
      </c>
      <c r="I205" s="6">
        <f t="shared" si="45"/>
        <v>0</v>
      </c>
      <c r="J205" s="33">
        <f t="shared" si="44"/>
        <v>0</v>
      </c>
    </row>
    <row r="206" spans="1:10">
      <c r="A206" s="22" t="str">
        <f t="shared" si="42"/>
        <v>Enterprise Security Governance</v>
      </c>
      <c r="B206" s="22" t="str">
        <f t="shared" si="42"/>
        <v>nominal</v>
      </c>
      <c r="C206" s="22" t="str">
        <f t="shared" si="42"/>
        <v>OTHER</v>
      </c>
      <c r="D206" s="27" t="str" cm="1">
        <f t="array" ref="D206">INDEX('1.0 Data'!$U$9:$U$36,MATCH($A206,'1.0 Data'!$R$9:$R$36,0),0)</f>
        <v>Diminishing</v>
      </c>
      <c r="E206" s="6">
        <f t="shared" si="45"/>
        <v>0</v>
      </c>
      <c r="F206" s="6">
        <f t="shared" si="45"/>
        <v>0</v>
      </c>
      <c r="G206" s="6">
        <f t="shared" si="45"/>
        <v>0</v>
      </c>
      <c r="H206" s="6">
        <f t="shared" si="45"/>
        <v>0</v>
      </c>
      <c r="I206" s="6">
        <f t="shared" si="45"/>
        <v>0</v>
      </c>
      <c r="J206" s="33">
        <f t="shared" si="44"/>
        <v>0</v>
      </c>
    </row>
    <row r="207" spans="1:10">
      <c r="A207" s="22" t="str">
        <f t="shared" si="42"/>
        <v>Supply Chain Security</v>
      </c>
      <c r="B207" s="22" t="str">
        <f t="shared" si="42"/>
        <v>nominal</v>
      </c>
      <c r="C207" s="22" t="str">
        <f t="shared" si="42"/>
        <v>OTHER</v>
      </c>
      <c r="D207" s="27" t="str" cm="1">
        <f t="array" ref="D207">INDEX('1.0 Data'!$U$9:$U$36,MATCH($A207,'1.0 Data'!$R$9:$R$36,0),0)</f>
        <v>Diminishing</v>
      </c>
      <c r="E207" s="6">
        <f t="shared" si="45"/>
        <v>0</v>
      </c>
      <c r="F207" s="6">
        <f t="shared" si="45"/>
        <v>0</v>
      </c>
      <c r="G207" s="6">
        <f t="shared" si="45"/>
        <v>0</v>
      </c>
      <c r="H207" s="6">
        <f t="shared" si="45"/>
        <v>0</v>
      </c>
      <c r="I207" s="6">
        <f t="shared" si="45"/>
        <v>0</v>
      </c>
      <c r="J207" s="33">
        <f t="shared" si="44"/>
        <v>0</v>
      </c>
    </row>
    <row r="208" spans="1:10" ht="15" thickBot="1">
      <c r="A208" s="22" t="str">
        <f t="shared" si="42"/>
        <v>Physical Security and Natural Hazards</v>
      </c>
      <c r="B208" s="22" t="str">
        <f t="shared" si="42"/>
        <v>nominal</v>
      </c>
      <c r="C208" s="22" t="str">
        <f t="shared" si="42"/>
        <v>BUILDING INSTALLATION</v>
      </c>
      <c r="D208" s="27" t="str" cm="1">
        <f t="array" ref="D208">INDEX('1.0 Data'!$U$9:$U$36,MATCH($A208,'1.0 Data'!$R$9:$R$36,0),0)</f>
        <v>Straight Line</v>
      </c>
      <c r="E208" s="6">
        <f t="shared" ref="E208:I208" si="46">IF($D208="Immediate",E155,0)</f>
        <v>0</v>
      </c>
      <c r="F208" s="6">
        <f t="shared" si="46"/>
        <v>0</v>
      </c>
      <c r="G208" s="6">
        <f t="shared" si="46"/>
        <v>0</v>
      </c>
      <c r="H208" s="6">
        <f t="shared" si="46"/>
        <v>0</v>
      </c>
      <c r="I208" s="6">
        <f t="shared" si="46"/>
        <v>0</v>
      </c>
      <c r="J208" s="33">
        <f t="shared" si="44"/>
        <v>0</v>
      </c>
    </row>
    <row r="209" spans="1:12" ht="15" thickTop="1">
      <c r="A209" s="22" t="str">
        <f>A156</f>
        <v>Total</v>
      </c>
      <c r="B209" s="22" t="str">
        <f>B156</f>
        <v>nominal</v>
      </c>
      <c r="E209" s="43">
        <f>SUM(E188:E208)</f>
        <v>6.1255119453924922E-2</v>
      </c>
      <c r="F209" s="43">
        <f>SUM(F188:F208)</f>
        <v>0.25212607167235496</v>
      </c>
      <c r="G209" s="43">
        <f>SUM(G188:G208)</f>
        <v>0.12955077982764507</v>
      </c>
      <c r="H209" s="43">
        <f>SUM(H188:H208)</f>
        <v>0.2792207957625234</v>
      </c>
      <c r="I209" s="43">
        <f>SUM(I188:I208)</f>
        <v>0</v>
      </c>
      <c r="J209" s="33">
        <f t="shared" si="44"/>
        <v>0.72215276671644835</v>
      </c>
    </row>
    <row r="210" spans="1:12">
      <c r="A210" s="16"/>
    </row>
    <row r="211" spans="1:12">
      <c r="A211" s="3" t="s">
        <v>4</v>
      </c>
      <c r="B211" s="3" t="s">
        <v>114</v>
      </c>
      <c r="C211" s="3"/>
      <c r="D211" s="3"/>
      <c r="E211" s="3" t="str">
        <f t="shared" ref="E211:J211" si="47">E187</f>
        <v>2025/26</v>
      </c>
      <c r="F211" s="3" t="str">
        <f t="shared" si="47"/>
        <v>2026/27</v>
      </c>
      <c r="G211" s="3" t="str">
        <f t="shared" si="47"/>
        <v>2027/28</v>
      </c>
      <c r="H211" s="3" t="str">
        <f t="shared" si="47"/>
        <v>2028/29</v>
      </c>
      <c r="I211" s="3" t="str">
        <f t="shared" si="47"/>
        <v>2029/30</v>
      </c>
      <c r="J211" s="3" t="str">
        <f t="shared" si="47"/>
        <v>Total</v>
      </c>
      <c r="K211" s="3"/>
      <c r="L211" s="3"/>
    </row>
    <row r="212" spans="1:12">
      <c r="A212" s="22" t="str">
        <f t="shared" ref="A212:B232" si="48">A161</f>
        <v>AC FILTERS</v>
      </c>
      <c r="B212" s="22" t="str">
        <f t="shared" si="48"/>
        <v>nominal</v>
      </c>
      <c r="E212" s="6">
        <f t="shared" ref="E212:I221" si="49">SUMIF($C$188:$C$208,$A212,E$188:E$208)</f>
        <v>0</v>
      </c>
      <c r="F212" s="6">
        <f t="shared" si="49"/>
        <v>0</v>
      </c>
      <c r="G212" s="6">
        <f t="shared" si="49"/>
        <v>0</v>
      </c>
      <c r="H212" s="6">
        <f t="shared" si="49"/>
        <v>0</v>
      </c>
      <c r="I212" s="6">
        <f t="shared" si="49"/>
        <v>0</v>
      </c>
      <c r="J212" s="33">
        <f>SUM(E212:I212)</f>
        <v>0</v>
      </c>
    </row>
    <row r="213" spans="1:12">
      <c r="A213" s="22" t="str">
        <f t="shared" si="48"/>
        <v>AC SWITCHYARD</v>
      </c>
      <c r="B213" s="22" t="str">
        <f t="shared" si="48"/>
        <v>nominal</v>
      </c>
      <c r="E213" s="6">
        <f t="shared" si="49"/>
        <v>0</v>
      </c>
      <c r="F213" s="6">
        <f t="shared" si="49"/>
        <v>0</v>
      </c>
      <c r="G213" s="6">
        <f t="shared" si="49"/>
        <v>0</v>
      </c>
      <c r="H213" s="6">
        <f t="shared" si="49"/>
        <v>0</v>
      </c>
      <c r="I213" s="6">
        <f t="shared" si="49"/>
        <v>0</v>
      </c>
      <c r="J213" s="33">
        <f t="shared" ref="J213:J232" si="50">SUM(E213:I213)</f>
        <v>0</v>
      </c>
    </row>
    <row r="214" spans="1:12">
      <c r="A214" s="22" t="str">
        <f t="shared" si="48"/>
        <v>AUXILIARY SYSTEMS</v>
      </c>
      <c r="B214" s="22" t="str">
        <f t="shared" si="48"/>
        <v>nominal</v>
      </c>
      <c r="E214" s="6">
        <f t="shared" si="49"/>
        <v>0</v>
      </c>
      <c r="F214" s="6">
        <f t="shared" si="49"/>
        <v>0</v>
      </c>
      <c r="G214" s="6">
        <f t="shared" si="49"/>
        <v>0</v>
      </c>
      <c r="H214" s="6">
        <f t="shared" si="49"/>
        <v>0</v>
      </c>
      <c r="I214" s="6">
        <f t="shared" si="49"/>
        <v>0</v>
      </c>
      <c r="J214" s="33">
        <f t="shared" si="50"/>
        <v>0</v>
      </c>
    </row>
    <row r="215" spans="1:12">
      <c r="A215" s="22" t="str">
        <f t="shared" si="48"/>
        <v>CABLE</v>
      </c>
      <c r="B215" s="22" t="str">
        <f t="shared" si="48"/>
        <v>nominal</v>
      </c>
      <c r="E215" s="6">
        <f t="shared" si="49"/>
        <v>0</v>
      </c>
      <c r="F215" s="6">
        <f t="shared" si="49"/>
        <v>0</v>
      </c>
      <c r="G215" s="6">
        <f t="shared" si="49"/>
        <v>0</v>
      </c>
      <c r="H215" s="6">
        <f t="shared" si="49"/>
        <v>0</v>
      </c>
      <c r="I215" s="6">
        <f t="shared" si="49"/>
        <v>0</v>
      </c>
      <c r="J215" s="33">
        <f t="shared" si="50"/>
        <v>0</v>
      </c>
    </row>
    <row r="216" spans="1:12">
      <c r="A216" s="22" t="str">
        <f t="shared" si="48"/>
        <v>CONTROL SYSTEM</v>
      </c>
      <c r="B216" s="22" t="str">
        <f t="shared" si="48"/>
        <v>nominal</v>
      </c>
      <c r="E216" s="6">
        <f t="shared" si="49"/>
        <v>0</v>
      </c>
      <c r="F216" s="6">
        <f t="shared" si="49"/>
        <v>0</v>
      </c>
      <c r="G216" s="6">
        <f t="shared" si="49"/>
        <v>0</v>
      </c>
      <c r="H216" s="6">
        <f t="shared" si="49"/>
        <v>0</v>
      </c>
      <c r="I216" s="6">
        <f t="shared" si="49"/>
        <v>0</v>
      </c>
      <c r="J216" s="33">
        <f t="shared" si="50"/>
        <v>0</v>
      </c>
    </row>
    <row r="217" spans="1:12">
      <c r="A217" s="22" t="str">
        <f t="shared" si="48"/>
        <v>CONVERTER TRANSFORMER</v>
      </c>
      <c r="B217" s="22" t="str">
        <f t="shared" si="48"/>
        <v>nominal</v>
      </c>
      <c r="E217" s="6">
        <f t="shared" si="49"/>
        <v>0</v>
      </c>
      <c r="F217" s="6">
        <f t="shared" si="49"/>
        <v>0</v>
      </c>
      <c r="G217" s="6">
        <f t="shared" si="49"/>
        <v>0</v>
      </c>
      <c r="H217" s="6">
        <f t="shared" si="49"/>
        <v>0</v>
      </c>
      <c r="I217" s="6">
        <f t="shared" si="49"/>
        <v>0</v>
      </c>
      <c r="J217" s="33">
        <f t="shared" si="50"/>
        <v>0</v>
      </c>
    </row>
    <row r="218" spans="1:12">
      <c r="A218" s="22" t="str">
        <f t="shared" si="48"/>
        <v>DC FILTER</v>
      </c>
      <c r="B218" s="22" t="str">
        <f t="shared" si="48"/>
        <v>nominal</v>
      </c>
      <c r="E218" s="6">
        <f t="shared" si="49"/>
        <v>0</v>
      </c>
      <c r="F218" s="6">
        <f t="shared" si="49"/>
        <v>0</v>
      </c>
      <c r="G218" s="6">
        <f t="shared" si="49"/>
        <v>0</v>
      </c>
      <c r="H218" s="6">
        <f t="shared" si="49"/>
        <v>0</v>
      </c>
      <c r="I218" s="6">
        <f t="shared" si="49"/>
        <v>0</v>
      </c>
      <c r="J218" s="33">
        <f t="shared" si="50"/>
        <v>0</v>
      </c>
    </row>
    <row r="219" spans="1:12">
      <c r="A219" s="22" t="str">
        <f t="shared" si="48"/>
        <v>DC SWITCHYARD</v>
      </c>
      <c r="B219" s="22" t="str">
        <f t="shared" si="48"/>
        <v>nominal</v>
      </c>
      <c r="E219" s="6">
        <f t="shared" si="49"/>
        <v>0</v>
      </c>
      <c r="F219" s="6">
        <f t="shared" si="49"/>
        <v>0</v>
      </c>
      <c r="G219" s="6">
        <f t="shared" si="49"/>
        <v>0</v>
      </c>
      <c r="H219" s="6">
        <f t="shared" si="49"/>
        <v>0</v>
      </c>
      <c r="I219" s="6">
        <f t="shared" si="49"/>
        <v>0</v>
      </c>
      <c r="J219" s="33">
        <f t="shared" si="50"/>
        <v>0</v>
      </c>
    </row>
    <row r="220" spans="1:12">
      <c r="A220" s="22" t="str">
        <f t="shared" si="48"/>
        <v>EASEMENT</v>
      </c>
      <c r="B220" s="22" t="str">
        <f t="shared" si="48"/>
        <v>nominal</v>
      </c>
      <c r="E220" s="6">
        <f t="shared" si="49"/>
        <v>0</v>
      </c>
      <c r="F220" s="6">
        <f t="shared" si="49"/>
        <v>0</v>
      </c>
      <c r="G220" s="6">
        <f t="shared" si="49"/>
        <v>0</v>
      </c>
      <c r="H220" s="6">
        <f t="shared" si="49"/>
        <v>0</v>
      </c>
      <c r="I220" s="6">
        <f t="shared" si="49"/>
        <v>0</v>
      </c>
      <c r="J220" s="33">
        <f t="shared" si="50"/>
        <v>0</v>
      </c>
    </row>
    <row r="221" spans="1:12">
      <c r="A221" s="22" t="str">
        <f t="shared" si="48"/>
        <v>FREEHOLD LAND</v>
      </c>
      <c r="B221" s="22" t="str">
        <f t="shared" si="48"/>
        <v>nominal</v>
      </c>
      <c r="E221" s="6">
        <f t="shared" si="49"/>
        <v>0</v>
      </c>
      <c r="F221" s="6">
        <f t="shared" si="49"/>
        <v>0</v>
      </c>
      <c r="G221" s="6">
        <f t="shared" si="49"/>
        <v>0</v>
      </c>
      <c r="H221" s="6">
        <f t="shared" si="49"/>
        <v>0</v>
      </c>
      <c r="I221" s="6">
        <f t="shared" si="49"/>
        <v>0</v>
      </c>
      <c r="J221" s="33">
        <f t="shared" si="50"/>
        <v>0</v>
      </c>
    </row>
    <row r="222" spans="1:12">
      <c r="A222" s="22" t="str">
        <f t="shared" si="48"/>
        <v>MEASURING DEVICES</v>
      </c>
      <c r="B222" s="22" t="str">
        <f t="shared" si="48"/>
        <v>nominal</v>
      </c>
      <c r="E222" s="6">
        <f t="shared" ref="E222:I231" si="51">SUMIF($C$188:$C$208,$A222,E$188:E$208)</f>
        <v>0</v>
      </c>
      <c r="F222" s="6">
        <f t="shared" si="51"/>
        <v>0</v>
      </c>
      <c r="G222" s="6">
        <f t="shared" si="51"/>
        <v>0</v>
      </c>
      <c r="H222" s="6">
        <f t="shared" si="51"/>
        <v>0</v>
      </c>
      <c r="I222" s="6">
        <f t="shared" si="51"/>
        <v>0</v>
      </c>
      <c r="J222" s="33">
        <f t="shared" si="50"/>
        <v>0</v>
      </c>
    </row>
    <row r="223" spans="1:12">
      <c r="A223" s="22" t="str">
        <f t="shared" si="48"/>
        <v>MOTOR VEHICLES</v>
      </c>
      <c r="B223" s="22" t="str">
        <f t="shared" si="48"/>
        <v>nominal</v>
      </c>
      <c r="E223" s="6">
        <f t="shared" si="51"/>
        <v>0</v>
      </c>
      <c r="F223" s="6">
        <f t="shared" si="51"/>
        <v>0</v>
      </c>
      <c r="G223" s="6">
        <f t="shared" si="51"/>
        <v>0</v>
      </c>
      <c r="H223" s="6">
        <f t="shared" si="51"/>
        <v>0</v>
      </c>
      <c r="I223" s="6">
        <f t="shared" si="51"/>
        <v>0</v>
      </c>
      <c r="J223" s="33">
        <f t="shared" si="50"/>
        <v>0</v>
      </c>
    </row>
    <row r="224" spans="1:12">
      <c r="A224" s="22" t="str">
        <f t="shared" si="48"/>
        <v>OTHER</v>
      </c>
      <c r="B224" s="22" t="str">
        <f t="shared" si="48"/>
        <v>nominal</v>
      </c>
      <c r="E224" s="6">
        <f t="shared" si="51"/>
        <v>0</v>
      </c>
      <c r="F224" s="6">
        <f t="shared" si="51"/>
        <v>0</v>
      </c>
      <c r="G224" s="6">
        <f t="shared" si="51"/>
        <v>0</v>
      </c>
      <c r="H224" s="6">
        <f t="shared" si="51"/>
        <v>0</v>
      </c>
      <c r="I224" s="6">
        <f t="shared" si="51"/>
        <v>0</v>
      </c>
      <c r="J224" s="33">
        <f t="shared" si="50"/>
        <v>0</v>
      </c>
    </row>
    <row r="225" spans="1:12">
      <c r="A225" s="22" t="str">
        <f t="shared" si="48"/>
        <v>OVERHEAD LINES</v>
      </c>
      <c r="B225" s="22" t="str">
        <f t="shared" si="48"/>
        <v>nominal</v>
      </c>
      <c r="E225" s="6">
        <f t="shared" si="51"/>
        <v>0</v>
      </c>
      <c r="F225" s="6">
        <f t="shared" si="51"/>
        <v>0</v>
      </c>
      <c r="G225" s="6">
        <f t="shared" si="51"/>
        <v>0</v>
      </c>
      <c r="H225" s="6">
        <f t="shared" si="51"/>
        <v>0</v>
      </c>
      <c r="I225" s="6">
        <f t="shared" si="51"/>
        <v>0</v>
      </c>
      <c r="J225" s="33">
        <f t="shared" si="50"/>
        <v>0</v>
      </c>
    </row>
    <row r="226" spans="1:12">
      <c r="A226" s="22" t="str">
        <f t="shared" si="48"/>
        <v>SMOOTHING REACTOR</v>
      </c>
      <c r="B226" s="22" t="str">
        <f t="shared" si="48"/>
        <v>nominal</v>
      </c>
      <c r="E226" s="6">
        <f t="shared" si="51"/>
        <v>0</v>
      </c>
      <c r="F226" s="6">
        <f t="shared" si="51"/>
        <v>0</v>
      </c>
      <c r="G226" s="6">
        <f t="shared" si="51"/>
        <v>0</v>
      </c>
      <c r="H226" s="6">
        <f t="shared" si="51"/>
        <v>0</v>
      </c>
      <c r="I226" s="6">
        <f t="shared" si="51"/>
        <v>0</v>
      </c>
      <c r="J226" s="33">
        <f t="shared" si="50"/>
        <v>0</v>
      </c>
    </row>
    <row r="227" spans="1:12">
      <c r="A227" s="22" t="str">
        <f t="shared" si="48"/>
        <v>STATION POWER SUPPLY</v>
      </c>
      <c r="B227" s="22" t="str">
        <f t="shared" si="48"/>
        <v>nominal</v>
      </c>
      <c r="E227" s="6">
        <f t="shared" si="51"/>
        <v>0</v>
      </c>
      <c r="F227" s="6">
        <f t="shared" si="51"/>
        <v>0</v>
      </c>
      <c r="G227" s="6">
        <f t="shared" si="51"/>
        <v>0</v>
      </c>
      <c r="H227" s="6">
        <f t="shared" si="51"/>
        <v>0</v>
      </c>
      <c r="I227" s="6">
        <f t="shared" si="51"/>
        <v>0</v>
      </c>
      <c r="J227" s="33">
        <f t="shared" si="50"/>
        <v>0</v>
      </c>
    </row>
    <row r="228" spans="1:12">
      <c r="A228" s="22" t="str">
        <f t="shared" si="48"/>
        <v>SWITCHYARD COMPONENTS</v>
      </c>
      <c r="B228" s="22" t="str">
        <f t="shared" si="48"/>
        <v>nominal</v>
      </c>
      <c r="E228" s="6">
        <f t="shared" si="51"/>
        <v>6.1255119453924922E-2</v>
      </c>
      <c r="F228" s="6">
        <f t="shared" si="51"/>
        <v>0.25212607167235496</v>
      </c>
      <c r="G228" s="6">
        <f t="shared" si="51"/>
        <v>0.12955077982764507</v>
      </c>
      <c r="H228" s="6">
        <f t="shared" si="51"/>
        <v>0.2792207957625234</v>
      </c>
      <c r="I228" s="6">
        <f t="shared" si="51"/>
        <v>0</v>
      </c>
      <c r="J228" s="33">
        <f t="shared" si="50"/>
        <v>0.72215276671644835</v>
      </c>
    </row>
    <row r="229" spans="1:12">
      <c r="A229" s="22" t="str">
        <f t="shared" si="48"/>
        <v>VALVE COOLING</v>
      </c>
      <c r="B229" s="22" t="str">
        <f t="shared" si="48"/>
        <v>nominal</v>
      </c>
      <c r="E229" s="6">
        <f t="shared" si="51"/>
        <v>0</v>
      </c>
      <c r="F229" s="6">
        <f t="shared" si="51"/>
        <v>0</v>
      </c>
      <c r="G229" s="6">
        <f t="shared" si="51"/>
        <v>0</v>
      </c>
      <c r="H229" s="6">
        <f t="shared" si="51"/>
        <v>0</v>
      </c>
      <c r="I229" s="6">
        <f t="shared" si="51"/>
        <v>0</v>
      </c>
      <c r="J229" s="33">
        <f t="shared" si="50"/>
        <v>0</v>
      </c>
    </row>
    <row r="230" spans="1:12">
      <c r="A230" s="22" t="str">
        <f t="shared" si="48"/>
        <v>VALVE HALL</v>
      </c>
      <c r="B230" s="22" t="str">
        <f t="shared" si="48"/>
        <v>nominal</v>
      </c>
      <c r="E230" s="6">
        <f t="shared" si="51"/>
        <v>0</v>
      </c>
      <c r="F230" s="6">
        <f t="shared" si="51"/>
        <v>0</v>
      </c>
      <c r="G230" s="6">
        <f t="shared" si="51"/>
        <v>0</v>
      </c>
      <c r="H230" s="6">
        <f t="shared" si="51"/>
        <v>0</v>
      </c>
      <c r="I230" s="6">
        <f t="shared" si="51"/>
        <v>0</v>
      </c>
      <c r="J230" s="33">
        <f t="shared" si="50"/>
        <v>0</v>
      </c>
    </row>
    <row r="231" spans="1:12" ht="15" thickBot="1">
      <c r="A231" s="22" t="str">
        <f t="shared" si="48"/>
        <v>IN-HOUSE SOFTWARE</v>
      </c>
      <c r="B231" s="22" t="str">
        <f t="shared" si="48"/>
        <v>nominal</v>
      </c>
      <c r="E231" s="6">
        <f t="shared" si="51"/>
        <v>0</v>
      </c>
      <c r="F231" s="6">
        <f t="shared" si="51"/>
        <v>0</v>
      </c>
      <c r="G231" s="6">
        <f t="shared" si="51"/>
        <v>0</v>
      </c>
      <c r="H231" s="6">
        <f t="shared" si="51"/>
        <v>0</v>
      </c>
      <c r="I231" s="6">
        <f t="shared" si="51"/>
        <v>0</v>
      </c>
      <c r="J231" s="33">
        <f t="shared" si="50"/>
        <v>0</v>
      </c>
    </row>
    <row r="232" spans="1:12" ht="15.6" thickTop="1" thickBot="1">
      <c r="A232" s="20" t="str">
        <f t="shared" si="48"/>
        <v>Total</v>
      </c>
      <c r="B232" s="20" t="str">
        <f t="shared" si="48"/>
        <v>nominal</v>
      </c>
      <c r="E232" s="43">
        <f>SUM(E212:E231)</f>
        <v>6.1255119453924922E-2</v>
      </c>
      <c r="F232" s="43">
        <f t="shared" ref="F232:I232" si="52">SUM(F212:F231)</f>
        <v>0.25212607167235496</v>
      </c>
      <c r="G232" s="43">
        <f t="shared" si="52"/>
        <v>0.12955077982764507</v>
      </c>
      <c r="H232" s="43">
        <f t="shared" si="52"/>
        <v>0.2792207957625234</v>
      </c>
      <c r="I232" s="43">
        <f t="shared" si="52"/>
        <v>0</v>
      </c>
      <c r="J232" s="33">
        <f t="shared" si="50"/>
        <v>0.72215276671644835</v>
      </c>
      <c r="L232" s="30">
        <f>J232-J209</f>
        <v>0</v>
      </c>
    </row>
    <row r="233" spans="1:12" ht="15" thickTop="1"/>
  </sheetData>
  <conditionalFormatting sqref="E184:J184">
    <cfRule type="cellIs" dxfId="7" priority="3" operator="notEqual">
      <formula>0</formula>
    </cfRule>
  </conditionalFormatting>
  <conditionalFormatting sqref="L62">
    <cfRule type="cellIs" dxfId="6" priority="9" operator="notEqual">
      <formula>0</formula>
    </cfRule>
  </conditionalFormatting>
  <conditionalFormatting sqref="L102">
    <cfRule type="cellIs" dxfId="5" priority="8" operator="notEqual">
      <formula>0</formula>
    </cfRule>
  </conditionalFormatting>
  <conditionalFormatting sqref="L116">
    <cfRule type="cellIs" dxfId="4" priority="7" operator="notEqual">
      <formula>0</formula>
    </cfRule>
  </conditionalFormatting>
  <conditionalFormatting sqref="L130">
    <cfRule type="cellIs" dxfId="3" priority="2" operator="notEqual">
      <formula>0</formula>
    </cfRule>
  </conditionalFormatting>
  <conditionalFormatting sqref="L156">
    <cfRule type="cellIs" dxfId="2" priority="6" operator="notEqual">
      <formula>0</formula>
    </cfRule>
  </conditionalFormatting>
  <conditionalFormatting sqref="L182">
    <cfRule type="cellIs" dxfId="1" priority="4" operator="notEqual">
      <formula>0</formula>
    </cfRule>
  </conditionalFormatting>
  <conditionalFormatting sqref="L232">
    <cfRule type="cellIs" dxfId="0" priority="1" operator="not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M164"/>
  <sheetViews>
    <sheetView zoomScale="115" zoomScaleNormal="115" workbookViewId="0">
      <selection activeCell="G89" sqref="G89:J89"/>
    </sheetView>
  </sheetViews>
  <sheetFormatPr defaultRowHeight="14.4"/>
  <cols>
    <col min="1" max="2" width="3.21875" customWidth="1"/>
    <col min="3" max="3" width="3.33203125" customWidth="1"/>
    <col min="4" max="4" width="4.33203125" customWidth="1"/>
    <col min="5" max="5" width="43" customWidth="1"/>
    <col min="6" max="9" width="11.33203125" customWidth="1"/>
    <col min="10" max="10" width="9.109375" bestFit="1" customWidth="1"/>
    <col min="11" max="11" width="13.6640625" bestFit="1" customWidth="1"/>
    <col min="12" max="12" width="11.88671875" customWidth="1"/>
  </cols>
  <sheetData>
    <row r="1" spans="1:13" ht="22.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22.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22.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22.8">
      <c r="A5" s="1" t="str">
        <f ca="1">RIGHT(CELL("filename"),LEN(CELL("filename"))-FIND("]",CELL("filename")))</f>
        <v>AER DD Chart</v>
      </c>
      <c r="B5" s="1"/>
      <c r="C5" s="1"/>
      <c r="D5" s="1"/>
      <c r="E5" s="17">
        <v>14</v>
      </c>
      <c r="F5" s="17">
        <v>15</v>
      </c>
      <c r="G5" s="17">
        <v>16</v>
      </c>
      <c r="H5" s="17">
        <v>17</v>
      </c>
      <c r="I5" s="17">
        <v>18</v>
      </c>
      <c r="J5" s="1"/>
      <c r="K5" s="1"/>
      <c r="L5" s="1"/>
      <c r="M5" s="1"/>
    </row>
    <row r="6" spans="1:13" ht="18.600000000000001">
      <c r="A6" s="2" t="s">
        <v>121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6.8">
      <c r="A7" s="4"/>
      <c r="B7" s="4"/>
      <c r="C7" s="4"/>
      <c r="D7" s="4"/>
      <c r="E7" s="4" t="s">
        <v>122</v>
      </c>
      <c r="F7" s="4"/>
      <c r="G7" s="4"/>
      <c r="H7" s="4"/>
      <c r="I7" s="4"/>
      <c r="J7" s="4"/>
      <c r="K7" s="4"/>
      <c r="L7" s="4"/>
      <c r="M7" s="4"/>
    </row>
    <row r="8" spans="1:13">
      <c r="A8" s="3"/>
      <c r="B8" s="3"/>
      <c r="C8" s="3"/>
      <c r="D8" s="3"/>
      <c r="E8" s="3" t="s">
        <v>123</v>
      </c>
      <c r="F8" s="3" t="str">
        <f>'2.1 Capex Nominal Dollars'!E8</f>
        <v>2025/26</v>
      </c>
      <c r="G8" s="3" t="str">
        <f>'2.1 Capex Nominal Dollars'!F8</f>
        <v>2026/27</v>
      </c>
      <c r="H8" s="3" t="str">
        <f>'2.1 Capex Nominal Dollars'!G8</f>
        <v>2027/28</v>
      </c>
      <c r="I8" s="3" t="str">
        <f>'2.1 Capex Nominal Dollars'!H8</f>
        <v>2028/29</v>
      </c>
      <c r="J8" s="3" t="str">
        <f>'2.1 Capex Nominal Dollars'!I8</f>
        <v>2029/30</v>
      </c>
      <c r="K8" s="3" t="s">
        <v>2</v>
      </c>
      <c r="L8" s="3"/>
      <c r="M8" s="3" t="s">
        <v>124</v>
      </c>
    </row>
    <row r="9" spans="1:13" ht="15" thickBot="1"/>
    <row r="10" spans="1:13" ht="15" thickBot="1">
      <c r="E10" s="26"/>
      <c r="F10" s="66" t="str">
        <f>F8</f>
        <v>2025/26</v>
      </c>
      <c r="G10" s="26" t="str">
        <f>G8</f>
        <v>2026/27</v>
      </c>
      <c r="H10" s="26" t="str">
        <f>H8</f>
        <v>2027/28</v>
      </c>
      <c r="I10" s="26" t="str">
        <f>I8</f>
        <v>2028/29</v>
      </c>
      <c r="J10" s="26" t="str">
        <f>J8</f>
        <v>2029/30</v>
      </c>
      <c r="K10" s="26" t="s">
        <v>2</v>
      </c>
    </row>
    <row r="11" spans="1:13">
      <c r="E11" s="25" t="str">
        <f>'2.0 Capex Real Dollars'!A68</f>
        <v>Control &amp; Protection - System Renewal</v>
      </c>
      <c r="F11" s="28">
        <f>INDEX('2.0 Capex Real Dollars'!E$68:E$72,MATCH($E11,'2.0 Capex Real Dollars'!$A$68:$A$72,0))</f>
        <v>5.0970873786407767</v>
      </c>
      <c r="G11" s="28">
        <f>INDEX('2.0 Capex Real Dollars'!F$68:F$72,MATCH($E11,'2.0 Capex Real Dollars'!$A$68:$A$72,0))</f>
        <v>12.778398058252426</v>
      </c>
      <c r="H11" s="28">
        <f>INDEX('2.0 Capex Real Dollars'!G$68:G$72,MATCH($E11,'2.0 Capex Real Dollars'!$A$68:$A$72,0))</f>
        <v>26.884587378640777</v>
      </c>
      <c r="I11" s="28">
        <f>INDEX('2.0 Capex Real Dollars'!H$68:H$72,MATCH($E11,'2.0 Capex Real Dollars'!$A$68:$A$72,0))</f>
        <v>26.884587378640777</v>
      </c>
      <c r="J11" s="28">
        <f>INDEX('2.0 Capex Real Dollars'!I$68:I$72,MATCH($E11,'2.0 Capex Real Dollars'!$A$68:$A$72,0))</f>
        <v>15.362621359223301</v>
      </c>
      <c r="K11" s="37">
        <f>SUM(G11:J11)</f>
        <v>81.910194174757279</v>
      </c>
      <c r="M11" s="42">
        <f>K11/$K$37</f>
        <v>0.85468393595258019</v>
      </c>
    </row>
    <row r="12" spans="1:13" ht="15" thickBot="1"/>
    <row r="13" spans="1:13" ht="15" thickBot="1">
      <c r="E13" s="26"/>
      <c r="F13" s="66" t="str">
        <f t="shared" ref="F13:K13" si="0">F$8</f>
        <v>2025/26</v>
      </c>
      <c r="G13" s="26" t="str">
        <f t="shared" si="0"/>
        <v>2026/27</v>
      </c>
      <c r="H13" s="26" t="str">
        <f t="shared" si="0"/>
        <v>2027/28</v>
      </c>
      <c r="I13" s="26" t="str">
        <f t="shared" si="0"/>
        <v>2028/29</v>
      </c>
      <c r="J13" s="26" t="str">
        <f t="shared" si="0"/>
        <v>2029/30</v>
      </c>
      <c r="K13" s="26" t="str">
        <f t="shared" si="0"/>
        <v>Total</v>
      </c>
    </row>
    <row r="14" spans="1:13">
      <c r="E14" s="25" t="str">
        <f>'2.0 Capex Real Dollars'!A69</f>
        <v>Spare Subsea Cable</v>
      </c>
      <c r="F14" s="28">
        <f>INDEX('2.0 Capex Real Dollars'!E$68:E$72,MATCH($E14,'2.0 Capex Real Dollars'!$A$68:$A$72,0))</f>
        <v>3.1853807766990294</v>
      </c>
      <c r="G14" s="28">
        <f>INDEX('2.0 Capex Real Dollars'!F$68:F$72,MATCH($E14,'2.0 Capex Real Dollars'!$A$68:$A$72,0))</f>
        <v>7.2601941747572818</v>
      </c>
      <c r="H14" s="28">
        <f>INDEX('2.0 Capex Real Dollars'!G$68:G$72,MATCH($E14,'2.0 Capex Real Dollars'!$A$68:$A$72,0))</f>
        <v>0</v>
      </c>
      <c r="I14" s="28">
        <f>INDEX('2.0 Capex Real Dollars'!H$68:H$72,MATCH($E14,'2.0 Capex Real Dollars'!$A$68:$A$72,0))</f>
        <v>0</v>
      </c>
      <c r="J14" s="28">
        <f>INDEX('2.0 Capex Real Dollars'!I$68:I$72,MATCH($E14,'2.0 Capex Real Dollars'!$A$68:$A$72,0))</f>
        <v>0</v>
      </c>
      <c r="K14" s="37">
        <f>SUM(G14:J14)</f>
        <v>7.2601941747572818</v>
      </c>
      <c r="M14" s="42">
        <f>K14/$K$37</f>
        <v>7.5755788343300379E-2</v>
      </c>
    </row>
    <row r="15" spans="1:13" ht="15" thickBot="1"/>
    <row r="16" spans="1:13" ht="15" thickBot="1">
      <c r="E16" s="26"/>
      <c r="F16" s="66" t="str">
        <f t="shared" ref="F16:K16" si="1">F$8</f>
        <v>2025/26</v>
      </c>
      <c r="G16" s="26" t="str">
        <f t="shared" si="1"/>
        <v>2026/27</v>
      </c>
      <c r="H16" s="26" t="str">
        <f t="shared" si="1"/>
        <v>2027/28</v>
      </c>
      <c r="I16" s="26" t="str">
        <f t="shared" si="1"/>
        <v>2028/29</v>
      </c>
      <c r="J16" s="26" t="str">
        <f t="shared" si="1"/>
        <v>2029/30</v>
      </c>
      <c r="K16" s="26" t="str">
        <f t="shared" si="1"/>
        <v>Total</v>
      </c>
    </row>
    <row r="17" spans="5:13">
      <c r="E17" s="25" t="str">
        <f>'2.0 Capex Real Dollars'!A70</f>
        <v>Cyber Security</v>
      </c>
      <c r="F17" s="28">
        <f>INDEX('2.0 Capex Real Dollars'!E$68:E$72,MATCH($E17,'2.0 Capex Real Dollars'!$A$68:$A$72,0))</f>
        <v>0.94218889914282666</v>
      </c>
      <c r="G17" s="28">
        <f>INDEX('2.0 Capex Real Dollars'!F$68:F$72,MATCH($E17,'2.0 Capex Real Dollars'!$A$68:$A$72,0))</f>
        <v>0.90524500198576807</v>
      </c>
      <c r="H17" s="28">
        <f>INDEX('2.0 Capex Real Dollars'!G$68:G$72,MATCH($E17,'2.0 Capex Real Dollars'!$A$68:$A$72,0))</f>
        <v>0.56946695978069095</v>
      </c>
      <c r="I17" s="28">
        <f>INDEX('2.0 Capex Real Dollars'!H$68:H$72,MATCH($E17,'2.0 Capex Real Dollars'!$A$68:$A$72,0))</f>
        <v>0.56946695978069095</v>
      </c>
      <c r="J17" s="28">
        <f>INDEX('2.0 Capex Real Dollars'!I$68:I$72,MATCH($E17,'2.0 Capex Real Dollars'!$A$68:$A$72,0))</f>
        <v>0.56946695978069095</v>
      </c>
      <c r="K17" s="37">
        <f>SUM(G17:J17)</f>
        <v>2.6136458813278409</v>
      </c>
      <c r="M17" s="42">
        <f>K17/$K$37</f>
        <v>2.7271833152703533E-2</v>
      </c>
    </row>
    <row r="18" spans="5:13" ht="15" thickBot="1"/>
    <row r="19" spans="5:13" ht="15" thickBot="1">
      <c r="E19" s="26"/>
      <c r="F19" s="66" t="str">
        <f t="shared" ref="F19:K19" si="2">F$8</f>
        <v>2025/26</v>
      </c>
      <c r="G19" s="26" t="str">
        <f t="shared" si="2"/>
        <v>2026/27</v>
      </c>
      <c r="H19" s="26" t="str">
        <f t="shared" si="2"/>
        <v>2027/28</v>
      </c>
      <c r="I19" s="26" t="str">
        <f t="shared" si="2"/>
        <v>2028/29</v>
      </c>
      <c r="J19" s="26" t="str">
        <f t="shared" si="2"/>
        <v>2029/30</v>
      </c>
      <c r="K19" s="26" t="str">
        <f t="shared" si="2"/>
        <v>Total</v>
      </c>
    </row>
    <row r="20" spans="5:13">
      <c r="E20" s="25" t="str">
        <f>'2.0 Capex Real Dollars'!A71</f>
        <v>Physical Security and Natural Hazards</v>
      </c>
      <c r="F20" s="28">
        <f>INDEX('2.0 Capex Real Dollars'!E$68:E$72,MATCH($E20,'2.0 Capex Real Dollars'!$A$68:$A$72,0))</f>
        <v>1.033794261368508</v>
      </c>
      <c r="G20" s="28">
        <f>INDEX('2.0 Capex Real Dollars'!F$68:F$72,MATCH($E20,'2.0 Capex Real Dollars'!$A$68:$A$72,0))</f>
        <v>1.033794261368508</v>
      </c>
      <c r="H20" s="28">
        <f>INDEX('2.0 Capex Real Dollars'!G$68:G$72,MATCH($E20,'2.0 Capex Real Dollars'!$A$68:$A$72,0))</f>
        <v>0</v>
      </c>
      <c r="I20" s="28">
        <f>INDEX('2.0 Capex Real Dollars'!H$68:H$72,MATCH($E20,'2.0 Capex Real Dollars'!$A$68:$A$72,0))</f>
        <v>0</v>
      </c>
      <c r="J20" s="28">
        <f>INDEX('2.0 Capex Real Dollars'!I$68:I$72,MATCH($E20,'2.0 Capex Real Dollars'!$A$68:$A$72,0))</f>
        <v>0</v>
      </c>
      <c r="K20" s="37">
        <f>SUM(G20:J20)</f>
        <v>1.033794261368508</v>
      </c>
      <c r="M20" s="42">
        <f>K20/$K$37</f>
        <v>1.0787025438940062E-2</v>
      </c>
    </row>
    <row r="21" spans="5:13" ht="15" thickBot="1"/>
    <row r="22" spans="5:13" ht="15" thickBot="1">
      <c r="E22" s="26"/>
      <c r="F22" s="66" t="str">
        <f t="shared" ref="F22:K22" si="3">F$8</f>
        <v>2025/26</v>
      </c>
      <c r="G22" s="26" t="str">
        <f t="shared" si="3"/>
        <v>2026/27</v>
      </c>
      <c r="H22" s="26" t="str">
        <f t="shared" si="3"/>
        <v>2027/28</v>
      </c>
      <c r="I22" s="26" t="str">
        <f t="shared" si="3"/>
        <v>2028/29</v>
      </c>
      <c r="J22" s="26" t="str">
        <f t="shared" si="3"/>
        <v>2029/30</v>
      </c>
      <c r="K22" s="26" t="str">
        <f t="shared" si="3"/>
        <v>Total</v>
      </c>
    </row>
    <row r="23" spans="5:13">
      <c r="E23" s="25" t="str">
        <f>'2.0 Capex Real Dollars'!A72</f>
        <v/>
      </c>
      <c r="F23" s="28">
        <f>INDEX('2.0 Capex Real Dollars'!E$68:E$72,MATCH($E23,'2.0 Capex Real Dollars'!$A$68:$A$72,0))</f>
        <v>0</v>
      </c>
      <c r="G23" s="28">
        <f>INDEX('2.0 Capex Real Dollars'!F$68:F$72,MATCH($E23,'2.0 Capex Real Dollars'!$A$68:$A$72,0))</f>
        <v>0</v>
      </c>
      <c r="H23" s="28">
        <f>INDEX('2.0 Capex Real Dollars'!G$68:G$72,MATCH($E23,'2.0 Capex Real Dollars'!$A$68:$A$72,0))</f>
        <v>0</v>
      </c>
      <c r="I23" s="28">
        <f>INDEX('2.0 Capex Real Dollars'!H$68:H$72,MATCH($E23,'2.0 Capex Real Dollars'!$A$68:$A$72,0))</f>
        <v>0</v>
      </c>
      <c r="J23" s="28">
        <f>INDEX('2.0 Capex Real Dollars'!I$68:I$72,MATCH($E23,'2.0 Capex Real Dollars'!$A$68:$A$72,0))</f>
        <v>0</v>
      </c>
      <c r="K23" s="48">
        <f>SUM(G23:J23)</f>
        <v>0</v>
      </c>
      <c r="M23" s="42">
        <f>K23/$K$37</f>
        <v>0</v>
      </c>
    </row>
    <row r="24" spans="5:13" ht="15" thickBot="1"/>
    <row r="25" spans="5:13" ht="15" thickBot="1">
      <c r="E25" s="26" t="s">
        <v>125</v>
      </c>
      <c r="F25" s="66" t="str">
        <f t="shared" ref="F25:K25" si="4">F$8</f>
        <v>2025/26</v>
      </c>
      <c r="G25" s="26" t="str">
        <f t="shared" si="4"/>
        <v>2026/27</v>
      </c>
      <c r="H25" s="26" t="str">
        <f t="shared" si="4"/>
        <v>2027/28</v>
      </c>
      <c r="I25" s="26" t="str">
        <f t="shared" si="4"/>
        <v>2028/29</v>
      </c>
      <c r="J25" s="26" t="str">
        <f t="shared" si="4"/>
        <v>2029/30</v>
      </c>
      <c r="K25" s="26" t="str">
        <f t="shared" si="4"/>
        <v>Total</v>
      </c>
    </row>
    <row r="26" spans="5:13">
      <c r="E26" s="25" t="str">
        <f>'1.1 Input'!B22</f>
        <v>Augmentation Expenditure</v>
      </c>
      <c r="F26" s="28">
        <f>SUMIF('2.0 Capex Real Dollars'!$D$10:$D$37,'3.0 Outputs'!$E26,'2.0 Capex Real Dollars'!E$10:E$37)</f>
        <v>0</v>
      </c>
      <c r="G26" s="28">
        <f>SUMIF('2.0 Capex Real Dollars'!$D$10:$D$37,'3.0 Outputs'!$E26,'2.0 Capex Real Dollars'!F$10:F$37)</f>
        <v>0</v>
      </c>
      <c r="H26" s="28">
        <f>SUMIF('2.0 Capex Real Dollars'!$D$10:$D$37,'3.0 Outputs'!$E26,'2.0 Capex Real Dollars'!G$10:G$37)</f>
        <v>0</v>
      </c>
      <c r="I26" s="28">
        <f>SUMIF('2.0 Capex Real Dollars'!$D$10:$D$37,'3.0 Outputs'!$E26,'2.0 Capex Real Dollars'!H$10:H$37)</f>
        <v>0</v>
      </c>
      <c r="J26" s="28">
        <f>SUMIF('2.0 Capex Real Dollars'!$D$10:$D$37,'3.0 Outputs'!$E26,'2.0 Capex Real Dollars'!I$10:I$37)</f>
        <v>0</v>
      </c>
      <c r="K26" s="37">
        <f>SUM(G26:J26)</f>
        <v>0</v>
      </c>
    </row>
    <row r="27" spans="5:13">
      <c r="E27" s="25" t="str">
        <f>'1.1 Input'!B20</f>
        <v>Replacement expenditure</v>
      </c>
      <c r="F27" s="28">
        <f>SUMIF('2.0 Capex Real Dollars'!$D$10:$D$37,'3.0 Outputs'!$E27,'2.0 Capex Real Dollars'!E$10:E$37)</f>
        <v>8.9573161853794829</v>
      </c>
      <c r="G27" s="28">
        <f>SUMIF('2.0 Capex Real Dollars'!$D$10:$D$37,'3.0 Outputs'!$E27,'2.0 Capex Real Dollars'!F$10:F$37)</f>
        <v>21.241206443341838</v>
      </c>
      <c r="H27" s="28">
        <f>SUMIF('2.0 Capex Real Dollars'!$D$10:$D$37,'3.0 Outputs'!$E27,'2.0 Capex Real Dollars'!G$10:G$37)</f>
        <v>27.216906398441544</v>
      </c>
      <c r="I27" s="28">
        <f>SUMIF('2.0 Capex Real Dollars'!$D$10:$D$37,'3.0 Outputs'!$E27,'2.0 Capex Real Dollars'!H$10:H$37)</f>
        <v>27.347742575915948</v>
      </c>
      <c r="J27" s="28">
        <f>SUMIF('2.0 Capex Real Dollars'!$D$10:$D$37,'3.0 Outputs'!$E27,'2.0 Capex Real Dollars'!I$10:I$37)</f>
        <v>15.575998399501886</v>
      </c>
      <c r="K27" s="37">
        <f t="shared" ref="K27:K33" si="5">SUM(G27:J27)</f>
        <v>91.381853817201218</v>
      </c>
    </row>
    <row r="28" spans="5:13">
      <c r="E28" s="25" t="str">
        <f>'1.1 Input'!B23</f>
        <v>Capitalised network overheads</v>
      </c>
      <c r="F28" s="28">
        <f>SUMIF('2.0 Capex Real Dollars'!$D$10:$D$37,'3.0 Outputs'!$E28,'2.0 Capex Real Dollars'!E$10:E$37)</f>
        <v>0</v>
      </c>
      <c r="G28" s="28">
        <f>SUMIF('2.0 Capex Real Dollars'!$D$10:$D$37,'3.0 Outputs'!$E28,'2.0 Capex Real Dollars'!F$10:F$37)</f>
        <v>0</v>
      </c>
      <c r="H28" s="28">
        <f>SUMIF('2.0 Capex Real Dollars'!$D$10:$D$37,'3.0 Outputs'!$E28,'2.0 Capex Real Dollars'!G$10:G$37)</f>
        <v>0</v>
      </c>
      <c r="I28" s="28">
        <f>SUMIF('2.0 Capex Real Dollars'!$D$10:$D$37,'3.0 Outputs'!$E28,'2.0 Capex Real Dollars'!H$10:H$37)</f>
        <v>0</v>
      </c>
      <c r="J28" s="28">
        <f>SUMIF('2.0 Capex Real Dollars'!$D$10:$D$37,'3.0 Outputs'!$E28,'2.0 Capex Real Dollars'!I$10:I$37)</f>
        <v>0</v>
      </c>
      <c r="K28" s="37">
        <f t="shared" si="5"/>
        <v>0</v>
      </c>
    </row>
    <row r="29" spans="5:13">
      <c r="E29" s="25" t="str">
        <f>'1.1 Input'!B24</f>
        <v>Capitalised corporate overheads</v>
      </c>
      <c r="F29" s="28">
        <f>SUMIF('2.0 Capex Real Dollars'!$D$10:$D$37,'3.0 Outputs'!$E29,'2.0 Capex Real Dollars'!E$10:E$37)</f>
        <v>0</v>
      </c>
      <c r="G29" s="28">
        <f>SUMIF('2.0 Capex Real Dollars'!$D$10:$D$37,'3.0 Outputs'!$E29,'2.0 Capex Real Dollars'!F$10:F$37)</f>
        <v>0</v>
      </c>
      <c r="H29" s="28">
        <f>SUMIF('2.0 Capex Real Dollars'!$D$10:$D$37,'3.0 Outputs'!$E29,'2.0 Capex Real Dollars'!G$10:G$37)</f>
        <v>0</v>
      </c>
      <c r="I29" s="28">
        <f>SUMIF('2.0 Capex Real Dollars'!$D$10:$D$37,'3.0 Outputs'!$E29,'2.0 Capex Real Dollars'!H$10:H$37)</f>
        <v>0</v>
      </c>
      <c r="J29" s="28">
        <f>SUMIF('2.0 Capex Real Dollars'!$D$10:$D$37,'3.0 Outputs'!$E29,'2.0 Capex Real Dollars'!I$10:I$37)</f>
        <v>0</v>
      </c>
      <c r="K29" s="37">
        <f t="shared" si="5"/>
        <v>0</v>
      </c>
    </row>
    <row r="30" spans="5:13">
      <c r="E30" s="25" t="str">
        <f>'1.1 Input'!B25</f>
        <v>Non-network IT &amp; communications</v>
      </c>
      <c r="F30" s="28">
        <f>SUMIF('2.0 Capex Real Dollars'!$D$10:$D$37,'3.0 Outputs'!$E30,'2.0 Capex Real Dollars'!E$10:E$37)</f>
        <v>1.7904034442124628</v>
      </c>
      <c r="G30" s="28">
        <f>SUMIF('2.0 Capex Real Dollars'!$D$10:$D$37,'3.0 Outputs'!$E30,'2.0 Capex Real Dollars'!F$10:F$37)</f>
        <v>1.1806457223296414</v>
      </c>
      <c r="H30" s="28">
        <f>SUMIF('2.0 Capex Real Dollars'!$D$10:$D$37,'3.0 Outputs'!$E30,'2.0 Capex Real Dollars'!G$10:G$37)</f>
        <v>0.69095324453390505</v>
      </c>
      <c r="I30" s="28">
        <f>SUMIF('2.0 Capex Real Dollars'!$D$10:$D$37,'3.0 Outputs'!$E30,'2.0 Capex Real Dollars'!H$10:H$37)</f>
        <v>0.74370229647125041</v>
      </c>
      <c r="J30" s="28">
        <f>SUMIF('2.0 Capex Real Dollars'!$D$10:$D$37,'3.0 Outputs'!$E30,'2.0 Capex Real Dollars'!I$10:I$37)</f>
        <v>0.80587492631461399</v>
      </c>
      <c r="K30" s="37">
        <f t="shared" si="5"/>
        <v>3.4211761896494108</v>
      </c>
    </row>
    <row r="31" spans="5:13">
      <c r="E31" s="25" t="str">
        <f>'1.1 Input'!B26</f>
        <v>Non-network motor vehicle expenditure</v>
      </c>
      <c r="F31" s="28">
        <f>SUMIF('2.0 Capex Real Dollars'!$D$10:$D$37,'3.0 Outputs'!$E31,'2.0 Capex Real Dollars'!E$10:E$37)</f>
        <v>0</v>
      </c>
      <c r="G31" s="28">
        <f>SUMIF('2.0 Capex Real Dollars'!$D$10:$D$37,'3.0 Outputs'!$E31,'2.0 Capex Real Dollars'!F$10:F$37)</f>
        <v>0</v>
      </c>
      <c r="H31" s="28">
        <f>SUMIF('2.0 Capex Real Dollars'!$D$10:$D$37,'3.0 Outputs'!$E31,'2.0 Capex Real Dollars'!G$10:G$37)</f>
        <v>0</v>
      </c>
      <c r="I31" s="28">
        <f>SUMIF('2.0 Capex Real Dollars'!$D$10:$D$37,'3.0 Outputs'!$E31,'2.0 Capex Real Dollars'!H$10:H$37)</f>
        <v>0</v>
      </c>
      <c r="J31" s="28">
        <f>SUMIF('2.0 Capex Real Dollars'!$D$10:$D$37,'3.0 Outputs'!$E31,'2.0 Capex Real Dollars'!I$10:I$37)</f>
        <v>0</v>
      </c>
      <c r="K31" s="37">
        <f t="shared" si="5"/>
        <v>0</v>
      </c>
    </row>
    <row r="32" spans="5:13" ht="28.8">
      <c r="E32" s="25" t="str">
        <f>'1.1 Input'!B27</f>
        <v>Non-network buildings and property expenditure</v>
      </c>
      <c r="F32" s="28">
        <f>SUMIF('2.0 Capex Real Dollars'!$D$10:$D$37,'3.0 Outputs'!$E32,'2.0 Capex Real Dollars'!E$10:E$37)</f>
        <v>1.033794261368508</v>
      </c>
      <c r="G32" s="28">
        <f>SUMIF('2.0 Capex Real Dollars'!$D$10:$D$37,'3.0 Outputs'!$E32,'2.0 Capex Real Dollars'!F$10:F$37)</f>
        <v>1.033794261368508</v>
      </c>
      <c r="H32" s="28">
        <f>SUMIF('2.0 Capex Real Dollars'!$D$10:$D$37,'3.0 Outputs'!$E32,'2.0 Capex Real Dollars'!G$10:G$37)</f>
        <v>0</v>
      </c>
      <c r="I32" s="28">
        <f>SUMIF('2.0 Capex Real Dollars'!$D$10:$D$37,'3.0 Outputs'!$E32,'2.0 Capex Real Dollars'!H$10:H$37)</f>
        <v>0</v>
      </c>
      <c r="J32" s="28">
        <f>SUMIF('2.0 Capex Real Dollars'!$D$10:$D$37,'3.0 Outputs'!$E32,'2.0 Capex Real Dollars'!I$10:I$37)</f>
        <v>0</v>
      </c>
      <c r="K32" s="37">
        <f t="shared" si="5"/>
        <v>1.033794261368508</v>
      </c>
    </row>
    <row r="33" spans="1:13" ht="15" thickBot="1">
      <c r="E33" s="25" t="str">
        <f>'1.1 Input'!B28</f>
        <v>Non-network other</v>
      </c>
      <c r="F33" s="28">
        <f>SUMIF('2.0 Capex Real Dollars'!$D$10:$D$37,'3.0 Outputs'!$E33,'2.0 Capex Real Dollars'!E$10:E$37)</f>
        <v>0</v>
      </c>
      <c r="G33" s="28">
        <f>SUMIF('2.0 Capex Real Dollars'!$D$10:$D$37,'3.0 Outputs'!$E33,'2.0 Capex Real Dollars'!F$10:F$37)</f>
        <v>0</v>
      </c>
      <c r="H33" s="28">
        <f>SUMIF('2.0 Capex Real Dollars'!$D$10:$D$37,'3.0 Outputs'!$E33,'2.0 Capex Real Dollars'!G$10:G$37)</f>
        <v>0</v>
      </c>
      <c r="I33" s="28">
        <f>SUMIF('2.0 Capex Real Dollars'!$D$10:$D$37,'3.0 Outputs'!$E33,'2.0 Capex Real Dollars'!H$10:H$37)</f>
        <v>0</v>
      </c>
      <c r="J33" s="28">
        <f>SUMIF('2.0 Capex Real Dollars'!$D$10:$D$37,'3.0 Outputs'!$E33,'2.0 Capex Real Dollars'!I$10:I$37)</f>
        <v>0</v>
      </c>
      <c r="K33" s="37">
        <f t="shared" si="5"/>
        <v>0</v>
      </c>
    </row>
    <row r="34" spans="1:13" ht="15" thickTop="1">
      <c r="E34" s="31" t="s">
        <v>2</v>
      </c>
      <c r="F34" s="39">
        <f>SUM(F26:F33)</f>
        <v>11.781513890960452</v>
      </c>
      <c r="G34" s="39">
        <f t="shared" ref="G34:K34" si="6">SUM(G26:G33)</f>
        <v>23.455646427039987</v>
      </c>
      <c r="H34" s="39">
        <f t="shared" si="6"/>
        <v>27.907859642975449</v>
      </c>
      <c r="I34" s="39">
        <f t="shared" si="6"/>
        <v>28.0914448723872</v>
      </c>
      <c r="J34" s="39">
        <f t="shared" si="6"/>
        <v>16.3818733258165</v>
      </c>
      <c r="K34" s="39">
        <f t="shared" si="6"/>
        <v>95.836824268219146</v>
      </c>
    </row>
    <row r="35" spans="1:13" ht="15" thickBot="1">
      <c r="E35" s="12"/>
      <c r="F35" s="13"/>
      <c r="G35" s="13"/>
      <c r="H35" s="13"/>
      <c r="I35" s="13"/>
      <c r="J35" s="13"/>
      <c r="K35" s="15"/>
    </row>
    <row r="36" spans="1:13" ht="15" thickBot="1">
      <c r="E36" s="26" t="s">
        <v>126</v>
      </c>
      <c r="F36" s="66" t="str">
        <f t="shared" ref="F36:K36" si="7">F$8</f>
        <v>2025/26</v>
      </c>
      <c r="G36" s="26" t="str">
        <f t="shared" si="7"/>
        <v>2026/27</v>
      </c>
      <c r="H36" s="26" t="str">
        <f t="shared" si="7"/>
        <v>2027/28</v>
      </c>
      <c r="I36" s="26" t="str">
        <f t="shared" si="7"/>
        <v>2028/29</v>
      </c>
      <c r="J36" s="26" t="str">
        <f t="shared" si="7"/>
        <v>2029/30</v>
      </c>
      <c r="K36" s="26" t="str">
        <f t="shared" si="7"/>
        <v>Total</v>
      </c>
    </row>
    <row r="37" spans="1:13" ht="15.6" thickTop="1" thickBot="1">
      <c r="E37" s="25" t="s">
        <v>127</v>
      </c>
      <c r="F37" s="28">
        <f>F34</f>
        <v>11.781513890960452</v>
      </c>
      <c r="G37" s="28">
        <f>G34</f>
        <v>23.455646427039987</v>
      </c>
      <c r="H37" s="28">
        <f>H34</f>
        <v>27.907859642975449</v>
      </c>
      <c r="I37" s="28">
        <f>I34</f>
        <v>28.0914448723872</v>
      </c>
      <c r="J37" s="28">
        <f>J34</f>
        <v>16.3818733258165</v>
      </c>
      <c r="K37" s="37">
        <f>SUM(G37:J37)</f>
        <v>95.836824268219132</v>
      </c>
      <c r="M37" s="23">
        <f>K37-'2.0 Capex Real Dollars'!J5</f>
        <v>0</v>
      </c>
    </row>
    <row r="38" spans="1:13" ht="15" thickTop="1"/>
    <row r="39" spans="1:13">
      <c r="A39" s="3" t="s">
        <v>128</v>
      </c>
      <c r="B39" s="3"/>
      <c r="C39" s="3"/>
      <c r="D39" s="3"/>
      <c r="E39" s="3" t="str">
        <f>E7</f>
        <v>Forecast Period ($'000 real FY 23)</v>
      </c>
      <c r="F39" s="3"/>
      <c r="G39" s="3"/>
      <c r="H39" s="3"/>
      <c r="I39" s="3"/>
      <c r="J39" s="3"/>
      <c r="K39" s="3"/>
      <c r="L39" s="3"/>
      <c r="M39" s="3"/>
    </row>
    <row r="40" spans="1:13" ht="15" thickBot="1"/>
    <row r="41" spans="1:13" ht="15" thickBot="1">
      <c r="E41" s="26" t="s">
        <v>4</v>
      </c>
      <c r="F41" s="66" t="str">
        <f t="shared" ref="F41:K41" si="8">F$8</f>
        <v>2025/26</v>
      </c>
      <c r="G41" s="26" t="str">
        <f t="shared" si="8"/>
        <v>2026/27</v>
      </c>
      <c r="H41" s="26" t="str">
        <f t="shared" si="8"/>
        <v>2027/28</v>
      </c>
      <c r="I41" s="26" t="str">
        <f t="shared" si="8"/>
        <v>2028/29</v>
      </c>
      <c r="J41" s="26" t="str">
        <f t="shared" si="8"/>
        <v>2029/30</v>
      </c>
      <c r="K41" s="26" t="str">
        <f t="shared" si="8"/>
        <v>Total</v>
      </c>
    </row>
    <row r="42" spans="1:13">
      <c r="E42" s="25" t="str">
        <f>'1.1 Input'!C20</f>
        <v>AC FILTERS</v>
      </c>
      <c r="F42" s="28">
        <f>SUMIF('2.0 Capex Real Dollars'!$C$10:$C$36,$E42,'2.0 Capex Real Dollars'!E$10:E$36)</f>
        <v>0</v>
      </c>
      <c r="G42" s="28">
        <f>SUMIF('2.0 Capex Real Dollars'!$C$10:$C$36,$E42,'2.0 Capex Real Dollars'!F$10:F$36)</f>
        <v>0</v>
      </c>
      <c r="H42" s="28">
        <f>SUMIF('2.0 Capex Real Dollars'!$C$10:$C$36,$E42,'2.0 Capex Real Dollars'!G$10:G$36)</f>
        <v>0</v>
      </c>
      <c r="I42" s="28">
        <f>SUMIF('2.0 Capex Real Dollars'!$C$10:$C$36,$E42,'2.0 Capex Real Dollars'!H$10:H$36)</f>
        <v>0</v>
      </c>
      <c r="J42" s="28">
        <f>SUMIF('2.0 Capex Real Dollars'!$C$10:$C$36,$E42,'2.0 Capex Real Dollars'!I$10:I$36)</f>
        <v>0</v>
      </c>
      <c r="K42" s="37">
        <f>SUM(F42:J42)</f>
        <v>0</v>
      </c>
    </row>
    <row r="43" spans="1:13">
      <c r="E43" s="25" t="str">
        <f>'1.1 Input'!C21</f>
        <v>AC SWITCHYARD</v>
      </c>
      <c r="F43" s="28">
        <f>SUMIF('2.0 Capex Real Dollars'!$C$10:$C$36,$E43,'2.0 Capex Real Dollars'!E$10:E$36)</f>
        <v>0</v>
      </c>
      <c r="G43" s="28">
        <f>SUMIF('2.0 Capex Real Dollars'!$C$10:$C$36,$E43,'2.0 Capex Real Dollars'!F$10:F$36)</f>
        <v>0</v>
      </c>
      <c r="H43" s="28">
        <f>SUMIF('2.0 Capex Real Dollars'!$C$10:$C$36,$E43,'2.0 Capex Real Dollars'!G$10:G$36)</f>
        <v>0</v>
      </c>
      <c r="I43" s="28">
        <f>SUMIF('2.0 Capex Real Dollars'!$C$10:$C$36,$E43,'2.0 Capex Real Dollars'!H$10:H$36)</f>
        <v>0</v>
      </c>
      <c r="J43" s="28">
        <f>SUMIF('2.0 Capex Real Dollars'!$C$10:$C$36,$E43,'2.0 Capex Real Dollars'!I$10:I$36)</f>
        <v>0</v>
      </c>
      <c r="K43" s="37">
        <f t="shared" ref="K43:K52" si="9">SUM(F43:J43)</f>
        <v>0</v>
      </c>
    </row>
    <row r="44" spans="1:13">
      <c r="E44" s="25" t="str">
        <f>'1.1 Input'!C22</f>
        <v>AUXILIARY SYSTEMS</v>
      </c>
      <c r="F44" s="28">
        <f>SUMIF('2.0 Capex Real Dollars'!$C$10:$C$36,$E44,'2.0 Capex Real Dollars'!E$10:E$36)</f>
        <v>0</v>
      </c>
      <c r="G44" s="28">
        <f>SUMIF('2.0 Capex Real Dollars'!$C$10:$C$36,$E44,'2.0 Capex Real Dollars'!F$10:F$36)</f>
        <v>0</v>
      </c>
      <c r="H44" s="28">
        <f>SUMIF('2.0 Capex Real Dollars'!$C$10:$C$36,$E44,'2.0 Capex Real Dollars'!G$10:G$36)</f>
        <v>0</v>
      </c>
      <c r="I44" s="28">
        <f>SUMIF('2.0 Capex Real Dollars'!$C$10:$C$36,$E44,'2.0 Capex Real Dollars'!H$10:H$36)</f>
        <v>0</v>
      </c>
      <c r="J44" s="28">
        <f>SUMIF('2.0 Capex Real Dollars'!$C$10:$C$36,$E44,'2.0 Capex Real Dollars'!I$10:I$36)</f>
        <v>0</v>
      </c>
      <c r="K44" s="37">
        <f t="shared" si="9"/>
        <v>0</v>
      </c>
    </row>
    <row r="45" spans="1:13">
      <c r="E45" s="25" t="str">
        <f>'1.1 Input'!C23</f>
        <v>CABLE</v>
      </c>
      <c r="F45" s="28">
        <f>SUMIF('2.0 Capex Real Dollars'!$C$10:$C$36,$E45,'2.0 Capex Real Dollars'!E$10:E$36)</f>
        <v>3.5873807766990295</v>
      </c>
      <c r="G45" s="28">
        <f>SUMIF('2.0 Capex Real Dollars'!$C$10:$C$36,$E45,'2.0 Capex Real Dollars'!F$10:F$36)</f>
        <v>7.2601941747572818</v>
      </c>
      <c r="H45" s="28">
        <f>SUMIF('2.0 Capex Real Dollars'!$C$10:$C$36,$E45,'2.0 Capex Real Dollars'!G$10:G$36)</f>
        <v>0</v>
      </c>
      <c r="I45" s="28">
        <f>SUMIF('2.0 Capex Real Dollars'!$C$10:$C$36,$E45,'2.0 Capex Real Dollars'!H$10:H$36)</f>
        <v>0</v>
      </c>
      <c r="J45" s="28">
        <f>SUMIF('2.0 Capex Real Dollars'!$C$10:$C$36,$E45,'2.0 Capex Real Dollars'!I$10:I$36)</f>
        <v>0</v>
      </c>
      <c r="K45" s="37">
        <f t="shared" si="9"/>
        <v>10.847574951456311</v>
      </c>
    </row>
    <row r="46" spans="1:13">
      <c r="E46" s="25" t="str">
        <f>'1.1 Input'!C24</f>
        <v>CONTROL SYSTEM</v>
      </c>
      <c r="F46" s="28">
        <f>SUMIF('2.0 Capex Real Dollars'!$C$10:$C$36,$E46,'2.0 Capex Real Dollars'!E$10:E$36)</f>
        <v>5.0970873786407767</v>
      </c>
      <c r="G46" s="28">
        <f>SUMIF('2.0 Capex Real Dollars'!$C$10:$C$36,$E46,'2.0 Capex Real Dollars'!F$10:F$36)</f>
        <v>12.778398058252426</v>
      </c>
      <c r="H46" s="28">
        <f>SUMIF('2.0 Capex Real Dollars'!$C$10:$C$36,$E46,'2.0 Capex Real Dollars'!G$10:G$36)</f>
        <v>26.884587378640777</v>
      </c>
      <c r="I46" s="28">
        <f>SUMIF('2.0 Capex Real Dollars'!$C$10:$C$36,$E46,'2.0 Capex Real Dollars'!H$10:H$36)</f>
        <v>26.884587378640777</v>
      </c>
      <c r="J46" s="28">
        <f>SUMIF('2.0 Capex Real Dollars'!$C$10:$C$36,$E46,'2.0 Capex Real Dollars'!I$10:I$36)</f>
        <v>15.362621359223301</v>
      </c>
      <c r="K46" s="37">
        <f t="shared" si="9"/>
        <v>87.007281553398059</v>
      </c>
    </row>
    <row r="47" spans="1:13">
      <c r="E47" s="25" t="str">
        <f>'1.1 Input'!C25</f>
        <v>CONVERTER TRANSFORMER</v>
      </c>
      <c r="F47" s="28">
        <f>SUMIF('2.0 Capex Real Dollars'!$C$10:$C$36,$E47,'2.0 Capex Real Dollars'!E$10:E$36)</f>
        <v>0</v>
      </c>
      <c r="G47" s="28">
        <f>SUMIF('2.0 Capex Real Dollars'!$C$10:$C$36,$E47,'2.0 Capex Real Dollars'!F$10:F$36)</f>
        <v>0</v>
      </c>
      <c r="H47" s="28">
        <f>SUMIF('2.0 Capex Real Dollars'!$C$10:$C$36,$E47,'2.0 Capex Real Dollars'!G$10:G$36)</f>
        <v>0</v>
      </c>
      <c r="I47" s="28">
        <f>SUMIF('2.0 Capex Real Dollars'!$C$10:$C$36,$E47,'2.0 Capex Real Dollars'!H$10:H$36)</f>
        <v>0</v>
      </c>
      <c r="J47" s="28">
        <f>SUMIF('2.0 Capex Real Dollars'!$C$10:$C$36,$E47,'2.0 Capex Real Dollars'!I$10:I$36)</f>
        <v>0</v>
      </c>
      <c r="K47" s="37">
        <f t="shared" si="9"/>
        <v>0</v>
      </c>
    </row>
    <row r="48" spans="1:13">
      <c r="E48" s="25" t="str">
        <f>'1.1 Input'!C26</f>
        <v>DC FILTER</v>
      </c>
      <c r="F48" s="28">
        <f>SUMIF('2.0 Capex Real Dollars'!$C$10:$C$36,$E48,'2.0 Capex Real Dollars'!E$10:E$36)</f>
        <v>0</v>
      </c>
      <c r="G48" s="28">
        <f>SUMIF('2.0 Capex Real Dollars'!$C$10:$C$36,$E48,'2.0 Capex Real Dollars'!F$10:F$36)</f>
        <v>0</v>
      </c>
      <c r="H48" s="28">
        <f>SUMIF('2.0 Capex Real Dollars'!$C$10:$C$36,$E48,'2.0 Capex Real Dollars'!G$10:G$36)</f>
        <v>0</v>
      </c>
      <c r="I48" s="28">
        <f>SUMIF('2.0 Capex Real Dollars'!$C$10:$C$36,$E48,'2.0 Capex Real Dollars'!H$10:H$36)</f>
        <v>0</v>
      </c>
      <c r="J48" s="28">
        <f>SUMIF('2.0 Capex Real Dollars'!$C$10:$C$36,$E48,'2.0 Capex Real Dollars'!I$10:I$36)</f>
        <v>0</v>
      </c>
      <c r="K48" s="37">
        <f t="shared" si="9"/>
        <v>0</v>
      </c>
    </row>
    <row r="49" spans="5:13">
      <c r="E49" s="25" t="str">
        <f>'1.1 Input'!C27</f>
        <v>DC SWITCHYARD</v>
      </c>
      <c r="F49" s="28">
        <f>SUMIF('2.0 Capex Real Dollars'!$C$10:$C$36,$E49,'2.0 Capex Real Dollars'!E$10:E$36)</f>
        <v>0</v>
      </c>
      <c r="G49" s="28">
        <f>SUMIF('2.0 Capex Real Dollars'!$C$10:$C$36,$E49,'2.0 Capex Real Dollars'!F$10:F$36)</f>
        <v>0</v>
      </c>
      <c r="H49" s="28">
        <f>SUMIF('2.0 Capex Real Dollars'!$C$10:$C$36,$E49,'2.0 Capex Real Dollars'!G$10:G$36)</f>
        <v>0</v>
      </c>
      <c r="I49" s="28">
        <f>SUMIF('2.0 Capex Real Dollars'!$C$10:$C$36,$E49,'2.0 Capex Real Dollars'!H$10:H$36)</f>
        <v>0</v>
      </c>
      <c r="J49" s="28">
        <f>SUMIF('2.0 Capex Real Dollars'!$C$10:$C$36,$E49,'2.0 Capex Real Dollars'!I$10:I$36)</f>
        <v>0</v>
      </c>
      <c r="K49" s="37">
        <f t="shared" si="9"/>
        <v>0</v>
      </c>
    </row>
    <row r="50" spans="5:13">
      <c r="E50" s="25" t="str">
        <f>'1.1 Input'!C28</f>
        <v>EASEMENT</v>
      </c>
      <c r="F50" s="28">
        <f>SUMIF('2.0 Capex Real Dollars'!$C$10:$C$36,$E50,'2.0 Capex Real Dollars'!E$10:E$36)</f>
        <v>0</v>
      </c>
      <c r="G50" s="28">
        <f>SUMIF('2.0 Capex Real Dollars'!$C$10:$C$36,$E50,'2.0 Capex Real Dollars'!F$10:F$36)</f>
        <v>0</v>
      </c>
      <c r="H50" s="28">
        <f>SUMIF('2.0 Capex Real Dollars'!$C$10:$C$36,$E50,'2.0 Capex Real Dollars'!G$10:G$36)</f>
        <v>0</v>
      </c>
      <c r="I50" s="28">
        <f>SUMIF('2.0 Capex Real Dollars'!$C$10:$C$36,$E50,'2.0 Capex Real Dollars'!H$10:H$36)</f>
        <v>0</v>
      </c>
      <c r="J50" s="28">
        <f>SUMIF('2.0 Capex Real Dollars'!$C$10:$C$36,$E50,'2.0 Capex Real Dollars'!I$10:I$36)</f>
        <v>0</v>
      </c>
      <c r="K50" s="37">
        <f t="shared" si="9"/>
        <v>0</v>
      </c>
    </row>
    <row r="51" spans="5:13">
      <c r="E51" s="25" t="str">
        <f>'1.1 Input'!C29</f>
        <v>FREEHOLD LAND</v>
      </c>
      <c r="F51" s="28">
        <f>SUMIF('2.0 Capex Real Dollars'!$C$10:$C$36,$E51,'2.0 Capex Real Dollars'!E$10:E$36)</f>
        <v>0</v>
      </c>
      <c r="G51" s="28">
        <f>SUMIF('2.0 Capex Real Dollars'!$C$10:$C$36,$E51,'2.0 Capex Real Dollars'!F$10:F$36)</f>
        <v>0</v>
      </c>
      <c r="H51" s="28">
        <f>SUMIF('2.0 Capex Real Dollars'!$C$10:$C$36,$E51,'2.0 Capex Real Dollars'!G$10:G$36)</f>
        <v>0</v>
      </c>
      <c r="I51" s="28">
        <f>SUMIF('2.0 Capex Real Dollars'!$C$10:$C$36,$E51,'2.0 Capex Real Dollars'!H$10:H$36)</f>
        <v>0</v>
      </c>
      <c r="J51" s="28">
        <f>SUMIF('2.0 Capex Real Dollars'!$C$10:$C$36,$E51,'2.0 Capex Real Dollars'!I$10:I$36)</f>
        <v>0</v>
      </c>
      <c r="K51" s="37">
        <f t="shared" si="9"/>
        <v>0</v>
      </c>
    </row>
    <row r="52" spans="5:13">
      <c r="E52" s="25" t="str">
        <f>'1.1 Input'!C30</f>
        <v>MEASURING DEVICES</v>
      </c>
      <c r="F52" s="28">
        <f>SUMIF('2.0 Capex Real Dollars'!$C$10:$C$36,$E52,'2.0 Capex Real Dollars'!E$10:E$36)</f>
        <v>0</v>
      </c>
      <c r="G52" s="28">
        <f>SUMIF('2.0 Capex Real Dollars'!$C$10:$C$36,$E52,'2.0 Capex Real Dollars'!F$10:F$36)</f>
        <v>0</v>
      </c>
      <c r="H52" s="28">
        <f>SUMIF('2.0 Capex Real Dollars'!$C$10:$C$36,$E52,'2.0 Capex Real Dollars'!G$10:G$36)</f>
        <v>0</v>
      </c>
      <c r="I52" s="28">
        <f>SUMIF('2.0 Capex Real Dollars'!$C$10:$C$36,$E52,'2.0 Capex Real Dollars'!H$10:H$36)</f>
        <v>0</v>
      </c>
      <c r="J52" s="28">
        <f>SUMIF('2.0 Capex Real Dollars'!$C$10:$C$36,$E52,'2.0 Capex Real Dollars'!I$10:I$36)</f>
        <v>0</v>
      </c>
      <c r="K52" s="37">
        <f t="shared" si="9"/>
        <v>0</v>
      </c>
    </row>
    <row r="53" spans="5:13">
      <c r="E53" s="25" t="str">
        <f>'1.1 Input'!C31</f>
        <v>MOTOR VEHICLES</v>
      </c>
      <c r="F53" s="28">
        <f>SUMIF('2.0 Capex Real Dollars'!$C$10:$C$36,$E53,'2.0 Capex Real Dollars'!E$10:E$36)</f>
        <v>0</v>
      </c>
      <c r="G53" s="28">
        <f>SUMIF('2.0 Capex Real Dollars'!$C$10:$C$36,$E53,'2.0 Capex Real Dollars'!F$10:F$36)</f>
        <v>0</v>
      </c>
      <c r="H53" s="28">
        <f>SUMIF('2.0 Capex Real Dollars'!$C$10:$C$36,$E53,'2.0 Capex Real Dollars'!G$10:G$36)</f>
        <v>0</v>
      </c>
      <c r="I53" s="28">
        <f>SUMIF('2.0 Capex Real Dollars'!$C$10:$C$36,$E53,'2.0 Capex Real Dollars'!H$10:H$36)</f>
        <v>0</v>
      </c>
      <c r="J53" s="28">
        <f>SUMIF('2.0 Capex Real Dollars'!$C$10:$C$36,$E53,'2.0 Capex Real Dollars'!I$10:I$36)</f>
        <v>0</v>
      </c>
      <c r="K53" s="37">
        <f t="shared" ref="K53:K59" si="10">SUM(F53:J53)</f>
        <v>0</v>
      </c>
    </row>
    <row r="54" spans="5:13">
      <c r="E54" s="25" t="str">
        <f>'1.1 Input'!C32</f>
        <v>OTHER</v>
      </c>
      <c r="F54" s="28">
        <f>SUMIF('2.0 Capex Real Dollars'!$C$10:$C$36,$E54,'2.0 Capex Real Dollars'!E$10:E$36)</f>
        <v>1.8139581645641509</v>
      </c>
      <c r="G54" s="28">
        <f>SUMIF('2.0 Capex Real Dollars'!$C$10:$C$36,$E54,'2.0 Capex Real Dollars'!F$10:F$36)</f>
        <v>1.3940227626082264</v>
      </c>
      <c r="H54" s="28">
        <f>SUMIF('2.0 Capex Real Dollars'!$C$10:$C$36,$E54,'2.0 Capex Real Dollars'!G$10:G$36)</f>
        <v>0.90433028481249</v>
      </c>
      <c r="I54" s="28">
        <f>SUMIF('2.0 Capex Real Dollars'!$C$10:$C$36,$E54,'2.0 Capex Real Dollars'!H$10:H$36)</f>
        <v>0.95707933674983547</v>
      </c>
      <c r="J54" s="28">
        <f>SUMIF('2.0 Capex Real Dollars'!$C$10:$C$36,$E54,'2.0 Capex Real Dollars'!I$10:I$36)</f>
        <v>1.0192519665931989</v>
      </c>
      <c r="K54" s="37">
        <f t="shared" si="10"/>
        <v>6.0886425153279014</v>
      </c>
    </row>
    <row r="55" spans="5:13">
      <c r="E55" s="25" t="str">
        <f>'1.1 Input'!C33</f>
        <v>OVERHEAD LINES</v>
      </c>
      <c r="F55" s="28">
        <f>SUMIF('2.0 Capex Real Dollars'!$C$10:$C$36,$E55,'2.0 Capex Real Dollars'!E$10:E$36)</f>
        <v>0</v>
      </c>
      <c r="G55" s="28">
        <f>SUMIF('2.0 Capex Real Dollars'!$C$10:$C$36,$E55,'2.0 Capex Real Dollars'!F$10:F$36)</f>
        <v>0</v>
      </c>
      <c r="H55" s="28">
        <f>SUMIF('2.0 Capex Real Dollars'!$C$10:$C$36,$E55,'2.0 Capex Real Dollars'!G$10:G$36)</f>
        <v>0</v>
      </c>
      <c r="I55" s="28">
        <f>SUMIF('2.0 Capex Real Dollars'!$C$10:$C$36,$E55,'2.0 Capex Real Dollars'!H$10:H$36)</f>
        <v>0</v>
      </c>
      <c r="J55" s="28">
        <f>SUMIF('2.0 Capex Real Dollars'!$C$10:$C$36,$E55,'2.0 Capex Real Dollars'!I$10:I$36)</f>
        <v>0</v>
      </c>
      <c r="K55" s="37">
        <f t="shared" si="10"/>
        <v>0</v>
      </c>
    </row>
    <row r="56" spans="5:13">
      <c r="E56" s="25" t="str">
        <f>'1.1 Input'!C34</f>
        <v>SMOOTHING REACTOR</v>
      </c>
      <c r="F56" s="28">
        <f>SUMIF('2.0 Capex Real Dollars'!$C$10:$C$36,$E56,'2.0 Capex Real Dollars'!E$10:E$36)</f>
        <v>0</v>
      </c>
      <c r="G56" s="28">
        <f>SUMIF('2.0 Capex Real Dollars'!$C$10:$C$36,$E56,'2.0 Capex Real Dollars'!F$10:F$36)</f>
        <v>0.75135321100917429</v>
      </c>
      <c r="H56" s="28">
        <f>SUMIF('2.0 Capex Real Dollars'!$C$10:$C$36,$E56,'2.0 Capex Real Dollars'!G$10:G$36)</f>
        <v>0</v>
      </c>
      <c r="I56" s="28">
        <f>SUMIF('2.0 Capex Real Dollars'!$C$10:$C$36,$E56,'2.0 Capex Real Dollars'!H$10:H$36)</f>
        <v>0</v>
      </c>
      <c r="J56" s="28">
        <f>SUMIF('2.0 Capex Real Dollars'!$C$10:$C$36,$E56,'2.0 Capex Real Dollars'!I$10:I$36)</f>
        <v>0</v>
      </c>
      <c r="K56" s="37">
        <f t="shared" si="10"/>
        <v>0.75135321100917429</v>
      </c>
    </row>
    <row r="57" spans="5:13">
      <c r="E57" s="25" t="str">
        <f>'1.1 Input'!C35</f>
        <v>STATION POWER SUPPLY</v>
      </c>
      <c r="F57" s="28">
        <f>SUMIF('2.0 Capex Real Dollars'!$C$10:$C$36,$E57,'2.0 Capex Real Dollars'!E$10:E$36)</f>
        <v>0</v>
      </c>
      <c r="G57" s="28">
        <f>SUMIF('2.0 Capex Real Dollars'!$C$10:$C$36,$E57,'2.0 Capex Real Dollars'!F$10:F$36)</f>
        <v>0</v>
      </c>
      <c r="H57" s="28">
        <f>SUMIF('2.0 Capex Real Dollars'!$C$10:$C$36,$E57,'2.0 Capex Real Dollars'!G$10:G$36)</f>
        <v>0</v>
      </c>
      <c r="I57" s="28">
        <f>SUMIF('2.0 Capex Real Dollars'!$C$10:$C$36,$E57,'2.0 Capex Real Dollars'!H$10:H$36)</f>
        <v>0</v>
      </c>
      <c r="J57" s="28">
        <f>SUMIF('2.0 Capex Real Dollars'!$C$10:$C$36,$E57,'2.0 Capex Real Dollars'!I$10:I$36)</f>
        <v>0</v>
      </c>
      <c r="K57" s="37">
        <f t="shared" si="10"/>
        <v>0</v>
      </c>
    </row>
    <row r="58" spans="5:13">
      <c r="E58" s="25" t="str">
        <f>'1.1 Input'!C36</f>
        <v>SWITCHYARD COMPONENTS</v>
      </c>
      <c r="F58" s="28">
        <f>SUMIF('2.0 Capex Real Dollars'!$C$10:$C$36,$E58,'2.0 Capex Real Dollars'!E$10:E$36)</f>
        <v>5.9470989761092156E-2</v>
      </c>
      <c r="G58" s="28">
        <f>SUMIF('2.0 Capex Real Dollars'!$C$10:$C$36,$E58,'2.0 Capex Real Dollars'!F$10:F$36)</f>
        <v>0.23788395904436863</v>
      </c>
      <c r="H58" s="28">
        <f>SUMIF('2.0 Capex Real Dollars'!$C$10:$C$36,$E58,'2.0 Capex Real Dollars'!G$10:G$36)</f>
        <v>0.11894197952218431</v>
      </c>
      <c r="I58" s="28">
        <f>SUMIF('2.0 Capex Real Dollars'!$C$10:$C$36,$E58,'2.0 Capex Real Dollars'!H$10:H$36)</f>
        <v>0.24977815699658704</v>
      </c>
      <c r="J58" s="28">
        <f>SUMIF('2.0 Capex Real Dollars'!$C$10:$C$36,$E58,'2.0 Capex Real Dollars'!I$10:I$36)</f>
        <v>0</v>
      </c>
      <c r="K58" s="37">
        <f t="shared" si="10"/>
        <v>0.6660750853242321</v>
      </c>
    </row>
    <row r="59" spans="5:13">
      <c r="E59" s="25" t="str">
        <f>'1.1 Input'!C37</f>
        <v>VALVE COOLING</v>
      </c>
      <c r="F59" s="28">
        <f>SUMIF('2.0 Capex Real Dollars'!$C$10:$C$36,$E59,'2.0 Capex Real Dollars'!E$10:E$36)</f>
        <v>0</v>
      </c>
      <c r="G59" s="28">
        <f>SUMIF('2.0 Capex Real Dollars'!$C$10:$C$36,$E59,'2.0 Capex Real Dollars'!F$10:F$36)</f>
        <v>0</v>
      </c>
      <c r="H59" s="28">
        <f>SUMIF('2.0 Capex Real Dollars'!$C$10:$C$36,$E59,'2.0 Capex Real Dollars'!G$10:G$36)</f>
        <v>0</v>
      </c>
      <c r="I59" s="28">
        <f>SUMIF('2.0 Capex Real Dollars'!$C$10:$C$36,$E59,'2.0 Capex Real Dollars'!H$10:H$36)</f>
        <v>0</v>
      </c>
      <c r="J59" s="28">
        <f>SUMIF('2.0 Capex Real Dollars'!$C$10:$C$36,$E59,'2.0 Capex Real Dollars'!I$10:I$36)</f>
        <v>0</v>
      </c>
      <c r="K59" s="37">
        <f t="shared" si="10"/>
        <v>0</v>
      </c>
    </row>
    <row r="60" spans="5:13">
      <c r="E60" s="25" t="str">
        <f>'1.1 Input'!C38</f>
        <v>VALVE HALL</v>
      </c>
      <c r="F60" s="28">
        <f>SUMIF('2.0 Capex Real Dollars'!$C$10:$C$36,$E60,'2.0 Capex Real Dollars'!E$10:E$36)</f>
        <v>0</v>
      </c>
      <c r="G60" s="28">
        <f>SUMIF('2.0 Capex Real Dollars'!$C$10:$C$36,$E60,'2.0 Capex Real Dollars'!F$10:F$36)</f>
        <v>0</v>
      </c>
      <c r="H60" s="28">
        <f>SUMIF('2.0 Capex Real Dollars'!$C$10:$C$36,$E60,'2.0 Capex Real Dollars'!G$10:G$36)</f>
        <v>0</v>
      </c>
      <c r="I60" s="28">
        <f>SUMIF('2.0 Capex Real Dollars'!$C$10:$C$36,$E60,'2.0 Capex Real Dollars'!H$10:H$36)</f>
        <v>0</v>
      </c>
      <c r="J60" s="28">
        <f>SUMIF('2.0 Capex Real Dollars'!$C$10:$C$36,$E60,'2.0 Capex Real Dollars'!I$10:I$36)</f>
        <v>0</v>
      </c>
      <c r="K60" s="37">
        <f t="shared" ref="K60:K62" si="11">SUM(F60:J60)</f>
        <v>0</v>
      </c>
    </row>
    <row r="61" spans="5:13">
      <c r="E61" s="25" t="str">
        <f>'1.1 Input'!C39</f>
        <v>BUILDING INSTALLATION</v>
      </c>
      <c r="F61" s="28">
        <f>SUMIF('2.0 Capex Real Dollars'!$C$10:$C$36,$E61,'2.0 Capex Real Dollars'!E$10:E$36)</f>
        <v>1.033794261368508</v>
      </c>
      <c r="G61" s="28">
        <f>SUMIF('2.0 Capex Real Dollars'!$C$10:$C$36,$E61,'2.0 Capex Real Dollars'!F$10:F$36)</f>
        <v>1.033794261368508</v>
      </c>
      <c r="H61" s="28">
        <f>SUMIF('2.0 Capex Real Dollars'!$C$10:$C$36,$E61,'2.0 Capex Real Dollars'!G$10:G$36)</f>
        <v>0</v>
      </c>
      <c r="I61" s="28">
        <f>SUMIF('2.0 Capex Real Dollars'!$C$10:$C$36,$E61,'2.0 Capex Real Dollars'!H$10:H$36)</f>
        <v>0</v>
      </c>
      <c r="J61" s="28">
        <f>SUMIF('2.0 Capex Real Dollars'!$C$10:$C$36,$E61,'2.0 Capex Real Dollars'!I$10:I$36)</f>
        <v>0</v>
      </c>
      <c r="K61" s="37">
        <f t="shared" si="11"/>
        <v>2.0675885227370161</v>
      </c>
    </row>
    <row r="62" spans="5:13" ht="15" thickBot="1">
      <c r="E62" s="25" t="str">
        <f>'1.1 Input'!C40</f>
        <v>IN-HOUSE SOFTWARE</v>
      </c>
      <c r="F62" s="28">
        <f>SUMIF('2.0 Capex Real Dollars'!$C$10:$C$36,$E62,'2.0 Capex Real Dollars'!E$10:E$36)</f>
        <v>0.18982231992689697</v>
      </c>
      <c r="G62" s="28">
        <f>SUMIF('2.0 Capex Real Dollars'!$C$10:$C$36,$E62,'2.0 Capex Real Dollars'!F$10:F$36)</f>
        <v>0</v>
      </c>
      <c r="H62" s="28">
        <f>SUMIF('2.0 Capex Real Dollars'!$C$10:$C$36,$E62,'2.0 Capex Real Dollars'!G$10:G$36)</f>
        <v>0</v>
      </c>
      <c r="I62" s="28">
        <f>SUMIF('2.0 Capex Real Dollars'!$C$10:$C$36,$E62,'2.0 Capex Real Dollars'!H$10:H$36)</f>
        <v>0</v>
      </c>
      <c r="J62" s="28">
        <f>SUMIF('2.0 Capex Real Dollars'!$C$10:$C$36,$E62,'2.0 Capex Real Dollars'!I$10:I$36)</f>
        <v>0</v>
      </c>
      <c r="K62" s="37">
        <f t="shared" si="11"/>
        <v>0.18982231992689697</v>
      </c>
    </row>
    <row r="63" spans="5:13" ht="15.6" thickTop="1" thickBot="1">
      <c r="E63" s="31" t="s">
        <v>2</v>
      </c>
      <c r="F63" s="38">
        <f t="shared" ref="F63:K63" si="12">SUM(F42:F62)</f>
        <v>11.781513890960452</v>
      </c>
      <c r="G63" s="38">
        <f t="shared" si="12"/>
        <v>23.455646427039987</v>
      </c>
      <c r="H63" s="38">
        <f t="shared" si="12"/>
        <v>27.907859642975453</v>
      </c>
      <c r="I63" s="38">
        <f t="shared" si="12"/>
        <v>28.0914448723872</v>
      </c>
      <c r="J63" s="38">
        <f t="shared" si="12"/>
        <v>16.3818733258165</v>
      </c>
      <c r="K63" s="38">
        <f t="shared" si="12"/>
        <v>107.6183381591796</v>
      </c>
      <c r="M63" s="53">
        <f>K63-'2.0 Capex Real Dollars'!J5</f>
        <v>11.781513890960454</v>
      </c>
    </row>
    <row r="64" spans="5:13" ht="15" thickTop="1"/>
    <row r="65" spans="1:13">
      <c r="A65" s="3" t="s">
        <v>129</v>
      </c>
      <c r="B65" s="3"/>
      <c r="C65" s="3"/>
      <c r="D65" s="3"/>
      <c r="E65" s="3" t="str">
        <f>E39</f>
        <v>Forecast Period ($'000 real FY 23)</v>
      </c>
      <c r="F65" s="3"/>
      <c r="G65" s="3"/>
      <c r="H65" s="3"/>
      <c r="I65" s="3"/>
      <c r="J65" s="3"/>
      <c r="K65" s="3"/>
      <c r="L65" s="3"/>
      <c r="M65" s="3"/>
    </row>
    <row r="66" spans="1:13" ht="15" thickBot="1"/>
    <row r="67" spans="1:13" ht="15" thickBot="1">
      <c r="E67" s="26" t="str">
        <f t="shared" ref="E67:E88" si="13">E41</f>
        <v>Asset Class</v>
      </c>
      <c r="F67" s="66" t="str">
        <f t="shared" ref="F67:K67" si="14">F$8</f>
        <v>2025/26</v>
      </c>
      <c r="G67" s="26" t="str">
        <f t="shared" si="14"/>
        <v>2026/27</v>
      </c>
      <c r="H67" s="26" t="str">
        <f t="shared" si="14"/>
        <v>2027/28</v>
      </c>
      <c r="I67" s="26" t="str">
        <f t="shared" si="14"/>
        <v>2028/29</v>
      </c>
      <c r="J67" s="26" t="str">
        <f t="shared" si="14"/>
        <v>2029/30</v>
      </c>
      <c r="K67" s="26" t="str">
        <f t="shared" si="14"/>
        <v>Total</v>
      </c>
    </row>
    <row r="68" spans="1:13">
      <c r="E68" s="25" t="str">
        <f t="shared" si="13"/>
        <v>AC FILTERS</v>
      </c>
      <c r="F68" s="28">
        <f>SUMIF('2.0 Capex Real Dollars'!$A$161:$A$182,$E68,'2.0 Capex Real Dollars'!E$161:E$182)</f>
        <v>0</v>
      </c>
      <c r="G68" s="28">
        <f>SUMIF('2.0 Capex Real Dollars'!$A$161:$A$182,$E68,'2.0 Capex Real Dollars'!F$161:F$182)</f>
        <v>0</v>
      </c>
      <c r="H68" s="28">
        <f>SUMIF('2.0 Capex Real Dollars'!$A$161:$A$182,$E68,'2.0 Capex Real Dollars'!G$161:G$182)</f>
        <v>0</v>
      </c>
      <c r="I68" s="28">
        <f>SUMIF('2.0 Capex Real Dollars'!$A$161:$A$182,$E68,'2.0 Capex Real Dollars'!H$161:H$182)</f>
        <v>0</v>
      </c>
      <c r="J68" s="28">
        <f>SUMIF('2.0 Capex Real Dollars'!$A$161:$A$182,$E68,'2.0 Capex Real Dollars'!I$161:I$182)</f>
        <v>0</v>
      </c>
      <c r="K68" s="40">
        <f t="shared" ref="K68" si="15">SUM(F68:J68)</f>
        <v>0</v>
      </c>
    </row>
    <row r="69" spans="1:13">
      <c r="E69" s="25" t="str">
        <f t="shared" si="13"/>
        <v>AC SWITCHYARD</v>
      </c>
      <c r="F69" s="28">
        <f>SUMIF('2.0 Capex Real Dollars'!$A$161:$A$182,$E69,'2.0 Capex Real Dollars'!E$161:E$182)</f>
        <v>0</v>
      </c>
      <c r="G69" s="28">
        <f>SUMIF('2.0 Capex Real Dollars'!$A$161:$A$182,$E69,'2.0 Capex Real Dollars'!F$161:F$182)</f>
        <v>0</v>
      </c>
      <c r="H69" s="28">
        <f>SUMIF('2.0 Capex Real Dollars'!$A$161:$A$182,$E69,'2.0 Capex Real Dollars'!G$161:G$182)</f>
        <v>0</v>
      </c>
      <c r="I69" s="28">
        <f>SUMIF('2.0 Capex Real Dollars'!$A$161:$A$182,$E69,'2.0 Capex Real Dollars'!H$161:H$182)</f>
        <v>0</v>
      </c>
      <c r="J69" s="28">
        <f>SUMIF('2.0 Capex Real Dollars'!$A$161:$A$182,$E69,'2.0 Capex Real Dollars'!I$161:I$182)</f>
        <v>0</v>
      </c>
      <c r="K69" s="40">
        <f t="shared" ref="K69:K85" si="16">SUM(F69:J69)</f>
        <v>0</v>
      </c>
    </row>
    <row r="70" spans="1:13">
      <c r="E70" s="25" t="str">
        <f t="shared" si="13"/>
        <v>AUXILIARY SYSTEMS</v>
      </c>
      <c r="F70" s="28">
        <f>SUMIF('2.0 Capex Real Dollars'!$A$161:$A$182,$E70,'2.0 Capex Real Dollars'!E$161:E$182)</f>
        <v>0</v>
      </c>
      <c r="G70" s="28">
        <f>SUMIF('2.0 Capex Real Dollars'!$A$161:$A$182,$E70,'2.0 Capex Real Dollars'!F$161:F$182)</f>
        <v>0</v>
      </c>
      <c r="H70" s="28">
        <f>SUMIF('2.0 Capex Real Dollars'!$A$161:$A$182,$E70,'2.0 Capex Real Dollars'!G$161:G$182)</f>
        <v>0</v>
      </c>
      <c r="I70" s="28">
        <f>SUMIF('2.0 Capex Real Dollars'!$A$161:$A$182,$E70,'2.0 Capex Real Dollars'!H$161:H$182)</f>
        <v>0</v>
      </c>
      <c r="J70" s="28">
        <f>SUMIF('2.0 Capex Real Dollars'!$A$161:$A$182,$E70,'2.0 Capex Real Dollars'!I$161:I$182)</f>
        <v>0</v>
      </c>
      <c r="K70" s="40">
        <f t="shared" si="16"/>
        <v>0</v>
      </c>
    </row>
    <row r="71" spans="1:13">
      <c r="E71" s="25" t="str">
        <f t="shared" si="13"/>
        <v>CABLE</v>
      </c>
      <c r="F71" s="28">
        <f>SUMIF('2.0 Capex Real Dollars'!$A$161:$A$182,$E71,'2.0 Capex Real Dollars'!E$161:E$182)</f>
        <v>21.304628896808531</v>
      </c>
      <c r="G71" s="28">
        <f>SUMIF('2.0 Capex Real Dollars'!$A$161:$A$182,$E71,'2.0 Capex Real Dollars'!F$161:F$182)</f>
        <v>7.2601941747572818</v>
      </c>
      <c r="H71" s="28">
        <f>SUMIF('2.0 Capex Real Dollars'!$A$161:$A$182,$E71,'2.0 Capex Real Dollars'!G$161:G$182)</f>
        <v>0</v>
      </c>
      <c r="I71" s="28">
        <f>SUMIF('2.0 Capex Real Dollars'!$A$161:$A$182,$E71,'2.0 Capex Real Dollars'!H$161:H$182)</f>
        <v>0</v>
      </c>
      <c r="J71" s="28">
        <f>SUMIF('2.0 Capex Real Dollars'!$A$161:$A$182,$E71,'2.0 Capex Real Dollars'!I$161:I$182)</f>
        <v>0</v>
      </c>
      <c r="K71" s="40">
        <f t="shared" si="16"/>
        <v>28.564823071565812</v>
      </c>
    </row>
    <row r="72" spans="1:13">
      <c r="E72" s="25" t="str">
        <f t="shared" si="13"/>
        <v>CONTROL SYSTEM</v>
      </c>
      <c r="F72" s="28">
        <f>SUMIF('2.0 Capex Real Dollars'!$A$161:$A$182,$E72,'2.0 Capex Real Dollars'!E$161:E$182)</f>
        <v>0</v>
      </c>
      <c r="G72" s="28">
        <f>SUMIF('2.0 Capex Real Dollars'!$A$161:$A$182,$E72,'2.0 Capex Real Dollars'!F$161:F$182)</f>
        <v>0</v>
      </c>
      <c r="H72" s="28">
        <f>SUMIF('2.0 Capex Real Dollars'!$A$161:$A$182,$E72,'2.0 Capex Real Dollars'!G$161:G$182)</f>
        <v>0</v>
      </c>
      <c r="I72" s="28">
        <f>SUMIF('2.0 Capex Real Dollars'!$A$161:$A$182,$E72,'2.0 Capex Real Dollars'!H$161:H$182)</f>
        <v>0</v>
      </c>
      <c r="J72" s="28">
        <f>SUMIF('2.0 Capex Real Dollars'!$A$161:$A$182,$E72,'2.0 Capex Real Dollars'!I$161:I$182)</f>
        <v>87.007281553398073</v>
      </c>
      <c r="K72" s="40">
        <f t="shared" si="16"/>
        <v>87.007281553398073</v>
      </c>
    </row>
    <row r="73" spans="1:13">
      <c r="E73" s="25" t="str">
        <f t="shared" si="13"/>
        <v>CONVERTER TRANSFORMER</v>
      </c>
      <c r="F73" s="28">
        <f>SUMIF('2.0 Capex Real Dollars'!$A$161:$A$182,$E73,'2.0 Capex Real Dollars'!E$161:E$182)</f>
        <v>0</v>
      </c>
      <c r="G73" s="28">
        <f>SUMIF('2.0 Capex Real Dollars'!$A$161:$A$182,$E73,'2.0 Capex Real Dollars'!F$161:F$182)</f>
        <v>0</v>
      </c>
      <c r="H73" s="28">
        <f>SUMIF('2.0 Capex Real Dollars'!$A$161:$A$182,$E73,'2.0 Capex Real Dollars'!G$161:G$182)</f>
        <v>0</v>
      </c>
      <c r="I73" s="28">
        <f>SUMIF('2.0 Capex Real Dollars'!$A$161:$A$182,$E73,'2.0 Capex Real Dollars'!H$161:H$182)</f>
        <v>0</v>
      </c>
      <c r="J73" s="28">
        <f>SUMIF('2.0 Capex Real Dollars'!$A$161:$A$182,$E73,'2.0 Capex Real Dollars'!I$161:I$182)</f>
        <v>0</v>
      </c>
      <c r="K73" s="40">
        <f t="shared" si="16"/>
        <v>0</v>
      </c>
    </row>
    <row r="74" spans="1:13">
      <c r="E74" s="25" t="str">
        <f t="shared" si="13"/>
        <v>DC FILTER</v>
      </c>
      <c r="F74" s="28">
        <f>SUMIF('2.0 Capex Real Dollars'!$A$161:$A$182,$E74,'2.0 Capex Real Dollars'!E$161:E$182)</f>
        <v>0</v>
      </c>
      <c r="G74" s="28">
        <f>SUMIF('2.0 Capex Real Dollars'!$A$161:$A$182,$E74,'2.0 Capex Real Dollars'!F$161:F$182)</f>
        <v>0</v>
      </c>
      <c r="H74" s="28">
        <f>SUMIF('2.0 Capex Real Dollars'!$A$161:$A$182,$E74,'2.0 Capex Real Dollars'!G$161:G$182)</f>
        <v>0</v>
      </c>
      <c r="I74" s="28">
        <f>SUMIF('2.0 Capex Real Dollars'!$A$161:$A$182,$E74,'2.0 Capex Real Dollars'!H$161:H$182)</f>
        <v>0</v>
      </c>
      <c r="J74" s="28">
        <f>SUMIF('2.0 Capex Real Dollars'!$A$161:$A$182,$E74,'2.0 Capex Real Dollars'!I$161:I$182)</f>
        <v>0</v>
      </c>
      <c r="K74" s="40">
        <f t="shared" si="16"/>
        <v>0</v>
      </c>
    </row>
    <row r="75" spans="1:13">
      <c r="E75" s="25" t="str">
        <f t="shared" si="13"/>
        <v>DC SWITCHYARD</v>
      </c>
      <c r="F75" s="28">
        <f>SUMIF('2.0 Capex Real Dollars'!$A$161:$A$182,$E75,'2.0 Capex Real Dollars'!E$161:E$182)</f>
        <v>0</v>
      </c>
      <c r="G75" s="28">
        <f>SUMIF('2.0 Capex Real Dollars'!$A$161:$A$182,$E75,'2.0 Capex Real Dollars'!F$161:F$182)</f>
        <v>0</v>
      </c>
      <c r="H75" s="28">
        <f>SUMIF('2.0 Capex Real Dollars'!$A$161:$A$182,$E75,'2.0 Capex Real Dollars'!G$161:G$182)</f>
        <v>0</v>
      </c>
      <c r="I75" s="28">
        <f>SUMIF('2.0 Capex Real Dollars'!$A$161:$A$182,$E75,'2.0 Capex Real Dollars'!H$161:H$182)</f>
        <v>0</v>
      </c>
      <c r="J75" s="28">
        <f>SUMIF('2.0 Capex Real Dollars'!$A$161:$A$182,$E75,'2.0 Capex Real Dollars'!I$161:I$182)</f>
        <v>0</v>
      </c>
      <c r="K75" s="40">
        <f t="shared" si="16"/>
        <v>0</v>
      </c>
    </row>
    <row r="76" spans="1:13">
      <c r="E76" s="25" t="str">
        <f t="shared" si="13"/>
        <v>EASEMENT</v>
      </c>
      <c r="F76" s="28">
        <f>SUMIF('2.0 Capex Real Dollars'!$A$161:$A$182,$E76,'2.0 Capex Real Dollars'!E$161:E$182)</f>
        <v>0</v>
      </c>
      <c r="G76" s="28">
        <f>SUMIF('2.0 Capex Real Dollars'!$A$161:$A$182,$E76,'2.0 Capex Real Dollars'!F$161:F$182)</f>
        <v>0</v>
      </c>
      <c r="H76" s="28">
        <f>SUMIF('2.0 Capex Real Dollars'!$A$161:$A$182,$E76,'2.0 Capex Real Dollars'!G$161:G$182)</f>
        <v>0</v>
      </c>
      <c r="I76" s="28">
        <f>SUMIF('2.0 Capex Real Dollars'!$A$161:$A$182,$E76,'2.0 Capex Real Dollars'!H$161:H$182)</f>
        <v>0</v>
      </c>
      <c r="J76" s="28">
        <f>SUMIF('2.0 Capex Real Dollars'!$A$161:$A$182,$E76,'2.0 Capex Real Dollars'!I$161:I$182)</f>
        <v>0</v>
      </c>
      <c r="K76" s="40">
        <f t="shared" si="16"/>
        <v>0</v>
      </c>
    </row>
    <row r="77" spans="1:13">
      <c r="E77" s="25" t="str">
        <f t="shared" si="13"/>
        <v>FREEHOLD LAND</v>
      </c>
      <c r="F77" s="28">
        <f>SUMIF('2.0 Capex Real Dollars'!$A$161:$A$182,$E77,'2.0 Capex Real Dollars'!E$161:E$182)</f>
        <v>0</v>
      </c>
      <c r="G77" s="28">
        <f>SUMIF('2.0 Capex Real Dollars'!$A$161:$A$182,$E77,'2.0 Capex Real Dollars'!F$161:F$182)</f>
        <v>0</v>
      </c>
      <c r="H77" s="28">
        <f>SUMIF('2.0 Capex Real Dollars'!$A$161:$A$182,$E77,'2.0 Capex Real Dollars'!G$161:G$182)</f>
        <v>0</v>
      </c>
      <c r="I77" s="28">
        <f>SUMIF('2.0 Capex Real Dollars'!$A$161:$A$182,$E77,'2.0 Capex Real Dollars'!H$161:H$182)</f>
        <v>0</v>
      </c>
      <c r="J77" s="28">
        <f>SUMIF('2.0 Capex Real Dollars'!$A$161:$A$182,$E77,'2.0 Capex Real Dollars'!I$161:I$182)</f>
        <v>0</v>
      </c>
      <c r="K77" s="40">
        <f t="shared" si="16"/>
        <v>0</v>
      </c>
    </row>
    <row r="78" spans="1:13">
      <c r="E78" s="25" t="str">
        <f t="shared" si="13"/>
        <v>MEASURING DEVICES</v>
      </c>
      <c r="F78" s="28">
        <f>SUMIF('2.0 Capex Real Dollars'!$A$161:$A$182,$E78,'2.0 Capex Real Dollars'!E$161:E$182)</f>
        <v>0</v>
      </c>
      <c r="G78" s="28">
        <f>SUMIF('2.0 Capex Real Dollars'!$A$161:$A$182,$E78,'2.0 Capex Real Dollars'!F$161:F$182)</f>
        <v>0</v>
      </c>
      <c r="H78" s="28">
        <f>SUMIF('2.0 Capex Real Dollars'!$A$161:$A$182,$E78,'2.0 Capex Real Dollars'!G$161:G$182)</f>
        <v>0</v>
      </c>
      <c r="I78" s="28">
        <f>SUMIF('2.0 Capex Real Dollars'!$A$161:$A$182,$E78,'2.0 Capex Real Dollars'!H$161:H$182)</f>
        <v>0</v>
      </c>
      <c r="J78" s="28">
        <f>SUMIF('2.0 Capex Real Dollars'!$A$161:$A$182,$E78,'2.0 Capex Real Dollars'!I$161:I$182)</f>
        <v>0</v>
      </c>
      <c r="K78" s="40">
        <f t="shared" si="16"/>
        <v>0</v>
      </c>
    </row>
    <row r="79" spans="1:13">
      <c r="E79" s="25" t="str">
        <f t="shared" si="13"/>
        <v>MOTOR VEHICLES</v>
      </c>
      <c r="F79" s="28">
        <f>SUMIF('2.0 Capex Real Dollars'!$A$161:$A$182,$E79,'2.0 Capex Real Dollars'!E$161:E$182)</f>
        <v>0</v>
      </c>
      <c r="G79" s="28">
        <f>SUMIF('2.0 Capex Real Dollars'!$A$161:$A$182,$E79,'2.0 Capex Real Dollars'!F$161:F$182)</f>
        <v>0</v>
      </c>
      <c r="H79" s="28">
        <f>SUMIF('2.0 Capex Real Dollars'!$A$161:$A$182,$E79,'2.0 Capex Real Dollars'!G$161:G$182)</f>
        <v>0</v>
      </c>
      <c r="I79" s="28">
        <f>SUMIF('2.0 Capex Real Dollars'!$A$161:$A$182,$E79,'2.0 Capex Real Dollars'!H$161:H$182)</f>
        <v>0</v>
      </c>
      <c r="J79" s="28">
        <f>SUMIF('2.0 Capex Real Dollars'!$A$161:$A$182,$E79,'2.0 Capex Real Dollars'!I$161:I$182)</f>
        <v>0</v>
      </c>
      <c r="K79" s="40">
        <f t="shared" si="16"/>
        <v>0</v>
      </c>
    </row>
    <row r="80" spans="1:13">
      <c r="E80" s="25" t="str">
        <f t="shared" si="13"/>
        <v>OTHER</v>
      </c>
      <c r="F80" s="28">
        <f>SUMIF('2.0 Capex Real Dollars'!$A$161:$A$182,$E80,'2.0 Capex Real Dollars'!E$161:E$182)</f>
        <v>1.8139581645641509</v>
      </c>
      <c r="G80" s="28">
        <f>SUMIF('2.0 Capex Real Dollars'!$A$161:$A$182,$E80,'2.0 Capex Real Dollars'!F$161:F$182)</f>
        <v>1.3940227626082264</v>
      </c>
      <c r="H80" s="28">
        <f>SUMIF('2.0 Capex Real Dollars'!$A$161:$A$182,$E80,'2.0 Capex Real Dollars'!G$161:G$182)</f>
        <v>0.90433028481249</v>
      </c>
      <c r="I80" s="28">
        <f>SUMIF('2.0 Capex Real Dollars'!$A$161:$A$182,$E80,'2.0 Capex Real Dollars'!H$161:H$182)</f>
        <v>0.95707933674983547</v>
      </c>
      <c r="J80" s="28">
        <f>SUMIF('2.0 Capex Real Dollars'!$A$161:$A$182,$E80,'2.0 Capex Real Dollars'!I$161:I$182)</f>
        <v>1.0192519665931989</v>
      </c>
      <c r="K80" s="40">
        <f t="shared" si="16"/>
        <v>6.0886425153279014</v>
      </c>
    </row>
    <row r="81" spans="1:13">
      <c r="E81" s="25" t="str">
        <f t="shared" si="13"/>
        <v>OVERHEAD LINES</v>
      </c>
      <c r="F81" s="28">
        <f>SUMIF('2.0 Capex Real Dollars'!$A$161:$A$182,$E81,'2.0 Capex Real Dollars'!E$161:E$182)</f>
        <v>0</v>
      </c>
      <c r="G81" s="28">
        <f>SUMIF('2.0 Capex Real Dollars'!$A$161:$A$182,$E81,'2.0 Capex Real Dollars'!F$161:F$182)</f>
        <v>0</v>
      </c>
      <c r="H81" s="28">
        <f>SUMIF('2.0 Capex Real Dollars'!$A$161:$A$182,$E81,'2.0 Capex Real Dollars'!G$161:G$182)</f>
        <v>0</v>
      </c>
      <c r="I81" s="28">
        <f>SUMIF('2.0 Capex Real Dollars'!$A$161:$A$182,$E81,'2.0 Capex Real Dollars'!H$161:H$182)</f>
        <v>0</v>
      </c>
      <c r="J81" s="28">
        <f>SUMIF('2.0 Capex Real Dollars'!$A$161:$A$182,$E81,'2.0 Capex Real Dollars'!I$161:I$182)</f>
        <v>0</v>
      </c>
      <c r="K81" s="40">
        <f t="shared" si="16"/>
        <v>0</v>
      </c>
    </row>
    <row r="82" spans="1:13">
      <c r="E82" s="25" t="str">
        <f t="shared" si="13"/>
        <v>SMOOTHING REACTOR</v>
      </c>
      <c r="F82" s="28">
        <f>SUMIF('2.0 Capex Real Dollars'!$A$161:$A$182,$E82,'2.0 Capex Real Dollars'!E$161:E$182)</f>
        <v>0</v>
      </c>
      <c r="G82" s="28">
        <f>SUMIF('2.0 Capex Real Dollars'!$A$161:$A$182,$E82,'2.0 Capex Real Dollars'!F$161:F$182)</f>
        <v>0.75135321100917429</v>
      </c>
      <c r="H82" s="28">
        <f>SUMIF('2.0 Capex Real Dollars'!$A$161:$A$182,$E82,'2.0 Capex Real Dollars'!G$161:G$182)</f>
        <v>0</v>
      </c>
      <c r="I82" s="28">
        <f>SUMIF('2.0 Capex Real Dollars'!$A$161:$A$182,$E82,'2.0 Capex Real Dollars'!H$161:H$182)</f>
        <v>0</v>
      </c>
      <c r="J82" s="28">
        <f>SUMIF('2.0 Capex Real Dollars'!$A$161:$A$182,$E82,'2.0 Capex Real Dollars'!I$161:I$182)</f>
        <v>0</v>
      </c>
      <c r="K82" s="40">
        <f t="shared" si="16"/>
        <v>0.75135321100917429</v>
      </c>
    </row>
    <row r="83" spans="1:13">
      <c r="E83" s="25" t="str">
        <f t="shared" si="13"/>
        <v>STATION POWER SUPPLY</v>
      </c>
      <c r="F83" s="28">
        <f>SUMIF('2.0 Capex Real Dollars'!$A$161:$A$182,$E83,'2.0 Capex Real Dollars'!E$161:E$182)</f>
        <v>0</v>
      </c>
      <c r="G83" s="28">
        <f>SUMIF('2.0 Capex Real Dollars'!$A$161:$A$182,$E83,'2.0 Capex Real Dollars'!F$161:F$182)</f>
        <v>0</v>
      </c>
      <c r="H83" s="28">
        <f>SUMIF('2.0 Capex Real Dollars'!$A$161:$A$182,$E83,'2.0 Capex Real Dollars'!G$161:G$182)</f>
        <v>0</v>
      </c>
      <c r="I83" s="28">
        <f>SUMIF('2.0 Capex Real Dollars'!$A$161:$A$182,$E83,'2.0 Capex Real Dollars'!H$161:H$182)</f>
        <v>0</v>
      </c>
      <c r="J83" s="28">
        <f>SUMIF('2.0 Capex Real Dollars'!$A$161:$A$182,$E83,'2.0 Capex Real Dollars'!I$161:I$182)</f>
        <v>0</v>
      </c>
      <c r="K83" s="40">
        <f t="shared" si="16"/>
        <v>0</v>
      </c>
    </row>
    <row r="84" spans="1:13">
      <c r="E84" s="25" t="str">
        <f t="shared" si="13"/>
        <v>SWITCHYARD COMPONENTS</v>
      </c>
      <c r="F84" s="28">
        <f>SUMIF('2.0 Capex Real Dollars'!$A$161:$A$182,$E84,'2.0 Capex Real Dollars'!E$161:E$182)</f>
        <v>5.9470989761092156E-2</v>
      </c>
      <c r="G84" s="28">
        <f>SUMIF('2.0 Capex Real Dollars'!$A$161:$A$182,$E84,'2.0 Capex Real Dollars'!F$161:F$182)</f>
        <v>0.23788395904436863</v>
      </c>
      <c r="H84" s="28">
        <f>SUMIF('2.0 Capex Real Dollars'!$A$161:$A$182,$E84,'2.0 Capex Real Dollars'!G$161:G$182)</f>
        <v>0.11894197952218431</v>
      </c>
      <c r="I84" s="28">
        <f>SUMIF('2.0 Capex Real Dollars'!$A$161:$A$182,$E84,'2.0 Capex Real Dollars'!H$161:H$182)</f>
        <v>0.24977815699658704</v>
      </c>
      <c r="J84" s="28">
        <f>SUMIF('2.0 Capex Real Dollars'!$A$161:$A$182,$E84,'2.0 Capex Real Dollars'!I$161:I$182)</f>
        <v>0</v>
      </c>
      <c r="K84" s="40">
        <f t="shared" si="16"/>
        <v>0.6660750853242321</v>
      </c>
    </row>
    <row r="85" spans="1:13">
      <c r="E85" s="25" t="str">
        <f t="shared" si="13"/>
        <v>VALVE COOLING</v>
      </c>
      <c r="F85" s="28">
        <f>SUMIF('2.0 Capex Real Dollars'!$A$161:$A$182,$E85,'2.0 Capex Real Dollars'!E$161:E$182)</f>
        <v>0</v>
      </c>
      <c r="G85" s="28">
        <f>SUMIF('2.0 Capex Real Dollars'!$A$161:$A$182,$E85,'2.0 Capex Real Dollars'!F$161:F$182)</f>
        <v>0</v>
      </c>
      <c r="H85" s="28">
        <f>SUMIF('2.0 Capex Real Dollars'!$A$161:$A$182,$E85,'2.0 Capex Real Dollars'!G$161:G$182)</f>
        <v>0</v>
      </c>
      <c r="I85" s="28">
        <f>SUMIF('2.0 Capex Real Dollars'!$A$161:$A$182,$E85,'2.0 Capex Real Dollars'!H$161:H$182)</f>
        <v>0</v>
      </c>
      <c r="J85" s="28">
        <f>SUMIF('2.0 Capex Real Dollars'!$A$161:$A$182,$E85,'2.0 Capex Real Dollars'!I$161:I$182)</f>
        <v>0</v>
      </c>
      <c r="K85" s="40">
        <f t="shared" si="16"/>
        <v>0</v>
      </c>
    </row>
    <row r="86" spans="1:13">
      <c r="E86" s="25" t="str">
        <f t="shared" si="13"/>
        <v>VALVE HALL</v>
      </c>
      <c r="F86" s="28">
        <f>SUMIF('2.0 Capex Real Dollars'!$A$161:$A$182,$E86,'2.0 Capex Real Dollars'!E$161:E$182)</f>
        <v>0</v>
      </c>
      <c r="G86" s="28">
        <f>SUMIF('2.0 Capex Real Dollars'!$A$161:$A$182,$E86,'2.0 Capex Real Dollars'!F$161:F$182)</f>
        <v>0</v>
      </c>
      <c r="H86" s="28">
        <f>SUMIF('2.0 Capex Real Dollars'!$A$161:$A$182,$E86,'2.0 Capex Real Dollars'!G$161:G$182)</f>
        <v>0</v>
      </c>
      <c r="I86" s="28">
        <f>SUMIF('2.0 Capex Real Dollars'!$A$161:$A$182,$E86,'2.0 Capex Real Dollars'!H$161:H$182)</f>
        <v>0</v>
      </c>
      <c r="J86" s="28">
        <f>SUMIF('2.0 Capex Real Dollars'!$A$161:$A$182,$E86,'2.0 Capex Real Dollars'!I$161:I$182)</f>
        <v>0</v>
      </c>
      <c r="K86" s="40">
        <f t="shared" ref="K86:K88" si="17">SUM(F86:J86)</f>
        <v>0</v>
      </c>
    </row>
    <row r="87" spans="1:13">
      <c r="E87" s="25" t="str">
        <f t="shared" si="13"/>
        <v>BUILDING INSTALLATION</v>
      </c>
      <c r="F87" s="28">
        <f>SUMIF('2.0 Capex Real Dollars'!$A$161:$A$182,$E87,'2.0 Capex Real Dollars'!E$161:E$182)</f>
        <v>0</v>
      </c>
      <c r="G87" s="28">
        <f>SUMIF('2.0 Capex Real Dollars'!$A$161:$A$182,$E87,'2.0 Capex Real Dollars'!F$161:F$182)</f>
        <v>0</v>
      </c>
      <c r="H87" s="28">
        <f>SUMIF('2.0 Capex Real Dollars'!$A$161:$A$182,$E87,'2.0 Capex Real Dollars'!G$161:G$182)</f>
        <v>0</v>
      </c>
      <c r="I87" s="28">
        <f>SUMIF('2.0 Capex Real Dollars'!$A$161:$A$182,$E87,'2.0 Capex Real Dollars'!H$161:H$182)</f>
        <v>0</v>
      </c>
      <c r="J87" s="28">
        <f>SUMIF('2.0 Capex Real Dollars'!$A$161:$A$182,$E87,'2.0 Capex Real Dollars'!I$161:I$182)</f>
        <v>0</v>
      </c>
      <c r="K87" s="40">
        <f t="shared" si="17"/>
        <v>0</v>
      </c>
    </row>
    <row r="88" spans="1:13" ht="15" thickBot="1">
      <c r="E88" s="25" t="str">
        <f t="shared" si="13"/>
        <v>IN-HOUSE SOFTWARE</v>
      </c>
      <c r="F88" s="28">
        <f>SUMIF('2.0 Capex Real Dollars'!$A$161:$A$182,$E88,'2.0 Capex Real Dollars'!E$161:E$182)</f>
        <v>0.18982231992689697</v>
      </c>
      <c r="G88" s="28">
        <f>SUMIF('2.0 Capex Real Dollars'!$A$161:$A$182,$E88,'2.0 Capex Real Dollars'!F$161:F$182)</f>
        <v>0</v>
      </c>
      <c r="H88" s="28">
        <f>SUMIF('2.0 Capex Real Dollars'!$A$161:$A$182,$E88,'2.0 Capex Real Dollars'!G$161:G$182)</f>
        <v>0</v>
      </c>
      <c r="I88" s="28">
        <f>SUMIF('2.0 Capex Real Dollars'!$A$161:$A$182,$E88,'2.0 Capex Real Dollars'!H$161:H$182)</f>
        <v>0</v>
      </c>
      <c r="J88" s="28">
        <f>SUMIF('2.0 Capex Real Dollars'!$A$161:$A$182,$E88,'2.0 Capex Real Dollars'!I$161:I$182)</f>
        <v>0</v>
      </c>
      <c r="K88" s="40">
        <f t="shared" si="17"/>
        <v>0.18982231992689697</v>
      </c>
    </row>
    <row r="89" spans="1:13" ht="15.6" thickTop="1" thickBot="1">
      <c r="E89" s="31" t="s">
        <v>2</v>
      </c>
      <c r="F89" s="39">
        <f t="shared" ref="F89:K89" si="18">SUM(F68:F88)</f>
        <v>23.367880371060672</v>
      </c>
      <c r="G89" s="139">
        <f t="shared" si="18"/>
        <v>9.6434541074190516</v>
      </c>
      <c r="H89" s="139">
        <f t="shared" si="18"/>
        <v>1.0232722643346743</v>
      </c>
      <c r="I89" s="139">
        <f t="shared" si="18"/>
        <v>1.2068574937464225</v>
      </c>
      <c r="J89" s="139">
        <f t="shared" si="18"/>
        <v>88.026533519991276</v>
      </c>
      <c r="K89" s="39">
        <f t="shared" si="18"/>
        <v>123.26799775655211</v>
      </c>
      <c r="M89" s="54">
        <f>K89-'2.0 Capex Real Dollars'!J156</f>
        <v>0</v>
      </c>
    </row>
    <row r="90" spans="1:13" ht="15" thickTop="1"/>
    <row r="91" spans="1:13">
      <c r="A91" s="3" t="s">
        <v>130</v>
      </c>
      <c r="B91" s="3"/>
      <c r="C91" s="3"/>
      <c r="D91" s="3"/>
      <c r="E91" s="3" t="s">
        <v>131</v>
      </c>
      <c r="F91" s="3"/>
      <c r="G91" s="3"/>
      <c r="H91" s="3"/>
      <c r="I91" s="3"/>
      <c r="J91" s="3"/>
      <c r="K91" s="3"/>
      <c r="L91" s="3"/>
      <c r="M91" s="3"/>
    </row>
    <row r="92" spans="1:13" ht="15" thickBot="1"/>
    <row r="93" spans="1:13" ht="15" thickBot="1">
      <c r="E93" s="26" t="s">
        <v>3</v>
      </c>
      <c r="F93" s="66" t="str">
        <f t="shared" ref="F93:K93" si="19">F$8</f>
        <v>2025/26</v>
      </c>
      <c r="G93" s="26" t="str">
        <f t="shared" si="19"/>
        <v>2026/27</v>
      </c>
      <c r="H93" s="26" t="str">
        <f t="shared" si="19"/>
        <v>2027/28</v>
      </c>
      <c r="I93" s="26" t="str">
        <f t="shared" si="19"/>
        <v>2028/29</v>
      </c>
      <c r="J93" s="26" t="str">
        <f t="shared" si="19"/>
        <v>2029/30</v>
      </c>
      <c r="K93" s="26" t="str">
        <f t="shared" si="19"/>
        <v>Total</v>
      </c>
    </row>
    <row r="94" spans="1:13">
      <c r="E94" s="25" t="str" cm="1">
        <f t="array" ref="E94">_xlfn.IFNA(INDEX('1.0 Data'!$D$9:$D$36,MATCH(0,COUNTIF($E$91:E93,'1.0 Data'!$D$9:$D$36),0)),"")</f>
        <v>End of Life Replacement</v>
      </c>
      <c r="F94" s="28">
        <f>SUMIF('2.0 Capex Real Dollars'!$L$10:$L$35,$E94,'2.0 Capex Real Dollars'!E$10:E$35)</f>
        <v>5.3104644189193619</v>
      </c>
      <c r="G94" s="28">
        <f>SUMIF('2.0 Capex Real Dollars'!$L$10:$L$35,$E94,'2.0 Capex Real Dollars'!F$10:F$35)</f>
        <v>13.743128309540186</v>
      </c>
      <c r="H94" s="28">
        <f>SUMIF('2.0 Capex Real Dollars'!$L$10:$L$35,$E94,'2.0 Capex Real Dollars'!G$10:G$35)</f>
        <v>27.097964418919361</v>
      </c>
      <c r="I94" s="28">
        <f>SUMIF('2.0 Capex Real Dollars'!$L$10:$L$35,$E94,'2.0 Capex Real Dollars'!H$10:H$35)</f>
        <v>27.097964418919361</v>
      </c>
      <c r="J94" s="28">
        <f>SUMIF('2.0 Capex Real Dollars'!$L$10:$L$35,$E94,'2.0 Capex Real Dollars'!I$10:I$35)</f>
        <v>15.575998399501886</v>
      </c>
      <c r="K94" s="62">
        <f>SUM(F94:J94)</f>
        <v>88.825519965800154</v>
      </c>
    </row>
    <row r="95" spans="1:13">
      <c r="E95" s="25" t="str" cm="1">
        <f t="array" ref="E95">_xlfn.IFNA(INDEX('1.0 Data'!$D$9:$D$36,MATCH(0,COUNTIF($E$91:E94,'1.0 Data'!$D$9:$D$36),0)),"")</f>
        <v>Stay in Business</v>
      </c>
      <c r="F95" s="28">
        <f>SUMIF('2.0 Capex Real Dollars'!$L$10:$L$35,$E95,'2.0 Capex Real Dollars'!E$10:E$35)</f>
        <v>5.9470989761092156E-2</v>
      </c>
      <c r="G95" s="28">
        <f>SUMIF('2.0 Capex Real Dollars'!$L$10:$L$35,$E95,'2.0 Capex Real Dollars'!F$10:F$35)</f>
        <v>0.23788395904436863</v>
      </c>
      <c r="H95" s="28">
        <f>SUMIF('2.0 Capex Real Dollars'!$L$10:$L$35,$E95,'2.0 Capex Real Dollars'!G$10:G$35)</f>
        <v>0.11894197952218431</v>
      </c>
      <c r="I95" s="28">
        <f>SUMIF('2.0 Capex Real Dollars'!$L$10:$L$35,$E95,'2.0 Capex Real Dollars'!H$10:H$35)</f>
        <v>0.24977815699658704</v>
      </c>
      <c r="J95" s="28">
        <f>SUMIF('2.0 Capex Real Dollars'!$L$10:$L$35,$E95,'2.0 Capex Real Dollars'!I$10:I$35)</f>
        <v>0</v>
      </c>
      <c r="K95" s="62">
        <f t="shared" ref="K95:K103" si="20">SUM(F95:J95)</f>
        <v>0.6660750853242321</v>
      </c>
    </row>
    <row r="96" spans="1:13">
      <c r="E96" s="25" t="str" cm="1">
        <f t="array" ref="E96">_xlfn.IFNA(INDEX('1.0 Data'!$D$9:$D$36,MATCH(0,COUNTIF($E$91:E95,'1.0 Data'!$D$9:$D$36),0)),"")</f>
        <v>Marine Disaster Recovery</v>
      </c>
      <c r="F96" s="28">
        <f>SUMIF('2.0 Capex Real Dollars'!$L$10:$L$35,$E96,'2.0 Capex Real Dollars'!E$10:E$35)</f>
        <v>3.5873807766990295</v>
      </c>
      <c r="G96" s="28">
        <f>SUMIF('2.0 Capex Real Dollars'!$L$10:$L$35,$E96,'2.0 Capex Real Dollars'!F$10:F$35)</f>
        <v>7.2601941747572818</v>
      </c>
      <c r="H96" s="28">
        <f>SUMIF('2.0 Capex Real Dollars'!$L$10:$L$35,$E96,'2.0 Capex Real Dollars'!G$10:G$35)</f>
        <v>0</v>
      </c>
      <c r="I96" s="28">
        <f>SUMIF('2.0 Capex Real Dollars'!$L$10:$L$35,$E96,'2.0 Capex Real Dollars'!H$10:H$35)</f>
        <v>0</v>
      </c>
      <c r="J96" s="28">
        <f>SUMIF('2.0 Capex Real Dollars'!$L$10:$L$35,$E96,'2.0 Capex Real Dollars'!I$10:I$35)</f>
        <v>0</v>
      </c>
      <c r="K96" s="62">
        <f t="shared" si="20"/>
        <v>10.847574951456311</v>
      </c>
    </row>
    <row r="97" spans="1:13">
      <c r="E97" s="25" t="str" cm="1">
        <f t="array" ref="E97">_xlfn.IFNA(INDEX('1.0 Data'!$D$9:$D$36,MATCH(0,COUNTIF($E$91:E96,'1.0 Data'!$D$9:$D$36),0)),"")</f>
        <v>Basslink IT/OT</v>
      </c>
      <c r="F97" s="28">
        <f>SUMIF('2.0 Capex Real Dollars'!$L$10:$L$35,$E97,'2.0 Capex Real Dollars'!E$10:E$35)</f>
        <v>0.50094361088211059</v>
      </c>
      <c r="G97" s="28">
        <f>SUMIF('2.0 Capex Real Dollars'!$L$10:$L$35,$E97,'2.0 Capex Real Dollars'!F$10:F$35)</f>
        <v>0.22984336356141802</v>
      </c>
      <c r="H97" s="28">
        <f>SUMIF('2.0 Capex Real Dollars'!$L$10:$L$35,$E97,'2.0 Capex Real Dollars'!G$10:G$35)</f>
        <v>0</v>
      </c>
      <c r="I97" s="28">
        <f>SUMIF('2.0 Capex Real Dollars'!$L$10:$L$35,$E97,'2.0 Capex Real Dollars'!H$10:H$35)</f>
        <v>5.2749051937345436E-2</v>
      </c>
      <c r="J97" s="28">
        <f>SUMIF('2.0 Capex Real Dollars'!$L$10:$L$35,$E97,'2.0 Capex Real Dollars'!I$10:I$35)</f>
        <v>0.11492168178070901</v>
      </c>
      <c r="K97" s="62">
        <f t="shared" si="20"/>
        <v>0.8984577081615831</v>
      </c>
    </row>
    <row r="98" spans="1:13">
      <c r="E98" s="25" t="str" cm="1">
        <f t="array" ref="E98">_xlfn.IFNA(INDEX('1.0 Data'!$D$9:$D$36,MATCH(0,COUNTIF($E$91:E97,'1.0 Data'!$D$9:$D$36),0)),"")</f>
        <v>APA IT</v>
      </c>
      <c r="F98" s="28">
        <f>SUMIF('2.0 Capex Real Dollars'!$L$10:$L$35,$E98,'2.0 Capex Real Dollars'!E$10:E$35)</f>
        <v>0.23537967670935223</v>
      </c>
      <c r="G98" s="28">
        <f>SUMIF('2.0 Capex Real Dollars'!$L$10:$L$35,$E98,'2.0 Capex Real Dollars'!F$10:F$35)</f>
        <v>4.5557356782455274E-2</v>
      </c>
      <c r="H98" s="28">
        <f>SUMIF('2.0 Capex Real Dollars'!$L$10:$L$35,$E98,'2.0 Capex Real Dollars'!G$10:G$35)</f>
        <v>4.5557356782455274E-2</v>
      </c>
      <c r="I98" s="28">
        <f>SUMIF('2.0 Capex Real Dollars'!$L$10:$L$35,$E98,'2.0 Capex Real Dollars'!H$10:H$35)</f>
        <v>4.5557356782455274E-2</v>
      </c>
      <c r="J98" s="28">
        <f>SUMIF('2.0 Capex Real Dollars'!$L$10:$L$35,$E98,'2.0 Capex Real Dollars'!I$10:I$35)</f>
        <v>4.5557356782455274E-2</v>
      </c>
      <c r="K98" s="62">
        <f t="shared" si="20"/>
        <v>0.41760910383917327</v>
      </c>
    </row>
    <row r="99" spans="1:13">
      <c r="E99" s="25" t="str" cm="1">
        <f t="array" ref="E99">_xlfn.IFNA(INDEX('1.0 Data'!$D$9:$D$36,MATCH(0,COUNTIF($E$91:E98,'1.0 Data'!$D$9:$D$36),0)),"")</f>
        <v>SOCI</v>
      </c>
      <c r="F99" s="28">
        <f>SUMIF('2.0 Capex Real Dollars'!$L$10:$L$35,$E99,'2.0 Capex Real Dollars'!E$10:E$35)</f>
        <v>1.0540801566210001</v>
      </c>
      <c r="G99" s="28">
        <f>SUMIF('2.0 Capex Real Dollars'!$L$10:$L$35,$E99,'2.0 Capex Real Dollars'!F$10:F$35)</f>
        <v>0.90524500198576807</v>
      </c>
      <c r="H99" s="28">
        <f>SUMIF('2.0 Capex Real Dollars'!$L$10:$L$35,$E99,'2.0 Capex Real Dollars'!G$10:G$35)</f>
        <v>0.64539588775144974</v>
      </c>
      <c r="I99" s="28">
        <f>SUMIF('2.0 Capex Real Dollars'!$L$10:$L$35,$E99,'2.0 Capex Real Dollars'!H$10:H$35)</f>
        <v>0.64539588775144974</v>
      </c>
      <c r="J99" s="28">
        <f>SUMIF('2.0 Capex Real Dollars'!$L$10:$L$35,$E99,'2.0 Capex Real Dollars'!I$10:I$35)</f>
        <v>0.64539588775144974</v>
      </c>
      <c r="K99" s="62">
        <f t="shared" si="20"/>
        <v>3.8955128218611175</v>
      </c>
    </row>
    <row r="100" spans="1:13">
      <c r="E100" s="25" t="str" cm="1">
        <f t="array" ref="E100">_xlfn.IFNA(INDEX('1.0 Data'!$D$9:$D$36,MATCH(0,COUNTIF($E$91:E99,'1.0 Data'!$D$9:$D$36),0)),"")</f>
        <v>Physical Security and Natural Hazards</v>
      </c>
      <c r="F100" s="28">
        <f>SUMIF('2.0 Capex Real Dollars'!$L$10:$L$35,$E100,'2.0 Capex Real Dollars'!E$10:E$35)</f>
        <v>1.033794261368508</v>
      </c>
      <c r="G100" s="28">
        <f>SUMIF('2.0 Capex Real Dollars'!$L$10:$L$35,$E100,'2.0 Capex Real Dollars'!F$10:F$35)</f>
        <v>1.033794261368508</v>
      </c>
      <c r="H100" s="28">
        <f>SUMIF('2.0 Capex Real Dollars'!$L$10:$L$35,$E100,'2.0 Capex Real Dollars'!G$10:G$35)</f>
        <v>0</v>
      </c>
      <c r="I100" s="28">
        <f>SUMIF('2.0 Capex Real Dollars'!$L$10:$L$35,$E100,'2.0 Capex Real Dollars'!H$10:H$35)</f>
        <v>0</v>
      </c>
      <c r="J100" s="28">
        <f>SUMIF('2.0 Capex Real Dollars'!$L$10:$L$35,$E100,'2.0 Capex Real Dollars'!I$10:I$35)</f>
        <v>0</v>
      </c>
      <c r="K100" s="62">
        <f t="shared" si="20"/>
        <v>2.0675885227370161</v>
      </c>
    </row>
    <row r="101" spans="1:13">
      <c r="E101" s="25" cm="1">
        <f t="array" ref="E101">_xlfn.IFNA(INDEX('1.0 Data'!$D$9:$D$36,MATCH(0,COUNTIF($E$91:E100,'1.0 Data'!$D$9:$D$36),0)),"")</f>
        <v>0</v>
      </c>
      <c r="F101" s="28">
        <f>SUMIF('2.0 Capex Real Dollars'!$L$10:$L$35,$E101,'2.0 Capex Real Dollars'!E$10:E$35)</f>
        <v>0</v>
      </c>
      <c r="G101" s="28">
        <f>SUMIF('2.0 Capex Real Dollars'!$L$10:$L$35,$E101,'2.0 Capex Real Dollars'!F$10:F$35)</f>
        <v>0</v>
      </c>
      <c r="H101" s="28">
        <f>SUMIF('2.0 Capex Real Dollars'!$L$10:$L$35,$E101,'2.0 Capex Real Dollars'!G$10:G$35)</f>
        <v>0</v>
      </c>
      <c r="I101" s="28">
        <f>SUMIF('2.0 Capex Real Dollars'!$L$10:$L$35,$E101,'2.0 Capex Real Dollars'!H$10:H$35)</f>
        <v>0</v>
      </c>
      <c r="J101" s="28">
        <f>SUMIF('2.0 Capex Real Dollars'!$L$10:$L$35,$E101,'2.0 Capex Real Dollars'!I$10:I$35)</f>
        <v>0</v>
      </c>
      <c r="K101" s="62">
        <f t="shared" si="20"/>
        <v>0</v>
      </c>
    </row>
    <row r="102" spans="1:13">
      <c r="E102" s="25" t="str" cm="1">
        <f t="array" ref="E102">_xlfn.IFNA(INDEX('1.0 Data'!$D$9:$D$36,MATCH(0,COUNTIF($E$91:E101,'1.0 Data'!$D$9:$D$36),0)),"")</f>
        <v/>
      </c>
      <c r="F102" s="28">
        <f>SUMIF('2.0 Capex Real Dollars'!$L$10:$L$35,$E102,'2.0 Capex Real Dollars'!E$10:E$35)</f>
        <v>0</v>
      </c>
      <c r="G102" s="28">
        <f>SUMIF('2.0 Capex Real Dollars'!$L$10:$L$35,$E102,'2.0 Capex Real Dollars'!F$10:F$35)</f>
        <v>0</v>
      </c>
      <c r="H102" s="28">
        <f>SUMIF('2.0 Capex Real Dollars'!$L$10:$L$35,$E102,'2.0 Capex Real Dollars'!G$10:G$35)</f>
        <v>0</v>
      </c>
      <c r="I102" s="28">
        <f>SUMIF('2.0 Capex Real Dollars'!$L$10:$L$35,$E102,'2.0 Capex Real Dollars'!H$10:H$35)</f>
        <v>0</v>
      </c>
      <c r="J102" s="28">
        <f>SUMIF('2.0 Capex Real Dollars'!$L$10:$L$35,$E102,'2.0 Capex Real Dollars'!I$10:I$35)</f>
        <v>0</v>
      </c>
      <c r="K102" s="62">
        <f t="shared" si="20"/>
        <v>0</v>
      </c>
    </row>
    <row r="103" spans="1:13" ht="15" thickBot="1">
      <c r="E103" s="25" t="str" cm="1">
        <f t="array" ref="E103">_xlfn.IFNA(INDEX('1.0 Data'!$D$9:$D$36,MATCH(0,COUNTIF($E$91:E102,'1.0 Data'!$D$9:$D$36),0)),"")</f>
        <v/>
      </c>
      <c r="F103" s="28">
        <f>SUMIF('2.0 Capex Real Dollars'!$L$10:$L$35,$E103,'2.0 Capex Real Dollars'!E$10:E$35)</f>
        <v>0</v>
      </c>
      <c r="G103" s="28">
        <f>SUMIF('2.0 Capex Real Dollars'!$L$10:$L$35,$E103,'2.0 Capex Real Dollars'!F$10:F$35)</f>
        <v>0</v>
      </c>
      <c r="H103" s="28">
        <f>SUMIF('2.0 Capex Real Dollars'!$L$10:$L$35,$E103,'2.0 Capex Real Dollars'!G$10:G$35)</f>
        <v>0</v>
      </c>
      <c r="I103" s="28">
        <f>SUMIF('2.0 Capex Real Dollars'!$L$10:$L$35,$E103,'2.0 Capex Real Dollars'!H$10:H$35)</f>
        <v>0</v>
      </c>
      <c r="J103" s="28">
        <f>SUMIF('2.0 Capex Real Dollars'!$L$10:$L$35,$E103,'2.0 Capex Real Dollars'!I$10:I$35)</f>
        <v>0</v>
      </c>
      <c r="K103" s="62">
        <f t="shared" si="20"/>
        <v>0</v>
      </c>
    </row>
    <row r="104" spans="1:13" ht="15.6" thickTop="1" thickBot="1">
      <c r="E104" s="31" t="s">
        <v>2</v>
      </c>
      <c r="F104" s="39">
        <f>SUM(F94:F103)</f>
        <v>11.781513890960452</v>
      </c>
      <c r="G104" s="39">
        <f t="shared" ref="G104:K104" si="21">SUM(G94:G103)</f>
        <v>23.455646427039991</v>
      </c>
      <c r="H104" s="39">
        <f t="shared" si="21"/>
        <v>27.907859642975449</v>
      </c>
      <c r="I104" s="39">
        <f t="shared" si="21"/>
        <v>28.091444872387196</v>
      </c>
      <c r="J104" s="39">
        <f t="shared" si="21"/>
        <v>16.3818733258165</v>
      </c>
      <c r="K104" s="39">
        <f t="shared" si="21"/>
        <v>107.61833815917959</v>
      </c>
      <c r="M104" s="54">
        <f>K104-K37</f>
        <v>11.781513890960454</v>
      </c>
    </row>
    <row r="105" spans="1:13" ht="15" thickTop="1"/>
    <row r="106" spans="1:13">
      <c r="A106" s="3" t="s">
        <v>132</v>
      </c>
      <c r="B106" s="3"/>
      <c r="C106" s="3"/>
      <c r="D106" s="3"/>
      <c r="E106" s="3" t="s">
        <v>131</v>
      </c>
      <c r="F106" s="3"/>
      <c r="G106" s="3"/>
      <c r="H106" s="3"/>
      <c r="I106" s="3"/>
      <c r="J106" s="3"/>
      <c r="K106" s="3"/>
      <c r="L106" s="3"/>
      <c r="M106" s="3"/>
    </row>
    <row r="107" spans="1:13" ht="15" thickBot="1"/>
    <row r="108" spans="1:13" ht="15" thickBot="1">
      <c r="E108" s="26" t="str">
        <f>E67</f>
        <v>Asset Class</v>
      </c>
      <c r="F108" s="66" t="str">
        <f t="shared" ref="F108:K108" si="22">F$8</f>
        <v>2025/26</v>
      </c>
      <c r="G108" s="26" t="str">
        <f t="shared" si="22"/>
        <v>2026/27</v>
      </c>
      <c r="H108" s="26" t="str">
        <f t="shared" si="22"/>
        <v>2027/28</v>
      </c>
      <c r="I108" s="26" t="str">
        <f t="shared" si="22"/>
        <v>2028/29</v>
      </c>
      <c r="J108" s="26" t="str">
        <f t="shared" si="22"/>
        <v>2029/30</v>
      </c>
      <c r="K108" s="26" t="str">
        <f t="shared" si="22"/>
        <v>Total</v>
      </c>
    </row>
    <row r="109" spans="1:13">
      <c r="E109" s="25" t="str">
        <f>E68</f>
        <v>AC FILTERS</v>
      </c>
      <c r="F109" s="28" cm="1">
        <f t="array" ref="F109">INDEX('2.0 Capex Real Dollars'!E$212:E$233,MATCH($E109,'2.0 Capex Real Dollars'!$A$212:$A$233,0),0)</f>
        <v>0</v>
      </c>
      <c r="G109" s="28" cm="1">
        <f t="array" ref="G109">INDEX('2.0 Capex Real Dollars'!F$212:F$233,MATCH($E109,'2.0 Capex Real Dollars'!$A$212:$A$233,0),0)</f>
        <v>0</v>
      </c>
      <c r="H109" s="28" cm="1">
        <f t="array" ref="H109">INDEX('2.0 Capex Real Dollars'!G$212:G$233,MATCH($E109,'2.0 Capex Real Dollars'!$A$212:$A$233,0),0)</f>
        <v>0</v>
      </c>
      <c r="I109" s="28" cm="1">
        <f t="array" ref="I109">INDEX('2.0 Capex Real Dollars'!H$212:H$233,MATCH($E109,'2.0 Capex Real Dollars'!$A$212:$A$233,0),0)</f>
        <v>0</v>
      </c>
      <c r="J109" s="28" cm="1">
        <f t="array" ref="J109">INDEX('2.0 Capex Real Dollars'!I$212:I$233,MATCH($E109,'2.0 Capex Real Dollars'!$A$212:$A$233,0),0)</f>
        <v>0</v>
      </c>
      <c r="K109" s="40">
        <f t="shared" ref="K109" si="23">SUM(F109:J109)</f>
        <v>0</v>
      </c>
    </row>
    <row r="110" spans="1:13">
      <c r="E110" s="25" t="str">
        <f t="shared" ref="E110:E129" si="24">E69</f>
        <v>AC SWITCHYARD</v>
      </c>
      <c r="F110" s="28" cm="1">
        <f t="array" ref="F110">INDEX('2.0 Capex Real Dollars'!E$212:E$233,MATCH($E110,'2.0 Capex Real Dollars'!$A$212:$A$233,0),0)</f>
        <v>0</v>
      </c>
      <c r="G110" s="28" cm="1">
        <f t="array" ref="G110">INDEX('2.0 Capex Real Dollars'!F$212:F$233,MATCH($E110,'2.0 Capex Real Dollars'!$A$212:$A$233,0),0)</f>
        <v>0</v>
      </c>
      <c r="H110" s="28" cm="1">
        <f t="array" ref="H110">INDEX('2.0 Capex Real Dollars'!G$212:G$233,MATCH($E110,'2.0 Capex Real Dollars'!$A$212:$A$233,0),0)</f>
        <v>0</v>
      </c>
      <c r="I110" s="28" cm="1">
        <f t="array" ref="I110">INDEX('2.0 Capex Real Dollars'!H$212:H$233,MATCH($E110,'2.0 Capex Real Dollars'!$A$212:$A$233,0),0)</f>
        <v>0</v>
      </c>
      <c r="J110" s="28" cm="1">
        <f t="array" ref="J110">INDEX('2.0 Capex Real Dollars'!I$212:I$233,MATCH($E110,'2.0 Capex Real Dollars'!$A$212:$A$233,0),0)</f>
        <v>0</v>
      </c>
      <c r="K110" s="40">
        <f t="shared" ref="K110:K126" si="25">SUM(F110:J110)</f>
        <v>0</v>
      </c>
    </row>
    <row r="111" spans="1:13">
      <c r="E111" s="25" t="str">
        <f t="shared" si="24"/>
        <v>AUXILIARY SYSTEMS</v>
      </c>
      <c r="F111" s="28" cm="1">
        <f t="array" ref="F111">INDEX('2.0 Capex Real Dollars'!E$212:E$233,MATCH($E111,'2.0 Capex Real Dollars'!$A$212:$A$233,0),0)</f>
        <v>0</v>
      </c>
      <c r="G111" s="28" cm="1">
        <f t="array" ref="G111">INDEX('2.0 Capex Real Dollars'!F$212:F$233,MATCH($E111,'2.0 Capex Real Dollars'!$A$212:$A$233,0),0)</f>
        <v>0</v>
      </c>
      <c r="H111" s="28" cm="1">
        <f t="array" ref="H111">INDEX('2.0 Capex Real Dollars'!G$212:G$233,MATCH($E111,'2.0 Capex Real Dollars'!$A$212:$A$233,0),0)</f>
        <v>0</v>
      </c>
      <c r="I111" s="28" cm="1">
        <f t="array" ref="I111">INDEX('2.0 Capex Real Dollars'!H$212:H$233,MATCH($E111,'2.0 Capex Real Dollars'!$A$212:$A$233,0),0)</f>
        <v>0</v>
      </c>
      <c r="J111" s="28" cm="1">
        <f t="array" ref="J111">INDEX('2.0 Capex Real Dollars'!I$212:I$233,MATCH($E111,'2.0 Capex Real Dollars'!$A$212:$A$233,0),0)</f>
        <v>0</v>
      </c>
      <c r="K111" s="40">
        <f t="shared" si="25"/>
        <v>0</v>
      </c>
    </row>
    <row r="112" spans="1:13">
      <c r="E112" s="25" t="str">
        <f t="shared" si="24"/>
        <v>CABLE</v>
      </c>
      <c r="F112" s="28" cm="1">
        <f t="array" ref="F112">INDEX('2.0 Capex Real Dollars'!E$212:E$233,MATCH($E112,'2.0 Capex Real Dollars'!$A$212:$A$233,0),0)</f>
        <v>0</v>
      </c>
      <c r="G112" s="28" cm="1">
        <f t="array" ref="G112">INDEX('2.0 Capex Real Dollars'!F$212:F$233,MATCH($E112,'2.0 Capex Real Dollars'!$A$212:$A$233,0),0)</f>
        <v>0</v>
      </c>
      <c r="H112" s="28" cm="1">
        <f t="array" ref="H112">INDEX('2.0 Capex Real Dollars'!G$212:G$233,MATCH($E112,'2.0 Capex Real Dollars'!$A$212:$A$233,0),0)</f>
        <v>0</v>
      </c>
      <c r="I112" s="28" cm="1">
        <f t="array" ref="I112">INDEX('2.0 Capex Real Dollars'!H$212:H$233,MATCH($E112,'2.0 Capex Real Dollars'!$A$212:$A$233,0),0)</f>
        <v>0</v>
      </c>
      <c r="J112" s="28" cm="1">
        <f t="array" ref="J112">INDEX('2.0 Capex Real Dollars'!I$212:I$233,MATCH($E112,'2.0 Capex Real Dollars'!$A$212:$A$233,0),0)</f>
        <v>0</v>
      </c>
      <c r="K112" s="40">
        <f t="shared" si="25"/>
        <v>0</v>
      </c>
    </row>
    <row r="113" spans="5:11">
      <c r="E113" s="25" t="str">
        <f t="shared" si="24"/>
        <v>CONTROL SYSTEM</v>
      </c>
      <c r="F113" s="28" cm="1">
        <f t="array" ref="F113">INDEX('2.0 Capex Real Dollars'!E$212:E$233,MATCH($E113,'2.0 Capex Real Dollars'!$A$212:$A$233,0),0)</f>
        <v>0</v>
      </c>
      <c r="G113" s="28" cm="1">
        <f t="array" ref="G113">INDEX('2.0 Capex Real Dollars'!F$212:F$233,MATCH($E113,'2.0 Capex Real Dollars'!$A$212:$A$233,0),0)</f>
        <v>0</v>
      </c>
      <c r="H113" s="28" cm="1">
        <f t="array" ref="H113">INDEX('2.0 Capex Real Dollars'!G$212:G$233,MATCH($E113,'2.0 Capex Real Dollars'!$A$212:$A$233,0),0)</f>
        <v>0</v>
      </c>
      <c r="I113" s="28" cm="1">
        <f t="array" ref="I113">INDEX('2.0 Capex Real Dollars'!H$212:H$233,MATCH($E113,'2.0 Capex Real Dollars'!$A$212:$A$233,0),0)</f>
        <v>0</v>
      </c>
      <c r="J113" s="28" cm="1">
        <f t="array" ref="J113">INDEX('2.0 Capex Real Dollars'!I$212:I$233,MATCH($E113,'2.0 Capex Real Dollars'!$A$212:$A$233,0),0)</f>
        <v>0</v>
      </c>
      <c r="K113" s="40">
        <f t="shared" si="25"/>
        <v>0</v>
      </c>
    </row>
    <row r="114" spans="5:11">
      <c r="E114" s="25" t="str">
        <f t="shared" si="24"/>
        <v>CONVERTER TRANSFORMER</v>
      </c>
      <c r="F114" s="28" cm="1">
        <f t="array" ref="F114">INDEX('2.0 Capex Real Dollars'!E$212:E$233,MATCH($E114,'2.0 Capex Real Dollars'!$A$212:$A$233,0),0)</f>
        <v>0</v>
      </c>
      <c r="G114" s="28" cm="1">
        <f t="array" ref="G114">INDEX('2.0 Capex Real Dollars'!F$212:F$233,MATCH($E114,'2.0 Capex Real Dollars'!$A$212:$A$233,0),0)</f>
        <v>0</v>
      </c>
      <c r="H114" s="28" cm="1">
        <f t="array" ref="H114">INDEX('2.0 Capex Real Dollars'!G$212:G$233,MATCH($E114,'2.0 Capex Real Dollars'!$A$212:$A$233,0),0)</f>
        <v>0</v>
      </c>
      <c r="I114" s="28" cm="1">
        <f t="array" ref="I114">INDEX('2.0 Capex Real Dollars'!H$212:H$233,MATCH($E114,'2.0 Capex Real Dollars'!$A$212:$A$233,0),0)</f>
        <v>0</v>
      </c>
      <c r="J114" s="28" cm="1">
        <f t="array" ref="J114">INDEX('2.0 Capex Real Dollars'!I$212:I$233,MATCH($E114,'2.0 Capex Real Dollars'!$A$212:$A$233,0),0)</f>
        <v>0</v>
      </c>
      <c r="K114" s="40">
        <f t="shared" si="25"/>
        <v>0</v>
      </c>
    </row>
    <row r="115" spans="5:11">
      <c r="E115" s="25" t="str">
        <f t="shared" si="24"/>
        <v>DC FILTER</v>
      </c>
      <c r="F115" s="28" cm="1">
        <f t="array" ref="F115">INDEX('2.0 Capex Real Dollars'!E$212:E$233,MATCH($E115,'2.0 Capex Real Dollars'!$A$212:$A$233,0),0)</f>
        <v>0</v>
      </c>
      <c r="G115" s="28" cm="1">
        <f t="array" ref="G115">INDEX('2.0 Capex Real Dollars'!F$212:F$233,MATCH($E115,'2.0 Capex Real Dollars'!$A$212:$A$233,0),0)</f>
        <v>0</v>
      </c>
      <c r="H115" s="28" cm="1">
        <f t="array" ref="H115">INDEX('2.0 Capex Real Dollars'!G$212:G$233,MATCH($E115,'2.0 Capex Real Dollars'!$A$212:$A$233,0),0)</f>
        <v>0</v>
      </c>
      <c r="I115" s="28" cm="1">
        <f t="array" ref="I115">INDEX('2.0 Capex Real Dollars'!H$212:H$233,MATCH($E115,'2.0 Capex Real Dollars'!$A$212:$A$233,0),0)</f>
        <v>0</v>
      </c>
      <c r="J115" s="28" cm="1">
        <f t="array" ref="J115">INDEX('2.0 Capex Real Dollars'!I$212:I$233,MATCH($E115,'2.0 Capex Real Dollars'!$A$212:$A$233,0),0)</f>
        <v>0</v>
      </c>
      <c r="K115" s="40">
        <f t="shared" si="25"/>
        <v>0</v>
      </c>
    </row>
    <row r="116" spans="5:11">
      <c r="E116" s="25" t="str">
        <f t="shared" si="24"/>
        <v>DC SWITCHYARD</v>
      </c>
      <c r="F116" s="28" cm="1">
        <f t="array" ref="F116">INDEX('2.0 Capex Real Dollars'!E$212:E$233,MATCH($E116,'2.0 Capex Real Dollars'!$A$212:$A$233,0),0)</f>
        <v>0</v>
      </c>
      <c r="G116" s="28" cm="1">
        <f t="array" ref="G116">INDEX('2.0 Capex Real Dollars'!F$212:F$233,MATCH($E116,'2.0 Capex Real Dollars'!$A$212:$A$233,0),0)</f>
        <v>0</v>
      </c>
      <c r="H116" s="28" cm="1">
        <f t="array" ref="H116">INDEX('2.0 Capex Real Dollars'!G$212:G$233,MATCH($E116,'2.0 Capex Real Dollars'!$A$212:$A$233,0),0)</f>
        <v>0</v>
      </c>
      <c r="I116" s="28" cm="1">
        <f t="array" ref="I116">INDEX('2.0 Capex Real Dollars'!H$212:H$233,MATCH($E116,'2.0 Capex Real Dollars'!$A$212:$A$233,0),0)</f>
        <v>0</v>
      </c>
      <c r="J116" s="28" cm="1">
        <f t="array" ref="J116">INDEX('2.0 Capex Real Dollars'!I$212:I$233,MATCH($E116,'2.0 Capex Real Dollars'!$A$212:$A$233,0),0)</f>
        <v>0</v>
      </c>
      <c r="K116" s="40">
        <f t="shared" si="25"/>
        <v>0</v>
      </c>
    </row>
    <row r="117" spans="5:11">
      <c r="E117" s="25" t="str">
        <f t="shared" si="24"/>
        <v>EASEMENT</v>
      </c>
      <c r="F117" s="28" cm="1">
        <f t="array" ref="F117">INDEX('2.0 Capex Real Dollars'!E$212:E$233,MATCH($E117,'2.0 Capex Real Dollars'!$A$212:$A$233,0),0)</f>
        <v>0</v>
      </c>
      <c r="G117" s="28" cm="1">
        <f t="array" ref="G117">INDEX('2.0 Capex Real Dollars'!F$212:F$233,MATCH($E117,'2.0 Capex Real Dollars'!$A$212:$A$233,0),0)</f>
        <v>0</v>
      </c>
      <c r="H117" s="28" cm="1">
        <f t="array" ref="H117">INDEX('2.0 Capex Real Dollars'!G$212:G$233,MATCH($E117,'2.0 Capex Real Dollars'!$A$212:$A$233,0),0)</f>
        <v>0</v>
      </c>
      <c r="I117" s="28" cm="1">
        <f t="array" ref="I117">INDEX('2.0 Capex Real Dollars'!H$212:H$233,MATCH($E117,'2.0 Capex Real Dollars'!$A$212:$A$233,0),0)</f>
        <v>0</v>
      </c>
      <c r="J117" s="28" cm="1">
        <f t="array" ref="J117">INDEX('2.0 Capex Real Dollars'!I$212:I$233,MATCH($E117,'2.0 Capex Real Dollars'!$A$212:$A$233,0),0)</f>
        <v>0</v>
      </c>
      <c r="K117" s="40">
        <f t="shared" si="25"/>
        <v>0</v>
      </c>
    </row>
    <row r="118" spans="5:11">
      <c r="E118" s="25" t="str">
        <f t="shared" si="24"/>
        <v>FREEHOLD LAND</v>
      </c>
      <c r="F118" s="28" cm="1">
        <f t="array" ref="F118">INDEX('2.0 Capex Real Dollars'!E$212:E$233,MATCH($E118,'2.0 Capex Real Dollars'!$A$212:$A$233,0),0)</f>
        <v>0</v>
      </c>
      <c r="G118" s="28" cm="1">
        <f t="array" ref="G118">INDEX('2.0 Capex Real Dollars'!F$212:F$233,MATCH($E118,'2.0 Capex Real Dollars'!$A$212:$A$233,0),0)</f>
        <v>0</v>
      </c>
      <c r="H118" s="28" cm="1">
        <f t="array" ref="H118">INDEX('2.0 Capex Real Dollars'!G$212:G$233,MATCH($E118,'2.0 Capex Real Dollars'!$A$212:$A$233,0),0)</f>
        <v>0</v>
      </c>
      <c r="I118" s="28" cm="1">
        <f t="array" ref="I118">INDEX('2.0 Capex Real Dollars'!H$212:H$233,MATCH($E118,'2.0 Capex Real Dollars'!$A$212:$A$233,0),0)</f>
        <v>0</v>
      </c>
      <c r="J118" s="28" cm="1">
        <f t="array" ref="J118">INDEX('2.0 Capex Real Dollars'!I$212:I$233,MATCH($E118,'2.0 Capex Real Dollars'!$A$212:$A$233,0),0)</f>
        <v>0</v>
      </c>
      <c r="K118" s="40">
        <f t="shared" si="25"/>
        <v>0</v>
      </c>
    </row>
    <row r="119" spans="5:11">
      <c r="E119" s="25" t="str">
        <f t="shared" si="24"/>
        <v>MEASURING DEVICES</v>
      </c>
      <c r="F119" s="28" cm="1">
        <f t="array" ref="F119">INDEX('2.0 Capex Real Dollars'!E$212:E$233,MATCH($E119,'2.0 Capex Real Dollars'!$A$212:$A$233,0),0)</f>
        <v>0</v>
      </c>
      <c r="G119" s="28" cm="1">
        <f t="array" ref="G119">INDEX('2.0 Capex Real Dollars'!F$212:F$233,MATCH($E119,'2.0 Capex Real Dollars'!$A$212:$A$233,0),0)</f>
        <v>0</v>
      </c>
      <c r="H119" s="28" cm="1">
        <f t="array" ref="H119">INDEX('2.0 Capex Real Dollars'!G$212:G$233,MATCH($E119,'2.0 Capex Real Dollars'!$A$212:$A$233,0),0)</f>
        <v>0</v>
      </c>
      <c r="I119" s="28" cm="1">
        <f t="array" ref="I119">INDEX('2.0 Capex Real Dollars'!H$212:H$233,MATCH($E119,'2.0 Capex Real Dollars'!$A$212:$A$233,0),0)</f>
        <v>0</v>
      </c>
      <c r="J119" s="28" cm="1">
        <f t="array" ref="J119">INDEX('2.0 Capex Real Dollars'!I$212:I$233,MATCH($E119,'2.0 Capex Real Dollars'!$A$212:$A$233,0),0)</f>
        <v>0</v>
      </c>
      <c r="K119" s="40">
        <f t="shared" si="25"/>
        <v>0</v>
      </c>
    </row>
    <row r="120" spans="5:11">
      <c r="E120" s="25" t="str">
        <f t="shared" si="24"/>
        <v>MOTOR VEHICLES</v>
      </c>
      <c r="F120" s="28" cm="1">
        <f t="array" ref="F120">INDEX('2.0 Capex Real Dollars'!E$212:E$233,MATCH($E120,'2.0 Capex Real Dollars'!$A$212:$A$233,0),0)</f>
        <v>0</v>
      </c>
      <c r="G120" s="28" cm="1">
        <f t="array" ref="G120">INDEX('2.0 Capex Real Dollars'!F$212:F$233,MATCH($E120,'2.0 Capex Real Dollars'!$A$212:$A$233,0),0)</f>
        <v>0</v>
      </c>
      <c r="H120" s="28" cm="1">
        <f t="array" ref="H120">INDEX('2.0 Capex Real Dollars'!G$212:G$233,MATCH($E120,'2.0 Capex Real Dollars'!$A$212:$A$233,0),0)</f>
        <v>0</v>
      </c>
      <c r="I120" s="28" cm="1">
        <f t="array" ref="I120">INDEX('2.0 Capex Real Dollars'!H$212:H$233,MATCH($E120,'2.0 Capex Real Dollars'!$A$212:$A$233,0),0)</f>
        <v>0</v>
      </c>
      <c r="J120" s="28" cm="1">
        <f t="array" ref="J120">INDEX('2.0 Capex Real Dollars'!I$212:I$233,MATCH($E120,'2.0 Capex Real Dollars'!$A$212:$A$233,0),0)</f>
        <v>0</v>
      </c>
      <c r="K120" s="40">
        <f t="shared" si="25"/>
        <v>0</v>
      </c>
    </row>
    <row r="121" spans="5:11">
      <c r="E121" s="25" t="str">
        <f t="shared" si="24"/>
        <v>OTHER</v>
      </c>
      <c r="F121" s="28" cm="1">
        <f t="array" ref="F121">INDEX('2.0 Capex Real Dollars'!E$212:E$233,MATCH($E121,'2.0 Capex Real Dollars'!$A$212:$A$233,0),0)</f>
        <v>0</v>
      </c>
      <c r="G121" s="28" cm="1">
        <f t="array" ref="G121">INDEX('2.0 Capex Real Dollars'!F$212:F$233,MATCH($E121,'2.0 Capex Real Dollars'!$A$212:$A$233,0),0)</f>
        <v>0</v>
      </c>
      <c r="H121" s="28" cm="1">
        <f t="array" ref="H121">INDEX('2.0 Capex Real Dollars'!G$212:G$233,MATCH($E121,'2.0 Capex Real Dollars'!$A$212:$A$233,0),0)</f>
        <v>0</v>
      </c>
      <c r="I121" s="28" cm="1">
        <f t="array" ref="I121">INDEX('2.0 Capex Real Dollars'!H$212:H$233,MATCH($E121,'2.0 Capex Real Dollars'!$A$212:$A$233,0),0)</f>
        <v>0</v>
      </c>
      <c r="J121" s="28" cm="1">
        <f t="array" ref="J121">INDEX('2.0 Capex Real Dollars'!I$212:I$233,MATCH($E121,'2.0 Capex Real Dollars'!$A$212:$A$233,0),0)</f>
        <v>0</v>
      </c>
      <c r="K121" s="40">
        <f t="shared" si="25"/>
        <v>0</v>
      </c>
    </row>
    <row r="122" spans="5:11">
      <c r="E122" s="25" t="str">
        <f t="shared" si="24"/>
        <v>OVERHEAD LINES</v>
      </c>
      <c r="F122" s="28" cm="1">
        <f t="array" ref="F122">INDEX('2.0 Capex Real Dollars'!E$212:E$233,MATCH($E122,'2.0 Capex Real Dollars'!$A$212:$A$233,0),0)</f>
        <v>0</v>
      </c>
      <c r="G122" s="28" cm="1">
        <f t="array" ref="G122">INDEX('2.0 Capex Real Dollars'!F$212:F$233,MATCH($E122,'2.0 Capex Real Dollars'!$A$212:$A$233,0),0)</f>
        <v>0</v>
      </c>
      <c r="H122" s="28" cm="1">
        <f t="array" ref="H122">INDEX('2.0 Capex Real Dollars'!G$212:G$233,MATCH($E122,'2.0 Capex Real Dollars'!$A$212:$A$233,0),0)</f>
        <v>0</v>
      </c>
      <c r="I122" s="28" cm="1">
        <f t="array" ref="I122">INDEX('2.0 Capex Real Dollars'!H$212:H$233,MATCH($E122,'2.0 Capex Real Dollars'!$A$212:$A$233,0),0)</f>
        <v>0</v>
      </c>
      <c r="J122" s="28" cm="1">
        <f t="array" ref="J122">INDEX('2.0 Capex Real Dollars'!I$212:I$233,MATCH($E122,'2.0 Capex Real Dollars'!$A$212:$A$233,0),0)</f>
        <v>0</v>
      </c>
      <c r="K122" s="40">
        <f t="shared" si="25"/>
        <v>0</v>
      </c>
    </row>
    <row r="123" spans="5:11">
      <c r="E123" s="25" t="str">
        <f t="shared" si="24"/>
        <v>SMOOTHING REACTOR</v>
      </c>
      <c r="F123" s="28" cm="1">
        <f t="array" ref="F123">INDEX('2.0 Capex Real Dollars'!E$212:E$233,MATCH($E123,'2.0 Capex Real Dollars'!$A$212:$A$233,0),0)</f>
        <v>0</v>
      </c>
      <c r="G123" s="28" cm="1">
        <f t="array" ref="G123">INDEX('2.0 Capex Real Dollars'!F$212:F$233,MATCH($E123,'2.0 Capex Real Dollars'!$A$212:$A$233,0),0)</f>
        <v>0</v>
      </c>
      <c r="H123" s="28" cm="1">
        <f t="array" ref="H123">INDEX('2.0 Capex Real Dollars'!G$212:G$233,MATCH($E123,'2.0 Capex Real Dollars'!$A$212:$A$233,0),0)</f>
        <v>0</v>
      </c>
      <c r="I123" s="28" cm="1">
        <f t="array" ref="I123">INDEX('2.0 Capex Real Dollars'!H$212:H$233,MATCH($E123,'2.0 Capex Real Dollars'!$A$212:$A$233,0),0)</f>
        <v>0</v>
      </c>
      <c r="J123" s="28" cm="1">
        <f t="array" ref="J123">INDEX('2.0 Capex Real Dollars'!I$212:I$233,MATCH($E123,'2.0 Capex Real Dollars'!$A$212:$A$233,0),0)</f>
        <v>0</v>
      </c>
      <c r="K123" s="40">
        <f t="shared" si="25"/>
        <v>0</v>
      </c>
    </row>
    <row r="124" spans="5:11">
      <c r="E124" s="25" t="str">
        <f t="shared" si="24"/>
        <v>STATION POWER SUPPLY</v>
      </c>
      <c r="F124" s="28" cm="1">
        <f t="array" ref="F124">INDEX('2.0 Capex Real Dollars'!E$212:E$233,MATCH($E124,'2.0 Capex Real Dollars'!$A$212:$A$233,0),0)</f>
        <v>0</v>
      </c>
      <c r="G124" s="28" cm="1">
        <f t="array" ref="G124">INDEX('2.0 Capex Real Dollars'!F$212:F$233,MATCH($E124,'2.0 Capex Real Dollars'!$A$212:$A$233,0),0)</f>
        <v>0</v>
      </c>
      <c r="H124" s="28" cm="1">
        <f t="array" ref="H124">INDEX('2.0 Capex Real Dollars'!G$212:G$233,MATCH($E124,'2.0 Capex Real Dollars'!$A$212:$A$233,0),0)</f>
        <v>0</v>
      </c>
      <c r="I124" s="28" cm="1">
        <f t="array" ref="I124">INDEX('2.0 Capex Real Dollars'!H$212:H$233,MATCH($E124,'2.0 Capex Real Dollars'!$A$212:$A$233,0),0)</f>
        <v>0</v>
      </c>
      <c r="J124" s="28" cm="1">
        <f t="array" ref="J124">INDEX('2.0 Capex Real Dollars'!I$212:I$233,MATCH($E124,'2.0 Capex Real Dollars'!$A$212:$A$233,0),0)</f>
        <v>0</v>
      </c>
      <c r="K124" s="40">
        <f t="shared" si="25"/>
        <v>0</v>
      </c>
    </row>
    <row r="125" spans="5:11">
      <c r="E125" s="25" t="str">
        <f t="shared" si="24"/>
        <v>SWITCHYARD COMPONENTS</v>
      </c>
      <c r="F125" s="28" cm="1">
        <f t="array" ref="F125">INDEX('2.0 Capex Real Dollars'!E$212:E$233,MATCH($E125,'2.0 Capex Real Dollars'!$A$212:$A$233,0),0)</f>
        <v>5.9470989761092156E-2</v>
      </c>
      <c r="G125" s="28" cm="1">
        <f t="array" ref="G125">INDEX('2.0 Capex Real Dollars'!F$212:F$233,MATCH($E125,'2.0 Capex Real Dollars'!$A$212:$A$233,0),0)</f>
        <v>0.23788395904436863</v>
      </c>
      <c r="H125" s="28" cm="1">
        <f t="array" ref="H125">INDEX('2.0 Capex Real Dollars'!G$212:G$233,MATCH($E125,'2.0 Capex Real Dollars'!$A$212:$A$233,0),0)</f>
        <v>0.11894197952218431</v>
      </c>
      <c r="I125" s="28" cm="1">
        <f t="array" ref="I125">INDEX('2.0 Capex Real Dollars'!H$212:H$233,MATCH($E125,'2.0 Capex Real Dollars'!$A$212:$A$233,0),0)</f>
        <v>0.24977815699658704</v>
      </c>
      <c r="J125" s="28" cm="1">
        <f t="array" ref="J125">INDEX('2.0 Capex Real Dollars'!I$212:I$233,MATCH($E125,'2.0 Capex Real Dollars'!$A$212:$A$233,0),0)</f>
        <v>0</v>
      </c>
      <c r="K125" s="40">
        <f t="shared" si="25"/>
        <v>0.6660750853242321</v>
      </c>
    </row>
    <row r="126" spans="5:11">
      <c r="E126" s="25" t="str">
        <f t="shared" si="24"/>
        <v>VALVE COOLING</v>
      </c>
      <c r="F126" s="28" cm="1">
        <f t="array" ref="F126">INDEX('2.0 Capex Real Dollars'!E$212:E$233,MATCH($E126,'2.0 Capex Real Dollars'!$A$212:$A$233,0),0)</f>
        <v>0</v>
      </c>
      <c r="G126" s="28" cm="1">
        <f t="array" ref="G126">INDEX('2.0 Capex Real Dollars'!F$212:F$233,MATCH($E126,'2.0 Capex Real Dollars'!$A$212:$A$233,0),0)</f>
        <v>0</v>
      </c>
      <c r="H126" s="28" cm="1">
        <f t="array" ref="H126">INDEX('2.0 Capex Real Dollars'!G$212:G$233,MATCH($E126,'2.0 Capex Real Dollars'!$A$212:$A$233,0),0)</f>
        <v>0</v>
      </c>
      <c r="I126" s="28" cm="1">
        <f t="array" ref="I126">INDEX('2.0 Capex Real Dollars'!H$212:H$233,MATCH($E126,'2.0 Capex Real Dollars'!$A$212:$A$233,0),0)</f>
        <v>0</v>
      </c>
      <c r="J126" s="28" cm="1">
        <f t="array" ref="J126">INDEX('2.0 Capex Real Dollars'!I$212:I$233,MATCH($E126,'2.0 Capex Real Dollars'!$A$212:$A$233,0),0)</f>
        <v>0</v>
      </c>
      <c r="K126" s="40">
        <f t="shared" si="25"/>
        <v>0</v>
      </c>
    </row>
    <row r="127" spans="5:11">
      <c r="E127" s="25" t="str">
        <f t="shared" si="24"/>
        <v>VALVE HALL</v>
      </c>
      <c r="F127" s="28" cm="1">
        <f t="array" ref="F127">INDEX('2.0 Capex Real Dollars'!E$212:E$233,MATCH($E127,'2.0 Capex Real Dollars'!$A$212:$A$233,0),0)</f>
        <v>0</v>
      </c>
      <c r="G127" s="28" cm="1">
        <f t="array" ref="G127">INDEX('2.0 Capex Real Dollars'!F$212:F$233,MATCH($E127,'2.0 Capex Real Dollars'!$A$212:$A$233,0),0)</f>
        <v>0</v>
      </c>
      <c r="H127" s="28" cm="1">
        <f t="array" ref="H127">INDEX('2.0 Capex Real Dollars'!G$212:G$233,MATCH($E127,'2.0 Capex Real Dollars'!$A$212:$A$233,0),0)</f>
        <v>0</v>
      </c>
      <c r="I127" s="28" cm="1">
        <f t="array" ref="I127">INDEX('2.0 Capex Real Dollars'!H$212:H$233,MATCH($E127,'2.0 Capex Real Dollars'!$A$212:$A$233,0),0)</f>
        <v>0</v>
      </c>
      <c r="J127" s="28" cm="1">
        <f t="array" ref="J127">INDEX('2.0 Capex Real Dollars'!I$212:I$233,MATCH($E127,'2.0 Capex Real Dollars'!$A$212:$A$233,0),0)</f>
        <v>0</v>
      </c>
      <c r="K127" s="40">
        <f t="shared" ref="K127:K129" si="26">SUM(F127:J127)</f>
        <v>0</v>
      </c>
    </row>
    <row r="128" spans="5:11">
      <c r="E128" s="25" t="str">
        <f t="shared" si="24"/>
        <v>BUILDING INSTALLATION</v>
      </c>
      <c r="F128" s="28" cm="1">
        <f t="array" ref="F128">INDEX('2.0 Capex Real Dollars'!E$212:E$233,MATCH($E128,'2.0 Capex Real Dollars'!$A$212:$A$233,0),0)</f>
        <v>0</v>
      </c>
      <c r="G128" s="28" cm="1">
        <f t="array" ref="G128">INDEX('2.0 Capex Real Dollars'!F$212:F$233,MATCH($E128,'2.0 Capex Real Dollars'!$A$212:$A$233,0),0)</f>
        <v>0</v>
      </c>
      <c r="H128" s="28" cm="1">
        <f t="array" ref="H128">INDEX('2.0 Capex Real Dollars'!G$212:G$233,MATCH($E128,'2.0 Capex Real Dollars'!$A$212:$A$233,0),0)</f>
        <v>0</v>
      </c>
      <c r="I128" s="28" cm="1">
        <f t="array" ref="I128">INDEX('2.0 Capex Real Dollars'!H$212:H$233,MATCH($E128,'2.0 Capex Real Dollars'!$A$212:$A$233,0),0)</f>
        <v>0</v>
      </c>
      <c r="J128" s="28" cm="1">
        <f t="array" ref="J128">INDEX('2.0 Capex Real Dollars'!I$212:I$233,MATCH($E128,'2.0 Capex Real Dollars'!$A$212:$A$233,0),0)</f>
        <v>0</v>
      </c>
      <c r="K128" s="40">
        <f t="shared" si="26"/>
        <v>0</v>
      </c>
    </row>
    <row r="129" spans="1:13" ht="15" thickBot="1">
      <c r="E129" s="25" t="str">
        <f t="shared" si="24"/>
        <v>IN-HOUSE SOFTWARE</v>
      </c>
      <c r="F129" s="28" cm="1">
        <f t="array" ref="F129">INDEX('2.0 Capex Real Dollars'!E$212:E$233,MATCH($E129,'2.0 Capex Real Dollars'!$A$212:$A$233,0),0)</f>
        <v>0</v>
      </c>
      <c r="G129" s="28" cm="1">
        <f t="array" ref="G129">INDEX('2.0 Capex Real Dollars'!F$212:F$233,MATCH($E129,'2.0 Capex Real Dollars'!$A$212:$A$233,0),0)</f>
        <v>0</v>
      </c>
      <c r="H129" s="28" cm="1">
        <f t="array" ref="H129">INDEX('2.0 Capex Real Dollars'!G$212:G$233,MATCH($E129,'2.0 Capex Real Dollars'!$A$212:$A$233,0),0)</f>
        <v>0</v>
      </c>
      <c r="I129" s="28" cm="1">
        <f t="array" ref="I129">INDEX('2.0 Capex Real Dollars'!H$212:H$233,MATCH($E129,'2.0 Capex Real Dollars'!$A$212:$A$233,0),0)</f>
        <v>0</v>
      </c>
      <c r="J129" s="28" cm="1">
        <f t="array" ref="J129">INDEX('2.0 Capex Real Dollars'!I$212:I$233,MATCH($E129,'2.0 Capex Real Dollars'!$A$212:$A$233,0),0)</f>
        <v>0</v>
      </c>
      <c r="K129" s="40">
        <f t="shared" si="26"/>
        <v>0</v>
      </c>
    </row>
    <row r="130" spans="1:13" ht="15.6" thickTop="1" thickBot="1">
      <c r="E130" s="31" t="s">
        <v>2</v>
      </c>
      <c r="F130" s="39">
        <f t="shared" ref="F130:K130" si="27">SUM(F109:F129)</f>
        <v>5.9470989761092156E-2</v>
      </c>
      <c r="G130" s="39">
        <f t="shared" si="27"/>
        <v>0.23788395904436863</v>
      </c>
      <c r="H130" s="39">
        <f t="shared" si="27"/>
        <v>0.11894197952218431</v>
      </c>
      <c r="I130" s="39">
        <f t="shared" si="27"/>
        <v>0.24977815699658704</v>
      </c>
      <c r="J130" s="39">
        <f t="shared" si="27"/>
        <v>0</v>
      </c>
      <c r="K130" s="39">
        <f t="shared" si="27"/>
        <v>0.6660750853242321</v>
      </c>
      <c r="M130" s="54">
        <f>K130-'2.0 Capex Real Dollars'!J197</f>
        <v>0.6660750853242321</v>
      </c>
    </row>
    <row r="131" spans="1:13" ht="15" thickTop="1"/>
    <row r="132" spans="1:13" ht="16.8">
      <c r="A132" s="4" t="s">
        <v>139</v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</row>
    <row r="134" spans="1:13" ht="15" thickBot="1"/>
    <row r="135" spans="1:13" ht="15" thickBot="1">
      <c r="E135" s="26" t="s">
        <v>3</v>
      </c>
      <c r="F135" s="66" t="str">
        <f t="shared" ref="F135:K135" si="28">F$8</f>
        <v>2025/26</v>
      </c>
      <c r="G135" s="26" t="str">
        <f t="shared" si="28"/>
        <v>2026/27</v>
      </c>
      <c r="H135" s="26" t="str">
        <f t="shared" si="28"/>
        <v>2027/28</v>
      </c>
      <c r="I135" s="26" t="str">
        <f t="shared" si="28"/>
        <v>2028/29</v>
      </c>
      <c r="J135" s="26" t="str">
        <f t="shared" si="28"/>
        <v>2029/30</v>
      </c>
      <c r="K135" s="26" t="str">
        <f t="shared" si="28"/>
        <v>Total</v>
      </c>
    </row>
    <row r="136" spans="1:13">
      <c r="E136" s="25" t="str">
        <f>E98</f>
        <v>APA IT</v>
      </c>
      <c r="F136" s="58">
        <f>SUMIF('2.0 Capex Real Dollars'!$L$10:$L$35,$E136,'2.0 Capex Real Dollars'!E$10:E$35)*1000000</f>
        <v>235379.67670935224</v>
      </c>
      <c r="G136" s="58">
        <f>SUMIF('2.0 Capex Real Dollars'!$L$10:$L$35,$E136,'2.0 Capex Real Dollars'!F$10:F$35)*1000000</f>
        <v>45557.356782455274</v>
      </c>
      <c r="H136" s="58">
        <f>SUMIF('2.0 Capex Real Dollars'!$L$10:$L$35,$E136,'2.0 Capex Real Dollars'!G$10:G$35)*1000000</f>
        <v>45557.356782455274</v>
      </c>
      <c r="I136" s="58">
        <f>SUMIF('2.0 Capex Real Dollars'!$L$10:$L$35,$E136,'2.0 Capex Real Dollars'!H$10:H$35)*1000000</f>
        <v>45557.356782455274</v>
      </c>
      <c r="J136" s="58">
        <f>SUMIF('2.0 Capex Real Dollars'!$L$10:$L$35,$E136,'2.0 Capex Real Dollars'!I$10:I$35)*1000000</f>
        <v>45557.356782455274</v>
      </c>
      <c r="K136" s="59">
        <f>SUM(F136:J136)</f>
        <v>417609.10383917339</v>
      </c>
    </row>
    <row r="137" spans="1:13" ht="15" thickBot="1">
      <c r="E137" s="25" t="str">
        <f>E99</f>
        <v>SOCI</v>
      </c>
      <c r="F137" s="58">
        <f>SUMIF('2.0 Capex Real Dollars'!$L$10:$L$35,$E137,'2.0 Capex Real Dollars'!E$10:E$35)*1000000</f>
        <v>1054080.156621</v>
      </c>
      <c r="G137" s="58">
        <f>SUMIF('2.0 Capex Real Dollars'!$L$10:$L$35,$E137,'2.0 Capex Real Dollars'!F$10:F$35)*1000000</f>
        <v>905245.00198576809</v>
      </c>
      <c r="H137" s="58">
        <f>SUMIF('2.0 Capex Real Dollars'!$L$10:$L$35,$E137,'2.0 Capex Real Dollars'!G$10:G$35)*1000000</f>
        <v>645395.88775144971</v>
      </c>
      <c r="I137" s="58">
        <f>SUMIF('2.0 Capex Real Dollars'!$L$10:$L$35,$E137,'2.0 Capex Real Dollars'!H$10:H$35)*1000000</f>
        <v>645395.88775144971</v>
      </c>
      <c r="J137" s="58">
        <f>SUMIF('2.0 Capex Real Dollars'!$L$10:$L$35,$E137,'2.0 Capex Real Dollars'!I$10:I$35)*1000000</f>
        <v>645395.88775144971</v>
      </c>
      <c r="K137" s="59">
        <f>SUM(F137:J137)</f>
        <v>3895512.8218611176</v>
      </c>
    </row>
    <row r="138" spans="1:13" ht="15" thickTop="1">
      <c r="E138" s="31" t="s">
        <v>2</v>
      </c>
      <c r="F138" s="60">
        <f>SUM(F136:F137)</f>
        <v>1289459.8333303523</v>
      </c>
      <c r="G138" s="60">
        <f t="shared" ref="G138:K138" si="29">SUM(G136:G137)</f>
        <v>950802.35876822332</v>
      </c>
      <c r="H138" s="60">
        <f t="shared" si="29"/>
        <v>690953.24453390494</v>
      </c>
      <c r="I138" s="60">
        <f t="shared" si="29"/>
        <v>690953.24453390494</v>
      </c>
      <c r="J138" s="60">
        <f t="shared" si="29"/>
        <v>690953.24453390494</v>
      </c>
      <c r="K138" s="60">
        <f t="shared" si="29"/>
        <v>4313121.9257002911</v>
      </c>
    </row>
    <row r="140" spans="1:13" ht="16.8">
      <c r="A140" s="4" t="s">
        <v>133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</row>
    <row r="142" spans="1:13" ht="15" thickBot="1"/>
    <row r="143" spans="1:13" ht="15" thickBot="1">
      <c r="E143" s="26" t="s">
        <v>3</v>
      </c>
      <c r="F143" s="66" t="str">
        <f t="shared" ref="F143:K143" si="30">F$8</f>
        <v>2025/26</v>
      </c>
      <c r="G143" s="26" t="str">
        <f t="shared" si="30"/>
        <v>2026/27</v>
      </c>
      <c r="H143" s="26" t="str">
        <f t="shared" si="30"/>
        <v>2027/28</v>
      </c>
      <c r="I143" s="26" t="str">
        <f t="shared" si="30"/>
        <v>2028/29</v>
      </c>
      <c r="J143" s="26" t="str">
        <f t="shared" si="30"/>
        <v>2029/30</v>
      </c>
      <c r="K143" s="26" t="str">
        <f t="shared" si="30"/>
        <v>Total</v>
      </c>
    </row>
    <row r="144" spans="1:13">
      <c r="E144" s="25" t="str">
        <f>'2.0 Capex Real Dollars'!A16</f>
        <v>Spare Subsea Cable</v>
      </c>
      <c r="F144" s="58">
        <f>'2.0 Capex Real Dollars'!E16*1000000</f>
        <v>3185380.7766990294</v>
      </c>
      <c r="G144" s="58">
        <f>'2.0 Capex Real Dollars'!F16*1000000</f>
        <v>7260194.1747572822</v>
      </c>
      <c r="H144" s="58">
        <f>'2.0 Capex Real Dollars'!G16*1000000</f>
        <v>0</v>
      </c>
      <c r="I144" s="58">
        <f>'2.0 Capex Real Dollars'!H16*1000000</f>
        <v>0</v>
      </c>
      <c r="J144" s="58">
        <f>'2.0 Capex Real Dollars'!I16*1000000</f>
        <v>0</v>
      </c>
      <c r="K144" s="59">
        <f>SUM(F144:J144)</f>
        <v>10445574.951456312</v>
      </c>
    </row>
    <row r="145" spans="1:13">
      <c r="E145" s="25" t="str">
        <f>'2.0 Capex Real Dollars'!A17</f>
        <v>Laptop</v>
      </c>
      <c r="F145" s="58">
        <f>'2.0 Capex Real Dollars'!E17*1000000</f>
        <v>33212.366034624902</v>
      </c>
      <c r="G145" s="58">
        <f>'2.0 Capex Real Dollars'!F17*1000000</f>
        <v>0</v>
      </c>
      <c r="H145" s="58">
        <f>'2.0 Capex Real Dollars'!G17*1000000</f>
        <v>0</v>
      </c>
      <c r="I145" s="58">
        <f>'2.0 Capex Real Dollars'!H17*1000000</f>
        <v>33212.366034624902</v>
      </c>
      <c r="J145" s="58">
        <f>'2.0 Capex Real Dollars'!I17*1000000</f>
        <v>0</v>
      </c>
      <c r="K145" s="59">
        <f t="shared" ref="K145:K158" si="31">SUM(F145:J145)</f>
        <v>66424.732069249803</v>
      </c>
    </row>
    <row r="146" spans="1:13">
      <c r="E146" s="25" t="str">
        <f>'2.0 Capex Real Dollars'!A18</f>
        <v>Phones</v>
      </c>
      <c r="F146" s="58">
        <f>'2.0 Capex Real Dollars'!E18*1000000</f>
        <v>8044.5177246496314</v>
      </c>
      <c r="G146" s="58">
        <f>'2.0 Capex Real Dollars'!F18*1000000</f>
        <v>0</v>
      </c>
      <c r="H146" s="58">
        <f>'2.0 Capex Real Dollars'!G18*1000000</f>
        <v>0</v>
      </c>
      <c r="I146" s="58">
        <f>'2.0 Capex Real Dollars'!H18*1000000</f>
        <v>8044.5177246496314</v>
      </c>
      <c r="J146" s="58">
        <f>'2.0 Capex Real Dollars'!I18*1000000</f>
        <v>0</v>
      </c>
      <c r="K146" s="59">
        <f t="shared" si="31"/>
        <v>16089.035449299263</v>
      </c>
    </row>
    <row r="147" spans="1:13">
      <c r="E147" s="25" t="str">
        <f>'2.0 Capex Real Dollars'!A19</f>
        <v>Video Conferencing Rooms</v>
      </c>
      <c r="F147" s="58">
        <f>'2.0 Capex Real Dollars'!E19*1000000</f>
        <v>0</v>
      </c>
      <c r="G147" s="58">
        <f>'2.0 Capex Real Dollars'!F19*1000000</f>
        <v>0</v>
      </c>
      <c r="H147" s="58">
        <f>'2.0 Capex Real Dollars'!G19*1000000</f>
        <v>0</v>
      </c>
      <c r="I147" s="58">
        <f>'2.0 Capex Real Dollars'!H19*1000000</f>
        <v>0</v>
      </c>
      <c r="J147" s="58">
        <f>'2.0 Capex Real Dollars'!I19*1000000</f>
        <v>0</v>
      </c>
      <c r="K147" s="59">
        <f t="shared" si="31"/>
        <v>0</v>
      </c>
    </row>
    <row r="148" spans="1:13">
      <c r="E148" s="25" t="str">
        <f>'2.0 Capex Real Dollars'!A20</f>
        <v>Printer</v>
      </c>
      <c r="F148" s="58">
        <f>'2.0 Capex Real Dollars'!E20*1000000</f>
        <v>0</v>
      </c>
      <c r="G148" s="58">
        <f>'2.0 Capex Real Dollars'!F20*1000000</f>
        <v>0</v>
      </c>
      <c r="H148" s="58">
        <f>'2.0 Capex Real Dollars'!G20*1000000</f>
        <v>0</v>
      </c>
      <c r="I148" s="58">
        <f>'2.0 Capex Real Dollars'!H20*1000000</f>
        <v>11492.1681780709</v>
      </c>
      <c r="J148" s="58">
        <f>'2.0 Capex Real Dollars'!I20*1000000</f>
        <v>0</v>
      </c>
      <c r="K148" s="59">
        <f t="shared" si="31"/>
        <v>11492.1681780709</v>
      </c>
    </row>
    <row r="149" spans="1:13" ht="28.8">
      <c r="E149" s="25" t="str">
        <f>'2.0 Capex Real Dollars'!A21</f>
        <v>Enterprise Asset Management System Upgrade</v>
      </c>
      <c r="F149" s="58">
        <f>'2.0 Capex Real Dollars'!E21*1000000</f>
        <v>189822.31992689698</v>
      </c>
      <c r="G149" s="58">
        <f>'2.0 Capex Real Dollars'!F21*1000000</f>
        <v>0</v>
      </c>
      <c r="H149" s="58">
        <f>'2.0 Capex Real Dollars'!G21*1000000</f>
        <v>0</v>
      </c>
      <c r="I149" s="58">
        <f>'2.0 Capex Real Dollars'!H21*1000000</f>
        <v>0</v>
      </c>
      <c r="J149" s="58">
        <f>'2.0 Capex Real Dollars'!I21*1000000</f>
        <v>0</v>
      </c>
      <c r="K149" s="59">
        <f t="shared" si="31"/>
        <v>189822.31992689698</v>
      </c>
    </row>
    <row r="150" spans="1:13" ht="28.8">
      <c r="E150" s="25" t="str">
        <f>'2.0 Capex Real Dollars'!A22</f>
        <v>OT initial integration and standard asset integration</v>
      </c>
      <c r="F150" s="58">
        <f>'2.0 Capex Real Dollars'!E22*1000000</f>
        <v>0</v>
      </c>
      <c r="G150" s="58">
        <f>'2.0 Capex Real Dollars'!F22*1000000</f>
        <v>0</v>
      </c>
      <c r="H150" s="58">
        <f>'2.0 Capex Real Dollars'!G22*1000000</f>
        <v>0</v>
      </c>
      <c r="I150" s="58">
        <f>'2.0 Capex Real Dollars'!H22*1000000</f>
        <v>0</v>
      </c>
      <c r="J150" s="58">
        <f>'2.0 Capex Real Dollars'!I22*1000000</f>
        <v>114921.68178070901</v>
      </c>
      <c r="K150" s="59">
        <f t="shared" si="31"/>
        <v>114921.68178070901</v>
      </c>
    </row>
    <row r="151" spans="1:13" ht="28.8">
      <c r="E151" s="25" t="str">
        <f>'2.0 Capex Real Dollars'!A23</f>
        <v>EMS basslink integration, Reliability / predictive monitoring</v>
      </c>
      <c r="F151" s="58">
        <f>'2.0 Capex Real Dollars'!E23*1000000</f>
        <v>459686.72712283605</v>
      </c>
      <c r="G151" s="58">
        <f>'2.0 Capex Real Dollars'!F23*1000000</f>
        <v>229843.36356141802</v>
      </c>
      <c r="H151" s="58">
        <f>'2.0 Capex Real Dollars'!G23*1000000</f>
        <v>0</v>
      </c>
      <c r="I151" s="58">
        <f>'2.0 Capex Real Dollars'!H23*1000000</f>
        <v>0</v>
      </c>
      <c r="J151" s="58">
        <f>'2.0 Capex Real Dollars'!I23*1000000</f>
        <v>0</v>
      </c>
      <c r="K151" s="59">
        <f t="shared" si="31"/>
        <v>689530.09068425407</v>
      </c>
    </row>
    <row r="152" spans="1:13">
      <c r="E152" s="25" t="str">
        <f>'2.0 Capex Real Dollars'!A24</f>
        <v>OT Technology Capability uplift</v>
      </c>
      <c r="F152" s="58">
        <f>'2.0 Capex Real Dollars'!E24*1000000</f>
        <v>45557.356782455274</v>
      </c>
      <c r="G152" s="58">
        <f>'2.0 Capex Real Dollars'!F24*1000000</f>
        <v>45557.356782455274</v>
      </c>
      <c r="H152" s="58">
        <f>'2.0 Capex Real Dollars'!G24*1000000</f>
        <v>45557.356782455274</v>
      </c>
      <c r="I152" s="58">
        <f>'2.0 Capex Real Dollars'!H24*1000000</f>
        <v>45557.356782455274</v>
      </c>
      <c r="J152" s="58">
        <f>'2.0 Capex Real Dollars'!I24*1000000</f>
        <v>45557.356782455274</v>
      </c>
      <c r="K152" s="59">
        <f t="shared" si="31"/>
        <v>227786.78391227638</v>
      </c>
    </row>
    <row r="153" spans="1:13">
      <c r="E153" s="25" t="str">
        <f>'2.0 Capex Real Dollars'!A25</f>
        <v>Program Management and Consultation</v>
      </c>
      <c r="F153" s="58">
        <f>'2.0 Capex Real Dollars'!E25*1000000</f>
        <v>0</v>
      </c>
      <c r="G153" s="58">
        <f>'2.0 Capex Real Dollars'!F25*1000000</f>
        <v>0</v>
      </c>
      <c r="H153" s="58">
        <f>'2.0 Capex Real Dollars'!G25*1000000</f>
        <v>0</v>
      </c>
      <c r="I153" s="58">
        <f>'2.0 Capex Real Dollars'!H25*1000000</f>
        <v>0</v>
      </c>
      <c r="J153" s="58">
        <f>'2.0 Capex Real Dollars'!I25*1000000</f>
        <v>0</v>
      </c>
      <c r="K153" s="59">
        <f t="shared" si="31"/>
        <v>0</v>
      </c>
    </row>
    <row r="154" spans="1:13">
      <c r="E154" s="25" t="str">
        <f>'2.0 Capex Real Dollars'!A26</f>
        <v>Cyber Security</v>
      </c>
      <c r="F154" s="58">
        <f>'2.0 Capex Real Dollars'!E26*1000000</f>
        <v>942188.89914282667</v>
      </c>
      <c r="G154" s="58">
        <f>'2.0 Capex Real Dollars'!F26*1000000</f>
        <v>905245.00198576809</v>
      </c>
      <c r="H154" s="58">
        <f>'2.0 Capex Real Dollars'!G26*1000000</f>
        <v>569466.95978069096</v>
      </c>
      <c r="I154" s="58">
        <f>'2.0 Capex Real Dollars'!H26*1000000</f>
        <v>569466.95978069096</v>
      </c>
      <c r="J154" s="58">
        <f>'2.0 Capex Real Dollars'!I26*1000000</f>
        <v>569466.95978069096</v>
      </c>
      <c r="K154" s="59">
        <f t="shared" si="31"/>
        <v>3555834.7804706683</v>
      </c>
    </row>
    <row r="155" spans="1:13">
      <c r="E155" s="25" t="str">
        <f>'2.0 Capex Real Dollars'!A27</f>
        <v>Program Management and Material Risk</v>
      </c>
      <c r="F155" s="58">
        <f>'2.0 Capex Real Dollars'!E27*1000000</f>
        <v>45905.676483415315</v>
      </c>
      <c r="G155" s="58">
        <f>'2.0 Capex Real Dollars'!F27*1000000</f>
        <v>0</v>
      </c>
      <c r="H155" s="58">
        <f>'2.0 Capex Real Dollars'!G27*1000000</f>
        <v>0</v>
      </c>
      <c r="I155" s="58">
        <f>'2.0 Capex Real Dollars'!H27*1000000</f>
        <v>0</v>
      </c>
      <c r="J155" s="58">
        <f>'2.0 Capex Real Dollars'!I27*1000000</f>
        <v>0</v>
      </c>
      <c r="K155" s="59">
        <f t="shared" si="31"/>
        <v>45905.676483415315</v>
      </c>
    </row>
    <row r="156" spans="1:13">
      <c r="E156" s="25" t="str">
        <f>'2.0 Capex Real Dollars'!A28</f>
        <v>Enterprise Security Governance</v>
      </c>
      <c r="F156" s="58">
        <f>'2.0 Capex Real Dollars'!E28*1000000</f>
        <v>33014.251039490431</v>
      </c>
      <c r="G156" s="58">
        <f>'2.0 Capex Real Dollars'!F28*1000000</f>
        <v>0</v>
      </c>
      <c r="H156" s="58">
        <f>'2.0 Capex Real Dollars'!G28*1000000</f>
        <v>75928.927970758785</v>
      </c>
      <c r="I156" s="58">
        <f>'2.0 Capex Real Dollars'!H28*1000000</f>
        <v>75928.927970758785</v>
      </c>
      <c r="J156" s="58">
        <f>'2.0 Capex Real Dollars'!I28*1000000</f>
        <v>75928.927970758785</v>
      </c>
      <c r="K156" s="59">
        <f t="shared" si="31"/>
        <v>260801.03495176678</v>
      </c>
    </row>
    <row r="157" spans="1:13">
      <c r="E157" s="25" t="str">
        <f>'2.0 Capex Real Dollars'!A29</f>
        <v>Supply Chain Security</v>
      </c>
      <c r="F157" s="58">
        <f>'2.0 Capex Real Dollars'!E29*1000000</f>
        <v>32971.329955267567</v>
      </c>
      <c r="G157" s="58">
        <f>'2.0 Capex Real Dollars'!F29*1000000</f>
        <v>0</v>
      </c>
      <c r="H157" s="58">
        <f>'2.0 Capex Real Dollars'!G29*1000000</f>
        <v>0</v>
      </c>
      <c r="I157" s="58">
        <f>'2.0 Capex Real Dollars'!H29*1000000</f>
        <v>0</v>
      </c>
      <c r="J157" s="58">
        <f>'2.0 Capex Real Dollars'!I29*1000000</f>
        <v>0</v>
      </c>
      <c r="K157" s="59">
        <f t="shared" si="31"/>
        <v>32971.329955267567</v>
      </c>
    </row>
    <row r="158" spans="1:13">
      <c r="E158" s="25" t="str">
        <f>'2.0 Capex Real Dollars'!A30</f>
        <v>Physical Security and Natural Hazards</v>
      </c>
      <c r="F158" s="58">
        <f>'2.0 Capex Real Dollars'!E30*1000000</f>
        <v>1033794.2613685081</v>
      </c>
      <c r="G158" s="58">
        <f>'2.0 Capex Real Dollars'!F30*1000000</f>
        <v>1033794.2613685081</v>
      </c>
      <c r="H158" s="58">
        <f>'2.0 Capex Real Dollars'!G30*1000000</f>
        <v>0</v>
      </c>
      <c r="I158" s="58">
        <f>'2.0 Capex Real Dollars'!H30*1000000</f>
        <v>0</v>
      </c>
      <c r="J158" s="58">
        <f>'2.0 Capex Real Dollars'!I30*1000000</f>
        <v>0</v>
      </c>
      <c r="K158" s="59">
        <f t="shared" si="31"/>
        <v>2067588.5227370162</v>
      </c>
    </row>
    <row r="160" spans="1:13" ht="16.8">
      <c r="A160" s="4" t="s">
        <v>134</v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 spans="1:1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 spans="1:13" ht="15" thickBot="1"/>
    <row r="163" spans="1:13" ht="15" thickBot="1">
      <c r="E163" s="66" t="s">
        <v>0</v>
      </c>
      <c r="F163" s="66" t="s">
        <v>30</v>
      </c>
      <c r="G163" s="66" t="s">
        <v>15</v>
      </c>
      <c r="H163" s="66" t="s">
        <v>58</v>
      </c>
      <c r="I163" s="66" t="s">
        <v>59</v>
      </c>
      <c r="J163" s="66" t="s">
        <v>97</v>
      </c>
      <c r="K163" s="66" t="str">
        <f t="shared" ref="K163" si="32">K$8</f>
        <v>Total</v>
      </c>
    </row>
    <row r="164" spans="1:13" ht="15" thickTop="1">
      <c r="E164" s="31" t="s">
        <v>0</v>
      </c>
      <c r="F164" s="39">
        <f>'1.1 Input'!D64*'1.1 Input'!F13</f>
        <v>5.5887361406484644</v>
      </c>
      <c r="G164" s="39">
        <f>'1.1 Input'!E64*'1.1 Input'!G13</f>
        <v>6.0088775098928293</v>
      </c>
      <c r="H164" s="39">
        <f>'1.1 Input'!F64*'1.1 Input'!H13</f>
        <v>7.6155826550410097</v>
      </c>
      <c r="I164" s="39"/>
      <c r="J164" s="39">
        <f>F37</f>
        <v>11.781513890960452</v>
      </c>
      <c r="K164" s="63">
        <f>SUM(F164:J164)</f>
        <v>30.994710196542755</v>
      </c>
    </row>
  </sheetData>
  <phoneticPr fontId="27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I30"/>
  <sheetViews>
    <sheetView topLeftCell="A5" workbookViewId="0">
      <selection activeCell="H9" sqref="H9"/>
    </sheetView>
  </sheetViews>
  <sheetFormatPr defaultRowHeight="14.4"/>
  <cols>
    <col min="1" max="1" width="27.33203125" customWidth="1"/>
    <col min="2" max="2" width="12.6640625" bestFit="1" customWidth="1"/>
    <col min="3" max="3" width="11.33203125" bestFit="1" customWidth="1"/>
    <col min="4" max="4" width="10.33203125" customWidth="1"/>
    <col min="5" max="6" width="11.33203125" bestFit="1" customWidth="1"/>
    <col min="7" max="7" width="10.33203125" customWidth="1"/>
    <col min="8" max="8" width="14.5546875" customWidth="1"/>
    <col min="9" max="16" width="10.33203125" customWidth="1"/>
    <col min="18" max="18" width="10.33203125" bestFit="1" customWidth="1"/>
  </cols>
  <sheetData>
    <row r="1" spans="1:9" ht="22.8">
      <c r="A1" s="1"/>
      <c r="B1" s="1"/>
      <c r="C1" s="1"/>
      <c r="D1" s="1"/>
      <c r="E1" s="1"/>
      <c r="F1" s="1"/>
      <c r="G1" s="1"/>
      <c r="H1" s="1"/>
      <c r="I1" s="1"/>
    </row>
    <row r="2" spans="1:9" ht="22.8">
      <c r="A2" s="1"/>
      <c r="B2" s="1"/>
      <c r="C2" s="1"/>
      <c r="D2" s="1"/>
      <c r="E2" s="1"/>
      <c r="F2" s="1"/>
      <c r="G2" s="1"/>
      <c r="H2" s="1"/>
      <c r="I2" s="1"/>
    </row>
    <row r="3" spans="1:9" ht="22.8">
      <c r="A3" s="1"/>
      <c r="B3" s="1"/>
      <c r="C3" s="1"/>
      <c r="D3" s="1"/>
      <c r="E3" s="1"/>
      <c r="F3" s="1"/>
      <c r="G3" s="1"/>
      <c r="H3" s="1"/>
      <c r="I3" s="1"/>
    </row>
    <row r="4" spans="1:9" ht="22.8">
      <c r="A4" s="1"/>
      <c r="B4" s="1"/>
      <c r="C4" s="1"/>
      <c r="D4" s="1"/>
      <c r="E4" s="1"/>
      <c r="F4" s="1"/>
      <c r="G4" s="1"/>
      <c r="H4" s="1"/>
      <c r="I4" s="1"/>
    </row>
    <row r="5" spans="1:9" ht="22.8">
      <c r="A5" s="1" t="str">
        <f ca="1">RIGHT(CELL("filename"),LEN(CELL("filename"))-FIND("]",CELL("filename")))</f>
        <v>AER DD Chart</v>
      </c>
      <c r="B5" s="1"/>
      <c r="C5" s="1"/>
      <c r="D5" s="1"/>
      <c r="E5" s="1"/>
      <c r="F5" s="1"/>
      <c r="G5" s="1"/>
      <c r="H5" s="1"/>
      <c r="I5" s="1"/>
    </row>
    <row r="6" spans="1:9" ht="18.600000000000001">
      <c r="A6" s="2" t="s">
        <v>151</v>
      </c>
      <c r="B6" s="2"/>
      <c r="C6" s="2"/>
      <c r="D6" s="2"/>
      <c r="E6" s="2"/>
      <c r="F6" s="2"/>
      <c r="G6" s="2"/>
      <c r="H6" s="2"/>
      <c r="I6" s="2"/>
    </row>
    <row r="7" spans="1:9" ht="16.8">
      <c r="A7" s="4"/>
      <c r="B7" s="4"/>
      <c r="C7" s="4"/>
      <c r="D7" s="4"/>
      <c r="E7" s="4"/>
      <c r="F7" s="4"/>
      <c r="G7" s="4"/>
      <c r="H7" s="4"/>
      <c r="I7" s="4"/>
    </row>
    <row r="8" spans="1:9" ht="15" thickBot="1">
      <c r="A8" s="3"/>
      <c r="B8" s="3" t="s">
        <v>152</v>
      </c>
      <c r="C8" s="3" t="s">
        <v>153</v>
      </c>
      <c r="D8" s="3" t="s">
        <v>154</v>
      </c>
      <c r="E8" s="3" t="s">
        <v>155</v>
      </c>
      <c r="F8" s="3" t="s">
        <v>156</v>
      </c>
      <c r="G8" s="3"/>
      <c r="H8" s="3" t="s">
        <v>2</v>
      </c>
      <c r="I8" s="3"/>
    </row>
    <row r="9" spans="1:9" ht="15" thickBot="1">
      <c r="A9" s="57" t="s">
        <v>14</v>
      </c>
      <c r="B9" s="57">
        <f>'2.0 Capex Real Dollars'!E107*1000000</f>
        <v>8957316.1853794828</v>
      </c>
      <c r="C9" s="57">
        <f>'2.0 Capex Real Dollars'!F107*1000000</f>
        <v>21241206.443341836</v>
      </c>
      <c r="D9" s="57">
        <f>'2.0 Capex Real Dollars'!G107*1000000</f>
        <v>27216906.398441546</v>
      </c>
      <c r="E9" s="57">
        <f>'2.0 Capex Real Dollars'!H107*1000000</f>
        <v>27347742.575915948</v>
      </c>
      <c r="F9" s="57">
        <f>'2.0 Capex Real Dollars'!I107*1000000</f>
        <v>15575998.399501886</v>
      </c>
      <c r="H9" s="29">
        <f>SUM(C9:G9)</f>
        <v>91381853.817201227</v>
      </c>
      <c r="I9" s="112">
        <f>H9/H15</f>
        <v>0.95351504512973273</v>
      </c>
    </row>
    <row r="10" spans="1:9" ht="15" thickBot="1">
      <c r="A10" s="57" t="s">
        <v>71</v>
      </c>
      <c r="B10" s="57">
        <f>'2.0 Capex Real Dollars'!E108*1000000</f>
        <v>0</v>
      </c>
      <c r="C10" s="57">
        <f>'2.0 Capex Real Dollars'!F108*1000000</f>
        <v>0</v>
      </c>
      <c r="D10" s="57">
        <f>'2.0 Capex Real Dollars'!G108*1000000</f>
        <v>0</v>
      </c>
      <c r="E10" s="57">
        <f>'2.0 Capex Real Dollars'!H108*1000000</f>
        <v>0</v>
      </c>
      <c r="F10" s="57">
        <f>'2.0 Capex Real Dollars'!I108*1000000</f>
        <v>0</v>
      </c>
      <c r="H10" s="29">
        <f t="shared" ref="H10:H15" si="0">SUM(C10:G10)</f>
        <v>0</v>
      </c>
    </row>
    <row r="11" spans="1:9" ht="15" thickBot="1">
      <c r="A11" s="57" t="s">
        <v>73</v>
      </c>
      <c r="B11" s="57">
        <f>'2.0 Capex Real Dollars'!E109*1000000</f>
        <v>0</v>
      </c>
      <c r="C11" s="57">
        <f>'2.0 Capex Real Dollars'!F109*1000000</f>
        <v>0</v>
      </c>
      <c r="D11" s="57">
        <f>'2.0 Capex Real Dollars'!G109*1000000</f>
        <v>0</v>
      </c>
      <c r="E11" s="57">
        <f>'2.0 Capex Real Dollars'!H109*1000000</f>
        <v>0</v>
      </c>
      <c r="F11" s="57">
        <f>'2.0 Capex Real Dollars'!I109*1000000</f>
        <v>0</v>
      </c>
      <c r="H11" s="29">
        <f t="shared" si="0"/>
        <v>0</v>
      </c>
    </row>
    <row r="12" spans="1:9" ht="15" thickBot="1">
      <c r="A12" s="57" t="s">
        <v>157</v>
      </c>
      <c r="B12" s="57">
        <f>SUM('2.0 Capex Real Dollars'!E112:E115)*1000000</f>
        <v>2824197.7055809707</v>
      </c>
      <c r="C12" s="57">
        <f>SUM('2.0 Capex Real Dollars'!F112:F115)*1000000</f>
        <v>2214439.9836981492</v>
      </c>
      <c r="D12" s="57">
        <f>SUM('2.0 Capex Real Dollars'!G112:G115)*1000000</f>
        <v>690953.24453390506</v>
      </c>
      <c r="E12" s="57">
        <f>SUM('2.0 Capex Real Dollars'!H112:H115)*1000000</f>
        <v>743702.29647125036</v>
      </c>
      <c r="F12" s="57">
        <f>SUM('2.0 Capex Real Dollars'!I112:I115)*1000000</f>
        <v>805874.92631461401</v>
      </c>
      <c r="H12" s="29">
        <f t="shared" si="0"/>
        <v>4454970.4510179181</v>
      </c>
      <c r="I12" s="112">
        <f>H12/H15</f>
        <v>4.6484954870267443E-2</v>
      </c>
    </row>
    <row r="13" spans="1:9" ht="15" thickBot="1">
      <c r="A13" s="57" t="s">
        <v>75</v>
      </c>
      <c r="B13" s="57"/>
      <c r="C13" s="57"/>
      <c r="D13" s="57"/>
      <c r="E13" s="57"/>
      <c r="F13" s="57"/>
      <c r="H13" s="29">
        <f t="shared" si="0"/>
        <v>0</v>
      </c>
    </row>
    <row r="14" spans="1:9" ht="15" thickBot="1">
      <c r="A14" s="57" t="s">
        <v>76</v>
      </c>
      <c r="B14" s="57"/>
      <c r="C14" s="57"/>
      <c r="D14" s="57"/>
      <c r="E14" s="57"/>
      <c r="F14" s="57"/>
      <c r="H14" s="29">
        <f t="shared" si="0"/>
        <v>0</v>
      </c>
    </row>
    <row r="15" spans="1:9" ht="15" thickTop="1">
      <c r="A15" s="20" t="s">
        <v>158</v>
      </c>
      <c r="B15" s="20">
        <f>SUM(B9:B14)</f>
        <v>11781513.890960453</v>
      </c>
      <c r="C15" s="20">
        <f t="shared" ref="C15:F15" si="1">SUM(C9:C14)</f>
        <v>23455646.427039985</v>
      </c>
      <c r="D15" s="20">
        <f t="shared" si="1"/>
        <v>27907859.64297545</v>
      </c>
      <c r="E15" s="20">
        <f t="shared" si="1"/>
        <v>28091444.872387197</v>
      </c>
      <c r="F15" s="20">
        <f t="shared" si="1"/>
        <v>16381873.325816501</v>
      </c>
      <c r="H15" s="29">
        <f t="shared" si="0"/>
        <v>95836824.268219128</v>
      </c>
    </row>
    <row r="16" spans="1:9" ht="15" thickBot="1"/>
    <row r="17" spans="1:9" ht="15.6" thickTop="1" thickBot="1">
      <c r="A17" s="11" t="s">
        <v>135</v>
      </c>
      <c r="B17" s="30">
        <v>-5907416.1529110353</v>
      </c>
      <c r="C17" s="30">
        <v>14136759.97590868</v>
      </c>
      <c r="D17" s="30">
        <v>24466937.924225971</v>
      </c>
      <c r="E17" s="30">
        <v>18988198.593125835</v>
      </c>
      <c r="F17" s="30">
        <v>-12745152.193414833</v>
      </c>
    </row>
    <row r="18" spans="1:9" ht="15" thickTop="1"/>
    <row r="20" spans="1:9" ht="18.600000000000001">
      <c r="A20" s="2" t="s">
        <v>159</v>
      </c>
      <c r="B20" s="2"/>
      <c r="C20" s="2"/>
      <c r="D20" s="2"/>
      <c r="E20" s="2"/>
      <c r="F20" s="2"/>
      <c r="G20" s="2"/>
      <c r="H20" s="2"/>
      <c r="I20" s="2"/>
    </row>
    <row r="21" spans="1:9" ht="16.8">
      <c r="A21" s="4"/>
      <c r="B21" s="4"/>
      <c r="C21" s="4"/>
      <c r="D21" s="4"/>
      <c r="E21" s="4"/>
      <c r="F21" s="4"/>
      <c r="G21" s="4"/>
      <c r="H21" s="4"/>
      <c r="I21" s="4"/>
    </row>
    <row r="22" spans="1:9" ht="15" thickBot="1">
      <c r="A22" s="3"/>
      <c r="B22" s="3" t="str">
        <f>B8</f>
        <v>2025-26</v>
      </c>
      <c r="C22" s="3" t="str">
        <f t="shared" ref="C22:F22" si="2">C8</f>
        <v>2026-27</v>
      </c>
      <c r="D22" s="3" t="str">
        <f t="shared" si="2"/>
        <v>2027-28</v>
      </c>
      <c r="E22" s="3" t="str">
        <f t="shared" si="2"/>
        <v>2028-29</v>
      </c>
      <c r="F22" s="3" t="str">
        <f t="shared" si="2"/>
        <v>2029-30</v>
      </c>
      <c r="G22" s="3"/>
      <c r="H22" s="3" t="s">
        <v>2</v>
      </c>
      <c r="I22" s="3"/>
    </row>
    <row r="23" spans="1:9" ht="15" thickBot="1">
      <c r="A23" s="57" t="s">
        <v>160</v>
      </c>
      <c r="B23" s="57">
        <f>'2.0 Capex Real Dollars'!E112*1000000</f>
        <v>1790403.4442124628</v>
      </c>
      <c r="C23" s="57">
        <f>'2.0 Capex Real Dollars'!F112*1000000</f>
        <v>1180645.7223296415</v>
      </c>
      <c r="D23" s="57">
        <f>'2.0 Capex Real Dollars'!G112*1000000</f>
        <v>690953.24453390506</v>
      </c>
      <c r="E23" s="57">
        <f>'2.0 Capex Real Dollars'!H112*1000000</f>
        <v>743702.29647125036</v>
      </c>
      <c r="F23" s="57">
        <f>'2.0 Capex Real Dollars'!I112*1000000</f>
        <v>805874.92631461401</v>
      </c>
      <c r="H23" s="29">
        <f t="shared" ref="H23:H26" si="3">SUM(B23:G23)</f>
        <v>5211579.6338618733</v>
      </c>
    </row>
    <row r="24" spans="1:9" ht="15" thickBot="1">
      <c r="A24" s="57" t="s">
        <v>161</v>
      </c>
      <c r="B24" s="57">
        <f>'2.0 Capex Real Dollars'!E113*1000000</f>
        <v>0</v>
      </c>
      <c r="C24" s="57">
        <f>'2.0 Capex Real Dollars'!F113*1000000</f>
        <v>0</v>
      </c>
      <c r="D24" s="57">
        <f>'2.0 Capex Real Dollars'!G113*1000000</f>
        <v>0</v>
      </c>
      <c r="E24" s="57">
        <f>'2.0 Capex Real Dollars'!H113*1000000</f>
        <v>0</v>
      </c>
      <c r="F24" s="57">
        <f>'2.0 Capex Real Dollars'!I113*1000000</f>
        <v>0</v>
      </c>
      <c r="H24" s="29">
        <f t="shared" si="3"/>
        <v>0</v>
      </c>
    </row>
    <row r="25" spans="1:9" ht="15" thickBot="1">
      <c r="A25" s="57" t="s">
        <v>162</v>
      </c>
      <c r="B25" s="57">
        <f>'2.0 Capex Real Dollars'!E114*1000000</f>
        <v>1033794.2613685081</v>
      </c>
      <c r="C25" s="57">
        <f>'2.0 Capex Real Dollars'!F114*1000000</f>
        <v>1033794.2613685081</v>
      </c>
      <c r="D25" s="57">
        <f>'2.0 Capex Real Dollars'!G114*1000000</f>
        <v>0</v>
      </c>
      <c r="E25" s="57">
        <f>'2.0 Capex Real Dollars'!H114*1000000</f>
        <v>0</v>
      </c>
      <c r="F25" s="57">
        <f>'2.0 Capex Real Dollars'!I114*1000000</f>
        <v>0</v>
      </c>
      <c r="H25" s="29">
        <f t="shared" si="3"/>
        <v>2067588.5227370162</v>
      </c>
    </row>
    <row r="26" spans="1:9" ht="15" thickBot="1">
      <c r="A26" s="57" t="s">
        <v>163</v>
      </c>
      <c r="B26" s="57">
        <f>'2.0 Capex Real Dollars'!E115*1000000</f>
        <v>0</v>
      </c>
      <c r="C26" s="57">
        <f>'2.0 Capex Real Dollars'!F115*1000000</f>
        <v>0</v>
      </c>
      <c r="D26" s="57">
        <f>'2.0 Capex Real Dollars'!G115*1000000</f>
        <v>0</v>
      </c>
      <c r="E26" s="57">
        <f>'2.0 Capex Real Dollars'!H115*1000000</f>
        <v>0</v>
      </c>
      <c r="F26" s="57">
        <f>'2.0 Capex Real Dollars'!I115*1000000</f>
        <v>0</v>
      </c>
      <c r="H26" s="29">
        <f t="shared" si="3"/>
        <v>0</v>
      </c>
    </row>
    <row r="27" spans="1:9" ht="15" thickTop="1">
      <c r="A27" s="20" t="s">
        <v>2</v>
      </c>
      <c r="B27" s="20">
        <f>SUM(B23:B26)</f>
        <v>2824197.7055809707</v>
      </c>
      <c r="C27" s="20">
        <f t="shared" ref="C27:F27" si="4">SUM(C23:C26)</f>
        <v>2214439.9836981497</v>
      </c>
      <c r="D27" s="20">
        <f t="shared" si="4"/>
        <v>690953.24453390506</v>
      </c>
      <c r="E27" s="20">
        <f t="shared" si="4"/>
        <v>743702.29647125036</v>
      </c>
      <c r="F27" s="20">
        <f t="shared" si="4"/>
        <v>805874.92631461401</v>
      </c>
      <c r="H27" s="20">
        <f>SUM(H23:H26)</f>
        <v>7279168.1565988893</v>
      </c>
    </row>
    <row r="28" spans="1:9" ht="15" thickBot="1"/>
    <row r="29" spans="1:9" ht="15.6" thickTop="1" thickBot="1">
      <c r="A29" s="11" t="s">
        <v>1</v>
      </c>
      <c r="B29" s="30">
        <f>B12-B27</f>
        <v>0</v>
      </c>
      <c r="C29" s="30">
        <f t="shared" ref="C29:F29" si="5">C12-C27</f>
        <v>0</v>
      </c>
      <c r="D29" s="30">
        <f t="shared" si="5"/>
        <v>0</v>
      </c>
      <c r="E29" s="30">
        <f t="shared" si="5"/>
        <v>0</v>
      </c>
      <c r="F29" s="30">
        <f t="shared" si="5"/>
        <v>0</v>
      </c>
      <c r="H29" s="30">
        <f>H27-H12</f>
        <v>2824197.7055809712</v>
      </c>
    </row>
    <row r="30" spans="1:9" ht="15" thickTop="1"/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C7002-7B4F-479B-A7AF-AB1DC1D48932}">
  <dimension ref="C34:G34"/>
  <sheetViews>
    <sheetView workbookViewId="0">
      <selection activeCell="AC26" sqref="AC26"/>
    </sheetView>
  </sheetViews>
  <sheetFormatPr defaultRowHeight="14.4"/>
  <sheetData>
    <row r="34" spans="3:7">
      <c r="C34">
        <v>2026</v>
      </c>
      <c r="D34">
        <f>C34+1</f>
        <v>2027</v>
      </c>
      <c r="E34">
        <f t="shared" ref="E34:G34" si="0">D34+1</f>
        <v>2028</v>
      </c>
      <c r="F34">
        <f t="shared" si="0"/>
        <v>2029</v>
      </c>
      <c r="G34">
        <f t="shared" si="0"/>
        <v>2030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8ae7821-a946-4260-8774-bcebb4263047">
      <UserInfo>
        <DisplayName>SharingLinks.80474b73-cfa3-49b6-8852-783da06746df.Flexible.8629fde2-2c1e-4d3c-ad6b-7c4c3d2f1e19</DisplayName>
        <AccountId>52</AccountId>
        <AccountType/>
      </UserInfo>
      <UserInfo>
        <DisplayName>Basslink Revenue Proposal External Members</DisplayName>
        <AccountId>78</AccountId>
        <AccountType/>
      </UserInfo>
      <UserInfo>
        <DisplayName>SharingLinks.7550e002-1330-46b4-8a5c-7d329017d69e.Flexible.749590d8-5bc5-4c55-b283-a27a9524b0d3</DisplayName>
        <AccountId>60</AccountId>
        <AccountType/>
      </UserInfo>
      <UserInfo>
        <DisplayName>Lopez, Harold</DisplayName>
        <AccountId>27</AccountId>
        <AccountType/>
      </UserInfo>
      <UserInfo>
        <DisplayName>Horwood, Jamie</DisplayName>
        <AccountId>13</AccountId>
        <AccountType/>
      </UserInfo>
      <UserInfo>
        <DisplayName>Mahati, Joe</DisplayName>
        <AccountId>163</AccountId>
        <AccountType/>
      </UserInfo>
      <UserInfo>
        <DisplayName>Gittani, Joseph</DisplayName>
        <AccountId>155</AccountId>
        <AccountType/>
      </UserInfo>
      <UserInfo>
        <DisplayName>Matosin, Nives</DisplayName>
        <AccountId>16</AccountId>
        <AccountType/>
      </UserInfo>
    </SharedWithUsers>
    <lcf76f155ced4ddcb4097134ff3c332f xmlns="22f559db-fd0e-4983-bd46-a36235db0ac7">
      <Terms xmlns="http://schemas.microsoft.com/office/infopath/2007/PartnerControls"/>
    </lcf76f155ced4ddcb4097134ff3c332f>
    <TaxCatchAll xmlns="58ae7821-a946-4260-8774-bcebb426304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999E2DDF31A04D94AF06A952899FAD" ma:contentTypeVersion="14" ma:contentTypeDescription="Create a new document." ma:contentTypeScope="" ma:versionID="e6816fb7b27dba5bc0db2ea0ead8b6c7">
  <xsd:schema xmlns:xsd="http://www.w3.org/2001/XMLSchema" xmlns:xs="http://www.w3.org/2001/XMLSchema" xmlns:p="http://schemas.microsoft.com/office/2006/metadata/properties" xmlns:ns2="22f559db-fd0e-4983-bd46-a36235db0ac7" xmlns:ns3="58ae7821-a946-4260-8774-bcebb4263047" targetNamespace="http://schemas.microsoft.com/office/2006/metadata/properties" ma:root="true" ma:fieldsID="5b7882092b5917b60deb3509c11eb83e" ns2:_="" ns3:_="">
    <xsd:import namespace="22f559db-fd0e-4983-bd46-a36235db0ac7"/>
    <xsd:import namespace="58ae7821-a946-4260-8774-bcebb42630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f559db-fd0e-4983-bd46-a36235db0a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3e7742f-285e-485e-85d6-cdf9f73a73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ae7821-a946-4260-8774-bcebb42630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48deec0-9267-4e67-90eb-7f96019f899e}" ma:internalName="TaxCatchAll" ma:showField="CatchAllData" ma:web="58ae7821-a946-4260-8774-bcebb42630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92F750-444E-48D8-8B0E-0948CCF790EB}">
  <ds:schemaRefs>
    <ds:schemaRef ds:uri="http://schemas.microsoft.com/office/2006/metadata/properties"/>
    <ds:schemaRef ds:uri="http://schemas.microsoft.com/office/infopath/2007/PartnerControls"/>
    <ds:schemaRef ds:uri="58ae7821-a946-4260-8774-bcebb4263047"/>
    <ds:schemaRef ds:uri="22f559db-fd0e-4983-bd46-a36235db0ac7"/>
  </ds:schemaRefs>
</ds:datastoreItem>
</file>

<file path=customXml/itemProps2.xml><?xml version="1.0" encoding="utf-8"?>
<ds:datastoreItem xmlns:ds="http://schemas.openxmlformats.org/officeDocument/2006/customXml" ds:itemID="{FA84404F-D8F9-4442-B925-4BB8F67434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f559db-fd0e-4983-bd46-a36235db0ac7"/>
    <ds:schemaRef ds:uri="58ae7821-a946-4260-8774-bcebb42630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A87929-7DD9-4185-92FA-070C7C906E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Change Log</vt:lpstr>
      <vt:lpstr>1.1 Input</vt:lpstr>
      <vt:lpstr>1.0 Data</vt:lpstr>
      <vt:lpstr>1.1 Indexation</vt:lpstr>
      <vt:lpstr>2.0 Capex Real Dollars</vt:lpstr>
      <vt:lpstr>2.1 Capex Nominal Dollars</vt:lpstr>
      <vt:lpstr>3.0 Outputs</vt:lpstr>
      <vt:lpstr>3.1 AER Worksheets</vt:lpstr>
      <vt:lpstr>Graphs</vt:lpstr>
      <vt:lpstr>AER Draft Decision Tables</vt:lpstr>
      <vt:lpstr>AER DD Chart</vt:lpstr>
      <vt:lpstr>'AER Draft Decision Tables'!_Ref158069698</vt:lpstr>
      <vt:lpstr>'AER Draft Decision Tables'!_Ref158142613</vt:lpstr>
    </vt:vector>
  </TitlesOfParts>
  <Manager/>
  <Company>APA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Allen, Mark</dc:creator>
  <cp:keywords/>
  <dc:description/>
  <cp:lastModifiedBy>Ben Fu</cp:lastModifiedBy>
  <cp:revision/>
  <dcterms:created xsi:type="dcterms:W3CDTF">2017-01-05T03:36:14Z</dcterms:created>
  <dcterms:modified xsi:type="dcterms:W3CDTF">2025-09-12T05:15:57Z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0x01010044999E2DDF31A04D94AF06A952899FAD</vt:lpwstr>
  </property>
  <property fmtid="{D5CDD505-2E9C-101B-9397-08002B2CF9AE}" pid="3" name="MediaServiceImageTags">
    <vt:lpwstr/>
  </property>
  <property fmtid="{D5CDD505-2E9C-101B-9397-08002B2CF9AE}" pid="4" name="MSIP_Label_a9c42b93-5bd2-48fe-a993-78d6016bf3ce_Enabled">
    <vt:lpwstr>true</vt:lpwstr>
  </property>
  <property fmtid="{D5CDD505-2E9C-101B-9397-08002B2CF9AE}" pid="5" name="MSIP_Label_a9c42b93-5bd2-48fe-a993-78d6016bf3ce_SetDate">
    <vt:lpwstr>2023-08-07T05:38:55Z</vt:lpwstr>
  </property>
  <property fmtid="{D5CDD505-2E9C-101B-9397-08002B2CF9AE}" pid="6" name="MSIP_Label_a9c42b93-5bd2-48fe-a993-78d6016bf3ce_Method">
    <vt:lpwstr>Privileged</vt:lpwstr>
  </property>
  <property fmtid="{D5CDD505-2E9C-101B-9397-08002B2CF9AE}" pid="7" name="MSIP_Label_a9c42b93-5bd2-48fe-a993-78d6016bf3ce_Name">
    <vt:lpwstr>APA-Confidential</vt:lpwstr>
  </property>
  <property fmtid="{D5CDD505-2E9C-101B-9397-08002B2CF9AE}" pid="8" name="MSIP_Label_a9c42b93-5bd2-48fe-a993-78d6016bf3ce_SiteId">
    <vt:lpwstr>234ac309-c216-4661-a5ba-18879f6c4c75</vt:lpwstr>
  </property>
  <property fmtid="{D5CDD505-2E9C-101B-9397-08002B2CF9AE}" pid="9" name="MSIP_Label_a9c42b93-5bd2-48fe-a993-78d6016bf3ce_ActionId">
    <vt:lpwstr>67202e69-e186-4856-926f-4446654cdd46</vt:lpwstr>
  </property>
  <property fmtid="{D5CDD505-2E9C-101B-9397-08002B2CF9AE}" pid="10" name="MSIP_Label_a9c42b93-5bd2-48fe-a993-78d6016bf3ce_ContentBits">
    <vt:lpwstr>0</vt:lpwstr>
  </property>
  <property fmtid="{D5CDD505-2E9C-101B-9397-08002B2CF9AE}" pid="11" name="MSIP_Label_d9d5a995-dfdf-4407-9a97-edbbc68c9f53_Enabled">
    <vt:lpwstr>true</vt:lpwstr>
  </property>
  <property fmtid="{D5CDD505-2E9C-101B-9397-08002B2CF9AE}" pid="12" name="MSIP_Label_d9d5a995-dfdf-4407-9a97-edbbc68c9f53_SetDate">
    <vt:lpwstr>2025-08-08T03:46:52Z</vt:lpwstr>
  </property>
  <property fmtid="{D5CDD505-2E9C-101B-9397-08002B2CF9AE}" pid="13" name="MSIP_Label_d9d5a995-dfdf-4407-9a97-edbbc68c9f53_Method">
    <vt:lpwstr>Privileged</vt:lpwstr>
  </property>
  <property fmtid="{D5CDD505-2E9C-101B-9397-08002B2CF9AE}" pid="14" name="MSIP_Label_d9d5a995-dfdf-4407-9a97-edbbc68c9f53_Name">
    <vt:lpwstr>OFFICIAL</vt:lpwstr>
  </property>
  <property fmtid="{D5CDD505-2E9C-101B-9397-08002B2CF9AE}" pid="15" name="MSIP_Label_d9d5a995-dfdf-4407-9a97-edbbc68c9f53_SiteId">
    <vt:lpwstr>b33e9e1a-e443-4edd-9789-24bed26d38d6</vt:lpwstr>
  </property>
  <property fmtid="{D5CDD505-2E9C-101B-9397-08002B2CF9AE}" pid="16" name="MSIP_Label_d9d5a995-dfdf-4407-9a97-edbbc68c9f53_ActionId">
    <vt:lpwstr>8963fef2-e882-4021-8575-cb7f4ac6089d</vt:lpwstr>
  </property>
  <property fmtid="{D5CDD505-2E9C-101B-9397-08002B2CF9AE}" pid="17" name="MSIP_Label_d9d5a995-dfdf-4407-9a97-edbbc68c9f53_ContentBits">
    <vt:lpwstr>0</vt:lpwstr>
  </property>
  <property fmtid="{D5CDD505-2E9C-101B-9397-08002B2CF9AE}" pid="18" name="MSIP_Label_d9d5a995-dfdf-4407-9a97-edbbc68c9f53_Tag">
    <vt:lpwstr>10, 0, 1, 1</vt:lpwstr>
  </property>
</Properties>
</file>