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https://marinuslink.sharepoint.com/sites/Customer_and_Revenue/Shared Documents/General/Revenue Proposals/Revised Revenue Proposal - update October 2025 (for publishing unredacted)/highlighted for redaction - submitted July, marked up to 'unredact' October 2025/"/>
    </mc:Choice>
  </mc:AlternateContent>
  <xr:revisionPtr revIDLastSave="4" documentId="13_ncr:1_{2522CF8D-F33E-4846-A5DA-3E959E90C70C}" xr6:coauthVersionLast="47" xr6:coauthVersionMax="47" xr10:uidLastSave="{5F525678-6455-4CA2-A04B-3947C6270AA1}"/>
  <bookViews>
    <workbookView xWindow="7440" yWindow="-21285" windowWidth="27690" windowHeight="17025" activeTab="1" xr2:uid="{EBA7BC37-A167-4616-BFE6-A2B51510CB22}"/>
  </bookViews>
  <sheets>
    <sheet name="Summary" sheetId="3" r:id="rId1"/>
    <sheet name="CASE 1_BoW" sheetId="4" r:id="rId2"/>
    <sheet name="CASE 1_LHDD" sheetId="2" r:id="rId3"/>
    <sheet name="CASE 2_BoW" sheetId="5" r:id="rId4"/>
    <sheet name="CASE 2_LHDD" sheetId="6"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71" i="5" l="1"/>
  <c r="L71" i="5"/>
  <c r="J71" i="5"/>
  <c r="K71" i="4"/>
  <c r="L71" i="4"/>
  <c r="J71" i="4"/>
  <c r="O126" i="5" l="1"/>
  <c r="P126" i="5"/>
  <c r="P129" i="5" s="1"/>
  <c r="N126" i="5"/>
  <c r="O126" i="4"/>
  <c r="P126" i="4"/>
  <c r="F126" i="4"/>
  <c r="G126" i="4"/>
  <c r="N126" i="4"/>
  <c r="G32" i="5"/>
  <c r="F32" i="5"/>
  <c r="E32" i="5"/>
  <c r="G32" i="4"/>
  <c r="F32" i="4"/>
  <c r="E32" i="4"/>
  <c r="O129" i="5"/>
  <c r="N129" i="5"/>
  <c r="M129" i="5"/>
  <c r="L129" i="5"/>
  <c r="K129" i="5"/>
  <c r="J129" i="5"/>
  <c r="I129" i="5"/>
  <c r="H129" i="5"/>
  <c r="Q128" i="5"/>
  <c r="Q129" i="5" s="1"/>
  <c r="E124" i="5"/>
  <c r="D124" i="5"/>
  <c r="C110" i="5"/>
  <c r="Q101" i="5"/>
  <c r="M101" i="5"/>
  <c r="L101" i="5"/>
  <c r="K101" i="5"/>
  <c r="J101" i="5"/>
  <c r="I101" i="5"/>
  <c r="H101" i="5"/>
  <c r="E98" i="5"/>
  <c r="N98" i="5" s="1"/>
  <c r="N101" i="5" s="1"/>
  <c r="D98" i="5"/>
  <c r="D126" i="5" s="1"/>
  <c r="D129" i="5" s="1"/>
  <c r="G96" i="5"/>
  <c r="G98" i="5" s="1"/>
  <c r="F96" i="5"/>
  <c r="E96" i="5"/>
  <c r="D89" i="5"/>
  <c r="D117" i="5" s="1"/>
  <c r="G87" i="5"/>
  <c r="G115" i="5" s="1"/>
  <c r="F87" i="5"/>
  <c r="F115" i="5" s="1"/>
  <c r="D87" i="5"/>
  <c r="D115" i="5" s="1"/>
  <c r="C82" i="5"/>
  <c r="L74" i="5"/>
  <c r="K74" i="5"/>
  <c r="J74" i="5"/>
  <c r="I74" i="5"/>
  <c r="H74" i="5"/>
  <c r="M73" i="5"/>
  <c r="M74" i="5" s="1"/>
  <c r="G69" i="5"/>
  <c r="G71" i="5" s="1"/>
  <c r="G74" i="5" s="1"/>
  <c r="F69" i="5"/>
  <c r="F71" i="5" s="1"/>
  <c r="F74" i="5" s="1"/>
  <c r="E69" i="5"/>
  <c r="C69" i="5" s="1"/>
  <c r="D18" i="5" s="1"/>
  <c r="D69" i="5"/>
  <c r="D62" i="5"/>
  <c r="G60" i="5"/>
  <c r="F60" i="5"/>
  <c r="D60" i="5"/>
  <c r="M46" i="5"/>
  <c r="L46" i="5"/>
  <c r="K46" i="5"/>
  <c r="J46" i="5"/>
  <c r="I46" i="5"/>
  <c r="H46" i="5"/>
  <c r="G43" i="5"/>
  <c r="G46" i="5" s="1"/>
  <c r="F43" i="5"/>
  <c r="F46" i="5" s="1"/>
  <c r="E43" i="5"/>
  <c r="E46" i="5" s="1"/>
  <c r="D43" i="5"/>
  <c r="D71" i="5" s="1"/>
  <c r="D74" i="5" s="1"/>
  <c r="C41" i="5"/>
  <c r="D8" i="5" s="1"/>
  <c r="G34" i="5"/>
  <c r="G89" i="5" s="1"/>
  <c r="G117" i="5" s="1"/>
  <c r="F34" i="5"/>
  <c r="F89" i="5" s="1"/>
  <c r="F117" i="5" s="1"/>
  <c r="E87" i="5"/>
  <c r="C32" i="5"/>
  <c r="C8" i="5" s="1"/>
  <c r="E18" i="5"/>
  <c r="E19" i="5" s="1"/>
  <c r="E20" i="5" s="1"/>
  <c r="N9" i="5"/>
  <c r="O45" i="5" s="1"/>
  <c r="O46" i="5" s="1"/>
  <c r="E8" i="5"/>
  <c r="E9" i="5" s="1"/>
  <c r="E10" i="5" s="1"/>
  <c r="F89" i="4"/>
  <c r="E89" i="4"/>
  <c r="F87" i="4"/>
  <c r="G87" i="4"/>
  <c r="E87" i="4"/>
  <c r="E98" i="4"/>
  <c r="N98" i="4" s="1"/>
  <c r="F96" i="4"/>
  <c r="F98" i="4" s="1"/>
  <c r="G96" i="4"/>
  <c r="G98" i="4" s="1"/>
  <c r="E96" i="4"/>
  <c r="D89" i="4"/>
  <c r="D87" i="4"/>
  <c r="G34" i="4"/>
  <c r="G89" i="4" s="1"/>
  <c r="F34" i="4"/>
  <c r="E34" i="4"/>
  <c r="G43" i="4"/>
  <c r="F43" i="4"/>
  <c r="E43" i="4"/>
  <c r="F62" i="5" l="1"/>
  <c r="C96" i="5"/>
  <c r="O98" i="4"/>
  <c r="F124" i="4"/>
  <c r="P98" i="4"/>
  <c r="G124" i="4"/>
  <c r="E124" i="4"/>
  <c r="E115" i="5"/>
  <c r="C115" i="5" s="1"/>
  <c r="C87" i="5"/>
  <c r="G126" i="5"/>
  <c r="G129" i="5" s="1"/>
  <c r="G101" i="5"/>
  <c r="G124" i="5"/>
  <c r="P98" i="5"/>
  <c r="P101" i="5" s="1"/>
  <c r="D46" i="5"/>
  <c r="C46" i="5" s="1"/>
  <c r="D9" i="5" s="1"/>
  <c r="F98" i="5"/>
  <c r="D101" i="5"/>
  <c r="E34" i="5"/>
  <c r="N45" i="5"/>
  <c r="N46" i="5" s="1"/>
  <c r="G62" i="5"/>
  <c r="E101" i="5"/>
  <c r="E126" i="5"/>
  <c r="E129" i="5" s="1"/>
  <c r="R100" i="5"/>
  <c r="R101" i="5" s="1"/>
  <c r="S100" i="5"/>
  <c r="S101" i="5" s="1"/>
  <c r="E71" i="5"/>
  <c r="E74" i="5" s="1"/>
  <c r="C74" i="5" s="1"/>
  <c r="D19" i="5" s="1"/>
  <c r="E60" i="5"/>
  <c r="C60" i="5" s="1"/>
  <c r="C18" i="5" s="1"/>
  <c r="O98" i="5" l="1"/>
  <c r="O101" i="5" s="1"/>
  <c r="F126" i="5"/>
  <c r="F129" i="5" s="1"/>
  <c r="C129" i="5" s="1"/>
  <c r="D20" i="5" s="1"/>
  <c r="D21" i="5" s="1"/>
  <c r="F101" i="5"/>
  <c r="C101" i="5" s="1"/>
  <c r="D10" i="5" s="1"/>
  <c r="D11" i="5" s="1"/>
  <c r="F124" i="5"/>
  <c r="C124" i="5" s="1"/>
  <c r="E89" i="5"/>
  <c r="E62" i="5"/>
  <c r="C62" i="5" s="1"/>
  <c r="C19" i="5" s="1"/>
  <c r="C34" i="5"/>
  <c r="C9" i="5" s="1"/>
  <c r="C89" i="5" l="1"/>
  <c r="C10" i="5" s="1"/>
  <c r="E117" i="5"/>
  <c r="C117" i="5" s="1"/>
  <c r="C20" i="5" s="1"/>
  <c r="C21" i="5" s="1"/>
  <c r="C22" i="5" s="1"/>
  <c r="C11" i="5"/>
  <c r="C12" i="5" s="1"/>
  <c r="E8" i="2" l="1"/>
  <c r="N9" i="6"/>
  <c r="D41" i="2" l="1"/>
  <c r="E18" i="6" l="1"/>
  <c r="E19" i="6" s="1"/>
  <c r="E20" i="6" s="1"/>
  <c r="E8" i="6"/>
  <c r="E9" i="6" s="1"/>
  <c r="E10" i="6" s="1"/>
  <c r="M129" i="6"/>
  <c r="L129" i="6"/>
  <c r="K129" i="6"/>
  <c r="J129" i="6"/>
  <c r="I129" i="6"/>
  <c r="H129" i="6"/>
  <c r="D129" i="6"/>
  <c r="Q128" i="6"/>
  <c r="Q129" i="6" s="1"/>
  <c r="G126" i="6"/>
  <c r="G129" i="6" s="1"/>
  <c r="F126" i="6"/>
  <c r="F129" i="6" s="1"/>
  <c r="E126" i="6"/>
  <c r="E129" i="6" s="1"/>
  <c r="D126" i="6"/>
  <c r="G124" i="6"/>
  <c r="F124" i="6"/>
  <c r="E124" i="6"/>
  <c r="D124" i="6"/>
  <c r="C124" i="6" s="1"/>
  <c r="C117" i="6"/>
  <c r="C20" i="6" s="1"/>
  <c r="C115" i="6"/>
  <c r="C110" i="6"/>
  <c r="M101" i="6"/>
  <c r="L101" i="6"/>
  <c r="K101" i="6"/>
  <c r="J101" i="6"/>
  <c r="I101" i="6"/>
  <c r="H101" i="6"/>
  <c r="E101" i="6"/>
  <c r="D101" i="6"/>
  <c r="Q98" i="6"/>
  <c r="Q101" i="6" s="1"/>
  <c r="P98" i="6"/>
  <c r="P101" i="6" s="1"/>
  <c r="O98" i="6"/>
  <c r="O126" i="6" s="1"/>
  <c r="O129" i="6" s="1"/>
  <c r="N98" i="6"/>
  <c r="N126" i="6" s="1"/>
  <c r="N129" i="6" s="1"/>
  <c r="G98" i="6"/>
  <c r="G101" i="6" s="1"/>
  <c r="F98" i="6"/>
  <c r="F101" i="6" s="1"/>
  <c r="E98" i="6"/>
  <c r="D98" i="6"/>
  <c r="G96" i="6"/>
  <c r="F96" i="6"/>
  <c r="E96" i="6"/>
  <c r="D96" i="6"/>
  <c r="C89" i="6"/>
  <c r="C10" i="6" s="1"/>
  <c r="C87" i="6"/>
  <c r="C82" i="6"/>
  <c r="J74" i="6"/>
  <c r="I74" i="6"/>
  <c r="H74" i="6"/>
  <c r="M73" i="6"/>
  <c r="M74" i="6" s="1"/>
  <c r="J71" i="6"/>
  <c r="G71" i="6"/>
  <c r="G74" i="6" s="1"/>
  <c r="F71" i="6"/>
  <c r="F74" i="6" s="1"/>
  <c r="E71" i="6"/>
  <c r="E74" i="6" s="1"/>
  <c r="D71" i="6"/>
  <c r="D74" i="6" s="1"/>
  <c r="G69" i="6"/>
  <c r="F69" i="6"/>
  <c r="E69" i="6"/>
  <c r="D69" i="6"/>
  <c r="C69" i="6" s="1"/>
  <c r="C62" i="6"/>
  <c r="C19" i="6" s="1"/>
  <c r="C60" i="6"/>
  <c r="C18" i="6" s="1"/>
  <c r="C55" i="6"/>
  <c r="I46" i="6"/>
  <c r="H46" i="6"/>
  <c r="M43" i="6"/>
  <c r="M46" i="6" s="1"/>
  <c r="L43" i="6"/>
  <c r="L46" i="6" s="1"/>
  <c r="K43" i="6"/>
  <c r="K46" i="6" s="1"/>
  <c r="J43" i="6"/>
  <c r="J46" i="6" s="1"/>
  <c r="G43" i="6"/>
  <c r="G46" i="6" s="1"/>
  <c r="F43" i="6"/>
  <c r="F46" i="6" s="1"/>
  <c r="E43" i="6"/>
  <c r="E46" i="6" s="1"/>
  <c r="D43" i="6"/>
  <c r="D46" i="6" s="1"/>
  <c r="G41" i="6"/>
  <c r="F41" i="6"/>
  <c r="E41" i="6"/>
  <c r="D41" i="6"/>
  <c r="C34" i="6"/>
  <c r="C9" i="6" s="1"/>
  <c r="C32" i="6"/>
  <c r="C8" i="6" s="1"/>
  <c r="C27" i="6"/>
  <c r="R100" i="6"/>
  <c r="R101" i="6" s="1"/>
  <c r="E8" i="4"/>
  <c r="E9" i="4" s="1"/>
  <c r="E10" i="4" s="1"/>
  <c r="Q128" i="2"/>
  <c r="Q129" i="2" s="1"/>
  <c r="M73" i="2"/>
  <c r="Q128" i="4"/>
  <c r="Q129" i="4" s="1"/>
  <c r="M73" i="4"/>
  <c r="E18" i="2"/>
  <c r="E19" i="2" s="1"/>
  <c r="E20" i="2" s="1"/>
  <c r="E9" i="2"/>
  <c r="E18" i="4"/>
  <c r="E19" i="4" s="1"/>
  <c r="E20" i="4" s="1"/>
  <c r="C27" i="2"/>
  <c r="C55" i="2"/>
  <c r="C82" i="2"/>
  <c r="C110" i="2"/>
  <c r="C117" i="2"/>
  <c r="C20" i="2" s="1"/>
  <c r="C115" i="2"/>
  <c r="C89" i="2"/>
  <c r="C10" i="2" s="1"/>
  <c r="C87" i="2"/>
  <c r="C62" i="2"/>
  <c r="C19" i="2" s="1"/>
  <c r="C60" i="2"/>
  <c r="C34" i="2"/>
  <c r="C32" i="2"/>
  <c r="C32" i="4"/>
  <c r="C8" i="4" s="1"/>
  <c r="C34" i="4"/>
  <c r="C9" i="4" s="1"/>
  <c r="C41" i="4"/>
  <c r="D8" i="4" s="1"/>
  <c r="C110" i="4"/>
  <c r="C82" i="4"/>
  <c r="C87" i="4"/>
  <c r="C89" i="4"/>
  <c r="C10" i="4" s="1"/>
  <c r="C96" i="4"/>
  <c r="M129" i="2"/>
  <c r="L129" i="2"/>
  <c r="K129" i="2"/>
  <c r="J129" i="2"/>
  <c r="I129" i="2"/>
  <c r="H129" i="2"/>
  <c r="G126" i="2"/>
  <c r="G129" i="2" s="1"/>
  <c r="F126" i="2"/>
  <c r="F129" i="2" s="1"/>
  <c r="E126" i="2"/>
  <c r="E129" i="2" s="1"/>
  <c r="D126" i="2"/>
  <c r="D129" i="2" s="1"/>
  <c r="G124" i="2"/>
  <c r="F124" i="2"/>
  <c r="E124" i="2"/>
  <c r="D124" i="2"/>
  <c r="M101" i="2"/>
  <c r="L101" i="2"/>
  <c r="K101" i="2"/>
  <c r="J101" i="2"/>
  <c r="I101" i="2"/>
  <c r="H101" i="2"/>
  <c r="Q98" i="2"/>
  <c r="Q101" i="2" s="1"/>
  <c r="P98" i="2"/>
  <c r="P101" i="2" s="1"/>
  <c r="O98" i="2"/>
  <c r="O101" i="2" s="1"/>
  <c r="N98" i="2"/>
  <c r="N126" i="2" s="1"/>
  <c r="N129" i="2" s="1"/>
  <c r="G98" i="2"/>
  <c r="G101" i="2" s="1"/>
  <c r="F98" i="2"/>
  <c r="F101" i="2" s="1"/>
  <c r="E98" i="2"/>
  <c r="E101" i="2" s="1"/>
  <c r="D98" i="2"/>
  <c r="D101" i="2" s="1"/>
  <c r="G96" i="2"/>
  <c r="F96" i="2"/>
  <c r="E96" i="2"/>
  <c r="D96" i="2"/>
  <c r="N129" i="4"/>
  <c r="M129" i="4"/>
  <c r="L129" i="4"/>
  <c r="K129" i="4"/>
  <c r="I129" i="4"/>
  <c r="H129" i="4"/>
  <c r="G129" i="4"/>
  <c r="P129" i="4"/>
  <c r="E126" i="4"/>
  <c r="O129" i="4" s="1"/>
  <c r="C124" i="4"/>
  <c r="D124" i="4"/>
  <c r="G117" i="4"/>
  <c r="F117" i="4"/>
  <c r="E117" i="4"/>
  <c r="D117" i="4"/>
  <c r="G115" i="4"/>
  <c r="F115" i="4"/>
  <c r="E115" i="4"/>
  <c r="D115" i="4"/>
  <c r="Q101" i="4"/>
  <c r="P101" i="4"/>
  <c r="O101" i="4"/>
  <c r="N101" i="4"/>
  <c r="M101" i="4"/>
  <c r="L101" i="4"/>
  <c r="K101" i="4"/>
  <c r="I101" i="4"/>
  <c r="H101" i="4"/>
  <c r="G101" i="4"/>
  <c r="F101" i="4"/>
  <c r="E101" i="4"/>
  <c r="J129" i="4"/>
  <c r="D98" i="4"/>
  <c r="D126" i="4" s="1"/>
  <c r="D129" i="4" s="1"/>
  <c r="C117" i="4" l="1"/>
  <c r="C20" i="4" s="1"/>
  <c r="C115" i="4"/>
  <c r="E10" i="2"/>
  <c r="C11" i="2" s="1"/>
  <c r="C41" i="6"/>
  <c r="D18" i="6" s="1"/>
  <c r="L71" i="6"/>
  <c r="L74" i="6" s="1"/>
  <c r="C96" i="6"/>
  <c r="C124" i="2"/>
  <c r="C96" i="2"/>
  <c r="C11" i="6"/>
  <c r="C21" i="6"/>
  <c r="S100" i="6"/>
  <c r="S101" i="6" s="1"/>
  <c r="P126" i="6"/>
  <c r="P129" i="6" s="1"/>
  <c r="C129" i="6" s="1"/>
  <c r="D20" i="6" s="1"/>
  <c r="K71" i="6"/>
  <c r="K74" i="6" s="1"/>
  <c r="C74" i="6" s="1"/>
  <c r="N101" i="6"/>
  <c r="O101" i="6"/>
  <c r="O45" i="6"/>
  <c r="O46" i="6" s="1"/>
  <c r="N45" i="6"/>
  <c r="N46" i="6" s="1"/>
  <c r="O126" i="2"/>
  <c r="O129" i="2" s="1"/>
  <c r="C129" i="2" s="1"/>
  <c r="D20" i="2" s="1"/>
  <c r="P126" i="2"/>
  <c r="P129" i="2"/>
  <c r="N101" i="2"/>
  <c r="E129" i="4"/>
  <c r="J101" i="4"/>
  <c r="F129" i="4"/>
  <c r="D101" i="4"/>
  <c r="C129" i="4" l="1"/>
  <c r="D20" i="4" s="1"/>
  <c r="D8" i="6"/>
  <c r="D48" i="3"/>
  <c r="C46" i="6"/>
  <c r="D9" i="6" s="1"/>
  <c r="E48" i="3"/>
  <c r="C101" i="6"/>
  <c r="D19" i="6"/>
  <c r="D21" i="6" s="1"/>
  <c r="C22" i="6" s="1"/>
  <c r="D10" i="6"/>
  <c r="N9" i="2"/>
  <c r="K43" i="2"/>
  <c r="K71" i="2" s="1"/>
  <c r="L43" i="2"/>
  <c r="M43" i="2"/>
  <c r="J43" i="2"/>
  <c r="J71" i="2" s="1"/>
  <c r="D11" i="6" l="1"/>
  <c r="C12" i="6" s="1"/>
  <c r="E49" i="3"/>
  <c r="E50" i="3" s="1"/>
  <c r="S100" i="2"/>
  <c r="S101" i="2" s="1"/>
  <c r="R100" i="2"/>
  <c r="R101" i="2" s="1"/>
  <c r="C101" i="2" s="1"/>
  <c r="E69" i="4"/>
  <c r="E71" i="4" s="1"/>
  <c r="F69" i="4"/>
  <c r="F71" i="4" s="1"/>
  <c r="G69" i="4"/>
  <c r="G71" i="4" s="1"/>
  <c r="D69" i="4"/>
  <c r="E62" i="4"/>
  <c r="F62" i="4"/>
  <c r="G62" i="4"/>
  <c r="D62" i="4"/>
  <c r="E60" i="4"/>
  <c r="F60" i="4"/>
  <c r="G60" i="4"/>
  <c r="D60" i="4"/>
  <c r="F46" i="4"/>
  <c r="G46" i="4"/>
  <c r="H46" i="4"/>
  <c r="I46" i="4"/>
  <c r="J46" i="4"/>
  <c r="K46" i="4"/>
  <c r="L46" i="4"/>
  <c r="M46" i="4"/>
  <c r="E46" i="4"/>
  <c r="D43" i="4"/>
  <c r="D71" i="4" s="1"/>
  <c r="C62" i="4" l="1"/>
  <c r="C19" i="4" s="1"/>
  <c r="D49" i="3"/>
  <c r="D50" i="3" s="1"/>
  <c r="F50" i="3" s="1"/>
  <c r="C69" i="4"/>
  <c r="D18" i="4" s="1"/>
  <c r="C60" i="4"/>
  <c r="C18" i="4" s="1"/>
  <c r="D46" i="4"/>
  <c r="K74" i="4"/>
  <c r="J74" i="4"/>
  <c r="I74" i="4"/>
  <c r="H74" i="4"/>
  <c r="M74" i="4"/>
  <c r="L74" i="4"/>
  <c r="G74" i="4"/>
  <c r="F74" i="4"/>
  <c r="E74" i="4"/>
  <c r="D74" i="4"/>
  <c r="N9" i="4"/>
  <c r="C18" i="2"/>
  <c r="C21" i="2" s="1"/>
  <c r="H74" i="2"/>
  <c r="I74" i="2"/>
  <c r="J74" i="2"/>
  <c r="K74" i="2"/>
  <c r="M74" i="2"/>
  <c r="G69" i="2"/>
  <c r="F69" i="2"/>
  <c r="E69" i="2"/>
  <c r="D69" i="2"/>
  <c r="G71" i="2"/>
  <c r="G74" i="2" s="1"/>
  <c r="F71" i="2"/>
  <c r="E71" i="2"/>
  <c r="E74" i="2" s="1"/>
  <c r="D71" i="2"/>
  <c r="D74" i="2" s="1"/>
  <c r="M46" i="2"/>
  <c r="L46" i="2"/>
  <c r="D43" i="2"/>
  <c r="D46" i="2" s="1"/>
  <c r="E43" i="2"/>
  <c r="E46" i="2" s="1"/>
  <c r="F43" i="2"/>
  <c r="F46" i="2" s="1"/>
  <c r="G43" i="2"/>
  <c r="G46" i="2" s="1"/>
  <c r="E41" i="2"/>
  <c r="F41" i="2"/>
  <c r="G41" i="2"/>
  <c r="H46" i="2"/>
  <c r="I46" i="2"/>
  <c r="J46" i="2"/>
  <c r="K46" i="2"/>
  <c r="C9" i="2"/>
  <c r="C8" i="2"/>
  <c r="C74" i="4" l="1"/>
  <c r="D19" i="4" s="1"/>
  <c r="C69" i="2"/>
  <c r="C41" i="2"/>
  <c r="D18" i="2" s="1"/>
  <c r="S100" i="4"/>
  <c r="S101" i="4" s="1"/>
  <c r="R100" i="4"/>
  <c r="R101" i="4" s="1"/>
  <c r="C21" i="4"/>
  <c r="E37" i="3" s="1"/>
  <c r="F74" i="2"/>
  <c r="L71" i="2"/>
  <c r="L74" i="2" s="1"/>
  <c r="C74" i="2" s="1"/>
  <c r="C11" i="4"/>
  <c r="D37" i="3" s="1"/>
  <c r="D8" i="2"/>
  <c r="O45" i="2"/>
  <c r="O46" i="2" s="1"/>
  <c r="N45" i="2"/>
  <c r="N46" i="2" s="1"/>
  <c r="C46" i="2" s="1"/>
  <c r="D9" i="2" s="1"/>
  <c r="N45" i="4"/>
  <c r="N46" i="4" s="1"/>
  <c r="O45" i="4"/>
  <c r="O46" i="4" s="1"/>
  <c r="C101" i="4" l="1"/>
  <c r="D10" i="4" s="1"/>
  <c r="D10" i="2"/>
  <c r="D19" i="2"/>
  <c r="D21" i="2" s="1"/>
  <c r="C22" i="2" s="1"/>
  <c r="C46" i="4"/>
  <c r="D9" i="4" s="1"/>
  <c r="D11" i="2"/>
  <c r="D21" i="4"/>
  <c r="D11" i="4" l="1"/>
  <c r="D38" i="3" s="1"/>
  <c r="C22" i="4"/>
  <c r="E38" i="3"/>
  <c r="E39" i="3" s="1"/>
  <c r="C12" i="2"/>
  <c r="C12" i="4" l="1"/>
  <c r="D39" i="3"/>
  <c r="F39" i="3" s="1"/>
</calcChain>
</file>

<file path=xl/sharedStrings.xml><?xml version="1.0" encoding="utf-8"?>
<sst xmlns="http://schemas.openxmlformats.org/spreadsheetml/2006/main" count="591" uniqueCount="124">
  <si>
    <t xml:space="preserve">Optimal timing of enabling works for Cable 2 - decision analysis </t>
  </si>
  <si>
    <t>Background</t>
  </si>
  <si>
    <t>Note:</t>
  </si>
  <si>
    <t>Expected net benefit of undertaking the enabling works for Cable 2</t>
  </si>
  <si>
    <t>Expected costs $m (PV, 2023 prices)</t>
  </si>
  <si>
    <t>Scenario 1</t>
  </si>
  <si>
    <t>Scenario 2</t>
  </si>
  <si>
    <t>Average</t>
  </si>
  <si>
    <t>Combined works</t>
  </si>
  <si>
    <t>Separate works</t>
  </si>
  <si>
    <t>Net benefit</t>
  </si>
  <si>
    <t>The discount rate is 2.0%, which reflects an estimate of the concessional finance on a real pre-tax basis.</t>
  </si>
  <si>
    <t>Description of scenarios</t>
  </si>
  <si>
    <t xml:space="preserve">Scenario 1: </t>
  </si>
  <si>
    <t>Social license impacts cause a project delay of 2 years, if Cable 2 is required in either 2034 or 2038, in effect meaning that it is delivered in 2036 or 2040 instead and deferring the project benefits.</t>
  </si>
  <si>
    <t xml:space="preserve">Scenario 2: </t>
  </si>
  <si>
    <t xml:space="preserve">Social license impacts result in Cable 2 being unable to be completed, causing a loss of project benefits in either 2034 or 2038 depending on when Cable 2 would be required. </t>
  </si>
  <si>
    <t>Discussion of results and key assumptions</t>
  </si>
  <si>
    <t>Calculation of social license (delay) costs</t>
  </si>
  <si>
    <t>$m</t>
  </si>
  <si>
    <t>Social license issues cause a 2 year project delay</t>
  </si>
  <si>
    <t>Cable installation option</t>
  </si>
  <si>
    <t>Probability of</t>
  </si>
  <si>
    <t>A. Together</t>
  </si>
  <si>
    <t>B. Separate</t>
  </si>
  <si>
    <t>this outcome</t>
  </si>
  <si>
    <t>Break even probability</t>
  </si>
  <si>
    <t>Economic life of cable 2 (years)</t>
  </si>
  <si>
    <t>Discount rate</t>
  </si>
  <si>
    <t>Annuity of Cable 2 net benefit</t>
  </si>
  <si>
    <t xml:space="preserve">Expected cost </t>
  </si>
  <si>
    <t>Deferral period (years)</t>
  </si>
  <si>
    <t xml:space="preserve"> </t>
  </si>
  <si>
    <t>Social license issues result in Cable 2 not proceeding</t>
  </si>
  <si>
    <t>Notes:</t>
  </si>
  <si>
    <t>The analysis also recognises that cable 2 may not proceed, in which case the net benefit would be zero or negative.</t>
  </si>
  <si>
    <t>Probability that Cable 2 does not proceed</t>
  </si>
  <si>
    <t xml:space="preserve">Cash flow details: Cable 2 decision in 2034  </t>
  </si>
  <si>
    <t>Discount rate =</t>
  </si>
  <si>
    <t>real, pre-tax</t>
  </si>
  <si>
    <t>Option a (Both cables together)</t>
  </si>
  <si>
    <t>t=</t>
  </si>
  <si>
    <t xml:space="preserve">PV  </t>
  </si>
  <si>
    <r>
      <rPr>
        <b/>
        <u/>
        <sz val="10"/>
        <color rgb="FF000000"/>
        <rFont val="Arial"/>
        <family val="2"/>
      </rPr>
      <t>Notes</t>
    </r>
    <r>
      <rPr>
        <b/>
        <sz val="10"/>
        <color rgb="FF000000"/>
        <rFont val="Arial"/>
        <family val="2"/>
      </rPr>
      <t>:</t>
    </r>
  </si>
  <si>
    <t>* Data from capex model, Total Cost Sum', row 171.</t>
  </si>
  <si>
    <t>Option b (Separate cable works)</t>
  </si>
  <si>
    <t>Disruption/stakeholder management costs***</t>
  </si>
  <si>
    <t>Delay costs (2 years)</t>
  </si>
  <si>
    <t>The timing of the capex is also assumed to be delayed - it should have started 2 years earlier than shown in order to meet the 2034 timeframe.</t>
  </si>
  <si>
    <t>*** We have included some disruption/stakeholder management costs, but otherwise assumed that the costs are unchanged from cable 1 works.  These costs include working with landusers and the affected communities.</t>
  </si>
  <si>
    <t>Social license costs result in Cable 2 not proceeding</t>
  </si>
  <si>
    <t>Disruption/stakeholder management costs</t>
  </si>
  <si>
    <t>Loss of project benefits, as project does not proceed</t>
  </si>
  <si>
    <t>*** We have included some disruption/stakeholder management costs, but not beyond 2033. These costs include working with landusers and the affected communities.</t>
  </si>
  <si>
    <t xml:space="preserve">Cash flow details: Cable 2 decision in 2038 </t>
  </si>
  <si>
    <t>Social license issues result in a 2 year project delay</t>
  </si>
  <si>
    <t>The timing of the capex is also assumed to be delayed - it should have started 2 years earlier than shown in order to meet the 2038 timeframe.</t>
  </si>
  <si>
    <t>*** We have included some disruption/stakeholder management costs, but otherwise assumed that the costs are unchanged from cable 1 works. These costs include working with landusers and the affected communities.</t>
  </si>
  <si>
    <t>Landfall Horizontal Direct Drilling (LHDD) works</t>
  </si>
  <si>
    <t>SCENARIOS 1 AND 2 RESULTS LHDD COSTS</t>
  </si>
  <si>
    <t>Results Summary - Scenario 1 - LHDD Costs</t>
  </si>
  <si>
    <t xml:space="preserve">Social license cause a 2 year project delay </t>
  </si>
  <si>
    <t>LHDD costs if Cable 2 is not required</t>
  </si>
  <si>
    <t xml:space="preserve">LHDD costs if Cable 2 is required in 2034 </t>
  </si>
  <si>
    <t xml:space="preserve">LHDD costs if Cable 2 is required in 2038 </t>
  </si>
  <si>
    <t xml:space="preserve">PV cost saving if Cable 1 and 2 LHDD works are undertaken together </t>
  </si>
  <si>
    <t>Results Summary - Scenario 2 - LHDD Costs</t>
  </si>
  <si>
    <t>It is important to note that this is the assumed net benefit if Cable 2 proceeds, we also consider the possibilty that the net benefit is negative and the project does not proceed.</t>
  </si>
  <si>
    <t>LHDD costs if Cable 2 is not justified*</t>
  </si>
  <si>
    <t>LHDD costs if Cable 2 is required in 2034</t>
  </si>
  <si>
    <t>LHDD costs if cable 2 is required in 2034, but is delayed 2 years**</t>
  </si>
  <si>
    <t>LHDD total costs if cable 2 is required in 2034</t>
  </si>
  <si>
    <t>LHDD costs if Cable 2 is not justified</t>
  </si>
  <si>
    <t>LHDD costs if Cable 2 is required in 2034, but cannot proceed**</t>
  </si>
  <si>
    <t>**For cable 2, we have included costs of works to 2033, but in 2034 it becomes apparent that the project cannot proceed as a result of loss of social license.</t>
  </si>
  <si>
    <t>Social license results in a 2 year project delay</t>
  </si>
  <si>
    <t>LHDD costs if Cable 2 is required by 2038</t>
  </si>
  <si>
    <t>LHDD costs if cable 2 is required in 2038, but is delayed by 2 years**</t>
  </si>
  <si>
    <t>LHDD total costs if cable 2 is required in 2038</t>
  </si>
  <si>
    <t>LHDD costs if Cable 2 is required in 2038, but cannot proceed**</t>
  </si>
  <si>
    <t>LHDD costs if Cable 2 is required in 2038</t>
  </si>
  <si>
    <t>**For cable 2, we have included costs of works in 2037 and 2038, but in 2039 it becomes apparent that the project cannot proceed as a result of loss of social license.</t>
  </si>
  <si>
    <t xml:space="preserve">The discount rate is reduced to 2.0%, which is an estimate of the concessional finance on a real pre-tax basis.  </t>
  </si>
  <si>
    <t>* Data from capex model, 'Total cost sum' tab, row 204.</t>
  </si>
  <si>
    <t>* Data from capex model, 'Dashboard' tab, cell H63.</t>
  </si>
  <si>
    <t>* Data from capex model</t>
  </si>
  <si>
    <t>* Data derived from capex model</t>
  </si>
  <si>
    <t xml:space="preserve">Balance of Works (BoW) </t>
  </si>
  <si>
    <t>BoW costs if Cable 2 is not required</t>
  </si>
  <si>
    <t xml:space="preserve">BoW costs if Cable 2 is required in 2034 </t>
  </si>
  <si>
    <t xml:space="preserve">BoW costs if Cable 2 is required in 2038 </t>
  </si>
  <si>
    <t xml:space="preserve">PV cost saving if Cable 1 and 2 BoW works are undertaken together </t>
  </si>
  <si>
    <t>Results Summary - Scenario 2- BoW Costs</t>
  </si>
  <si>
    <t>SCENARIOS 1 AND 2 RESULTS - BoW COSTS</t>
  </si>
  <si>
    <t>Results Summary - Scenario 1 - BoW Costs</t>
  </si>
  <si>
    <t>BoW costs if Cable 2 is not justified*</t>
  </si>
  <si>
    <t>BoW costs if cable 2 is required in 2034</t>
  </si>
  <si>
    <t>BoW costs if Cable 2 is required in 2034, but is delayed 2 years**</t>
  </si>
  <si>
    <t>BoW total costs if cable 2 is required in 2034</t>
  </si>
  <si>
    <t>BoW costs if cable 2 is required in 2034*</t>
  </si>
  <si>
    <t>BoW costs if cable 2 is required in 2034, but cannot proceed**</t>
  </si>
  <si>
    <t>BoW costs if cable 2 is required in 2038</t>
  </si>
  <si>
    <t>BoW costs if Cable 2 is required in 2038, but is delayed 2 years**</t>
  </si>
  <si>
    <t>BoW total costs if cable 2 is required in 2038</t>
  </si>
  <si>
    <t xml:space="preserve">**For cable 2, we have included social license costs in 2039 and 2040, as the project is expected to be delayed as a result of the negative impact on social license.  The delay impact has been attributed 50/50 to the BoW and LHDD analysis.  </t>
  </si>
  <si>
    <t>BoW costs if cable 2 is required in 2038*</t>
  </si>
  <si>
    <t>BoW costs if cable 2 is required in 2038, but cannot proceed**</t>
  </si>
  <si>
    <t>Assumed net benefit of Cable 2, if it proceeds (PV in 2025)</t>
  </si>
  <si>
    <t>The net benefit from Cable 2 is $443m, which reflects the latest delphi weighted average</t>
  </si>
  <si>
    <t xml:space="preserve">**For Cable 2, we have included social license costs in 2035 and 2036, as the project is expected to be delayed as a result of the negative impact on social license (total delay costs are attributed 50/50 to the BoW and LHDD analysis).  </t>
  </si>
  <si>
    <t xml:space="preserve">**For Cable 2, we have included social license costs in 2039 and 2040, as the project is expected to be delayed as a result of the negative impact on social license (total delay costs are attributed 50/50 to the BoW and LHDD analysis).  </t>
  </si>
  <si>
    <t>The discount rate is 7%, which is AEMO's current approach.  It is expected that this discount rate will be reduced to 3%, as per the draft IASR.</t>
  </si>
  <si>
    <t>CASE 1 - STANDARD DISCOUNT RATE AND NET BENEFIT FROM CABLE 2 OF $443M</t>
  </si>
  <si>
    <t>CASE 2 - WITH CONCESSIONAL FINANCE AND NET BENEFIT FROM CABLE 2 OF $443M</t>
  </si>
  <si>
    <t xml:space="preserve">The net benefit of cable 2 of $443m in present value terms is the assumed net benefit if the project proceeds.  We have apportioned these costs on a 50/50 basis between the BoW analysis and the LHDD analysis </t>
  </si>
  <si>
    <t xml:space="preserve">The net benefit from Cable 2 is $443m, which reflects the latest delphi weighted average. </t>
  </si>
  <si>
    <t>Assumed net benefit of Cable 2, if it proceeds (PV 2025)</t>
  </si>
  <si>
    <t>* Data from capex model.</t>
  </si>
  <si>
    <t>The expected benefit from Cable 2 reflects the RIT-T update published in July 2025.</t>
  </si>
  <si>
    <t>Costs of enabling works</t>
  </si>
  <si>
    <t>**For cable 2, the completion of the land cable civil works leads to a delay in project completion</t>
  </si>
  <si>
    <t>**For cable 2, we have included some costs of works in 2031, 2032 and 2033, but assume that it then becomes apparent that the project cannot proceed as a result of loss of social license (which is shared 50/50 with LHDD)</t>
  </si>
  <si>
    <t>*** We have included higher disruption/stakeholder management costs, but not beyond 2037. These costs include working with landusers and the affected communities.</t>
  </si>
  <si>
    <t>**For cable 2, we have included costs of works in 2035, 2036 and 2037, but assume that it then becomes apparent that the project cannot proceed as a result of loss of social license (shared 50/50 with LHDD).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</si>
</sst>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 #,##0.00_-;_-* &quot;-&quot;??_-;_-@_-"/>
    <numFmt numFmtId="164" formatCode="0.0_ ;[Red]\-0.0\ "/>
    <numFmt numFmtId="165" formatCode="#,##0.0_);[Red]\(#,##0.0\)"/>
    <numFmt numFmtId="166" formatCode="0.0"/>
    <numFmt numFmtId="167" formatCode="#,###;[Red]\(#,###\);\-"/>
    <numFmt numFmtId="168" formatCode="&quot;FY&quot;\ #"/>
    <numFmt numFmtId="169" formatCode="_-* #,##0.0_-;\-* #,##0.0_-;_-* &quot;-&quot;??_-;_-@_-"/>
    <numFmt numFmtId="170" formatCode="0.0%"/>
  </numFmts>
  <fonts count="27">
    <font>
      <sz val="11"/>
      <color theme="1"/>
      <name val="Aptos Narrow"/>
      <family val="2"/>
      <scheme val="minor"/>
    </font>
    <font>
      <sz val="11"/>
      <color theme="1"/>
      <name val="Aptos Narrow"/>
      <family val="2"/>
      <scheme val="minor"/>
    </font>
    <font>
      <b/>
      <sz val="11"/>
      <color theme="1"/>
      <name val="Arial"/>
      <family val="2"/>
    </font>
    <font>
      <sz val="11"/>
      <color theme="1"/>
      <name val="Arial"/>
      <family val="2"/>
    </font>
    <font>
      <b/>
      <sz val="18"/>
      <color theme="1"/>
      <name val="Arial"/>
      <family val="2"/>
    </font>
    <font>
      <b/>
      <sz val="10"/>
      <color theme="1"/>
      <name val="Arial"/>
      <family val="2"/>
    </font>
    <font>
      <sz val="11"/>
      <name val="Arial"/>
      <family val="2"/>
    </font>
    <font>
      <b/>
      <u val="double"/>
      <sz val="11"/>
      <name val="Arial"/>
      <family val="2"/>
    </font>
    <font>
      <b/>
      <sz val="11"/>
      <color rgb="FFFF0000"/>
      <name val="Arial"/>
      <family val="2"/>
    </font>
    <font>
      <b/>
      <sz val="12"/>
      <color rgb="FF000000"/>
      <name val="Arial"/>
      <family val="2"/>
    </font>
    <font>
      <sz val="10"/>
      <color theme="1"/>
      <name val="Aptos Narrow"/>
      <family val="2"/>
      <scheme val="minor"/>
    </font>
    <font>
      <b/>
      <sz val="11"/>
      <color rgb="FF000000"/>
      <name val="Arial"/>
      <family val="2"/>
    </font>
    <font>
      <sz val="11"/>
      <color rgb="FF000000"/>
      <name val="Arial"/>
      <family val="2"/>
    </font>
    <font>
      <sz val="11"/>
      <color rgb="FF000000"/>
      <name val="Aptos Narrow"/>
      <family val="2"/>
      <scheme val="minor"/>
    </font>
    <font>
      <b/>
      <sz val="10"/>
      <color rgb="FF000000"/>
      <name val="Arial"/>
      <family val="2"/>
    </font>
    <font>
      <sz val="9"/>
      <color rgb="FF000000"/>
      <name val="Arial"/>
      <family val="2"/>
    </font>
    <font>
      <sz val="8"/>
      <color rgb="FF000000"/>
      <name val="Arial"/>
      <family val="2"/>
    </font>
    <font>
      <b/>
      <sz val="18"/>
      <color rgb="FF000000"/>
      <name val="Arial"/>
      <family val="2"/>
    </font>
    <font>
      <sz val="10"/>
      <name val="Aptos Narrow"/>
      <family val="2"/>
      <scheme val="minor"/>
    </font>
    <font>
      <sz val="10"/>
      <color rgb="FF000000"/>
      <name val="Arial"/>
      <family val="2"/>
    </font>
    <font>
      <b/>
      <u/>
      <sz val="10"/>
      <color rgb="FF000000"/>
      <name val="Arial"/>
      <family val="2"/>
    </font>
    <font>
      <b/>
      <u/>
      <sz val="11"/>
      <color theme="1"/>
      <name val="Arial"/>
      <family val="2"/>
    </font>
    <font>
      <b/>
      <u/>
      <sz val="11"/>
      <name val="Arial"/>
      <family val="2"/>
    </font>
    <font>
      <b/>
      <sz val="11"/>
      <color theme="1"/>
      <name val="Aptos Narrow"/>
      <scheme val="minor"/>
    </font>
    <font>
      <sz val="12"/>
      <color theme="1"/>
      <name val="Aptos Narrow"/>
      <scheme val="minor"/>
    </font>
    <font>
      <b/>
      <sz val="12"/>
      <color theme="1"/>
      <name val="Aptos Narrow (Body)"/>
    </font>
    <font>
      <sz val="11"/>
      <color rgb="FF000000"/>
      <name val="Aptos Narrow"/>
      <scheme val="minor"/>
    </font>
  </fonts>
  <fills count="12">
    <fill>
      <patternFill patternType="none"/>
    </fill>
    <fill>
      <patternFill patternType="gray125"/>
    </fill>
    <fill>
      <patternFill patternType="solid">
        <fgColor rgb="FFFFFF00"/>
        <bgColor indexed="64"/>
      </patternFill>
    </fill>
    <fill>
      <patternFill patternType="solid">
        <fgColor rgb="FFCCFFFF"/>
        <bgColor indexed="64"/>
      </patternFill>
    </fill>
    <fill>
      <patternFill patternType="solid">
        <fgColor rgb="FFCCFFFF"/>
        <bgColor rgb="FF000000"/>
      </patternFill>
    </fill>
    <fill>
      <patternFill patternType="solid">
        <fgColor rgb="FFFFFF00"/>
        <bgColor rgb="FF000000"/>
      </patternFill>
    </fill>
    <fill>
      <patternFill patternType="solid">
        <fgColor rgb="FFFFFFFF"/>
        <bgColor rgb="FF000000"/>
      </patternFill>
    </fill>
    <fill>
      <patternFill patternType="solid">
        <fgColor rgb="FFD9D9D9"/>
        <bgColor rgb="FF000000"/>
      </patternFill>
    </fill>
    <fill>
      <patternFill patternType="solid">
        <fgColor rgb="FFFBE2D5"/>
        <bgColor rgb="FF000000"/>
      </patternFill>
    </fill>
    <fill>
      <patternFill patternType="solid">
        <fgColor rgb="FF92D050"/>
        <bgColor indexed="64"/>
      </patternFill>
    </fill>
    <fill>
      <patternFill patternType="solid">
        <fgColor rgb="FF99FF99"/>
        <bgColor indexed="64"/>
      </patternFill>
    </fill>
    <fill>
      <patternFill patternType="solid">
        <fgColor rgb="FFFFC000"/>
        <bgColor indexed="64"/>
      </patternFill>
    </fill>
  </fills>
  <borders count="2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rgb="FF000000"/>
      </right>
      <top style="medium">
        <color indexed="64"/>
      </top>
      <bottom style="thin">
        <color indexed="64"/>
      </bottom>
      <diagonal/>
    </border>
    <border>
      <left style="medium">
        <color indexed="64"/>
      </left>
      <right style="thin">
        <color indexed="64"/>
      </right>
      <top/>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slantDashDot">
        <color indexed="64"/>
      </left>
      <right style="slantDashDot">
        <color indexed="64"/>
      </right>
      <top style="slantDashDot">
        <color indexed="64"/>
      </top>
      <bottom style="slantDashDot">
        <color indexed="64"/>
      </bottom>
      <diagonal/>
    </border>
    <border>
      <left style="slantDashDot">
        <color indexed="64"/>
      </left>
      <right style="slantDashDot">
        <color indexed="64"/>
      </right>
      <top/>
      <bottom style="slantDashDot">
        <color indexed="64"/>
      </bottom>
      <diagonal/>
    </border>
    <border>
      <left style="slantDashDot">
        <color indexed="64"/>
      </left>
      <right style="slantDashDot">
        <color indexed="64"/>
      </right>
      <top style="slantDashDot">
        <color indexed="64"/>
      </top>
      <bottom/>
      <diagonal/>
    </border>
    <border>
      <left style="medium">
        <color indexed="64"/>
      </left>
      <right style="slantDashDot">
        <color indexed="64"/>
      </right>
      <top style="medium">
        <color indexed="64"/>
      </top>
      <bottom style="medium">
        <color indexed="64"/>
      </bottom>
      <diagonal/>
    </border>
    <border>
      <left style="slantDashDot">
        <color indexed="64"/>
      </left>
      <right style="slantDashDot">
        <color indexed="64"/>
      </right>
      <top style="medium">
        <color indexed="64"/>
      </top>
      <bottom style="medium">
        <color indexed="64"/>
      </bottom>
      <diagonal/>
    </border>
  </borders>
  <cellStyleXfs count="4">
    <xf numFmtId="0" fontId="0" fillId="0" borderId="0"/>
    <xf numFmtId="43" fontId="1" fillId="0" borderId="0" applyFont="0" applyFill="0" applyBorder="0" applyAlignment="0" applyProtection="0"/>
    <xf numFmtId="167" fontId="18" fillId="0" borderId="0"/>
    <xf numFmtId="168" fontId="10" fillId="0" borderId="0">
      <alignment horizontal="right"/>
    </xf>
  </cellStyleXfs>
  <cellXfs count="182">
    <xf numFmtId="0" fontId="0" fillId="0" borderId="0" xfId="0"/>
    <xf numFmtId="0" fontId="3" fillId="0" borderId="0" xfId="0" applyFont="1"/>
    <xf numFmtId="0" fontId="4" fillId="0" borderId="0" xfId="0" applyFont="1"/>
    <xf numFmtId="0" fontId="3" fillId="0" borderId="2" xfId="0" applyFont="1" applyBorder="1"/>
    <xf numFmtId="0" fontId="3" fillId="0" borderId="3" xfId="0" applyFont="1" applyBorder="1"/>
    <xf numFmtId="0" fontId="3" fillId="0" borderId="4" xfId="0" applyFont="1" applyBorder="1"/>
    <xf numFmtId="0" fontId="3" fillId="0" borderId="5" xfId="0" applyFont="1" applyBorder="1"/>
    <xf numFmtId="0" fontId="3" fillId="0" borderId="6" xfId="0" applyFont="1" applyBorder="1"/>
    <xf numFmtId="0" fontId="3" fillId="0" borderId="7" xfId="0" applyFont="1" applyBorder="1"/>
    <xf numFmtId="0" fontId="3" fillId="0" borderId="8" xfId="0" applyFont="1" applyBorder="1"/>
    <xf numFmtId="0" fontId="2" fillId="3" borderId="9" xfId="0" applyFont="1" applyFill="1" applyBorder="1"/>
    <xf numFmtId="0" fontId="3" fillId="3" borderId="10" xfId="0" applyFont="1" applyFill="1" applyBorder="1"/>
    <xf numFmtId="0" fontId="3" fillId="3" borderId="11" xfId="0" applyFont="1" applyFill="1" applyBorder="1"/>
    <xf numFmtId="164" fontId="3" fillId="0" borderId="0" xfId="0" applyNumberFormat="1" applyFont="1"/>
    <xf numFmtId="164" fontId="3" fillId="0" borderId="5" xfId="0" applyNumberFormat="1" applyFont="1" applyBorder="1"/>
    <xf numFmtId="164" fontId="2" fillId="0" borderId="16" xfId="1" applyNumberFormat="1" applyFont="1" applyBorder="1"/>
    <xf numFmtId="164" fontId="2" fillId="0" borderId="17" xfId="1" applyNumberFormat="1" applyFont="1" applyBorder="1"/>
    <xf numFmtId="165" fontId="6" fillId="0" borderId="18" xfId="0" applyNumberFormat="1" applyFont="1" applyBorder="1"/>
    <xf numFmtId="165" fontId="6" fillId="0" borderId="19" xfId="0" applyNumberFormat="1" applyFont="1" applyBorder="1"/>
    <xf numFmtId="164" fontId="2" fillId="0" borderId="8" xfId="0" applyNumberFormat="1" applyFont="1" applyBorder="1"/>
    <xf numFmtId="0" fontId="6" fillId="0" borderId="18" xfId="0" applyFont="1" applyBorder="1" applyAlignment="1">
      <alignment horizontal="left"/>
    </xf>
    <xf numFmtId="0" fontId="11" fillId="4" borderId="9" xfId="0" applyFont="1" applyFill="1" applyBorder="1"/>
    <xf numFmtId="0" fontId="12" fillId="0" borderId="0" xfId="0" applyFont="1"/>
    <xf numFmtId="0" fontId="12" fillId="4" borderId="10" xfId="0" applyFont="1" applyFill="1" applyBorder="1"/>
    <xf numFmtId="0" fontId="12" fillId="0" borderId="5" xfId="0" applyFont="1" applyBorder="1"/>
    <xf numFmtId="0" fontId="12" fillId="0" borderId="4" xfId="0" applyFont="1" applyBorder="1"/>
    <xf numFmtId="0" fontId="11" fillId="0" borderId="0" xfId="0" applyFont="1"/>
    <xf numFmtId="0" fontId="11" fillId="0" borderId="6" xfId="0" applyFont="1" applyBorder="1"/>
    <xf numFmtId="0" fontId="12" fillId="0" borderId="7" xfId="0" applyFont="1" applyBorder="1"/>
    <xf numFmtId="0" fontId="12" fillId="0" borderId="8" xfId="0" applyFont="1" applyBorder="1"/>
    <xf numFmtId="0" fontId="12" fillId="0" borderId="6" xfId="0" applyFont="1" applyBorder="1"/>
    <xf numFmtId="0" fontId="11" fillId="4" borderId="1" xfId="0" applyFont="1" applyFill="1" applyBorder="1"/>
    <xf numFmtId="0" fontId="14" fillId="4" borderId="2" xfId="0" applyFont="1" applyFill="1" applyBorder="1"/>
    <xf numFmtId="0" fontId="12" fillId="4" borderId="3" xfId="0" applyFont="1" applyFill="1" applyBorder="1"/>
    <xf numFmtId="0" fontId="8" fillId="4" borderId="0" xfId="0" applyFont="1" applyFill="1"/>
    <xf numFmtId="0" fontId="8" fillId="4" borderId="6" xfId="0" applyFont="1" applyFill="1" applyBorder="1"/>
    <xf numFmtId="0" fontId="8" fillId="4" borderId="7" xfId="0" applyFont="1" applyFill="1" applyBorder="1"/>
    <xf numFmtId="0" fontId="12" fillId="4" borderId="7" xfId="0" applyFont="1" applyFill="1" applyBorder="1"/>
    <xf numFmtId="0" fontId="12" fillId="4" borderId="8" xfId="0" applyFont="1" applyFill="1" applyBorder="1"/>
    <xf numFmtId="0" fontId="12" fillId="6" borderId="4" xfId="0" applyFont="1" applyFill="1" applyBorder="1"/>
    <xf numFmtId="0" fontId="16" fillId="0" borderId="5" xfId="0" applyFont="1" applyBorder="1" applyAlignment="1">
      <alignment horizontal="center"/>
    </xf>
    <xf numFmtId="0" fontId="16" fillId="0" borderId="0" xfId="0" applyFont="1"/>
    <xf numFmtId="0" fontId="16" fillId="0" borderId="4" xfId="0" applyFont="1" applyBorder="1" applyAlignment="1">
      <alignment horizontal="center"/>
    </xf>
    <xf numFmtId="0" fontId="16" fillId="0" borderId="15" xfId="0" applyFont="1" applyBorder="1" applyAlignment="1">
      <alignment horizontal="center"/>
    </xf>
    <xf numFmtId="0" fontId="16" fillId="0" borderId="8" xfId="0" applyFont="1" applyBorder="1" applyAlignment="1">
      <alignment horizontal="center"/>
    </xf>
    <xf numFmtId="9" fontId="12" fillId="0" borderId="14" xfId="0" applyNumberFormat="1" applyFont="1" applyBorder="1"/>
    <xf numFmtId="0" fontId="6" fillId="0" borderId="6" xfId="0" applyFont="1" applyBorder="1" applyAlignment="1">
      <alignment horizontal="left"/>
    </xf>
    <xf numFmtId="165" fontId="6" fillId="0" borderId="6" xfId="0" applyNumberFormat="1" applyFont="1" applyBorder="1"/>
    <xf numFmtId="165" fontId="6" fillId="0" borderId="16" xfId="0" applyNumberFormat="1" applyFont="1" applyBorder="1"/>
    <xf numFmtId="9" fontId="12" fillId="0" borderId="8" xfId="0" applyNumberFormat="1" applyFont="1" applyBorder="1"/>
    <xf numFmtId="0" fontId="12" fillId="0" borderId="6" xfId="0" applyFont="1" applyBorder="1" applyAlignment="1">
      <alignment horizontal="left"/>
    </xf>
    <xf numFmtId="0" fontId="12" fillId="0" borderId="6" xfId="0" applyFont="1" applyBorder="1" applyAlignment="1">
      <alignment wrapText="1"/>
    </xf>
    <xf numFmtId="0" fontId="17" fillId="0" borderId="0" xfId="0" applyFont="1"/>
    <xf numFmtId="0" fontId="11" fillId="4" borderId="0" xfId="0" applyFont="1" applyFill="1"/>
    <xf numFmtId="0" fontId="11" fillId="4" borderId="10" xfId="0" applyFont="1" applyFill="1" applyBorder="1"/>
    <xf numFmtId="164" fontId="12" fillId="5" borderId="5" xfId="0" applyNumberFormat="1" applyFont="1" applyFill="1" applyBorder="1"/>
    <xf numFmtId="164" fontId="12" fillId="0" borderId="5" xfId="0" applyNumberFormat="1" applyFont="1" applyBorder="1"/>
    <xf numFmtId="0" fontId="13" fillId="0" borderId="0" xfId="0" applyFont="1"/>
    <xf numFmtId="0" fontId="12" fillId="4" borderId="0" xfId="0" applyFont="1" applyFill="1"/>
    <xf numFmtId="0" fontId="11" fillId="7" borderId="1" xfId="0" applyFont="1" applyFill="1" applyBorder="1"/>
    <xf numFmtId="0" fontId="12" fillId="7" borderId="3" xfId="0" applyFont="1" applyFill="1" applyBorder="1"/>
    <xf numFmtId="0" fontId="11" fillId="7" borderId="2" xfId="0" applyFont="1" applyFill="1" applyBorder="1"/>
    <xf numFmtId="0" fontId="11" fillId="7" borderId="3" xfId="0" applyFont="1" applyFill="1" applyBorder="1"/>
    <xf numFmtId="0" fontId="12" fillId="7" borderId="6" xfId="0" applyFont="1" applyFill="1" applyBorder="1"/>
    <xf numFmtId="0" fontId="15" fillId="7" borderId="8" xfId="0" applyFont="1" applyFill="1" applyBorder="1" applyAlignment="1">
      <alignment horizontal="right"/>
    </xf>
    <xf numFmtId="0" fontId="15" fillId="7" borderId="7" xfId="0" applyFont="1" applyFill="1" applyBorder="1"/>
    <xf numFmtId="0" fontId="15" fillId="7" borderId="8" xfId="0" applyFont="1" applyFill="1" applyBorder="1"/>
    <xf numFmtId="0" fontId="11" fillId="0" borderId="15" xfId="0" applyFont="1" applyBorder="1" applyAlignment="1">
      <alignment horizontal="right"/>
    </xf>
    <xf numFmtId="0" fontId="12" fillId="0" borderId="12" xfId="0" applyFont="1" applyBorder="1"/>
    <xf numFmtId="164" fontId="12" fillId="0" borderId="13" xfId="0" applyNumberFormat="1" applyFont="1" applyBorder="1"/>
    <xf numFmtId="164" fontId="12" fillId="0" borderId="14" xfId="0" applyNumberFormat="1" applyFont="1" applyBorder="1"/>
    <xf numFmtId="164" fontId="12" fillId="0" borderId="0" xfId="0" applyNumberFormat="1" applyFont="1"/>
    <xf numFmtId="164" fontId="12" fillId="0" borderId="7" xfId="0" applyNumberFormat="1" applyFont="1" applyBorder="1"/>
    <xf numFmtId="164" fontId="12" fillId="0" borderId="8" xfId="0" applyNumberFormat="1" applyFont="1" applyBorder="1"/>
    <xf numFmtId="9" fontId="11" fillId="0" borderId="0" xfId="0" applyNumberFormat="1" applyFont="1"/>
    <xf numFmtId="0" fontId="11" fillId="8" borderId="1" xfId="0" applyFont="1" applyFill="1" applyBorder="1"/>
    <xf numFmtId="0" fontId="12" fillId="8" borderId="3" xfId="0" applyFont="1" applyFill="1" applyBorder="1"/>
    <xf numFmtId="0" fontId="11" fillId="8" borderId="2" xfId="0" applyFont="1" applyFill="1" applyBorder="1"/>
    <xf numFmtId="0" fontId="11" fillId="8" borderId="3" xfId="0" applyFont="1" applyFill="1" applyBorder="1"/>
    <xf numFmtId="0" fontId="12" fillId="8" borderId="6" xfId="0" applyFont="1" applyFill="1" applyBorder="1"/>
    <xf numFmtId="0" fontId="15" fillId="8" borderId="8" xfId="0" applyFont="1" applyFill="1" applyBorder="1" applyAlignment="1">
      <alignment horizontal="right"/>
    </xf>
    <xf numFmtId="0" fontId="15" fillId="8" borderId="7" xfId="0" applyFont="1" applyFill="1" applyBorder="1"/>
    <xf numFmtId="0" fontId="15" fillId="8" borderId="8" xfId="0" applyFont="1" applyFill="1" applyBorder="1"/>
    <xf numFmtId="167" fontId="18" fillId="0" borderId="0" xfId="2"/>
    <xf numFmtId="166" fontId="12" fillId="0" borderId="0" xfId="0" applyNumberFormat="1" applyFont="1"/>
    <xf numFmtId="164" fontId="12" fillId="2" borderId="13" xfId="0" applyNumberFormat="1" applyFont="1" applyFill="1" applyBorder="1"/>
    <xf numFmtId="0" fontId="11" fillId="0" borderId="5" xfId="0" applyFont="1" applyBorder="1" applyAlignment="1">
      <alignment horizontal="right"/>
    </xf>
    <xf numFmtId="0" fontId="12" fillId="0" borderId="21" xfId="0" applyFont="1" applyBorder="1"/>
    <xf numFmtId="0" fontId="9" fillId="0" borderId="0" xfId="0" applyFont="1"/>
    <xf numFmtId="0" fontId="19" fillId="0" borderId="0" xfId="0" applyFont="1"/>
    <xf numFmtId="164" fontId="2" fillId="0" borderId="0" xfId="1" applyNumberFormat="1" applyFont="1" applyBorder="1"/>
    <xf numFmtId="0" fontId="14" fillId="0" borderId="0" xfId="0" applyFont="1"/>
    <xf numFmtId="164" fontId="5" fillId="0" borderId="0" xfId="1" applyNumberFormat="1" applyFont="1" applyBorder="1"/>
    <xf numFmtId="164" fontId="19" fillId="0" borderId="0" xfId="0" applyNumberFormat="1" applyFont="1"/>
    <xf numFmtId="43" fontId="19" fillId="0" borderId="0" xfId="1" applyFont="1" applyFill="1" applyBorder="1"/>
    <xf numFmtId="164" fontId="11" fillId="0" borderId="7" xfId="0" applyNumberFormat="1" applyFont="1" applyBorder="1"/>
    <xf numFmtId="43" fontId="11" fillId="0" borderId="7" xfId="1" applyFont="1" applyFill="1" applyBorder="1"/>
    <xf numFmtId="164" fontId="12" fillId="2" borderId="0" xfId="0" applyNumberFormat="1" applyFont="1" applyFill="1"/>
    <xf numFmtId="43" fontId="12" fillId="2" borderId="0" xfId="1" applyFont="1" applyFill="1"/>
    <xf numFmtId="164" fontId="11" fillId="2" borderId="13" xfId="0" applyNumberFormat="1" applyFont="1" applyFill="1" applyBorder="1"/>
    <xf numFmtId="164" fontId="11" fillId="2" borderId="7" xfId="0" applyNumberFormat="1" applyFont="1" applyFill="1" applyBorder="1"/>
    <xf numFmtId="169" fontId="12" fillId="2" borderId="0" xfId="1" applyNumberFormat="1" applyFont="1" applyFill="1"/>
    <xf numFmtId="0" fontId="3" fillId="0" borderId="1" xfId="0" applyFont="1" applyBorder="1"/>
    <xf numFmtId="164" fontId="11" fillId="4" borderId="11" xfId="0" applyNumberFormat="1" applyFont="1" applyFill="1" applyBorder="1" applyAlignment="1">
      <alignment horizontal="center" wrapText="1"/>
    </xf>
    <xf numFmtId="164" fontId="12" fillId="2" borderId="0" xfId="1" applyNumberFormat="1" applyFont="1" applyFill="1"/>
    <xf numFmtId="0" fontId="21" fillId="0" borderId="0" xfId="0" applyFont="1"/>
    <xf numFmtId="167" fontId="22" fillId="0" borderId="0" xfId="2" applyFont="1"/>
    <xf numFmtId="0" fontId="15" fillId="7" borderId="6" xfId="0" applyFont="1" applyFill="1" applyBorder="1"/>
    <xf numFmtId="164" fontId="11" fillId="2" borderId="12" xfId="0" applyNumberFormat="1" applyFont="1" applyFill="1" applyBorder="1"/>
    <xf numFmtId="164" fontId="12" fillId="0" borderId="4" xfId="0" applyNumberFormat="1" applyFont="1" applyBorder="1"/>
    <xf numFmtId="164" fontId="12" fillId="2" borderId="4" xfId="0" applyNumberFormat="1" applyFont="1" applyFill="1" applyBorder="1"/>
    <xf numFmtId="169" fontId="12" fillId="2" borderId="0" xfId="1" applyNumberFormat="1" applyFont="1" applyFill="1" applyBorder="1"/>
    <xf numFmtId="43" fontId="12" fillId="2" borderId="0" xfId="1" applyFont="1" applyFill="1" applyBorder="1"/>
    <xf numFmtId="43" fontId="12" fillId="2" borderId="4" xfId="1" applyFont="1" applyFill="1" applyBorder="1"/>
    <xf numFmtId="164" fontId="11" fillId="0" borderId="6" xfId="0" applyNumberFormat="1" applyFont="1" applyBorder="1"/>
    <xf numFmtId="43" fontId="12" fillId="2" borderId="5" xfId="1" applyFont="1" applyFill="1" applyBorder="1"/>
    <xf numFmtId="164" fontId="11" fillId="0" borderId="8" xfId="0" applyNumberFormat="1" applyFont="1" applyBorder="1"/>
    <xf numFmtId="0" fontId="12" fillId="0" borderId="14" xfId="0" applyFont="1" applyBorder="1"/>
    <xf numFmtId="164" fontId="12" fillId="2" borderId="12" xfId="0" applyNumberFormat="1" applyFont="1" applyFill="1" applyBorder="1"/>
    <xf numFmtId="164" fontId="12" fillId="2" borderId="5" xfId="0" applyNumberFormat="1" applyFont="1" applyFill="1" applyBorder="1"/>
    <xf numFmtId="170" fontId="12" fillId="2" borderId="0" xfId="0" applyNumberFormat="1" applyFont="1" applyFill="1"/>
    <xf numFmtId="165" fontId="7" fillId="9" borderId="23" xfId="0" applyNumberFormat="1" applyFont="1" applyFill="1" applyBorder="1" applyAlignment="1">
      <alignment horizontal="center" vertical="center"/>
    </xf>
    <xf numFmtId="0" fontId="5" fillId="0" borderId="25" xfId="0" applyFont="1" applyBorder="1" applyAlignment="1">
      <alignment horizontal="center"/>
    </xf>
    <xf numFmtId="0" fontId="2" fillId="0" borderId="23" xfId="0" applyFont="1" applyBorder="1" applyAlignment="1">
      <alignment horizontal="center"/>
    </xf>
    <xf numFmtId="0" fontId="3" fillId="0" borderId="22" xfId="0" applyFont="1" applyBorder="1"/>
    <xf numFmtId="0" fontId="2" fillId="0" borderId="0" xfId="0" applyFont="1"/>
    <xf numFmtId="169" fontId="2" fillId="10" borderId="23" xfId="0" applyNumberFormat="1" applyFont="1" applyFill="1" applyBorder="1"/>
    <xf numFmtId="169" fontId="3" fillId="0" borderId="24" xfId="1" applyNumberFormat="1" applyFont="1" applyBorder="1" applyAlignment="1"/>
    <xf numFmtId="169" fontId="3" fillId="0" borderId="26" xfId="1" applyNumberFormat="1" applyFont="1" applyBorder="1" applyAlignment="1"/>
    <xf numFmtId="169" fontId="3" fillId="0" borderId="28" xfId="1" applyNumberFormat="1" applyFont="1" applyBorder="1" applyAlignment="1"/>
    <xf numFmtId="165" fontId="12" fillId="0" borderId="0" xfId="0" applyNumberFormat="1" applyFont="1"/>
    <xf numFmtId="165" fontId="12" fillId="0" borderId="23" xfId="0" applyNumberFormat="1" applyFont="1" applyBorder="1"/>
    <xf numFmtId="0" fontId="11" fillId="0" borderId="6" xfId="0" applyFont="1" applyBorder="1" applyAlignment="1">
      <alignment horizontal="left"/>
    </xf>
    <xf numFmtId="165" fontId="11" fillId="0" borderId="23" xfId="0" applyNumberFormat="1" applyFont="1" applyBorder="1"/>
    <xf numFmtId="0" fontId="11" fillId="11" borderId="0" xfId="0" applyFont="1" applyFill="1"/>
    <xf numFmtId="0" fontId="8" fillId="4" borderId="4" xfId="0" applyFont="1" applyFill="1" applyBorder="1"/>
    <xf numFmtId="0" fontId="11" fillId="4" borderId="2" xfId="0" applyFont="1" applyFill="1" applyBorder="1"/>
    <xf numFmtId="164" fontId="19" fillId="0" borderId="7" xfId="0" applyNumberFormat="1" applyFont="1" applyBorder="1"/>
    <xf numFmtId="0" fontId="12" fillId="4" borderId="2" xfId="0" applyFont="1" applyFill="1" applyBorder="1"/>
    <xf numFmtId="0" fontId="12" fillId="4" borderId="5" xfId="0" applyFont="1" applyFill="1" applyBorder="1"/>
    <xf numFmtId="169" fontId="12" fillId="2" borderId="0" xfId="1" applyNumberFormat="1" applyFont="1" applyFill="1" applyAlignment="1">
      <alignment horizontal="left" indent="1"/>
    </xf>
    <xf numFmtId="0" fontId="11" fillId="0" borderId="6" xfId="0" applyFont="1" applyBorder="1" applyAlignment="1">
      <alignment vertical="center" wrapText="1"/>
    </xf>
    <xf numFmtId="9" fontId="0" fillId="0" borderId="0" xfId="0" applyNumberFormat="1"/>
    <xf numFmtId="9" fontId="12" fillId="2" borderId="5" xfId="0" applyNumberFormat="1" applyFont="1" applyFill="1" applyBorder="1"/>
    <xf numFmtId="0" fontId="16" fillId="0" borderId="0" xfId="0" applyFont="1" applyAlignment="1">
      <alignment horizontal="center"/>
    </xf>
    <xf numFmtId="9" fontId="0" fillId="0" borderId="0" xfId="0" applyNumberFormat="1" applyAlignment="1">
      <alignment horizontal="center"/>
    </xf>
    <xf numFmtId="169" fontId="3" fillId="0" borderId="0" xfId="1" applyNumberFormat="1" applyFont="1" applyFill="1" applyBorder="1" applyAlignment="1"/>
    <xf numFmtId="169" fontId="2" fillId="0" borderId="0" xfId="0" applyNumberFormat="1" applyFont="1"/>
    <xf numFmtId="0" fontId="26" fillId="0" borderId="0" xfId="0" applyFont="1"/>
    <xf numFmtId="170" fontId="12" fillId="2" borderId="5" xfId="0" applyNumberFormat="1" applyFont="1" applyFill="1" applyBorder="1"/>
    <xf numFmtId="170" fontId="11" fillId="0" borderId="0" xfId="0" applyNumberFormat="1" applyFont="1"/>
    <xf numFmtId="0" fontId="23" fillId="0" borderId="0" xfId="0" applyFont="1"/>
    <xf numFmtId="0" fontId="12" fillId="0" borderId="6" xfId="0" applyFont="1" applyBorder="1" applyAlignment="1">
      <alignment vertical="top" wrapText="1"/>
    </xf>
    <xf numFmtId="0" fontId="12" fillId="0" borderId="0" xfId="0" applyFont="1" applyAlignment="1">
      <alignment horizontal="left"/>
    </xf>
    <xf numFmtId="169" fontId="12" fillId="0" borderId="0" xfId="1" applyNumberFormat="1" applyFont="1" applyFill="1"/>
    <xf numFmtId="43" fontId="12" fillId="0" borderId="0" xfId="1" applyFont="1" applyFill="1"/>
    <xf numFmtId="164" fontId="11" fillId="0" borderId="13" xfId="0" applyNumberFormat="1" applyFont="1" applyBorder="1"/>
    <xf numFmtId="0" fontId="3" fillId="11" borderId="0" xfId="0" applyFont="1" applyFill="1"/>
    <xf numFmtId="0" fontId="2" fillId="11" borderId="0" xfId="0" applyFont="1" applyFill="1"/>
    <xf numFmtId="169" fontId="12" fillId="0" borderId="0" xfId="1" applyNumberFormat="1" applyFont="1" applyFill="1" applyBorder="1"/>
    <xf numFmtId="169" fontId="12" fillId="0" borderId="5" xfId="1" applyNumberFormat="1" applyFont="1" applyFill="1" applyBorder="1"/>
    <xf numFmtId="43" fontId="12" fillId="0" borderId="5" xfId="1" applyFont="1" applyFill="1" applyBorder="1"/>
    <xf numFmtId="0" fontId="2" fillId="2" borderId="0" xfId="0" applyFont="1" applyFill="1"/>
    <xf numFmtId="170" fontId="0" fillId="11" borderId="0" xfId="0" applyNumberFormat="1" applyFill="1" applyAlignment="1">
      <alignment horizontal="center"/>
    </xf>
    <xf numFmtId="10" fontId="12" fillId="0" borderId="0" xfId="0" applyNumberFormat="1" applyFont="1"/>
    <xf numFmtId="9" fontId="12" fillId="0" borderId="0" xfId="0" applyNumberFormat="1" applyFont="1"/>
    <xf numFmtId="165" fontId="0" fillId="0" borderId="0" xfId="0" applyNumberFormat="1"/>
    <xf numFmtId="0" fontId="2" fillId="3" borderId="24" xfId="0" applyFont="1" applyFill="1" applyBorder="1"/>
    <xf numFmtId="0" fontId="2" fillId="3" borderId="26" xfId="0" applyFont="1" applyFill="1" applyBorder="1" applyAlignment="1">
      <alignment horizontal="left"/>
    </xf>
    <xf numFmtId="0" fontId="2" fillId="3" borderId="27" xfId="0" applyFont="1" applyFill="1" applyBorder="1"/>
    <xf numFmtId="0" fontId="2" fillId="3" borderId="28" xfId="0" applyFont="1" applyFill="1" applyBorder="1"/>
    <xf numFmtId="0" fontId="25" fillId="3" borderId="1" xfId="0" applyFont="1" applyFill="1" applyBorder="1" applyAlignment="1">
      <alignment horizontal="center" vertical="center"/>
    </xf>
    <xf numFmtId="0" fontId="24" fillId="3" borderId="2" xfId="0" applyFont="1" applyFill="1" applyBorder="1" applyAlignment="1">
      <alignment horizontal="center" vertical="center"/>
    </xf>
    <xf numFmtId="0" fontId="24" fillId="3" borderId="3" xfId="0" applyFont="1" applyFill="1" applyBorder="1" applyAlignment="1">
      <alignment horizontal="center" vertical="center"/>
    </xf>
    <xf numFmtId="0" fontId="24" fillId="3" borderId="6" xfId="0" applyFont="1" applyFill="1" applyBorder="1" applyAlignment="1">
      <alignment horizontal="center" vertical="center"/>
    </xf>
    <xf numFmtId="0" fontId="24" fillId="3" borderId="7" xfId="0" applyFont="1" applyFill="1" applyBorder="1" applyAlignment="1">
      <alignment horizontal="center" vertical="center"/>
    </xf>
    <xf numFmtId="0" fontId="24" fillId="3" borderId="8" xfId="0" applyFont="1" applyFill="1" applyBorder="1" applyAlignment="1">
      <alignment horizontal="center" vertical="center"/>
    </xf>
    <xf numFmtId="0" fontId="23" fillId="3" borderId="9" xfId="0" applyFont="1" applyFill="1" applyBorder="1" applyAlignment="1">
      <alignment horizontal="center"/>
    </xf>
    <xf numFmtId="0" fontId="23" fillId="3" borderId="10" xfId="0" applyFont="1" applyFill="1" applyBorder="1" applyAlignment="1">
      <alignment horizontal="center"/>
    </xf>
    <xf numFmtId="0" fontId="23" fillId="3" borderId="11" xfId="0" applyFont="1" applyFill="1" applyBorder="1" applyAlignment="1">
      <alignment horizontal="center"/>
    </xf>
    <xf numFmtId="0" fontId="15" fillId="0" borderId="18" xfId="0" applyFont="1" applyBorder="1" applyAlignment="1">
      <alignment horizontal="center" wrapText="1"/>
    </xf>
    <xf numFmtId="0" fontId="15" fillId="0" borderId="20" xfId="0" applyFont="1" applyBorder="1" applyAlignment="1">
      <alignment horizontal="center" wrapText="1"/>
    </xf>
  </cellXfs>
  <cellStyles count="4">
    <cellStyle name="Calcs" xfId="2" xr:uid="{76FBBCB9-F06F-504A-A74A-4E3BE527E436}"/>
    <cellStyle name="Comma" xfId="1" builtinId="3"/>
    <cellStyle name="FY Year" xfId="3" xr:uid="{B4B6BB18-E4BD-B843-92F6-24D092705AAB}"/>
    <cellStyle name="Normal" xfId="0" builtinId="0"/>
  </cellStyles>
  <dxfs count="0"/>
  <tableStyles count="0" defaultTableStyle="TableStyleMedium2" defaultPivotStyle="PivotStyleLight16"/>
  <colors>
    <mruColors>
      <color rgb="FF99FF99"/>
      <color rgb="FFCCFFFF"/>
      <color rgb="FFFFFFCC"/>
      <color rgb="FFCCFFCC"/>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xdr:col>
      <xdr:colOff>59266</xdr:colOff>
      <xdr:row>3</xdr:row>
      <xdr:rowOff>16934</xdr:rowOff>
    </xdr:from>
    <xdr:to>
      <xdr:col>13</xdr:col>
      <xdr:colOff>639234</xdr:colOff>
      <xdr:row>28</xdr:row>
      <xdr:rowOff>169334</xdr:rowOff>
    </xdr:to>
    <xdr:sp macro="" textlink="">
      <xdr:nvSpPr>
        <xdr:cNvPr id="5" name="TextBox 4">
          <a:extLst>
            <a:ext uri="{FF2B5EF4-FFF2-40B4-BE49-F238E27FC236}">
              <a16:creationId xmlns:a16="http://schemas.microsoft.com/office/drawing/2014/main" id="{6766FB90-6FDF-2046-9BE1-47C2B047693A}"/>
            </a:ext>
          </a:extLst>
        </xdr:cNvPr>
        <xdr:cNvSpPr txBox="1"/>
      </xdr:nvSpPr>
      <xdr:spPr>
        <a:xfrm>
          <a:off x="177799" y="584201"/>
          <a:ext cx="10096502" cy="4597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ct val="150000"/>
            </a:lnSpc>
            <a:spcBef>
              <a:spcPts val="600"/>
            </a:spcBef>
            <a:spcAft>
              <a:spcPts val="600"/>
            </a:spcAft>
          </a:pPr>
          <a:r>
            <a:rPr lang="en-GB" sz="1000" kern="1200">
              <a:latin typeface="Arial" panose="020B0604020202020204" pitchFamily="34" charset="0"/>
              <a:cs typeface="Arial" panose="020B0604020202020204" pitchFamily="34" charset="0"/>
            </a:rPr>
            <a:t>The 2024 ISP defines</a:t>
          </a:r>
          <a:r>
            <a:rPr lang="en-GB" sz="1000" kern="1200" baseline="0">
              <a:latin typeface="Arial" panose="020B0604020202020204" pitchFamily="34" charset="0"/>
              <a:cs typeface="Arial" panose="020B0604020202020204" pitchFamily="34" charset="0"/>
            </a:rPr>
            <a:t> S</a:t>
          </a:r>
          <a:r>
            <a:rPr lang="en-GB" sz="1000" kern="1200">
              <a:latin typeface="Arial" panose="020B0604020202020204" pitchFamily="34" charset="0"/>
              <a:cs typeface="Arial" panose="020B0604020202020204" pitchFamily="34" charset="0"/>
            </a:rPr>
            <a:t>tages 1 and 2 of Marinus Link as a single actionable ISP project.</a:t>
          </a:r>
          <a:r>
            <a:rPr lang="en-GB" sz="1000" kern="1200" baseline="0">
              <a:latin typeface="Arial" panose="020B0604020202020204" pitchFamily="34" charset="0"/>
              <a:cs typeface="Arial" panose="020B0604020202020204" pitchFamily="34" charset="0"/>
            </a:rPr>
            <a:t> </a:t>
          </a:r>
          <a:r>
            <a:rPr lang="en-GB" sz="1000" b="0" i="0" u="none" strike="noStrike" kern="0" baseline="0">
              <a:solidFill>
                <a:schemeClr val="dk1"/>
              </a:solidFill>
              <a:effectLst/>
              <a:latin typeface="Arial" panose="020B0604020202020204" pitchFamily="34" charset="0"/>
              <a:ea typeface="+mn-ea"/>
              <a:cs typeface="Arial" panose="020B0604020202020204" pitchFamily="34" charset="0"/>
            </a:rPr>
            <a:t>However, t</a:t>
          </a:r>
          <a:r>
            <a:rPr lang="en-GB" sz="1000" b="0" i="0" u="none" strike="noStrike">
              <a:solidFill>
                <a:schemeClr val="dk1"/>
              </a:solidFill>
              <a:effectLst/>
              <a:latin typeface="Arial" panose="020B0604020202020204" pitchFamily="34" charset="0"/>
              <a:ea typeface="+mn-ea"/>
              <a:cs typeface="Arial" panose="020B0604020202020204" pitchFamily="34" charset="0"/>
            </a:rPr>
            <a:t>here is some uncertainty as to the optimal timing of Cable 2,</a:t>
          </a:r>
          <a:r>
            <a:rPr lang="en-GB" sz="1000" b="0" i="0" u="none" strike="noStrike" baseline="0">
              <a:solidFill>
                <a:schemeClr val="dk1"/>
              </a:solidFill>
              <a:effectLst/>
              <a:latin typeface="Arial" panose="020B0604020202020204" pitchFamily="34" charset="0"/>
              <a:ea typeface="+mn-ea"/>
              <a:cs typeface="Arial" panose="020B0604020202020204" pitchFamily="34" charset="0"/>
            </a:rPr>
            <a:t> and a </a:t>
          </a:r>
          <a:r>
            <a:rPr lang="en-GB" sz="1000" b="0" i="0" u="none" strike="noStrike">
              <a:solidFill>
                <a:schemeClr val="dk1"/>
              </a:solidFill>
              <a:effectLst/>
              <a:latin typeface="Arial" panose="020B0604020202020204" pitchFamily="34" charset="0"/>
              <a:ea typeface="+mn-ea"/>
              <a:cs typeface="Arial" panose="020B0604020202020204" pitchFamily="34" charset="0"/>
            </a:rPr>
            <a:t>possibility</a:t>
          </a:r>
          <a:r>
            <a:rPr lang="en-GB" sz="1000" b="0" i="0" u="none" strike="noStrike" baseline="0">
              <a:solidFill>
                <a:schemeClr val="dk1"/>
              </a:solidFill>
              <a:effectLst/>
              <a:latin typeface="Arial" panose="020B0604020202020204" pitchFamily="34" charset="0"/>
              <a:ea typeface="+mn-ea"/>
              <a:cs typeface="Arial" panose="020B0604020202020204" pitchFamily="34" charset="0"/>
            </a:rPr>
            <a:t> </a:t>
          </a:r>
          <a:r>
            <a:rPr lang="en-GB" sz="1000" b="0" i="0" u="none" strike="noStrike">
              <a:solidFill>
                <a:schemeClr val="dk1"/>
              </a:solidFill>
              <a:effectLst/>
              <a:latin typeface="Arial" panose="020B0604020202020204" pitchFamily="34" charset="0"/>
              <a:ea typeface="+mn-ea"/>
              <a:cs typeface="Arial" panose="020B0604020202020204" pitchFamily="34" charset="0"/>
            </a:rPr>
            <a:t>that</a:t>
          </a:r>
          <a:r>
            <a:rPr lang="en-GB" sz="1000" b="0" i="0" u="none" strike="noStrike" baseline="0">
              <a:solidFill>
                <a:schemeClr val="dk1"/>
              </a:solidFill>
              <a:effectLst/>
              <a:latin typeface="Arial" panose="020B0604020202020204" pitchFamily="34" charset="0"/>
              <a:ea typeface="+mn-ea"/>
              <a:cs typeface="Arial" panose="020B0604020202020204" pitchFamily="34" charset="0"/>
            </a:rPr>
            <a:t> it</a:t>
          </a:r>
          <a:r>
            <a:rPr lang="en-GB" sz="1000" b="0" i="0" u="none" strike="noStrike">
              <a:solidFill>
                <a:schemeClr val="dk1"/>
              </a:solidFill>
              <a:effectLst/>
              <a:latin typeface="Arial" panose="020B0604020202020204" pitchFamily="34" charset="0"/>
              <a:ea typeface="+mn-ea"/>
              <a:cs typeface="Arial" panose="020B0604020202020204" pitchFamily="34" charset="0"/>
            </a:rPr>
            <a:t> may not be required at all. The purpose</a:t>
          </a:r>
          <a:r>
            <a:rPr lang="en-GB" sz="1000" b="0" i="0" u="none" strike="noStrike" baseline="0">
              <a:solidFill>
                <a:schemeClr val="dk1"/>
              </a:solidFill>
              <a:effectLst/>
              <a:latin typeface="Arial" panose="020B0604020202020204" pitchFamily="34" charset="0"/>
              <a:ea typeface="+mn-ea"/>
              <a:cs typeface="Arial" panose="020B0604020202020204" pitchFamily="34" charset="0"/>
            </a:rPr>
            <a:t> of this spreadsheet is to assess whether the enabling works for Cable 2 should be included in MLPL's construction costs for Stage 1 of the project.  </a:t>
          </a:r>
          <a:r>
            <a:rPr lang="en-GB" sz="1000" b="0" i="0" u="sng" strike="noStrike" baseline="0">
              <a:solidFill>
                <a:schemeClr val="dk1"/>
              </a:solidFill>
              <a:effectLst/>
              <a:latin typeface="Arial" panose="020B0604020202020204" pitchFamily="34" charset="0"/>
              <a:ea typeface="+mn-ea"/>
              <a:cs typeface="Arial" panose="020B0604020202020204" pitchFamily="34" charset="0"/>
            </a:rPr>
            <a:t>This is an update to the analysis previously provided to the AER as an appendix to Attachment 3 of the revised Revenue Proposal. In response to AER Information Request #007, MLPL has concluded that the scope of the repeated costs for Stage 2 works is lower than indicated in the spreadsheet that was submitted as part of our revised Revenue Proposal. This spreadsheet complements MLPL's written response to the AER on Information Request #007, which was submitted on 8 September 2025,</a:t>
          </a:r>
          <a:endParaRPr lang="en-GB" sz="1000" b="0" i="0" u="none" strike="noStrike" baseline="0">
            <a:solidFill>
              <a:schemeClr val="dk1"/>
            </a:solidFill>
            <a:effectLst/>
            <a:latin typeface="Arial" panose="020B0604020202020204" pitchFamily="34" charset="0"/>
            <a:ea typeface="+mn-ea"/>
            <a:cs typeface="Arial" panose="020B0604020202020204" pitchFamily="34" charset="0"/>
          </a:endParaRPr>
        </a:p>
        <a:p>
          <a:pPr>
            <a:lnSpc>
              <a:spcPct val="150000"/>
            </a:lnSpc>
            <a:spcBef>
              <a:spcPts val="600"/>
            </a:spcBef>
            <a:spcAft>
              <a:spcPts val="600"/>
            </a:spcAft>
          </a:pPr>
          <a:r>
            <a:rPr lang="en-GB" sz="1000" b="0" i="0" u="none" strike="noStrike" baseline="0">
              <a:solidFill>
                <a:schemeClr val="dk1"/>
              </a:solidFill>
              <a:effectLst/>
              <a:latin typeface="Arial" panose="020B0604020202020204" pitchFamily="34" charset="0"/>
              <a:ea typeface="+mn-ea"/>
              <a:cs typeface="Arial" panose="020B0604020202020204" pitchFamily="34" charset="0"/>
            </a:rPr>
            <a:t>The works include:</a:t>
          </a:r>
          <a:r>
            <a:rPr lang="en-GB" sz="1000">
              <a:latin typeface="Arial" panose="020B0604020202020204" pitchFamily="34" charset="0"/>
              <a:cs typeface="Arial" panose="020B0604020202020204" pitchFamily="34" charset="0"/>
            </a:rPr>
            <a:t> </a:t>
          </a:r>
          <a:r>
            <a:rPr lang="en-GB" sz="1000" b="0" i="0" u="none" strike="noStrike">
              <a:solidFill>
                <a:schemeClr val="dk1"/>
              </a:solidFill>
              <a:effectLst/>
              <a:latin typeface="Arial" panose="020B0604020202020204" pitchFamily="34" charset="0"/>
              <a:ea typeface="+mn-ea"/>
              <a:cs typeface="Arial" panose="020B0604020202020204" pitchFamily="34" charset="0"/>
            </a:rPr>
            <a:t>    </a:t>
          </a:r>
        </a:p>
        <a:p>
          <a:pPr>
            <a:lnSpc>
              <a:spcPct val="150000"/>
            </a:lnSpc>
            <a:spcBef>
              <a:spcPts val="600"/>
            </a:spcBef>
            <a:spcAft>
              <a:spcPts val="600"/>
            </a:spcAft>
          </a:pPr>
          <a:r>
            <a:rPr lang="en-GB" sz="1000" b="0" i="0" u="none" strike="noStrike">
              <a:solidFill>
                <a:schemeClr val="dk1"/>
              </a:solidFill>
              <a:effectLst/>
              <a:latin typeface="Arial" panose="020B0604020202020204" pitchFamily="34" charset="0"/>
              <a:ea typeface="+mn-ea"/>
              <a:cs typeface="Arial" panose="020B0604020202020204" pitchFamily="34" charset="0"/>
            </a:rPr>
            <a:t>   (a) Balance</a:t>
          </a:r>
          <a:r>
            <a:rPr lang="en-GB" sz="1000" b="0" i="0" u="none" strike="noStrike" baseline="0">
              <a:solidFill>
                <a:schemeClr val="dk1"/>
              </a:solidFill>
              <a:effectLst/>
              <a:latin typeface="Arial" panose="020B0604020202020204" pitchFamily="34" charset="0"/>
              <a:ea typeface="+mn-ea"/>
              <a:cs typeface="Arial" panose="020B0604020202020204" pitchFamily="34" charset="0"/>
            </a:rPr>
            <a:t> of works (BoW), principally the land cable civil works</a:t>
          </a:r>
          <a:endParaRPr lang="en-GB" sz="1000" b="0" i="0" u="none" strike="noStrike">
            <a:solidFill>
              <a:schemeClr val="dk1"/>
            </a:solidFill>
            <a:effectLst/>
            <a:latin typeface="Arial" panose="020B0604020202020204" pitchFamily="34" charset="0"/>
            <a:ea typeface="+mn-ea"/>
            <a:cs typeface="Arial" panose="020B0604020202020204" pitchFamily="34" charset="0"/>
          </a:endParaRPr>
        </a:p>
        <a:p>
          <a:pPr>
            <a:lnSpc>
              <a:spcPct val="150000"/>
            </a:lnSpc>
            <a:spcBef>
              <a:spcPts val="600"/>
            </a:spcBef>
            <a:spcAft>
              <a:spcPts val="600"/>
            </a:spcAft>
          </a:pPr>
          <a:r>
            <a:rPr lang="en-GB" sz="1000" b="0" i="0" u="none" strike="noStrike">
              <a:solidFill>
                <a:schemeClr val="dk1"/>
              </a:solidFill>
              <a:effectLst/>
              <a:latin typeface="Arial" panose="020B0604020202020204" pitchFamily="34" charset="0"/>
              <a:ea typeface="+mn-ea"/>
              <a:cs typeface="Arial" panose="020B0604020202020204" pitchFamily="34" charset="0"/>
            </a:rPr>
            <a:t>   (b) Landfall</a:t>
          </a:r>
          <a:r>
            <a:rPr lang="en-GB" sz="1000" b="0" i="0" u="none" strike="noStrike" baseline="0">
              <a:solidFill>
                <a:schemeClr val="dk1"/>
              </a:solidFill>
              <a:effectLst/>
              <a:latin typeface="Arial" panose="020B0604020202020204" pitchFamily="34" charset="0"/>
              <a:ea typeface="+mn-ea"/>
              <a:cs typeface="Arial" panose="020B0604020202020204" pitchFamily="34" charset="0"/>
            </a:rPr>
            <a:t> H</a:t>
          </a:r>
          <a:r>
            <a:rPr lang="en-GB" sz="1000" b="0" i="0" u="none" strike="noStrike">
              <a:solidFill>
                <a:schemeClr val="dk1"/>
              </a:solidFill>
              <a:effectLst/>
              <a:latin typeface="Arial" panose="020B0604020202020204" pitchFamily="34" charset="0"/>
              <a:ea typeface="+mn-ea"/>
              <a:cs typeface="Arial" panose="020B0604020202020204" pitchFamily="34" charset="0"/>
            </a:rPr>
            <a:t>orizontal</a:t>
          </a:r>
          <a:r>
            <a:rPr lang="en-GB" sz="1000" b="0" i="0" u="none" strike="noStrike" baseline="0">
              <a:solidFill>
                <a:schemeClr val="dk1"/>
              </a:solidFill>
              <a:effectLst/>
              <a:latin typeface="Arial" panose="020B0604020202020204" pitchFamily="34" charset="0"/>
              <a:ea typeface="+mn-ea"/>
              <a:cs typeface="Arial" panose="020B0604020202020204" pitchFamily="34" charset="0"/>
            </a:rPr>
            <a:t> Direct Drilling (LHDD) works</a:t>
          </a:r>
        </a:p>
        <a:p>
          <a:pPr>
            <a:lnSpc>
              <a:spcPct val="150000"/>
            </a:lnSpc>
            <a:spcBef>
              <a:spcPts val="600"/>
            </a:spcBef>
            <a:spcAft>
              <a:spcPts val="600"/>
            </a:spcAft>
          </a:pPr>
          <a:r>
            <a:rPr lang="en-GB" sz="1000" b="0" i="0" u="none" strike="noStrike">
              <a:solidFill>
                <a:schemeClr val="dk1"/>
              </a:solidFill>
              <a:effectLst/>
              <a:latin typeface="Arial" panose="020B0604020202020204" pitchFamily="34" charset="0"/>
              <a:ea typeface="+mn-ea"/>
              <a:cs typeface="Arial" panose="020B0604020202020204" pitchFamily="34" charset="0"/>
            </a:rPr>
            <a:t>Undertaking the BoW and</a:t>
          </a:r>
          <a:r>
            <a:rPr lang="en-GB" sz="1000" b="0" i="0" u="none" strike="noStrike" baseline="0">
              <a:solidFill>
                <a:schemeClr val="dk1"/>
              </a:solidFill>
              <a:effectLst/>
              <a:latin typeface="Arial" panose="020B0604020202020204" pitchFamily="34" charset="0"/>
              <a:ea typeface="+mn-ea"/>
              <a:cs typeface="Arial" panose="020B0604020202020204" pitchFamily="34" charset="0"/>
            </a:rPr>
            <a:t> LHDD </a:t>
          </a:r>
          <a:r>
            <a:rPr lang="en-GB" sz="1000" b="0" i="0" u="none" strike="noStrike">
              <a:solidFill>
                <a:schemeClr val="dk1"/>
              </a:solidFill>
              <a:effectLst/>
              <a:latin typeface="Arial" panose="020B0604020202020204" pitchFamily="34" charset="0"/>
              <a:ea typeface="+mn-ea"/>
              <a:cs typeface="Arial" panose="020B0604020202020204" pitchFamily="34" charset="0"/>
            </a:rPr>
            <a:t>works for both cables together results in lower total project costs,</a:t>
          </a:r>
          <a:r>
            <a:rPr lang="en-GB" sz="1000">
              <a:latin typeface="Arial" panose="020B0604020202020204" pitchFamily="34" charset="0"/>
              <a:cs typeface="Arial" panose="020B0604020202020204" pitchFamily="34" charset="0"/>
            </a:rPr>
            <a:t> because</a:t>
          </a:r>
          <a:r>
            <a:rPr lang="en-GB" sz="1000" baseline="0">
              <a:latin typeface="Arial" panose="020B0604020202020204" pitchFamily="34" charset="0"/>
              <a:cs typeface="Arial" panose="020B0604020202020204" pitchFamily="34" charset="0"/>
            </a:rPr>
            <a:t> there are fixed set up and mobilisation costs that can be avoided by completing the works together. </a:t>
          </a:r>
          <a:r>
            <a:rPr lang="en-GB" sz="1000" b="0" i="0" u="none" strike="noStrike" baseline="0">
              <a:solidFill>
                <a:schemeClr val="dk1"/>
              </a:solidFill>
              <a:effectLst/>
              <a:latin typeface="Arial" panose="020B0604020202020204" pitchFamily="34" charset="0"/>
              <a:ea typeface="+mn-ea"/>
              <a:cs typeface="Arial" panose="020B0604020202020204" pitchFamily="34" charset="0"/>
            </a:rPr>
            <a:t>H</a:t>
          </a:r>
          <a:r>
            <a:rPr lang="en-GB" sz="1000" b="0" i="0" u="none" strike="noStrike">
              <a:solidFill>
                <a:schemeClr val="dk1"/>
              </a:solidFill>
              <a:effectLst/>
              <a:latin typeface="Arial" panose="020B0604020202020204" pitchFamily="34" charset="0"/>
              <a:ea typeface="+mn-ea"/>
              <a:cs typeface="Arial" panose="020B0604020202020204" pitchFamily="34" charset="0"/>
            </a:rPr>
            <a:t>owever. there is also a risk that Cable 2 may</a:t>
          </a:r>
          <a:r>
            <a:rPr lang="en-GB" sz="1000" b="0" i="0" u="none" strike="noStrike" baseline="0">
              <a:solidFill>
                <a:schemeClr val="dk1"/>
              </a:solidFill>
              <a:effectLst/>
              <a:latin typeface="Arial" panose="020B0604020202020204" pitchFamily="34" charset="0"/>
              <a:ea typeface="+mn-ea"/>
              <a:cs typeface="Arial" panose="020B0604020202020204" pitchFamily="34" charset="0"/>
            </a:rPr>
            <a:t> not be required, in which case the enabling works could have been avoided.  As the BoW and LHDD works also involve disruption to landusers, additional disruption costs may be avoided if the works are undertaken together. In fact, MLPL's view is that landusers may react very negatively to a second period of disruption, leading to project delay or cancellation.  </a:t>
          </a:r>
        </a:p>
        <a:p>
          <a:pPr>
            <a:lnSpc>
              <a:spcPct val="150000"/>
            </a:lnSpc>
            <a:spcBef>
              <a:spcPts val="600"/>
            </a:spcBef>
            <a:spcAft>
              <a:spcPts val="600"/>
            </a:spcAft>
          </a:pPr>
          <a:r>
            <a:rPr lang="en-GB" sz="1000" b="0" i="0" u="none" strike="noStrike" baseline="0">
              <a:solidFill>
                <a:schemeClr val="dk1"/>
              </a:solidFill>
              <a:effectLst/>
              <a:latin typeface="Arial" panose="020B0604020202020204" pitchFamily="34" charset="0"/>
              <a:ea typeface="+mn-ea"/>
              <a:cs typeface="Arial" panose="020B0604020202020204" pitchFamily="34" charset="0"/>
            </a:rPr>
            <a:t>The analysis assesses the net benefit of undertaking the enabling works, assuming the following probabilities: (a) a 20% that Cable will not proceed; (b) a 40% probability that it will be required in 2034; and (c) a 40% probability that it will be required in 2038. We examined two cases, one using the standard discount rate assumptions and the other using concessional finance. We have also considered two scenarios for each case, as explained below. All data is shown in 2023 prices.</a:t>
          </a:r>
        </a:p>
      </xdr:txBody>
    </xdr:sp>
    <xdr:clientData/>
  </xdr:twoCellAnchor>
  <xdr:twoCellAnchor>
    <xdr:from>
      <xdr:col>1</xdr:col>
      <xdr:colOff>16933</xdr:colOff>
      <xdr:row>56</xdr:row>
      <xdr:rowOff>67734</xdr:rowOff>
    </xdr:from>
    <xdr:to>
      <xdr:col>13</xdr:col>
      <xdr:colOff>649813</xdr:colOff>
      <xdr:row>92</xdr:row>
      <xdr:rowOff>160866</xdr:rowOff>
    </xdr:to>
    <xdr:sp macro="" textlink="">
      <xdr:nvSpPr>
        <xdr:cNvPr id="6" name="TextBox 5">
          <a:extLst>
            <a:ext uri="{FF2B5EF4-FFF2-40B4-BE49-F238E27FC236}">
              <a16:creationId xmlns:a16="http://schemas.microsoft.com/office/drawing/2014/main" id="{3137D3CC-1A83-C740-8C57-F90EED4451F3}"/>
            </a:ext>
          </a:extLst>
        </xdr:cNvPr>
        <xdr:cNvSpPr txBox="1"/>
      </xdr:nvSpPr>
      <xdr:spPr>
        <a:xfrm>
          <a:off x="135466" y="11531601"/>
          <a:ext cx="10149414" cy="6493932"/>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ct val="150000"/>
            </a:lnSpc>
            <a:spcBef>
              <a:spcPts val="600"/>
            </a:spcBef>
            <a:spcAft>
              <a:spcPts val="600"/>
            </a:spcAft>
          </a:pPr>
          <a:r>
            <a:rPr lang="en-AU" sz="1000" b="0" i="0" u="none" strike="noStrike">
              <a:solidFill>
                <a:schemeClr val="dk1"/>
              </a:solidFill>
              <a:effectLst/>
              <a:latin typeface="Arial" panose="020B0604020202020204" pitchFamily="34" charset="0"/>
              <a:ea typeface="+mn-ea"/>
              <a:cs typeface="Arial" panose="020B0604020202020204" pitchFamily="34" charset="0"/>
            </a:rPr>
            <a:t>1. We have reported the net benefit for undertaking</a:t>
          </a:r>
          <a:r>
            <a:rPr lang="en-AU" sz="1000" b="0" i="0" u="none" strike="noStrike" baseline="0">
              <a:solidFill>
                <a:schemeClr val="dk1"/>
              </a:solidFill>
              <a:effectLst/>
              <a:latin typeface="Arial" panose="020B0604020202020204" pitchFamily="34" charset="0"/>
              <a:ea typeface="+mn-ea"/>
              <a:cs typeface="Arial" panose="020B0604020202020204" pitchFamily="34" charset="0"/>
            </a:rPr>
            <a:t> </a:t>
          </a:r>
          <a:r>
            <a:rPr lang="en-AU" sz="1000" b="0" i="0" u="none" strike="noStrike">
              <a:solidFill>
                <a:schemeClr val="dk1"/>
              </a:solidFill>
              <a:effectLst/>
              <a:latin typeface="Arial" panose="020B0604020202020204" pitchFamily="34" charset="0"/>
              <a:ea typeface="+mn-ea"/>
              <a:cs typeface="Arial" panose="020B0604020202020204" pitchFamily="34" charset="0"/>
            </a:rPr>
            <a:t>the enabling</a:t>
          </a:r>
          <a:r>
            <a:rPr lang="en-AU" sz="1000" b="0" i="0" u="none" strike="noStrike" baseline="0">
              <a:solidFill>
                <a:schemeClr val="dk1"/>
              </a:solidFill>
              <a:effectLst/>
              <a:latin typeface="Arial" panose="020B0604020202020204" pitchFamily="34" charset="0"/>
              <a:ea typeface="+mn-ea"/>
              <a:cs typeface="Arial" panose="020B0604020202020204" pitchFamily="34" charset="0"/>
            </a:rPr>
            <a:t> </a:t>
          </a:r>
          <a:r>
            <a:rPr lang="en-AU" sz="1000" b="0" i="0" u="none" strike="noStrike">
              <a:solidFill>
                <a:schemeClr val="dk1"/>
              </a:solidFill>
              <a:effectLst/>
              <a:latin typeface="Arial" panose="020B0604020202020204" pitchFamily="34" charset="0"/>
              <a:ea typeface="+mn-ea"/>
              <a:cs typeface="Arial" panose="020B0604020202020204" pitchFamily="34" charset="0"/>
            </a:rPr>
            <a:t>works for</a:t>
          </a:r>
          <a:r>
            <a:rPr lang="en-AU" sz="1000" b="0" i="0" u="none" strike="noStrike" baseline="0">
              <a:solidFill>
                <a:schemeClr val="dk1"/>
              </a:solidFill>
              <a:effectLst/>
              <a:latin typeface="Arial" panose="020B0604020202020204" pitchFamily="34" charset="0"/>
              <a:ea typeface="+mn-ea"/>
              <a:cs typeface="Arial" panose="020B0604020202020204" pitchFamily="34" charset="0"/>
            </a:rPr>
            <a:t> Cable 2</a:t>
          </a:r>
          <a:r>
            <a:rPr lang="en-AU" sz="1000" b="0" i="0" u="none" strike="noStrike">
              <a:solidFill>
                <a:schemeClr val="dk1"/>
              </a:solidFill>
              <a:effectLst/>
              <a:latin typeface="Arial" panose="020B0604020202020204" pitchFamily="34" charset="0"/>
              <a:ea typeface="+mn-ea"/>
              <a:cs typeface="Arial" panose="020B0604020202020204" pitchFamily="34" charset="0"/>
            </a:rPr>
            <a:t>. The average net benefit of bringing forward</a:t>
          </a:r>
          <a:r>
            <a:rPr lang="en-AU" sz="1000" b="0" i="0" u="none" strike="noStrike" baseline="0">
              <a:solidFill>
                <a:schemeClr val="dk1"/>
              </a:solidFill>
              <a:effectLst/>
              <a:latin typeface="Arial" panose="020B0604020202020204" pitchFamily="34" charset="0"/>
              <a:ea typeface="+mn-ea"/>
              <a:cs typeface="Arial" panose="020B0604020202020204" pitchFamily="34" charset="0"/>
            </a:rPr>
            <a:t> the expenditure is </a:t>
          </a:r>
          <a:r>
            <a:rPr lang="en-AU" sz="1000" b="0" i="0" u="none" strike="noStrike">
              <a:solidFill>
                <a:schemeClr val="dk1"/>
              </a:solidFill>
              <a:effectLst/>
              <a:latin typeface="Arial" panose="020B0604020202020204" pitchFamily="34" charset="0"/>
              <a:ea typeface="+mn-ea"/>
              <a:cs typeface="Arial" panose="020B0604020202020204" pitchFamily="34" charset="0"/>
            </a:rPr>
            <a:t>$176.5m in Case</a:t>
          </a:r>
          <a:r>
            <a:rPr lang="en-AU" sz="1000" b="0" i="0" u="none" strike="noStrike" baseline="0">
              <a:solidFill>
                <a:schemeClr val="dk1"/>
              </a:solidFill>
              <a:effectLst/>
              <a:latin typeface="Arial" panose="020B0604020202020204" pitchFamily="34" charset="0"/>
              <a:ea typeface="+mn-ea"/>
              <a:cs typeface="Arial" panose="020B0604020202020204" pitchFamily="34" charset="0"/>
            </a:rPr>
            <a:t> 1 and $318.4m in Case 2</a:t>
          </a:r>
          <a:r>
            <a:rPr lang="en-AU" sz="1000" b="0" i="0" u="none" strike="noStrike">
              <a:solidFill>
                <a:schemeClr val="dk1"/>
              </a:solidFill>
              <a:effectLst/>
              <a:latin typeface="Arial" panose="020B0604020202020204" pitchFamily="34" charset="0"/>
              <a:ea typeface="+mn-ea"/>
              <a:cs typeface="Arial" panose="020B0604020202020204" pitchFamily="34" charset="0"/>
            </a:rPr>
            <a:t>.</a:t>
          </a:r>
          <a:r>
            <a:rPr lang="en-AU" sz="1000" b="0" i="0" u="none" strike="noStrike" baseline="0">
              <a:solidFill>
                <a:schemeClr val="dk1"/>
              </a:solidFill>
              <a:effectLst/>
              <a:latin typeface="Arial" panose="020B0604020202020204" pitchFamily="34" charset="0"/>
              <a:ea typeface="+mn-ea"/>
              <a:cs typeface="Arial" panose="020B0604020202020204" pitchFamily="34" charset="0"/>
            </a:rPr>
            <a:t> On that basis, it is appropriate to bring forward the enabling expenditure (consistent with MLPL's Revenue Proposal).  The probability of Cable 2 not being required would need to be 72.2% or higher in Case 1 (averaged across the two scenarios) and 80.4% in Case 2 in order to justify undertaking the works separately. As Cable 2 is expected to provide a net market benefit of $443m, it is appropriate that the enabling works should proceed. These net benefits are obtained from enabling works totalling $107.8m in 2023 prices, which means that there is a compelling case for proceeding with the enabling works.</a:t>
          </a:r>
        </a:p>
        <a:p>
          <a:pPr>
            <a:lnSpc>
              <a:spcPct val="150000"/>
            </a:lnSpc>
            <a:spcBef>
              <a:spcPts val="600"/>
            </a:spcBef>
            <a:spcAft>
              <a:spcPts val="600"/>
            </a:spcAft>
          </a:pPr>
          <a:r>
            <a:rPr lang="en-AU" sz="1000" b="0" i="0" u="none" strike="noStrike">
              <a:solidFill>
                <a:schemeClr val="dk1"/>
              </a:solidFill>
              <a:effectLst/>
              <a:latin typeface="Arial" panose="020B0604020202020204" pitchFamily="34" charset="0"/>
              <a:ea typeface="+mn-ea"/>
              <a:cs typeface="Arial" panose="020B0604020202020204" pitchFamily="34" charset="0"/>
            </a:rPr>
            <a:t>2. The assumptions in the analysis presented are 'conservative' in the sense that they are likely to understate the benefits of undertaking the enabling works for Cable 2, including:</a:t>
          </a:r>
        </a:p>
        <a:p>
          <a:pPr>
            <a:lnSpc>
              <a:spcPct val="150000"/>
            </a:lnSpc>
            <a:spcBef>
              <a:spcPts val="600"/>
            </a:spcBef>
            <a:spcAft>
              <a:spcPts val="600"/>
            </a:spcAft>
          </a:pPr>
          <a:r>
            <a:rPr lang="en-AU" sz="1000" b="0" i="0" u="none" strike="noStrike">
              <a:solidFill>
                <a:schemeClr val="dk1"/>
              </a:solidFill>
              <a:effectLst/>
              <a:latin typeface="Arial" panose="020B0604020202020204" pitchFamily="34" charset="0"/>
              <a:ea typeface="+mn-ea"/>
              <a:cs typeface="Arial" panose="020B0604020202020204" pitchFamily="34" charset="0"/>
            </a:rPr>
            <a:t>(a) We</a:t>
          </a:r>
          <a:r>
            <a:rPr lang="en-AU" sz="1000" b="0" i="0" u="none" strike="noStrike" baseline="0">
              <a:solidFill>
                <a:schemeClr val="dk1"/>
              </a:solidFill>
              <a:effectLst/>
              <a:latin typeface="Arial" panose="020B0604020202020204" pitchFamily="34" charset="0"/>
              <a:ea typeface="+mn-ea"/>
              <a:cs typeface="Arial" panose="020B0604020202020204" pitchFamily="34" charset="0"/>
            </a:rPr>
            <a:t> have not assumed any </a:t>
          </a:r>
          <a:r>
            <a:rPr lang="en-AU" sz="1000" b="0" i="0" u="none" strike="noStrike">
              <a:solidFill>
                <a:schemeClr val="dk1"/>
              </a:solidFill>
              <a:effectLst/>
              <a:latin typeface="Arial" panose="020B0604020202020204" pitchFamily="34" charset="0"/>
              <a:ea typeface="+mn-ea"/>
              <a:cs typeface="Arial" panose="020B0604020202020204" pitchFamily="34" charset="0"/>
            </a:rPr>
            <a:t>cost increase</a:t>
          </a:r>
          <a:r>
            <a:rPr lang="en-AU" sz="1000" b="0" i="0" u="none" strike="noStrike" baseline="0">
              <a:solidFill>
                <a:schemeClr val="dk1"/>
              </a:solidFill>
              <a:effectLst/>
              <a:latin typeface="Arial" panose="020B0604020202020204" pitchFamily="34" charset="0"/>
              <a:ea typeface="+mn-ea"/>
              <a:cs typeface="Arial" panose="020B0604020202020204" pitchFamily="34" charset="0"/>
            </a:rPr>
            <a:t> in real terms</a:t>
          </a:r>
          <a:r>
            <a:rPr lang="en-AU" sz="1000" b="0" i="0" u="none" strike="noStrike">
              <a:solidFill>
                <a:schemeClr val="dk1"/>
              </a:solidFill>
              <a:effectLst/>
              <a:latin typeface="Arial" panose="020B0604020202020204" pitchFamily="34" charset="0"/>
              <a:ea typeface="+mn-ea"/>
              <a:cs typeface="Arial" panose="020B0604020202020204" pitchFamily="34" charset="0"/>
            </a:rPr>
            <a:t> if the</a:t>
          </a:r>
          <a:r>
            <a:rPr lang="en-AU" sz="1000" b="0" i="0" u="none" strike="noStrike" baseline="0">
              <a:solidFill>
                <a:schemeClr val="dk1"/>
              </a:solidFill>
              <a:effectLst/>
              <a:latin typeface="Arial" panose="020B0604020202020204" pitchFamily="34" charset="0"/>
              <a:ea typeface="+mn-ea"/>
              <a:cs typeface="Arial" panose="020B0604020202020204" pitchFamily="34" charset="0"/>
            </a:rPr>
            <a:t> works for Cable 2 are undertaken later. In practice, however, it is likely that the Cable 2 works would be substantially higher both in relation to ordinary cost escalation (above CPI), but also to address the safety risks associated with civil works being conducted close to a live cable.  It is highly likely that increased easement sizes and safety-related costs would arise if the work were undertaken separately. </a:t>
          </a:r>
          <a:r>
            <a:rPr lang="en-AU" sz="1000">
              <a:latin typeface="Arial" panose="020B0604020202020204" pitchFamily="34" charset="0"/>
              <a:cs typeface="Arial" panose="020B0604020202020204" pitchFamily="34" charset="0"/>
            </a:rPr>
            <a:t> </a:t>
          </a:r>
        </a:p>
        <a:p>
          <a:pPr>
            <a:lnSpc>
              <a:spcPct val="150000"/>
            </a:lnSpc>
            <a:spcBef>
              <a:spcPts val="600"/>
            </a:spcBef>
            <a:spcAft>
              <a:spcPts val="600"/>
            </a:spcAft>
          </a:pPr>
          <a:r>
            <a:rPr lang="en-AU" sz="1000" b="0" i="0" u="none" strike="noStrike">
              <a:solidFill>
                <a:schemeClr val="dk1"/>
              </a:solidFill>
              <a:effectLst/>
              <a:latin typeface="Arial" panose="020B0604020202020204" pitchFamily="34" charset="0"/>
              <a:ea typeface="+mn-ea"/>
              <a:cs typeface="Arial" panose="020B0604020202020204" pitchFamily="34" charset="0"/>
            </a:rPr>
            <a:t>(b) We</a:t>
          </a:r>
          <a:r>
            <a:rPr lang="en-AU" sz="1000" b="0" i="0" u="none" strike="noStrike" baseline="0">
              <a:solidFill>
                <a:schemeClr val="dk1"/>
              </a:solidFill>
              <a:effectLst/>
              <a:latin typeface="Arial" panose="020B0604020202020204" pitchFamily="34" charset="0"/>
              <a:ea typeface="+mn-ea"/>
              <a:cs typeface="Arial" panose="020B0604020202020204" pitchFamily="34" charset="0"/>
            </a:rPr>
            <a:t> have adopted r</a:t>
          </a:r>
          <a:r>
            <a:rPr lang="en-AU" sz="1000" b="0" i="0" u="none" strike="noStrike">
              <a:solidFill>
                <a:schemeClr val="dk1"/>
              </a:solidFill>
              <a:effectLst/>
              <a:latin typeface="Arial" panose="020B0604020202020204" pitchFamily="34" charset="0"/>
              <a:ea typeface="+mn-ea"/>
              <a:cs typeface="Arial" panose="020B0604020202020204" pitchFamily="34" charset="0"/>
            </a:rPr>
            <a:t>elatively modest assumptions regarding disruption/stakeholder management costs.</a:t>
          </a:r>
          <a:r>
            <a:rPr lang="en-AU" sz="1000">
              <a:latin typeface="Arial" panose="020B0604020202020204" pitchFamily="34" charset="0"/>
              <a:cs typeface="Arial" panose="020B0604020202020204" pitchFamily="34" charset="0"/>
            </a:rPr>
            <a:t> </a:t>
          </a:r>
        </a:p>
        <a:p>
          <a:pPr>
            <a:lnSpc>
              <a:spcPct val="150000"/>
            </a:lnSpc>
            <a:spcBef>
              <a:spcPts val="600"/>
            </a:spcBef>
            <a:spcAft>
              <a:spcPts val="600"/>
            </a:spcAft>
          </a:pPr>
          <a:r>
            <a:rPr lang="en-AU" sz="1000" b="0" i="0" u="none" strike="noStrike">
              <a:solidFill>
                <a:schemeClr val="dk1"/>
              </a:solidFill>
              <a:effectLst/>
              <a:latin typeface="Arial" panose="020B0604020202020204" pitchFamily="34" charset="0"/>
              <a:ea typeface="+mn-ea"/>
              <a:cs typeface="Arial" panose="020B0604020202020204" pitchFamily="34" charset="0"/>
            </a:rPr>
            <a:t>(c) The</a:t>
          </a:r>
          <a:r>
            <a:rPr lang="en-AU" sz="1000" b="0" i="0" u="none" strike="noStrike" baseline="0">
              <a:solidFill>
                <a:schemeClr val="dk1"/>
              </a:solidFill>
              <a:effectLst/>
              <a:latin typeface="Arial" panose="020B0604020202020204" pitchFamily="34" charset="0"/>
              <a:ea typeface="+mn-ea"/>
              <a:cs typeface="Arial" panose="020B0604020202020204" pitchFamily="34" charset="0"/>
            </a:rPr>
            <a:t> analysis </a:t>
          </a:r>
          <a:r>
            <a:rPr lang="en-AU" sz="1000" b="0" i="0" u="none" strike="noStrike">
              <a:solidFill>
                <a:schemeClr val="dk1"/>
              </a:solidFill>
              <a:effectLst/>
              <a:latin typeface="Arial" panose="020B0604020202020204" pitchFamily="34" charset="0"/>
              <a:ea typeface="+mn-ea"/>
              <a:cs typeface="Arial" panose="020B0604020202020204" pitchFamily="34" charset="0"/>
            </a:rPr>
            <a:t>allows for project delays without any consequential impact on the total project costs.</a:t>
          </a:r>
          <a:r>
            <a:rPr lang="en-AU" sz="1000">
              <a:latin typeface="Arial" panose="020B0604020202020204" pitchFamily="34" charset="0"/>
              <a:cs typeface="Arial" panose="020B0604020202020204" pitchFamily="34" charset="0"/>
            </a:rPr>
            <a:t> </a:t>
          </a:r>
        </a:p>
        <a:p>
          <a:pPr>
            <a:lnSpc>
              <a:spcPct val="150000"/>
            </a:lnSpc>
            <a:spcBef>
              <a:spcPts val="600"/>
            </a:spcBef>
            <a:spcAft>
              <a:spcPts val="600"/>
            </a:spcAft>
          </a:pPr>
          <a:r>
            <a:rPr lang="en-AU" sz="1000">
              <a:latin typeface="Arial" panose="020B0604020202020204" pitchFamily="34" charset="0"/>
              <a:cs typeface="Arial" panose="020B0604020202020204" pitchFamily="34" charset="0"/>
            </a:rPr>
            <a:t>(d) No allowance has been made in relation</a:t>
          </a:r>
          <a:r>
            <a:rPr lang="en-AU" sz="1000" baseline="0">
              <a:latin typeface="Arial" panose="020B0604020202020204" pitchFamily="34" charset="0"/>
              <a:cs typeface="Arial" panose="020B0604020202020204" pitchFamily="34" charset="0"/>
            </a:rPr>
            <a:t> to the impact of separating the Cable 2 works on MLPL's environmental approvals. This cost impact could be highly significant.</a:t>
          </a:r>
        </a:p>
        <a:p>
          <a:pPr>
            <a:lnSpc>
              <a:spcPct val="150000"/>
            </a:lnSpc>
            <a:spcBef>
              <a:spcPts val="600"/>
            </a:spcBef>
            <a:spcAft>
              <a:spcPts val="600"/>
            </a:spcAft>
          </a:pPr>
          <a:r>
            <a:rPr lang="en-AU" sz="1000" baseline="0">
              <a:latin typeface="Arial" panose="020B0604020202020204" pitchFamily="34" charset="0"/>
              <a:cs typeface="Arial" panose="020B0604020202020204" pitchFamily="34" charset="0"/>
            </a:rPr>
            <a:t>(e) We have not increased the net benefits from Cable 2 that would result from adopting a discount rate consistent with concessional finance.  Concessional finance has only been applied in relation to the cost benefit analysis, but adopting the same net benefits from Cable 2 as $443 million.</a:t>
          </a:r>
          <a:endParaRPr lang="en-AU" sz="1000">
            <a:latin typeface="Arial" panose="020B0604020202020204" pitchFamily="34" charset="0"/>
            <a:cs typeface="Arial" panose="020B0604020202020204" pitchFamily="34" charset="0"/>
          </a:endParaRPr>
        </a:p>
        <a:p>
          <a:pPr>
            <a:lnSpc>
              <a:spcPct val="150000"/>
            </a:lnSpc>
            <a:spcBef>
              <a:spcPts val="600"/>
            </a:spcBef>
            <a:spcAft>
              <a:spcPts val="600"/>
            </a:spcAft>
          </a:pPr>
          <a:r>
            <a:rPr lang="en-AU" sz="1000" b="0" i="0" u="none" strike="noStrike" baseline="0">
              <a:solidFill>
                <a:schemeClr val="dk1"/>
              </a:solidFill>
              <a:effectLst/>
              <a:latin typeface="Arial" panose="020B0604020202020204" pitchFamily="34" charset="0"/>
              <a:ea typeface="+mn-ea"/>
              <a:cs typeface="Arial" panose="020B0604020202020204" pitchFamily="34" charset="0"/>
            </a:rPr>
            <a:t>These conservative assumptions suggest that the case for undertaking the enabling works for Cable 2 will be substantially higher than indicated here.</a:t>
          </a:r>
          <a:endParaRPr lang="en-AU" sz="1000" b="0" i="0" u="none" strike="noStrike">
            <a:solidFill>
              <a:schemeClr val="dk1"/>
            </a:solidFill>
            <a:effectLst/>
            <a:latin typeface="Arial" panose="020B0604020202020204" pitchFamily="34" charset="0"/>
            <a:ea typeface="+mn-ea"/>
            <a:cs typeface="Arial" panose="020B0604020202020204" pitchFamily="34" charset="0"/>
          </a:endParaRPr>
        </a:p>
        <a:p>
          <a:pPr>
            <a:lnSpc>
              <a:spcPct val="150000"/>
            </a:lnSpc>
            <a:spcBef>
              <a:spcPts val="600"/>
            </a:spcBef>
            <a:spcAft>
              <a:spcPts val="600"/>
            </a:spcAft>
          </a:pPr>
          <a:r>
            <a:rPr lang="en-AU" sz="1000" b="0" i="0" u="none" strike="noStrike">
              <a:solidFill>
                <a:schemeClr val="dk1"/>
              </a:solidFill>
              <a:effectLst/>
              <a:latin typeface="Arial" panose="020B0604020202020204" pitchFamily="34" charset="0"/>
              <a:ea typeface="+mn-ea"/>
              <a:cs typeface="Arial" panose="020B0604020202020204" pitchFamily="34" charset="0"/>
            </a:rPr>
            <a:t>4. We have</a:t>
          </a:r>
          <a:r>
            <a:rPr lang="en-AU" sz="1000" b="0" i="0" u="none" strike="noStrike" baseline="0">
              <a:solidFill>
                <a:schemeClr val="dk1"/>
              </a:solidFill>
              <a:effectLst/>
              <a:latin typeface="Arial" panose="020B0604020202020204" pitchFamily="34" charset="0"/>
              <a:ea typeface="+mn-ea"/>
              <a:cs typeface="Arial" panose="020B0604020202020204" pitchFamily="34" charset="0"/>
            </a:rPr>
            <a:t> </a:t>
          </a:r>
          <a:r>
            <a:rPr lang="en-AU" sz="1000" b="0" i="0" u="none" strike="noStrike">
              <a:solidFill>
                <a:schemeClr val="dk1"/>
              </a:solidFill>
              <a:effectLst/>
              <a:latin typeface="Arial" panose="020B0604020202020204" pitchFamily="34" charset="0"/>
              <a:ea typeface="+mn-ea"/>
              <a:cs typeface="Arial" panose="020B0604020202020204" pitchFamily="34" charset="0"/>
            </a:rPr>
            <a:t>apportioned the delay and project cancellation costs between the LCC and LHDD works</a:t>
          </a:r>
          <a:r>
            <a:rPr lang="en-AU" sz="1000" b="0" i="0" u="none" strike="noStrike" baseline="0">
              <a:solidFill>
                <a:schemeClr val="dk1"/>
              </a:solidFill>
              <a:effectLst/>
              <a:latin typeface="Arial" panose="020B0604020202020204" pitchFamily="34" charset="0"/>
              <a:ea typeface="+mn-ea"/>
              <a:cs typeface="Arial" panose="020B0604020202020204" pitchFamily="34" charset="0"/>
            </a:rPr>
            <a:t> on a 50/50 basis. However, this approach is only appropriate if both works are either undertaken or not undertaken.  </a:t>
          </a:r>
          <a:r>
            <a:rPr lang="en-AU" sz="1000" b="0" i="0" u="none" strike="noStrike">
              <a:solidFill>
                <a:schemeClr val="dk1"/>
              </a:solidFill>
              <a:effectLst/>
              <a:latin typeface="Arial" panose="020B0604020202020204" pitchFamily="34" charset="0"/>
              <a:ea typeface="+mn-ea"/>
              <a:cs typeface="Arial" panose="020B0604020202020204" pitchFamily="34" charset="0"/>
            </a:rPr>
            <a:t>To consider whether only</a:t>
          </a:r>
          <a:r>
            <a:rPr lang="en-AU" sz="1000" b="0" i="0" u="none" strike="noStrike" baseline="0">
              <a:solidFill>
                <a:schemeClr val="dk1"/>
              </a:solidFill>
              <a:effectLst/>
              <a:latin typeface="Arial" panose="020B0604020202020204" pitchFamily="34" charset="0"/>
              <a:ea typeface="+mn-ea"/>
              <a:cs typeface="Arial" panose="020B0604020202020204" pitchFamily="34" charset="0"/>
            </a:rPr>
            <a:t> </a:t>
          </a:r>
          <a:r>
            <a:rPr lang="en-AU" sz="1000" b="0" i="0" u="none" strike="noStrike">
              <a:solidFill>
                <a:schemeClr val="dk1"/>
              </a:solidFill>
              <a:effectLst/>
              <a:latin typeface="Arial" panose="020B0604020202020204" pitchFamily="34" charset="0"/>
              <a:ea typeface="+mn-ea"/>
              <a:cs typeface="Arial" panose="020B0604020202020204" pitchFamily="34" charset="0"/>
            </a:rPr>
            <a:t>one element should be brought</a:t>
          </a:r>
          <a:r>
            <a:rPr lang="en-AU" sz="1000" b="0" i="0" u="none" strike="noStrike" baseline="0">
              <a:solidFill>
                <a:schemeClr val="dk1"/>
              </a:solidFill>
              <a:effectLst/>
              <a:latin typeface="Arial" panose="020B0604020202020204" pitchFamily="34" charset="0"/>
              <a:ea typeface="+mn-ea"/>
              <a:cs typeface="Arial" panose="020B0604020202020204" pitchFamily="34" charset="0"/>
            </a:rPr>
            <a:t> forward, </a:t>
          </a:r>
          <a:r>
            <a:rPr lang="en-AU" sz="1000" b="0" i="0" u="none" strike="noStrike">
              <a:solidFill>
                <a:schemeClr val="dk1"/>
              </a:solidFill>
              <a:effectLst/>
              <a:latin typeface="Arial" panose="020B0604020202020204" pitchFamily="34" charset="0"/>
              <a:ea typeface="+mn-ea"/>
              <a:cs typeface="Arial" panose="020B0604020202020204" pitchFamily="34" charset="0"/>
            </a:rPr>
            <a:t>the analysis would need to be updated to attribute the total delay or cancellation costs to each case.</a:t>
          </a:r>
          <a:r>
            <a:rPr lang="en-AU" sz="1000" b="0" i="0" u="none" strike="noStrike" baseline="0">
              <a:solidFill>
                <a:schemeClr val="dk1"/>
              </a:solidFill>
              <a:effectLst/>
              <a:latin typeface="Arial" panose="020B0604020202020204" pitchFamily="34" charset="0"/>
              <a:ea typeface="+mn-ea"/>
              <a:cs typeface="Arial" panose="020B0604020202020204" pitchFamily="34" charset="0"/>
            </a:rPr>
            <a:t>  This is because the delay or project cancellation costs could be caused if either category of enabling work is not undertaken.</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6E594A-B638-4FE8-94E5-3F559784BBD4}">
  <dimension ref="A1:N93"/>
  <sheetViews>
    <sheetView topLeftCell="A30" zoomScaleNormal="100" workbookViewId="0">
      <selection activeCell="N1" sqref="N1"/>
    </sheetView>
  </sheetViews>
  <sheetFormatPr defaultColWidth="9.1796875" defaultRowHeight="14"/>
  <cols>
    <col min="1" max="1" width="1.453125" style="1" customWidth="1"/>
    <col min="2" max="2" width="10.81640625" style="1" customWidth="1"/>
    <col min="3" max="3" width="18.453125" style="1" customWidth="1"/>
    <col min="4" max="4" width="10.6328125" style="1" customWidth="1"/>
    <col min="5" max="5" width="11" style="1" customWidth="1"/>
    <col min="6" max="7" width="9.1796875" style="1"/>
    <col min="8" max="9" width="9.1796875" style="1" customWidth="1"/>
    <col min="10" max="16384" width="9.1796875" style="1"/>
  </cols>
  <sheetData>
    <row r="1" spans="1:14" ht="23">
      <c r="A1" s="2" t="s">
        <v>0</v>
      </c>
    </row>
    <row r="2" spans="1:14" ht="6" customHeight="1" thickBot="1"/>
    <row r="3" spans="1:14" ht="14.5" thickBot="1">
      <c r="B3" s="10" t="s">
        <v>1</v>
      </c>
      <c r="C3" s="11"/>
      <c r="D3" s="11"/>
      <c r="E3" s="11"/>
      <c r="F3" s="11"/>
      <c r="G3" s="11"/>
      <c r="H3" s="11"/>
      <c r="I3" s="11"/>
      <c r="J3" s="11"/>
      <c r="K3" s="11"/>
      <c r="L3" s="11"/>
      <c r="M3" s="11"/>
      <c r="N3" s="12"/>
    </row>
    <row r="4" spans="1:14">
      <c r="B4" s="102"/>
      <c r="C4" s="3"/>
      <c r="D4" s="3"/>
      <c r="E4" s="3"/>
      <c r="F4" s="3"/>
      <c r="G4" s="3"/>
      <c r="H4" s="3"/>
      <c r="I4" s="3"/>
      <c r="J4" s="3"/>
      <c r="K4" s="3"/>
      <c r="L4" s="3"/>
      <c r="M4" s="3"/>
      <c r="N4" s="4"/>
    </row>
    <row r="5" spans="1:14">
      <c r="B5" s="5"/>
      <c r="N5" s="6"/>
    </row>
    <row r="6" spans="1:14">
      <c r="B6" s="5"/>
      <c r="N6" s="6"/>
    </row>
    <row r="7" spans="1:14">
      <c r="B7" s="5"/>
      <c r="N7" s="6"/>
    </row>
    <row r="8" spans="1:14">
      <c r="B8" s="5"/>
      <c r="N8" s="6"/>
    </row>
    <row r="9" spans="1:14">
      <c r="B9" s="5"/>
      <c r="N9" s="6"/>
    </row>
    <row r="10" spans="1:14">
      <c r="B10" s="5"/>
      <c r="N10" s="6"/>
    </row>
    <row r="11" spans="1:14">
      <c r="B11" s="5"/>
      <c r="N11" s="6"/>
    </row>
    <row r="12" spans="1:14">
      <c r="B12" s="5"/>
      <c r="N12" s="6"/>
    </row>
    <row r="13" spans="1:14">
      <c r="B13" s="5"/>
      <c r="N13" s="6"/>
    </row>
    <row r="14" spans="1:14">
      <c r="B14" s="5"/>
      <c r="N14" s="6"/>
    </row>
    <row r="15" spans="1:14">
      <c r="B15" s="5"/>
      <c r="N15" s="6"/>
    </row>
    <row r="16" spans="1:14">
      <c r="B16" s="5"/>
      <c r="N16" s="6"/>
    </row>
    <row r="17" spans="2:14">
      <c r="B17" s="5"/>
      <c r="N17" s="6"/>
    </row>
    <row r="18" spans="2:14">
      <c r="B18" s="5"/>
      <c r="N18" s="6"/>
    </row>
    <row r="19" spans="2:14">
      <c r="B19" s="5"/>
      <c r="N19" s="6"/>
    </row>
    <row r="20" spans="2:14">
      <c r="B20" s="5"/>
      <c r="N20" s="6"/>
    </row>
    <row r="21" spans="2:14">
      <c r="B21" s="5"/>
      <c r="N21" s="6"/>
    </row>
    <row r="22" spans="2:14">
      <c r="B22" s="5"/>
      <c r="N22" s="6"/>
    </row>
    <row r="23" spans="2:14">
      <c r="B23" s="5"/>
      <c r="N23" s="6"/>
    </row>
    <row r="24" spans="2:14">
      <c r="B24" s="5"/>
      <c r="N24" s="6"/>
    </row>
    <row r="25" spans="2:14">
      <c r="B25" s="5"/>
      <c r="N25" s="6"/>
    </row>
    <row r="26" spans="2:14">
      <c r="B26" s="5"/>
      <c r="N26" s="6"/>
    </row>
    <row r="27" spans="2:14">
      <c r="B27" s="5"/>
      <c r="N27" s="6"/>
    </row>
    <row r="28" spans="2:14">
      <c r="B28" s="5"/>
      <c r="N28" s="6"/>
    </row>
    <row r="29" spans="2:14" ht="14.5" thickBot="1">
      <c r="B29" s="7"/>
      <c r="C29" s="8"/>
      <c r="D29" s="8"/>
      <c r="E29" s="8"/>
      <c r="F29" s="8"/>
      <c r="G29" s="8"/>
      <c r="H29" s="8"/>
      <c r="I29" s="8"/>
      <c r="J29" s="8"/>
      <c r="K29" s="8"/>
      <c r="L29" s="8"/>
      <c r="M29" s="8"/>
      <c r="N29" s="9"/>
    </row>
    <row r="31" spans="2:14">
      <c r="B31" s="125" t="s">
        <v>112</v>
      </c>
    </row>
    <row r="32" spans="2:14" customFormat="1" ht="15" thickBot="1">
      <c r="B32" s="1"/>
      <c r="C32" s="1"/>
      <c r="D32" s="1"/>
      <c r="E32" s="1"/>
      <c r="I32" s="151" t="s">
        <v>2</v>
      </c>
    </row>
    <row r="33" spans="2:12" ht="15" customHeight="1">
      <c r="B33" s="171" t="s">
        <v>3</v>
      </c>
      <c r="C33" s="172"/>
      <c r="D33" s="172"/>
      <c r="E33" s="172"/>
      <c r="F33" s="173"/>
      <c r="G33"/>
      <c r="H33"/>
      <c r="I33" t="s">
        <v>111</v>
      </c>
      <c r="J33"/>
      <c r="K33"/>
      <c r="L33"/>
    </row>
    <row r="34" spans="2:12" ht="16" customHeight="1" thickBot="1">
      <c r="B34" s="174"/>
      <c r="C34" s="175"/>
      <c r="D34" s="175"/>
      <c r="E34" s="175"/>
      <c r="F34" s="176"/>
      <c r="G34"/>
      <c r="H34"/>
      <c r="I34" t="s">
        <v>118</v>
      </c>
      <c r="J34"/>
      <c r="K34"/>
      <c r="L34"/>
    </row>
    <row r="35" spans="2:12" ht="25.5" customHeight="1" thickBot="1">
      <c r="C35"/>
      <c r="D35" s="177" t="s">
        <v>4</v>
      </c>
      <c r="E35" s="178"/>
      <c r="F35" s="179"/>
      <c r="G35"/>
      <c r="H35"/>
      <c r="I35"/>
      <c r="J35"/>
      <c r="K35"/>
      <c r="L35"/>
    </row>
    <row r="36" spans="2:12" ht="20" customHeight="1" thickBot="1">
      <c r="B36" s="105"/>
      <c r="C36"/>
      <c r="D36" s="122" t="s">
        <v>5</v>
      </c>
      <c r="E36" s="122" t="s">
        <v>6</v>
      </c>
      <c r="F36" s="123" t="s">
        <v>7</v>
      </c>
      <c r="G36"/>
      <c r="H36"/>
      <c r="I36"/>
      <c r="J36"/>
      <c r="K36"/>
      <c r="L36"/>
    </row>
    <row r="37" spans="2:12" ht="20" customHeight="1" thickBot="1">
      <c r="B37" s="167" t="s">
        <v>8</v>
      </c>
      <c r="C37" s="167"/>
      <c r="D37" s="127">
        <f>'CASE 1_BoW'!C11+'CASE 1_LHDD'!C11</f>
        <v>384.03571207476301</v>
      </c>
      <c r="E37" s="127">
        <f>'CASE 1_BoW'!C21+'CASE 1_LHDD'!C21</f>
        <v>384.03571207476301</v>
      </c>
      <c r="F37" s="124"/>
      <c r="G37"/>
      <c r="H37"/>
      <c r="I37"/>
      <c r="J37"/>
      <c r="K37"/>
      <c r="L37"/>
    </row>
    <row r="38" spans="2:12" ht="20" customHeight="1" thickBot="1">
      <c r="B38" s="168" t="s">
        <v>9</v>
      </c>
      <c r="C38" s="168"/>
      <c r="D38" s="128">
        <f>'CASE 1_BoW'!D11+'CASE 1_LHDD'!D11</f>
        <v>510.35182533823797</v>
      </c>
      <c r="E38" s="128">
        <f>'CASE 1_BoW'!D21+'CASE 1_LHDD'!D21</f>
        <v>610.79734368066681</v>
      </c>
      <c r="F38" s="124"/>
      <c r="G38"/>
      <c r="H38"/>
      <c r="I38"/>
      <c r="J38"/>
      <c r="K38"/>
      <c r="L38"/>
    </row>
    <row r="39" spans="2:12" ht="20" customHeight="1" thickBot="1">
      <c r="B39" s="169" t="s">
        <v>10</v>
      </c>
      <c r="C39" s="170"/>
      <c r="D39" s="129">
        <f>D38-D37</f>
        <v>126.31611326347496</v>
      </c>
      <c r="E39" s="129">
        <f t="shared" ref="E39" si="0">E38-E37</f>
        <v>226.7616316059038</v>
      </c>
      <c r="F39" s="126">
        <f>AVERAGE(D39:E39)</f>
        <v>176.53887243468938</v>
      </c>
      <c r="G39"/>
      <c r="H39"/>
      <c r="I39"/>
      <c r="J39"/>
      <c r="K39"/>
      <c r="L39"/>
    </row>
    <row r="40" spans="2:12" ht="20" customHeight="1">
      <c r="B40" s="125"/>
      <c r="C40" s="125"/>
      <c r="D40" s="146"/>
      <c r="E40" s="146"/>
      <c r="F40" s="147"/>
      <c r="G40"/>
      <c r="H40"/>
      <c r="I40"/>
      <c r="J40"/>
      <c r="K40"/>
      <c r="L40"/>
    </row>
    <row r="41" spans="2:12" ht="20" customHeight="1">
      <c r="B41" s="125"/>
      <c r="C41" s="125"/>
      <c r="D41" s="146"/>
      <c r="E41" s="146"/>
      <c r="F41" s="147"/>
      <c r="G41"/>
      <c r="H41"/>
      <c r="I41"/>
      <c r="J41"/>
      <c r="K41"/>
      <c r="L41"/>
    </row>
    <row r="42" spans="2:12" ht="20" customHeight="1">
      <c r="B42" s="125" t="s">
        <v>113</v>
      </c>
      <c r="G42"/>
      <c r="H42"/>
      <c r="I42"/>
      <c r="J42"/>
      <c r="K42"/>
      <c r="L42"/>
    </row>
    <row r="43" spans="2:12" ht="20" customHeight="1" thickBot="1">
      <c r="F43"/>
      <c r="G43"/>
      <c r="H43"/>
      <c r="I43" s="151" t="s">
        <v>2</v>
      </c>
      <c r="J43"/>
      <c r="K43"/>
      <c r="L43"/>
    </row>
    <row r="44" spans="2:12" ht="20" customHeight="1">
      <c r="B44" s="171" t="s">
        <v>3</v>
      </c>
      <c r="C44" s="172"/>
      <c r="D44" s="172"/>
      <c r="E44" s="172"/>
      <c r="F44" s="173"/>
      <c r="G44"/>
      <c r="H44"/>
      <c r="I44" t="s">
        <v>11</v>
      </c>
      <c r="J44"/>
      <c r="K44"/>
      <c r="L44"/>
    </row>
    <row r="45" spans="2:12" ht="20" customHeight="1" thickBot="1">
      <c r="B45" s="174"/>
      <c r="C45" s="175"/>
      <c r="D45" s="175"/>
      <c r="E45" s="175"/>
      <c r="F45" s="176"/>
      <c r="G45"/>
      <c r="H45"/>
      <c r="I45" s="148"/>
      <c r="J45"/>
      <c r="K45"/>
      <c r="L45"/>
    </row>
    <row r="46" spans="2:12" ht="20" customHeight="1" thickBot="1">
      <c r="C46"/>
      <c r="D46" s="177" t="s">
        <v>4</v>
      </c>
      <c r="E46" s="178"/>
      <c r="F46" s="179"/>
      <c r="G46"/>
      <c r="H46"/>
      <c r="I46"/>
      <c r="J46"/>
      <c r="K46"/>
      <c r="L46"/>
    </row>
    <row r="47" spans="2:12" ht="20" customHeight="1" thickBot="1">
      <c r="B47" s="105"/>
      <c r="C47"/>
      <c r="D47" s="122" t="s">
        <v>5</v>
      </c>
      <c r="E47" s="122" t="s">
        <v>6</v>
      </c>
      <c r="F47" s="123" t="s">
        <v>7</v>
      </c>
      <c r="G47"/>
      <c r="H47"/>
      <c r="I47"/>
      <c r="J47"/>
      <c r="K47"/>
      <c r="L47"/>
    </row>
    <row r="48" spans="2:12" ht="20" customHeight="1" thickBot="1">
      <c r="B48" s="167" t="s">
        <v>8</v>
      </c>
      <c r="C48" s="167"/>
      <c r="D48" s="127">
        <f>'CASE 2_BoW'!C11+'CASE 2_LHDD'!C11</f>
        <v>426.48673769162031</v>
      </c>
      <c r="E48" s="127">
        <f>'CASE 2_BoW'!C21+'CASE 2_LHDD'!C21</f>
        <v>426.48673769162031</v>
      </c>
      <c r="F48" s="124"/>
      <c r="G48"/>
      <c r="H48"/>
      <c r="I48"/>
      <c r="J48"/>
      <c r="K48"/>
      <c r="L48"/>
    </row>
    <row r="49" spans="2:14" ht="20" customHeight="1" thickBot="1">
      <c r="B49" s="168" t="s">
        <v>9</v>
      </c>
      <c r="C49" s="168"/>
      <c r="D49" s="128">
        <f>'CASE 2_BoW'!D11+'CASE 2_LHDD'!D11</f>
        <v>647.17423057842848</v>
      </c>
      <c r="E49" s="128">
        <f>'CASE 2_BoW'!D21+'CASE 2_LHDD'!D21</f>
        <v>842.5116372511078</v>
      </c>
      <c r="F49" s="124"/>
      <c r="G49"/>
      <c r="H49"/>
      <c r="I49"/>
      <c r="J49"/>
      <c r="K49"/>
      <c r="L49"/>
    </row>
    <row r="50" spans="2:14" ht="20" customHeight="1" thickBot="1">
      <c r="B50" s="169" t="s">
        <v>10</v>
      </c>
      <c r="C50" s="170"/>
      <c r="D50" s="129">
        <f>D49-D48</f>
        <v>220.68749288680817</v>
      </c>
      <c r="E50" s="129">
        <f t="shared" ref="E50" si="1">E49-E48</f>
        <v>416.02489955948749</v>
      </c>
      <c r="F50" s="126">
        <f>AVERAGE(D50:E50)</f>
        <v>318.35619622314783</v>
      </c>
      <c r="G50"/>
      <c r="H50"/>
      <c r="I50"/>
      <c r="J50"/>
      <c r="K50"/>
      <c r="L50"/>
    </row>
    <row r="51" spans="2:14" ht="14.5">
      <c r="B51"/>
      <c r="C51"/>
      <c r="D51"/>
      <c r="E51"/>
      <c r="H51"/>
      <c r="I51"/>
      <c r="J51"/>
      <c r="K51"/>
    </row>
    <row r="52" spans="2:14" ht="14.5">
      <c r="B52" s="105" t="s">
        <v>12</v>
      </c>
      <c r="E52"/>
      <c r="H52"/>
      <c r="I52"/>
      <c r="J52"/>
      <c r="K52"/>
    </row>
    <row r="53" spans="2:14" ht="14.5">
      <c r="B53" s="125" t="s">
        <v>13</v>
      </c>
      <c r="C53" s="1" t="s">
        <v>14</v>
      </c>
      <c r="E53"/>
      <c r="H53"/>
      <c r="I53"/>
      <c r="J53"/>
      <c r="K53"/>
    </row>
    <row r="54" spans="2:14" ht="14.5">
      <c r="B54" s="125" t="s">
        <v>15</v>
      </c>
      <c r="C54" s="1" t="s">
        <v>16</v>
      </c>
      <c r="E54"/>
      <c r="H54"/>
      <c r="I54"/>
      <c r="J54"/>
      <c r="K54"/>
    </row>
    <row r="55" spans="2:14" ht="14.5" thickBot="1"/>
    <row r="56" spans="2:14" ht="14.5" thickBot="1">
      <c r="B56" s="10" t="s">
        <v>17</v>
      </c>
      <c r="C56" s="11"/>
      <c r="D56" s="11"/>
      <c r="E56" s="11"/>
      <c r="F56" s="11"/>
      <c r="G56" s="11"/>
      <c r="H56" s="11"/>
      <c r="I56" s="11"/>
      <c r="J56" s="11"/>
      <c r="K56" s="11"/>
      <c r="L56" s="11"/>
      <c r="M56" s="11"/>
      <c r="N56" s="12"/>
    </row>
    <row r="57" spans="2:14">
      <c r="B57" s="5"/>
      <c r="N57" s="6"/>
    </row>
    <row r="58" spans="2:14">
      <c r="B58" s="5"/>
      <c r="N58" s="6"/>
    </row>
    <row r="59" spans="2:14">
      <c r="B59" s="5"/>
      <c r="N59" s="6"/>
    </row>
    <row r="60" spans="2:14">
      <c r="B60" s="5"/>
      <c r="N60" s="6"/>
    </row>
    <row r="61" spans="2:14">
      <c r="B61" s="5"/>
      <c r="N61" s="6"/>
    </row>
    <row r="62" spans="2:14">
      <c r="B62" s="5"/>
      <c r="N62" s="6"/>
    </row>
    <row r="63" spans="2:14">
      <c r="B63" s="5"/>
      <c r="N63" s="6"/>
    </row>
    <row r="64" spans="2:14">
      <c r="B64" s="5"/>
      <c r="N64" s="6"/>
    </row>
    <row r="65" spans="2:14">
      <c r="B65" s="5"/>
      <c r="N65" s="6"/>
    </row>
    <row r="66" spans="2:14">
      <c r="B66" s="5"/>
      <c r="N66" s="6"/>
    </row>
    <row r="67" spans="2:14">
      <c r="B67" s="5"/>
      <c r="N67" s="6"/>
    </row>
    <row r="68" spans="2:14">
      <c r="B68" s="5"/>
      <c r="N68" s="6"/>
    </row>
    <row r="69" spans="2:14">
      <c r="B69" s="5"/>
      <c r="N69" s="6"/>
    </row>
    <row r="70" spans="2:14">
      <c r="B70" s="5"/>
      <c r="N70" s="6"/>
    </row>
    <row r="71" spans="2:14">
      <c r="B71" s="5"/>
      <c r="N71" s="6"/>
    </row>
    <row r="72" spans="2:14">
      <c r="B72" s="5"/>
      <c r="N72" s="6"/>
    </row>
    <row r="73" spans="2:14">
      <c r="B73" s="5"/>
      <c r="N73" s="6"/>
    </row>
    <row r="74" spans="2:14">
      <c r="B74" s="5"/>
      <c r="N74" s="6"/>
    </row>
    <row r="75" spans="2:14">
      <c r="B75" s="5"/>
      <c r="N75" s="6"/>
    </row>
    <row r="76" spans="2:14">
      <c r="B76" s="5"/>
      <c r="N76" s="6"/>
    </row>
    <row r="77" spans="2:14">
      <c r="B77" s="5"/>
      <c r="N77" s="6"/>
    </row>
    <row r="78" spans="2:14">
      <c r="B78" s="5"/>
      <c r="N78" s="6"/>
    </row>
    <row r="79" spans="2:14">
      <c r="B79" s="5"/>
      <c r="N79" s="6"/>
    </row>
    <row r="80" spans="2:14">
      <c r="B80" s="5"/>
      <c r="N80" s="6"/>
    </row>
    <row r="81" spans="2:14">
      <c r="B81" s="5"/>
      <c r="N81" s="6"/>
    </row>
    <row r="82" spans="2:14">
      <c r="B82" s="5"/>
      <c r="N82" s="6"/>
    </row>
    <row r="83" spans="2:14">
      <c r="B83" s="5"/>
      <c r="N83" s="6"/>
    </row>
    <row r="84" spans="2:14">
      <c r="B84" s="5"/>
      <c r="N84" s="6"/>
    </row>
    <row r="85" spans="2:14">
      <c r="B85" s="5"/>
      <c r="N85" s="6"/>
    </row>
    <row r="86" spans="2:14">
      <c r="B86" s="5"/>
      <c r="N86" s="6"/>
    </row>
    <row r="87" spans="2:14">
      <c r="B87" s="5"/>
      <c r="N87" s="6"/>
    </row>
    <row r="88" spans="2:14">
      <c r="B88" s="5"/>
      <c r="N88" s="6"/>
    </row>
    <row r="89" spans="2:14">
      <c r="B89" s="5"/>
      <c r="N89" s="6"/>
    </row>
    <row r="90" spans="2:14">
      <c r="B90" s="5"/>
      <c r="N90" s="6"/>
    </row>
    <row r="91" spans="2:14">
      <c r="B91" s="5"/>
      <c r="N91" s="6"/>
    </row>
    <row r="92" spans="2:14">
      <c r="B92" s="5"/>
      <c r="N92" s="6"/>
    </row>
    <row r="93" spans="2:14" ht="14.5" thickBot="1">
      <c r="B93" s="7"/>
      <c r="C93" s="8"/>
      <c r="D93" s="8"/>
      <c r="E93" s="8"/>
      <c r="F93" s="8"/>
      <c r="G93" s="8"/>
      <c r="H93" s="8"/>
      <c r="I93" s="8"/>
      <c r="J93" s="8"/>
      <c r="K93" s="8"/>
      <c r="L93" s="8"/>
      <c r="M93" s="8"/>
      <c r="N93" s="9"/>
    </row>
  </sheetData>
  <mergeCells count="10">
    <mergeCell ref="B44:F45"/>
    <mergeCell ref="D46:F46"/>
    <mergeCell ref="B48:C48"/>
    <mergeCell ref="B49:C49"/>
    <mergeCell ref="B50:C50"/>
    <mergeCell ref="B37:C37"/>
    <mergeCell ref="B38:C38"/>
    <mergeCell ref="B39:C39"/>
    <mergeCell ref="B33:F34"/>
    <mergeCell ref="D35:F3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22FCAA-097C-9A46-BC37-86D8C585C157}">
  <dimension ref="A1:AE210"/>
  <sheetViews>
    <sheetView tabSelected="1" topLeftCell="A35" zoomScaleNormal="100" workbookViewId="0">
      <selection activeCell="B3" sqref="B3"/>
    </sheetView>
  </sheetViews>
  <sheetFormatPr defaultColWidth="9.1796875" defaultRowHeight="14"/>
  <cols>
    <col min="1" max="1" width="2.81640625" style="1" customWidth="1"/>
    <col min="2" max="2" width="55.1796875" style="1" customWidth="1"/>
    <col min="3" max="4" width="9.1796875" style="1"/>
    <col min="5" max="5" width="9.453125" style="1" customWidth="1"/>
    <col min="6" max="6" width="9.1796875" style="1"/>
    <col min="7" max="7" width="11.90625" style="1" bestFit="1" customWidth="1"/>
    <col min="8" max="8" width="11.1796875" style="1" customWidth="1"/>
    <col min="9" max="10" width="10.6328125" style="1" bestFit="1" customWidth="1"/>
    <col min="11" max="11" width="9.6328125" style="1" bestFit="1" customWidth="1"/>
    <col min="12" max="12" width="9.1796875" style="1"/>
    <col min="13" max="13" width="9.6328125" style="1" customWidth="1"/>
    <col min="14" max="20" width="9.1796875" style="1"/>
    <col min="21" max="21" width="12.6328125" style="1" customWidth="1"/>
    <col min="22" max="16384" width="9.1796875" style="1"/>
  </cols>
  <sheetData>
    <row r="1" spans="1:20" ht="23">
      <c r="B1" s="2" t="s">
        <v>87</v>
      </c>
      <c r="C1" s="22"/>
      <c r="D1" s="22"/>
      <c r="E1" s="22"/>
      <c r="F1" s="22"/>
      <c r="G1" s="22"/>
      <c r="H1" s="22"/>
      <c r="I1" s="22"/>
      <c r="J1" s="22"/>
      <c r="K1" s="22"/>
      <c r="L1" s="22"/>
      <c r="M1" s="22"/>
      <c r="N1" s="22"/>
      <c r="O1" s="22"/>
      <c r="P1" s="22"/>
      <c r="Q1" s="22"/>
      <c r="R1" s="22"/>
      <c r="S1" s="22"/>
      <c r="T1" s="22"/>
    </row>
    <row r="2" spans="1:20" ht="23">
      <c r="A2" s="2"/>
      <c r="B2" s="134" t="s">
        <v>93</v>
      </c>
      <c r="C2" s="22"/>
      <c r="D2" s="22"/>
      <c r="E2" s="22"/>
      <c r="F2" s="22"/>
      <c r="G2" s="22"/>
      <c r="H2" s="22"/>
      <c r="I2" s="22"/>
      <c r="J2" s="22"/>
      <c r="K2" s="22"/>
      <c r="L2" s="22"/>
      <c r="M2" s="22"/>
      <c r="N2" s="22"/>
      <c r="O2" s="22"/>
      <c r="P2" s="22"/>
      <c r="Q2" s="22"/>
      <c r="R2" s="22"/>
      <c r="S2" s="22"/>
      <c r="T2" s="22"/>
    </row>
    <row r="3" spans="1:20" ht="17" customHeight="1" thickBot="1">
      <c r="A3" s="22"/>
      <c r="B3" s="22"/>
      <c r="C3" s="22"/>
      <c r="D3" s="22"/>
      <c r="E3" s="22"/>
      <c r="F3" s="22"/>
      <c r="H3" s="22"/>
      <c r="I3" s="22"/>
      <c r="J3" s="57"/>
      <c r="K3" s="57"/>
      <c r="L3" s="57"/>
      <c r="M3" s="57"/>
      <c r="N3" s="57"/>
      <c r="O3" s="22"/>
      <c r="P3" s="22"/>
      <c r="Q3" s="22"/>
      <c r="R3" s="22"/>
      <c r="S3" s="22"/>
      <c r="T3" s="22"/>
    </row>
    <row r="4" spans="1:20" ht="17" customHeight="1" thickBot="1">
      <c r="A4" s="22"/>
      <c r="B4" s="31" t="s">
        <v>94</v>
      </c>
      <c r="C4" s="32"/>
      <c r="D4" s="32"/>
      <c r="E4" s="33"/>
      <c r="F4" s="22"/>
      <c r="G4" s="22"/>
      <c r="H4" s="88"/>
      <c r="I4" s="21" t="s">
        <v>18</v>
      </c>
      <c r="J4" s="54"/>
      <c r="K4" s="54"/>
      <c r="L4" s="54"/>
      <c r="M4" s="23"/>
      <c r="N4" s="103" t="s">
        <v>19</v>
      </c>
      <c r="O4" s="22"/>
      <c r="P4" s="22"/>
      <c r="Q4" s="22"/>
      <c r="R4" s="22"/>
      <c r="S4" s="22"/>
      <c r="T4" s="22"/>
    </row>
    <row r="5" spans="1:20" ht="15" thickBot="1">
      <c r="A5" s="22"/>
      <c r="B5" s="35" t="s">
        <v>20</v>
      </c>
      <c r="C5" s="36"/>
      <c r="D5" s="37"/>
      <c r="E5" s="38"/>
      <c r="F5" s="22"/>
      <c r="G5"/>
      <c r="I5" s="25" t="s">
        <v>116</v>
      </c>
      <c r="J5" s="22"/>
      <c r="K5" s="22"/>
      <c r="L5" s="22"/>
      <c r="M5" s="22"/>
      <c r="N5" s="55">
        <v>443</v>
      </c>
      <c r="P5" s="22"/>
      <c r="Q5" s="22"/>
      <c r="R5" s="22"/>
      <c r="S5" s="22"/>
      <c r="T5" s="22"/>
    </row>
    <row r="6" spans="1:20" ht="14.5">
      <c r="A6" s="22"/>
      <c r="B6" s="39"/>
      <c r="C6" s="180" t="s">
        <v>21</v>
      </c>
      <c r="D6" s="181"/>
      <c r="E6" s="40" t="s">
        <v>22</v>
      </c>
      <c r="F6" s="41"/>
      <c r="G6"/>
      <c r="I6" s="25"/>
      <c r="J6" s="22"/>
      <c r="K6" s="22"/>
      <c r="L6" s="22"/>
      <c r="M6" s="22"/>
      <c r="N6" s="55"/>
      <c r="P6" s="22"/>
      <c r="Q6" s="22"/>
      <c r="R6" s="22"/>
      <c r="S6" s="22"/>
      <c r="T6" s="22"/>
    </row>
    <row r="7" spans="1:20" ht="14.5" thickBot="1">
      <c r="A7" s="22"/>
      <c r="B7" s="39"/>
      <c r="C7" s="42" t="s">
        <v>23</v>
      </c>
      <c r="D7" s="43" t="s">
        <v>24</v>
      </c>
      <c r="E7" s="44" t="s">
        <v>25</v>
      </c>
      <c r="F7" s="41"/>
      <c r="G7" s="144" t="s">
        <v>26</v>
      </c>
      <c r="I7" s="25" t="s">
        <v>27</v>
      </c>
      <c r="J7" s="22"/>
      <c r="K7" s="22"/>
      <c r="L7" s="22"/>
      <c r="M7" s="22"/>
      <c r="N7" s="55">
        <v>40</v>
      </c>
      <c r="P7" s="22"/>
      <c r="Q7" s="22"/>
      <c r="R7" s="22"/>
      <c r="S7" s="22"/>
      <c r="T7" s="22"/>
    </row>
    <row r="8" spans="1:20" ht="14.5">
      <c r="A8" s="22"/>
      <c r="B8" s="20" t="s">
        <v>88</v>
      </c>
      <c r="C8" s="17">
        <f>C32</f>
        <v>265.66426311560599</v>
      </c>
      <c r="D8" s="18">
        <f>C41</f>
        <v>217.9271925393079</v>
      </c>
      <c r="E8" s="45">
        <f>M20</f>
        <v>0.2</v>
      </c>
      <c r="F8" s="22"/>
      <c r="G8" s="163">
        <v>0.72222554331699507</v>
      </c>
      <c r="I8" s="25" t="s">
        <v>28</v>
      </c>
      <c r="J8" s="22"/>
      <c r="K8" s="22"/>
      <c r="L8" s="22"/>
      <c r="M8" s="22"/>
      <c r="N8" s="143">
        <v>7.0000000000000007E-2</v>
      </c>
      <c r="P8" s="22"/>
      <c r="Q8" s="22"/>
      <c r="R8" s="22"/>
      <c r="S8" s="22"/>
      <c r="T8" s="22"/>
    </row>
    <row r="9" spans="1:20" ht="15" thickBot="1">
      <c r="A9" s="22"/>
      <c r="B9" s="46" t="s">
        <v>89</v>
      </c>
      <c r="C9" s="47">
        <f>C34</f>
        <v>265.66426311560599</v>
      </c>
      <c r="D9" s="48">
        <f>C46</f>
        <v>397.39795314131544</v>
      </c>
      <c r="E9" s="49">
        <f>(1-E8)/2</f>
        <v>0.4</v>
      </c>
      <c r="F9" s="22"/>
      <c r="G9"/>
      <c r="I9" s="25" t="s">
        <v>29</v>
      </c>
      <c r="J9" s="22"/>
      <c r="K9" s="22"/>
      <c r="L9" s="22"/>
      <c r="M9" s="22"/>
      <c r="N9" s="14">
        <f>-PMT(N8,N7,N5)</f>
        <v>33.229048521009375</v>
      </c>
      <c r="P9" s="22"/>
      <c r="Q9" s="22"/>
      <c r="R9" s="22"/>
      <c r="S9" s="22"/>
      <c r="T9" s="22"/>
    </row>
    <row r="10" spans="1:20" ht="15" thickBot="1">
      <c r="A10" s="22"/>
      <c r="B10" s="46" t="s">
        <v>90</v>
      </c>
      <c r="C10" s="47">
        <f>C89</f>
        <v>265.66426311560599</v>
      </c>
      <c r="D10" s="48">
        <f>C101</f>
        <v>354.84457650510706</v>
      </c>
      <c r="E10" s="49">
        <f>E9</f>
        <v>0.4</v>
      </c>
      <c r="F10" s="22"/>
      <c r="G10"/>
      <c r="I10" s="25"/>
      <c r="J10" s="22"/>
      <c r="K10" s="22"/>
      <c r="L10" s="22"/>
      <c r="M10" s="22"/>
      <c r="N10" s="14"/>
      <c r="P10" s="22"/>
      <c r="Q10" s="22"/>
      <c r="R10" s="22"/>
      <c r="S10" s="22"/>
      <c r="T10" s="22"/>
    </row>
    <row r="11" spans="1:20" ht="15" thickBot="1">
      <c r="A11" s="22"/>
      <c r="B11" s="132" t="s">
        <v>30</v>
      </c>
      <c r="C11" s="133">
        <f>C8*$E8+C9*$E9+C10*$E10</f>
        <v>265.66426311560599</v>
      </c>
      <c r="D11" s="133">
        <f>D8*$E8+D9*$E9+D10*$E10</f>
        <v>344.48245036643061</v>
      </c>
      <c r="E11" s="49"/>
      <c r="F11" s="22"/>
      <c r="G11"/>
      <c r="I11" s="25" t="s">
        <v>31</v>
      </c>
      <c r="J11" s="22"/>
      <c r="K11" s="22"/>
      <c r="L11" s="22"/>
      <c r="M11" s="22"/>
      <c r="N11" s="55">
        <v>2</v>
      </c>
      <c r="P11" s="22"/>
      <c r="Q11" s="22"/>
      <c r="R11" s="22"/>
      <c r="S11" s="22"/>
      <c r="T11" s="22"/>
    </row>
    <row r="12" spans="1:20" ht="29" thickBot="1">
      <c r="A12" s="22"/>
      <c r="B12" s="51" t="s">
        <v>91</v>
      </c>
      <c r="C12" s="121">
        <f>D11-C11</f>
        <v>78.818187250824622</v>
      </c>
      <c r="D12" s="28"/>
      <c r="E12" s="29"/>
      <c r="F12" s="22"/>
      <c r="G12" s="166"/>
      <c r="I12" s="30"/>
      <c r="J12" s="28"/>
      <c r="K12" s="28"/>
      <c r="L12" s="28"/>
      <c r="M12" s="28"/>
      <c r="N12" s="19"/>
      <c r="P12" s="22"/>
      <c r="Q12" s="22"/>
      <c r="R12" s="22"/>
      <c r="S12" s="22"/>
      <c r="T12" s="22"/>
    </row>
    <row r="13" spans="1:20" ht="15" thickBot="1">
      <c r="A13" s="22"/>
      <c r="B13" s="22" t="s">
        <v>32</v>
      </c>
      <c r="C13" s="22"/>
      <c r="D13" s="22"/>
      <c r="E13" s="22"/>
      <c r="F13" s="22"/>
      <c r="G13" s="166"/>
      <c r="P13" s="22"/>
      <c r="Q13" s="22"/>
      <c r="R13" s="22"/>
      <c r="S13" s="22"/>
      <c r="T13" s="22"/>
    </row>
    <row r="14" spans="1:20" ht="14.5">
      <c r="A14" s="22"/>
      <c r="B14" s="31" t="s">
        <v>92</v>
      </c>
      <c r="C14" s="32"/>
      <c r="D14" s="32"/>
      <c r="E14" s="33"/>
      <c r="F14" s="22"/>
      <c r="G14"/>
      <c r="I14" s="134" t="s">
        <v>119</v>
      </c>
      <c r="J14" s="158"/>
      <c r="K14" s="157"/>
      <c r="L14" s="162">
        <v>56.3</v>
      </c>
      <c r="O14" s="22"/>
      <c r="P14" s="22"/>
      <c r="Q14" s="22"/>
      <c r="R14" s="22"/>
      <c r="S14" s="22"/>
      <c r="T14" s="22"/>
    </row>
    <row r="15" spans="1:20" ht="15" thickBot="1">
      <c r="A15" s="22"/>
      <c r="B15" s="35" t="s">
        <v>33</v>
      </c>
      <c r="C15" s="37"/>
      <c r="D15" s="37"/>
      <c r="E15" s="38"/>
      <c r="F15" s="22"/>
      <c r="G15"/>
      <c r="I15" s="106" t="s">
        <v>34</v>
      </c>
      <c r="J15" s="83"/>
      <c r="K15" s="83"/>
      <c r="L15" s="83"/>
      <c r="M15" s="22"/>
      <c r="N15" s="22"/>
      <c r="O15" s="22"/>
      <c r="P15" s="22"/>
      <c r="Q15" s="22"/>
      <c r="R15" s="22"/>
      <c r="S15" s="22"/>
      <c r="T15" s="22"/>
    </row>
    <row r="16" spans="1:20" ht="14.5">
      <c r="A16" s="22"/>
      <c r="B16" s="39"/>
      <c r="C16" s="180" t="s">
        <v>21</v>
      </c>
      <c r="D16" s="181"/>
      <c r="E16" s="40" t="s">
        <v>22</v>
      </c>
      <c r="F16" s="22"/>
      <c r="G16"/>
      <c r="I16" s="22" t="s">
        <v>108</v>
      </c>
      <c r="J16" s="22"/>
      <c r="K16" s="22"/>
      <c r="L16" s="22"/>
      <c r="M16" s="22"/>
      <c r="N16" s="22"/>
      <c r="O16" s="22"/>
      <c r="P16" s="22"/>
      <c r="Q16" s="22"/>
      <c r="R16" s="22"/>
      <c r="S16" s="22"/>
      <c r="T16" s="22"/>
    </row>
    <row r="17" spans="1:31" ht="14.5" thickBot="1">
      <c r="A17" s="22"/>
      <c r="B17" s="39"/>
      <c r="C17" s="42" t="s">
        <v>23</v>
      </c>
      <c r="D17" s="43" t="s">
        <v>24</v>
      </c>
      <c r="E17" s="44" t="s">
        <v>25</v>
      </c>
      <c r="F17" s="22"/>
      <c r="G17" s="144"/>
      <c r="J17" s="84"/>
      <c r="K17" s="84"/>
      <c r="L17" s="84"/>
      <c r="M17" s="22"/>
      <c r="N17" s="22"/>
      <c r="O17" s="22"/>
      <c r="P17" s="22"/>
      <c r="Q17" s="22"/>
      <c r="R17" s="22"/>
      <c r="S17" s="22"/>
      <c r="T17" s="22"/>
    </row>
    <row r="18" spans="1:31" ht="14.5">
      <c r="A18" s="22"/>
      <c r="B18" s="20" t="s">
        <v>88</v>
      </c>
      <c r="C18" s="17">
        <f>C60</f>
        <v>265.66426311560599</v>
      </c>
      <c r="D18" s="18">
        <f>C69</f>
        <v>217.9271925393079</v>
      </c>
      <c r="E18" s="45">
        <f>M20</f>
        <v>0.2</v>
      </c>
      <c r="F18" s="22"/>
      <c r="G18" s="145"/>
      <c r="I18" s="84" t="s">
        <v>35</v>
      </c>
      <c r="J18" s="22"/>
      <c r="K18" s="22"/>
      <c r="L18" s="22"/>
      <c r="M18" s="22"/>
      <c r="N18" s="22"/>
      <c r="O18" s="22"/>
      <c r="P18" s="22"/>
      <c r="Q18" s="22"/>
      <c r="R18" s="22"/>
      <c r="S18" s="22"/>
      <c r="T18" s="22"/>
    </row>
    <row r="19" spans="1:31" ht="15" thickBot="1">
      <c r="A19" s="22"/>
      <c r="B19" s="46" t="s">
        <v>89</v>
      </c>
      <c r="C19" s="47">
        <f>C62</f>
        <v>265.66426311560599</v>
      </c>
      <c r="D19" s="48">
        <f>C74</f>
        <v>505.253006423236</v>
      </c>
      <c r="E19" s="49">
        <f>(1-E18)/2</f>
        <v>0.4</v>
      </c>
      <c r="F19" s="22"/>
      <c r="G19"/>
      <c r="H19" s="22"/>
      <c r="I19" s="22"/>
      <c r="J19" s="22"/>
      <c r="K19" s="22"/>
      <c r="L19" s="22"/>
      <c r="M19" s="22"/>
      <c r="N19" s="22"/>
      <c r="O19" s="22"/>
      <c r="P19" s="22"/>
      <c r="Q19" s="22"/>
      <c r="R19" s="22"/>
      <c r="S19" s="22"/>
      <c r="T19" s="22"/>
    </row>
    <row r="20" spans="1:31" ht="15" thickBot="1">
      <c r="A20" s="22"/>
      <c r="B20" s="46" t="s">
        <v>90</v>
      </c>
      <c r="C20" s="47">
        <f>C117</f>
        <v>265.66426311560599</v>
      </c>
      <c r="D20" s="48">
        <f>C129</f>
        <v>437.1266802490149</v>
      </c>
      <c r="E20" s="49">
        <f>E19</f>
        <v>0.4</v>
      </c>
      <c r="F20" s="22"/>
      <c r="G20"/>
      <c r="H20" s="22"/>
      <c r="I20" s="22" t="s">
        <v>36</v>
      </c>
      <c r="J20" s="22"/>
      <c r="K20" s="22"/>
      <c r="L20" s="22"/>
      <c r="M20" s="120">
        <v>0.2</v>
      </c>
      <c r="N20" s="22"/>
      <c r="O20" s="22"/>
      <c r="P20" s="22"/>
      <c r="Q20" s="22"/>
      <c r="R20" s="22"/>
      <c r="S20" s="22"/>
      <c r="T20" s="22"/>
    </row>
    <row r="21" spans="1:31" ht="15" thickBot="1">
      <c r="A21" s="22"/>
      <c r="B21" s="50" t="s">
        <v>30</v>
      </c>
      <c r="C21" s="131">
        <f>C18*$E18+C19*$E19+C20*$E20</f>
        <v>265.66426311560599</v>
      </c>
      <c r="D21" s="131">
        <f>D18*$E18+D19*$E19+D20*$E20</f>
        <v>420.53731317676193</v>
      </c>
      <c r="E21" s="49"/>
      <c r="F21" s="22"/>
      <c r="G21"/>
      <c r="H21" s="22"/>
      <c r="I21" s="22"/>
      <c r="J21" s="22"/>
      <c r="K21" s="22"/>
      <c r="L21" s="22"/>
      <c r="M21" s="22"/>
      <c r="N21" s="22"/>
      <c r="O21" s="22"/>
      <c r="P21" s="22"/>
      <c r="Q21" s="22"/>
      <c r="R21" s="22"/>
      <c r="S21" s="22"/>
      <c r="T21" s="22"/>
    </row>
    <row r="22" spans="1:31" ht="28.5" thickBot="1">
      <c r="A22" s="22"/>
      <c r="B22" s="51" t="s">
        <v>91</v>
      </c>
      <c r="C22" s="121">
        <f>D21-C21</f>
        <v>154.87305006115594</v>
      </c>
      <c r="D22" s="28"/>
      <c r="E22" s="29"/>
      <c r="F22" s="22"/>
      <c r="H22" s="22"/>
      <c r="J22" s="22"/>
      <c r="K22" s="22"/>
      <c r="L22" s="22"/>
      <c r="M22" s="22"/>
      <c r="N22" s="22"/>
      <c r="O22" s="22"/>
      <c r="P22" s="22"/>
      <c r="Q22" s="22"/>
      <c r="R22" s="22"/>
      <c r="S22" s="22"/>
      <c r="T22" s="22"/>
    </row>
    <row r="23" spans="1:31" ht="14.5">
      <c r="A23" s="22"/>
      <c r="B23" s="22"/>
      <c r="C23" s="22"/>
      <c r="D23" s="22"/>
      <c r="E23" s="164"/>
      <c r="F23" s="165"/>
      <c r="G23" s="164"/>
      <c r="H23"/>
      <c r="I23"/>
      <c r="J23"/>
      <c r="K23"/>
      <c r="L23"/>
      <c r="M23"/>
      <c r="N23"/>
      <c r="O23" s="22"/>
      <c r="P23" s="22"/>
      <c r="Q23" s="22"/>
      <c r="R23" s="22"/>
      <c r="S23" s="22"/>
      <c r="T23" s="22"/>
    </row>
    <row r="24" spans="1:31" ht="14.5" thickBot="1">
      <c r="A24" s="22"/>
      <c r="B24" s="28"/>
      <c r="C24" s="28"/>
      <c r="D24" s="28"/>
      <c r="E24" s="28"/>
      <c r="F24" s="28"/>
      <c r="G24" s="28"/>
      <c r="H24" s="28"/>
      <c r="I24" s="28"/>
      <c r="J24" s="28"/>
      <c r="K24" s="28"/>
      <c r="L24" s="28"/>
      <c r="M24" s="28"/>
      <c r="N24" s="28"/>
      <c r="O24" s="28"/>
      <c r="P24" s="28"/>
      <c r="Q24" s="28"/>
      <c r="R24" s="28"/>
      <c r="S24" s="28"/>
      <c r="T24" s="22"/>
    </row>
    <row r="25" spans="1:31" ht="14.5">
      <c r="A25" s="24"/>
      <c r="B25" s="136" t="s">
        <v>37</v>
      </c>
      <c r="C25" s="58"/>
      <c r="D25" s="58"/>
      <c r="E25" s="58"/>
      <c r="F25" s="58"/>
      <c r="G25" s="58"/>
      <c r="H25" s="58"/>
      <c r="I25" s="58"/>
      <c r="J25" s="58"/>
      <c r="K25" s="58"/>
      <c r="L25" s="58"/>
      <c r="M25" s="58"/>
      <c r="N25" s="58"/>
      <c r="O25" s="58"/>
      <c r="P25" s="58"/>
      <c r="Q25" s="58"/>
      <c r="R25" s="58"/>
      <c r="S25" s="58"/>
      <c r="T25" s="25"/>
      <c r="U25"/>
      <c r="V25"/>
      <c r="W25"/>
      <c r="X25"/>
      <c r="Y25"/>
      <c r="Z25"/>
      <c r="AA25"/>
      <c r="AB25"/>
      <c r="AC25"/>
      <c r="AD25"/>
      <c r="AE25"/>
    </row>
    <row r="26" spans="1:31" ht="14.5">
      <c r="A26" s="22"/>
      <c r="B26" s="135" t="s">
        <v>20</v>
      </c>
      <c r="C26" s="34"/>
      <c r="D26" s="58"/>
      <c r="E26" s="58"/>
      <c r="F26" s="58"/>
      <c r="G26" s="58"/>
      <c r="H26" s="58"/>
      <c r="I26" s="58"/>
      <c r="J26" s="58"/>
      <c r="K26" s="58"/>
      <c r="L26" s="58"/>
      <c r="M26" s="58"/>
      <c r="N26" s="58"/>
      <c r="O26" s="58"/>
      <c r="P26" s="58"/>
      <c r="Q26" s="58"/>
      <c r="R26" s="58"/>
      <c r="S26" s="58"/>
      <c r="T26" s="25"/>
      <c r="U26"/>
      <c r="V26"/>
      <c r="W26"/>
      <c r="X26"/>
      <c r="Y26"/>
      <c r="Z26"/>
      <c r="AA26"/>
      <c r="AB26"/>
      <c r="AC26"/>
      <c r="AD26"/>
      <c r="AE26"/>
    </row>
    <row r="27" spans="1:31" ht="14.5">
      <c r="A27" s="22"/>
      <c r="B27" s="25" t="s">
        <v>38</v>
      </c>
      <c r="C27" s="74">
        <v>7.0000000000000007E-2</v>
      </c>
      <c r="D27" s="22" t="s">
        <v>39</v>
      </c>
      <c r="E27" s="22"/>
      <c r="F27" s="22"/>
      <c r="G27" s="22"/>
      <c r="H27" s="22"/>
      <c r="I27" s="22"/>
      <c r="J27" s="22"/>
      <c r="K27" s="22"/>
      <c r="L27" s="22"/>
      <c r="M27" s="22"/>
      <c r="N27" s="22"/>
      <c r="O27" s="22"/>
      <c r="P27" s="22"/>
      <c r="Q27" s="22"/>
      <c r="R27" s="22"/>
      <c r="S27" s="22"/>
      <c r="T27" s="22"/>
      <c r="U27"/>
      <c r="V27"/>
      <c r="W27"/>
      <c r="X27"/>
      <c r="Y27"/>
      <c r="Z27"/>
      <c r="AA27"/>
      <c r="AB27"/>
      <c r="AC27"/>
      <c r="AD27"/>
      <c r="AE27"/>
    </row>
    <row r="28" spans="1:31" ht="15" thickBot="1">
      <c r="A28" s="22"/>
      <c r="B28" s="22"/>
      <c r="C28" s="22"/>
      <c r="D28" s="22"/>
      <c r="E28" s="22"/>
      <c r="F28" s="22"/>
      <c r="G28" s="22"/>
      <c r="H28" s="22"/>
      <c r="I28" s="22"/>
      <c r="J28" s="22"/>
      <c r="K28" s="22"/>
      <c r="L28" s="22"/>
      <c r="M28" s="22"/>
      <c r="N28" s="22"/>
      <c r="O28" s="22"/>
      <c r="P28" s="22"/>
      <c r="Q28" s="22"/>
      <c r="R28" s="22"/>
      <c r="S28" s="22"/>
      <c r="T28" s="22"/>
      <c r="U28"/>
      <c r="V28"/>
      <c r="W28"/>
      <c r="X28"/>
      <c r="Y28"/>
      <c r="Z28"/>
      <c r="AA28"/>
      <c r="AB28"/>
      <c r="AC28"/>
      <c r="AD28"/>
      <c r="AE28"/>
    </row>
    <row r="29" spans="1:31" ht="14.5">
      <c r="A29" s="22"/>
      <c r="B29" s="59" t="s">
        <v>40</v>
      </c>
      <c r="C29" s="60"/>
      <c r="D29" s="61">
        <v>2025</v>
      </c>
      <c r="E29" s="61">
        <v>2026</v>
      </c>
      <c r="F29" s="61">
        <v>2027</v>
      </c>
      <c r="G29" s="61">
        <v>2028</v>
      </c>
      <c r="H29" s="61">
        <v>2029</v>
      </c>
      <c r="I29" s="61">
        <v>2030</v>
      </c>
      <c r="J29" s="61">
        <v>2031</v>
      </c>
      <c r="K29" s="61">
        <v>2032</v>
      </c>
      <c r="L29" s="61">
        <v>2033</v>
      </c>
      <c r="M29" s="61">
        <v>2034</v>
      </c>
      <c r="N29" s="61">
        <v>2035</v>
      </c>
      <c r="O29" s="61">
        <v>2036</v>
      </c>
      <c r="P29" s="61">
        <v>2037</v>
      </c>
      <c r="Q29" s="61">
        <v>2038</v>
      </c>
      <c r="R29" s="61">
        <v>2039</v>
      </c>
      <c r="S29" s="62">
        <v>2040</v>
      </c>
      <c r="T29" s="22"/>
      <c r="U29"/>
      <c r="V29"/>
      <c r="W29"/>
      <c r="X29"/>
      <c r="Y29"/>
      <c r="Z29"/>
      <c r="AA29"/>
      <c r="AB29"/>
      <c r="AC29"/>
      <c r="AD29"/>
      <c r="AE29"/>
    </row>
    <row r="30" spans="1:31" ht="15" thickBot="1">
      <c r="A30" s="22"/>
      <c r="B30" s="63"/>
      <c r="C30" s="64" t="s">
        <v>41</v>
      </c>
      <c r="D30" s="65">
        <v>0</v>
      </c>
      <c r="E30" s="65">
        <v>1</v>
      </c>
      <c r="F30" s="65">
        <v>2</v>
      </c>
      <c r="G30" s="65">
        <v>3</v>
      </c>
      <c r="H30" s="65">
        <v>4</v>
      </c>
      <c r="I30" s="65">
        <v>5</v>
      </c>
      <c r="J30" s="65">
        <v>6</v>
      </c>
      <c r="K30" s="65">
        <v>7</v>
      </c>
      <c r="L30" s="65">
        <v>8</v>
      </c>
      <c r="M30" s="65">
        <v>9</v>
      </c>
      <c r="N30" s="65">
        <v>10</v>
      </c>
      <c r="O30" s="65">
        <v>11</v>
      </c>
      <c r="P30" s="65">
        <v>12</v>
      </c>
      <c r="Q30" s="65">
        <v>13</v>
      </c>
      <c r="R30" s="65">
        <v>14</v>
      </c>
      <c r="S30" s="66">
        <v>15</v>
      </c>
      <c r="T30" s="22"/>
      <c r="U30"/>
      <c r="V30"/>
      <c r="W30"/>
      <c r="X30"/>
      <c r="Y30"/>
      <c r="Z30"/>
      <c r="AA30"/>
      <c r="AB30"/>
      <c r="AC30"/>
      <c r="AD30"/>
      <c r="AE30"/>
    </row>
    <row r="31" spans="1:31" ht="14.5">
      <c r="A31" s="22"/>
      <c r="B31" s="25"/>
      <c r="C31" s="67" t="s">
        <v>42</v>
      </c>
      <c r="D31" s="22"/>
      <c r="E31" s="22"/>
      <c r="F31" s="22"/>
      <c r="G31" s="22"/>
      <c r="H31" s="22"/>
      <c r="I31" s="22"/>
      <c r="J31" s="22"/>
      <c r="K31" s="22"/>
      <c r="L31" s="22"/>
      <c r="M31" s="22"/>
      <c r="N31" s="22"/>
      <c r="O31" s="22"/>
      <c r="P31" s="22"/>
      <c r="Q31" s="22"/>
      <c r="R31" s="22"/>
      <c r="S31" s="24"/>
      <c r="T31" s="22"/>
      <c r="U31"/>
      <c r="V31"/>
      <c r="W31"/>
      <c r="X31"/>
      <c r="Y31"/>
      <c r="Z31"/>
      <c r="AA31"/>
      <c r="AB31"/>
      <c r="AC31"/>
      <c r="AD31"/>
      <c r="AE31"/>
    </row>
    <row r="32" spans="1:31" ht="14.5">
      <c r="A32" s="22"/>
      <c r="B32" s="68" t="s">
        <v>95</v>
      </c>
      <c r="C32" s="16">
        <f>+NPV(N$8,E32:J32)+D32</f>
        <v>265.66426311560599</v>
      </c>
      <c r="D32" s="99">
        <v>0</v>
      </c>
      <c r="E32" s="99">
        <f>E41+$L$14*0.045</f>
        <v>14.179155689749606</v>
      </c>
      <c r="F32" s="99">
        <f>F41+$L$14*0.46</f>
        <v>144.22266029266603</v>
      </c>
      <c r="G32" s="99">
        <f>G41+$L$14*0.495</f>
        <v>154.89818401758438</v>
      </c>
      <c r="H32" s="156"/>
      <c r="I32" s="156"/>
      <c r="J32" s="156"/>
      <c r="K32" s="69"/>
      <c r="L32" s="69"/>
      <c r="M32" s="69"/>
      <c r="N32" s="69"/>
      <c r="O32" s="69"/>
      <c r="P32" s="69"/>
      <c r="Q32" s="69"/>
      <c r="R32" s="69"/>
      <c r="S32" s="70"/>
      <c r="T32" s="22"/>
      <c r="U32"/>
      <c r="V32"/>
      <c r="W32"/>
      <c r="X32"/>
      <c r="Y32"/>
      <c r="Z32"/>
      <c r="AA32"/>
      <c r="AB32"/>
      <c r="AC32"/>
      <c r="AD32"/>
      <c r="AE32"/>
    </row>
    <row r="33" spans="1:31" ht="14.5">
      <c r="A33" s="22"/>
      <c r="B33" s="25"/>
      <c r="C33" s="67" t="s">
        <v>42</v>
      </c>
      <c r="D33" s="71"/>
      <c r="E33" s="71"/>
      <c r="F33" s="71"/>
      <c r="G33" s="71"/>
      <c r="H33" s="71"/>
      <c r="I33" s="71"/>
      <c r="J33" s="71"/>
      <c r="K33" s="71"/>
      <c r="L33" s="71"/>
      <c r="M33" s="71"/>
      <c r="N33" s="71"/>
      <c r="O33" s="71"/>
      <c r="P33" s="71"/>
      <c r="Q33" s="71"/>
      <c r="R33" s="71"/>
      <c r="S33" s="56"/>
      <c r="T33" s="22"/>
      <c r="U33"/>
      <c r="V33"/>
      <c r="W33"/>
      <c r="X33"/>
      <c r="Y33"/>
      <c r="Z33"/>
      <c r="AA33"/>
      <c r="AB33"/>
      <c r="AC33"/>
      <c r="AD33"/>
      <c r="AE33"/>
    </row>
    <row r="34" spans="1:31" ht="15" thickBot="1">
      <c r="A34" s="22"/>
      <c r="B34" s="30" t="s">
        <v>96</v>
      </c>
      <c r="C34" s="15">
        <f>+NPV($N$8,E34:J34)+D34</f>
        <v>265.66426311560599</v>
      </c>
      <c r="D34" s="100">
        <v>0</v>
      </c>
      <c r="E34" s="100">
        <f>E32</f>
        <v>14.179155689749606</v>
      </c>
      <c r="F34" s="100">
        <f>F32</f>
        <v>144.22266029266603</v>
      </c>
      <c r="G34" s="100">
        <f>G32</f>
        <v>154.89818401758438</v>
      </c>
      <c r="H34" s="95"/>
      <c r="I34" s="95"/>
      <c r="J34" s="95"/>
      <c r="K34" s="72"/>
      <c r="L34" s="72"/>
      <c r="M34" s="72"/>
      <c r="N34" s="72"/>
      <c r="O34" s="72"/>
      <c r="P34" s="72"/>
      <c r="Q34" s="72"/>
      <c r="R34" s="72"/>
      <c r="S34" s="73"/>
      <c r="T34" s="22"/>
      <c r="U34"/>
      <c r="V34"/>
      <c r="W34"/>
      <c r="X34"/>
      <c r="Y34"/>
      <c r="Z34"/>
      <c r="AA34"/>
      <c r="AB34"/>
      <c r="AC34"/>
      <c r="AD34"/>
      <c r="AE34"/>
    </row>
    <row r="35" spans="1:31">
      <c r="A35" s="22"/>
      <c r="B35" s="91" t="s">
        <v>43</v>
      </c>
      <c r="C35" s="90"/>
      <c r="D35" s="71"/>
      <c r="E35" s="71"/>
      <c r="F35" s="71"/>
      <c r="G35" s="71"/>
      <c r="H35" s="71"/>
      <c r="I35" s="71"/>
      <c r="J35" s="71"/>
      <c r="K35" s="71"/>
      <c r="L35" s="71"/>
      <c r="M35" s="71"/>
      <c r="N35" s="71"/>
      <c r="O35" s="71"/>
      <c r="P35" s="71"/>
      <c r="Q35" s="71"/>
      <c r="R35" s="71"/>
      <c r="S35" s="71"/>
      <c r="T35" s="22"/>
    </row>
    <row r="36" spans="1:31">
      <c r="A36" s="22"/>
      <c r="B36" s="89" t="s">
        <v>85</v>
      </c>
      <c r="C36" s="90"/>
      <c r="D36" s="71"/>
      <c r="E36" s="71"/>
      <c r="F36" s="71"/>
      <c r="G36" s="71"/>
      <c r="H36" s="71"/>
      <c r="I36" s="71"/>
      <c r="J36" s="71"/>
      <c r="K36" s="71"/>
      <c r="L36" s="71"/>
      <c r="M36" s="71"/>
      <c r="N36" s="71"/>
      <c r="O36" s="71"/>
      <c r="P36" s="71"/>
      <c r="Q36" s="71"/>
      <c r="R36" s="71"/>
      <c r="S36" s="71"/>
      <c r="T36" s="22"/>
    </row>
    <row r="37" spans="1:31" ht="14.5" thickBot="1">
      <c r="A37" s="22"/>
      <c r="C37" s="71"/>
      <c r="D37" s="71"/>
      <c r="E37" s="71"/>
      <c r="F37" s="71"/>
      <c r="G37" s="71"/>
      <c r="H37" s="71"/>
      <c r="I37" s="71"/>
      <c r="J37" s="71"/>
      <c r="K37" s="71"/>
      <c r="L37" s="71"/>
      <c r="M37" s="71"/>
      <c r="N37" s="71"/>
      <c r="O37" s="71"/>
      <c r="P37" s="71"/>
      <c r="Q37" s="71"/>
      <c r="R37" s="71"/>
      <c r="S37" s="71"/>
      <c r="T37" s="22"/>
    </row>
    <row r="38" spans="1:31">
      <c r="A38" s="22"/>
      <c r="B38" s="59" t="s">
        <v>45</v>
      </c>
      <c r="C38" s="60"/>
      <c r="D38" s="61">
        <v>2025</v>
      </c>
      <c r="E38" s="61">
        <v>2026</v>
      </c>
      <c r="F38" s="61">
        <v>2027</v>
      </c>
      <c r="G38" s="61">
        <v>2028</v>
      </c>
      <c r="H38" s="61">
        <v>2029</v>
      </c>
      <c r="I38" s="61">
        <v>2030</v>
      </c>
      <c r="J38" s="61">
        <v>2031</v>
      </c>
      <c r="K38" s="61">
        <v>2032</v>
      </c>
      <c r="L38" s="61">
        <v>2033</v>
      </c>
      <c r="M38" s="61">
        <v>2034</v>
      </c>
      <c r="N38" s="61">
        <v>2035</v>
      </c>
      <c r="O38" s="61">
        <v>2036</v>
      </c>
      <c r="P38" s="61">
        <v>2037</v>
      </c>
      <c r="Q38" s="61">
        <v>2038</v>
      </c>
      <c r="R38" s="61">
        <v>2039</v>
      </c>
      <c r="S38" s="62">
        <v>2040</v>
      </c>
      <c r="T38" s="22"/>
    </row>
    <row r="39" spans="1:31" ht="14.5" thickBot="1">
      <c r="A39" s="22"/>
      <c r="B39" s="63"/>
      <c r="C39" s="64" t="s">
        <v>41</v>
      </c>
      <c r="D39" s="65">
        <v>0</v>
      </c>
      <c r="E39" s="65">
        <v>1</v>
      </c>
      <c r="F39" s="65">
        <v>2</v>
      </c>
      <c r="G39" s="65">
        <v>3</v>
      </c>
      <c r="H39" s="65">
        <v>4</v>
      </c>
      <c r="I39" s="65">
        <v>5</v>
      </c>
      <c r="J39" s="65">
        <v>6</v>
      </c>
      <c r="K39" s="65">
        <v>7</v>
      </c>
      <c r="L39" s="65">
        <v>8</v>
      </c>
      <c r="M39" s="65">
        <v>9</v>
      </c>
      <c r="N39" s="65">
        <v>10</v>
      </c>
      <c r="O39" s="65">
        <v>11</v>
      </c>
      <c r="P39" s="65">
        <v>12</v>
      </c>
      <c r="Q39" s="65">
        <v>13</v>
      </c>
      <c r="R39" s="65">
        <v>14</v>
      </c>
      <c r="S39" s="66">
        <v>15</v>
      </c>
      <c r="T39" s="22"/>
    </row>
    <row r="40" spans="1:31">
      <c r="A40" s="22"/>
      <c r="B40" s="25"/>
      <c r="C40" s="67" t="s">
        <v>42</v>
      </c>
      <c r="D40" s="22"/>
      <c r="E40" s="22"/>
      <c r="F40" s="22"/>
      <c r="G40" s="22"/>
      <c r="H40" s="22"/>
      <c r="I40" s="22"/>
      <c r="J40" s="22"/>
      <c r="K40" s="22"/>
      <c r="L40" s="22"/>
      <c r="M40" s="22"/>
      <c r="N40" s="22"/>
      <c r="O40" s="22"/>
      <c r="P40" s="22"/>
      <c r="Q40" s="22"/>
      <c r="R40" s="22"/>
      <c r="S40" s="24"/>
      <c r="T40" s="22"/>
    </row>
    <row r="41" spans="1:31">
      <c r="A41" s="22"/>
      <c r="B41" s="68" t="s">
        <v>95</v>
      </c>
      <c r="C41" s="16">
        <f>+NPV($N$8,E41:J41)+D41</f>
        <v>217.9271925393079</v>
      </c>
      <c r="D41" s="99">
        <v>0</v>
      </c>
      <c r="E41" s="99">
        <v>11.645655689749606</v>
      </c>
      <c r="F41" s="99">
        <v>118.32466029266602</v>
      </c>
      <c r="G41" s="99">
        <v>127.02968401758439</v>
      </c>
      <c r="H41" s="156"/>
      <c r="I41" s="156"/>
      <c r="J41" s="156"/>
      <c r="K41" s="69"/>
      <c r="L41" s="69"/>
      <c r="M41" s="69"/>
      <c r="N41" s="69"/>
      <c r="O41" s="69"/>
      <c r="P41" s="69"/>
      <c r="Q41" s="69"/>
      <c r="R41" s="69"/>
      <c r="S41" s="70"/>
      <c r="T41" s="22"/>
    </row>
    <row r="42" spans="1:31">
      <c r="A42" s="22"/>
      <c r="B42" s="25"/>
      <c r="C42" s="67" t="s">
        <v>42</v>
      </c>
      <c r="D42" s="71"/>
      <c r="E42" s="71"/>
      <c r="F42" s="71"/>
      <c r="G42" s="71"/>
      <c r="H42" s="71"/>
      <c r="I42" s="71"/>
      <c r="J42" s="71"/>
      <c r="K42" s="71"/>
      <c r="L42" s="71"/>
      <c r="M42" s="71"/>
      <c r="N42" s="71"/>
      <c r="O42" s="71"/>
      <c r="P42" s="71"/>
      <c r="Q42" s="71"/>
      <c r="R42" s="71"/>
      <c r="S42" s="56"/>
      <c r="T42" s="22"/>
    </row>
    <row r="43" spans="1:31">
      <c r="A43" s="24"/>
      <c r="B43" s="87" t="s">
        <v>97</v>
      </c>
      <c r="C43" s="86"/>
      <c r="D43" s="97">
        <f>D41</f>
        <v>0</v>
      </c>
      <c r="E43" s="97">
        <f>E41</f>
        <v>11.645655689749606</v>
      </c>
      <c r="F43" s="97">
        <f>F41</f>
        <v>118.32466029266602</v>
      </c>
      <c r="G43" s="97">
        <f>G41</f>
        <v>127.02968401758439</v>
      </c>
      <c r="H43" s="97"/>
      <c r="I43" s="97"/>
      <c r="J43" s="101">
        <v>11.645655689749606</v>
      </c>
      <c r="K43" s="101">
        <v>118.32466029266602</v>
      </c>
      <c r="L43" s="101">
        <v>127.02968401758439</v>
      </c>
      <c r="M43" s="154"/>
      <c r="N43" s="154"/>
      <c r="O43" s="154"/>
      <c r="P43" s="154"/>
      <c r="Q43" s="71"/>
      <c r="R43" s="71"/>
      <c r="S43" s="56"/>
      <c r="T43" s="22"/>
    </row>
    <row r="44" spans="1:31">
      <c r="A44" s="22"/>
      <c r="B44" s="87" t="s">
        <v>46</v>
      </c>
      <c r="C44" s="86"/>
      <c r="D44" s="98">
        <v>0</v>
      </c>
      <c r="E44" s="98">
        <v>0</v>
      </c>
      <c r="F44" s="98">
        <v>0</v>
      </c>
      <c r="G44" s="98">
        <v>0</v>
      </c>
      <c r="H44" s="98">
        <v>0</v>
      </c>
      <c r="I44" s="101">
        <v>3</v>
      </c>
      <c r="J44" s="101">
        <v>3</v>
      </c>
      <c r="K44" s="101">
        <v>3</v>
      </c>
      <c r="L44" s="97">
        <v>3</v>
      </c>
      <c r="M44" s="71"/>
      <c r="N44" s="71"/>
      <c r="O44" s="71"/>
      <c r="P44" s="155"/>
      <c r="Q44" s="71"/>
      <c r="R44" s="71"/>
      <c r="S44" s="56"/>
      <c r="T44" s="22"/>
    </row>
    <row r="45" spans="1:31">
      <c r="A45" s="22"/>
      <c r="B45" s="25" t="s">
        <v>47</v>
      </c>
      <c r="C45" s="67"/>
      <c r="D45" s="98">
        <v>0</v>
      </c>
      <c r="E45" s="98">
        <v>0</v>
      </c>
      <c r="F45" s="98">
        <v>0</v>
      </c>
      <c r="G45" s="98">
        <v>0</v>
      </c>
      <c r="H45" s="98">
        <v>0</v>
      </c>
      <c r="I45" s="98">
        <v>0</v>
      </c>
      <c r="J45" s="98">
        <v>0</v>
      </c>
      <c r="K45" s="98">
        <v>0</v>
      </c>
      <c r="L45" s="98">
        <v>0</v>
      </c>
      <c r="M45" s="98">
        <v>0</v>
      </c>
      <c r="N45" s="97">
        <f>N9/2</f>
        <v>16.614524260504687</v>
      </c>
      <c r="O45" s="97">
        <f>N9/2</f>
        <v>16.614524260504687</v>
      </c>
      <c r="P45" s="155"/>
      <c r="Q45" s="71"/>
      <c r="R45" s="71"/>
      <c r="S45" s="56"/>
      <c r="T45" s="22"/>
    </row>
    <row r="46" spans="1:31" ht="14.5" thickBot="1">
      <c r="A46" s="22"/>
      <c r="B46" s="27" t="s">
        <v>98</v>
      </c>
      <c r="C46" s="15">
        <f>+NPV($N$8,E46:P46)+D46</f>
        <v>397.39795314131544</v>
      </c>
      <c r="D46" s="95">
        <f>SUM(D43:D45)</f>
        <v>0</v>
      </c>
      <c r="E46" s="95">
        <f>SUM(E43:E45)</f>
        <v>11.645655689749606</v>
      </c>
      <c r="F46" s="95">
        <f t="shared" ref="F46:N46" si="0">SUM(F43:F45)</f>
        <v>118.32466029266602</v>
      </c>
      <c r="G46" s="95">
        <f t="shared" si="0"/>
        <v>127.02968401758439</v>
      </c>
      <c r="H46" s="95">
        <f t="shared" si="0"/>
        <v>0</v>
      </c>
      <c r="I46" s="95">
        <f t="shared" si="0"/>
        <v>3</v>
      </c>
      <c r="J46" s="95">
        <f t="shared" si="0"/>
        <v>14.645655689749606</v>
      </c>
      <c r="K46" s="95">
        <f t="shared" si="0"/>
        <v>121.32466029266602</v>
      </c>
      <c r="L46" s="95">
        <f t="shared" si="0"/>
        <v>130.02968401758437</v>
      </c>
      <c r="M46" s="95">
        <f t="shared" si="0"/>
        <v>0</v>
      </c>
      <c r="N46" s="95">
        <f t="shared" si="0"/>
        <v>16.614524260504687</v>
      </c>
      <c r="O46" s="95">
        <f>SUM(O43:O45)</f>
        <v>16.614524260504687</v>
      </c>
      <c r="P46" s="95"/>
      <c r="Q46" s="72"/>
      <c r="R46" s="72"/>
      <c r="S46" s="73"/>
      <c r="T46" s="22"/>
    </row>
    <row r="47" spans="1:31">
      <c r="A47" s="22"/>
      <c r="B47" s="91" t="s">
        <v>43</v>
      </c>
      <c r="C47" s="92"/>
      <c r="D47" s="93"/>
      <c r="E47" s="93"/>
      <c r="F47" s="93"/>
      <c r="G47" s="93"/>
      <c r="H47" s="94"/>
      <c r="I47" s="94"/>
      <c r="J47" s="94"/>
      <c r="K47" s="94"/>
      <c r="L47" s="71"/>
      <c r="M47" s="71"/>
      <c r="N47" s="71"/>
      <c r="O47" s="71"/>
      <c r="P47" s="71"/>
      <c r="Q47" s="71"/>
      <c r="R47" s="71"/>
      <c r="S47" s="71"/>
      <c r="T47" s="22"/>
    </row>
    <row r="48" spans="1:31">
      <c r="A48" s="22"/>
      <c r="B48" s="89" t="s">
        <v>86</v>
      </c>
      <c r="C48" s="92"/>
      <c r="D48" s="93"/>
      <c r="E48" s="93"/>
      <c r="F48" s="93"/>
      <c r="G48" s="93"/>
      <c r="H48" s="94"/>
      <c r="I48" s="94"/>
      <c r="J48" s="94"/>
      <c r="K48" s="94"/>
      <c r="L48" s="71"/>
      <c r="M48" s="71"/>
      <c r="N48" s="71"/>
      <c r="O48" s="71"/>
      <c r="P48" s="71"/>
      <c r="Q48" s="71"/>
      <c r="R48" s="71"/>
      <c r="S48" s="71"/>
      <c r="T48" s="22"/>
    </row>
    <row r="49" spans="1:20">
      <c r="A49" s="22"/>
      <c r="B49" s="89" t="s">
        <v>120</v>
      </c>
      <c r="C49" s="93"/>
      <c r="D49" s="93"/>
      <c r="E49" s="93"/>
      <c r="F49" s="93"/>
      <c r="G49" s="93"/>
      <c r="H49" s="93"/>
      <c r="I49" s="93"/>
      <c r="J49" s="93"/>
      <c r="K49" s="93"/>
      <c r="L49" s="71"/>
      <c r="M49" s="71"/>
      <c r="N49" s="71"/>
      <c r="O49" s="71"/>
      <c r="P49" s="71"/>
      <c r="Q49" s="71"/>
      <c r="R49" s="71"/>
      <c r="S49" s="71"/>
      <c r="T49" s="22"/>
    </row>
    <row r="50" spans="1:20">
      <c r="A50" s="22"/>
      <c r="B50" s="89" t="s">
        <v>49</v>
      </c>
      <c r="C50" s="93"/>
      <c r="D50" s="93"/>
      <c r="E50" s="93"/>
      <c r="F50" s="93"/>
      <c r="G50" s="93"/>
      <c r="H50" s="93"/>
      <c r="I50" s="93"/>
      <c r="J50" s="93"/>
      <c r="K50" s="93"/>
      <c r="L50" s="71"/>
      <c r="M50" s="71"/>
      <c r="N50" s="71"/>
      <c r="O50" s="71"/>
      <c r="P50" s="71"/>
      <c r="Q50" s="71"/>
      <c r="R50" s="71"/>
      <c r="S50" s="71"/>
      <c r="T50" s="22"/>
    </row>
    <row r="51" spans="1:20">
      <c r="A51" s="22"/>
      <c r="C51" s="93"/>
      <c r="D51" s="93"/>
      <c r="E51" s="93"/>
      <c r="F51" s="93"/>
      <c r="G51" s="93"/>
      <c r="H51" s="93"/>
      <c r="I51" s="93"/>
      <c r="J51" s="93"/>
      <c r="K51" s="93"/>
      <c r="L51" s="71"/>
      <c r="M51" s="71"/>
      <c r="N51" s="71"/>
      <c r="O51" s="71"/>
      <c r="P51" s="71"/>
      <c r="Q51" s="71"/>
      <c r="R51" s="71"/>
      <c r="S51" s="71"/>
      <c r="T51" s="22"/>
    </row>
    <row r="52" spans="1:20" ht="14.5" thickBot="1">
      <c r="A52" s="22"/>
      <c r="B52" s="72"/>
      <c r="C52" s="72"/>
      <c r="D52" s="72"/>
      <c r="E52" s="72"/>
      <c r="F52" s="72"/>
      <c r="G52" s="72"/>
      <c r="H52" s="72"/>
      <c r="I52" s="72"/>
      <c r="J52" s="72"/>
      <c r="K52" s="72"/>
      <c r="L52" s="72"/>
      <c r="M52" s="72"/>
      <c r="N52" s="72"/>
      <c r="O52" s="72"/>
      <c r="P52" s="72"/>
      <c r="Q52" s="72"/>
      <c r="R52" s="72"/>
      <c r="S52" s="72"/>
      <c r="T52" s="22"/>
    </row>
    <row r="53" spans="1:20">
      <c r="A53" s="22"/>
      <c r="B53" s="31" t="s">
        <v>37</v>
      </c>
      <c r="C53" s="58"/>
      <c r="D53" s="58"/>
      <c r="E53" s="58"/>
      <c r="F53" s="58"/>
      <c r="G53" s="58"/>
      <c r="H53" s="58"/>
      <c r="I53" s="58"/>
      <c r="J53" s="58"/>
      <c r="K53" s="58"/>
      <c r="L53" s="58"/>
      <c r="M53" s="58"/>
      <c r="N53" s="58"/>
      <c r="O53" s="58"/>
      <c r="P53" s="58"/>
      <c r="Q53" s="58"/>
      <c r="R53" s="58"/>
      <c r="S53" s="33"/>
      <c r="T53" s="22"/>
    </row>
    <row r="54" spans="1:20">
      <c r="A54" s="24"/>
      <c r="B54" s="34" t="s">
        <v>50</v>
      </c>
      <c r="C54" s="58"/>
      <c r="D54" s="58"/>
      <c r="E54" s="58"/>
      <c r="F54" s="58"/>
      <c r="G54" s="58"/>
      <c r="H54" s="58"/>
      <c r="I54" s="58"/>
      <c r="J54" s="58"/>
      <c r="K54" s="58"/>
      <c r="L54" s="58"/>
      <c r="M54" s="58"/>
      <c r="N54" s="58"/>
      <c r="O54" s="58"/>
      <c r="P54" s="58"/>
      <c r="Q54" s="58"/>
      <c r="R54" s="58"/>
      <c r="S54" s="139"/>
      <c r="T54" s="22"/>
    </row>
    <row r="55" spans="1:20">
      <c r="A55" s="22"/>
      <c r="B55" s="25" t="s">
        <v>38</v>
      </c>
      <c r="C55" s="74">
        <v>7.0000000000000007E-2</v>
      </c>
      <c r="D55" s="22" t="s">
        <v>39</v>
      </c>
      <c r="E55" s="22"/>
      <c r="F55" s="22"/>
      <c r="G55" s="22"/>
      <c r="H55" s="22"/>
      <c r="I55" s="22"/>
      <c r="J55" s="22"/>
      <c r="K55" s="22"/>
      <c r="L55" s="22"/>
      <c r="M55" s="22"/>
      <c r="N55" s="22"/>
      <c r="O55" s="22"/>
      <c r="P55" s="22"/>
      <c r="Q55" s="22"/>
      <c r="R55" s="22"/>
      <c r="S55" s="22"/>
      <c r="T55" s="22"/>
    </row>
    <row r="56" spans="1:20" ht="14.5" thickBot="1">
      <c r="A56" s="22"/>
      <c r="B56" s="22"/>
      <c r="C56" s="22"/>
      <c r="D56" s="22"/>
      <c r="E56" s="22"/>
      <c r="F56" s="22"/>
      <c r="G56" s="22"/>
      <c r="H56" s="22"/>
      <c r="I56" s="22"/>
      <c r="J56" s="22"/>
      <c r="K56" s="22"/>
      <c r="L56" s="22"/>
      <c r="M56" s="22"/>
      <c r="N56" s="22"/>
      <c r="O56" s="22"/>
      <c r="P56" s="22"/>
      <c r="Q56" s="22"/>
      <c r="R56" s="22"/>
      <c r="S56" s="22"/>
      <c r="T56" s="22"/>
    </row>
    <row r="57" spans="1:20">
      <c r="A57" s="22"/>
      <c r="B57" s="75" t="s">
        <v>40</v>
      </c>
      <c r="C57" s="76"/>
      <c r="D57" s="77">
        <v>2025</v>
      </c>
      <c r="E57" s="77">
        <v>2026</v>
      </c>
      <c r="F57" s="77">
        <v>2027</v>
      </c>
      <c r="G57" s="77">
        <v>2028</v>
      </c>
      <c r="H57" s="77">
        <v>2029</v>
      </c>
      <c r="I57" s="77">
        <v>2030</v>
      </c>
      <c r="J57" s="77">
        <v>2031</v>
      </c>
      <c r="K57" s="77">
        <v>2032</v>
      </c>
      <c r="L57" s="77">
        <v>2033</v>
      </c>
      <c r="M57" s="77">
        <v>2034</v>
      </c>
      <c r="N57" s="77">
        <v>2035</v>
      </c>
      <c r="O57" s="77">
        <v>2036</v>
      </c>
      <c r="P57" s="77">
        <v>2037</v>
      </c>
      <c r="Q57" s="77">
        <v>2038</v>
      </c>
      <c r="R57" s="77">
        <v>2039</v>
      </c>
      <c r="S57" s="78">
        <v>2040</v>
      </c>
      <c r="T57" s="22"/>
    </row>
    <row r="58" spans="1:20" ht="14.5" thickBot="1">
      <c r="A58" s="22"/>
      <c r="B58" s="79"/>
      <c r="C58" s="80" t="s">
        <v>41</v>
      </c>
      <c r="D58" s="81">
        <v>0</v>
      </c>
      <c r="E58" s="81">
        <v>1</v>
      </c>
      <c r="F58" s="81">
        <v>2</v>
      </c>
      <c r="G58" s="81">
        <v>3</v>
      </c>
      <c r="H58" s="81">
        <v>4</v>
      </c>
      <c r="I58" s="81">
        <v>5</v>
      </c>
      <c r="J58" s="81">
        <v>6</v>
      </c>
      <c r="K58" s="81">
        <v>7</v>
      </c>
      <c r="L58" s="81">
        <v>8</v>
      </c>
      <c r="M58" s="81">
        <v>9</v>
      </c>
      <c r="N58" s="81">
        <v>10</v>
      </c>
      <c r="O58" s="81">
        <v>11</v>
      </c>
      <c r="P58" s="81">
        <v>12</v>
      </c>
      <c r="Q58" s="81">
        <v>13</v>
      </c>
      <c r="R58" s="81">
        <v>14</v>
      </c>
      <c r="S58" s="82">
        <v>15</v>
      </c>
      <c r="T58" s="22"/>
    </row>
    <row r="59" spans="1:20">
      <c r="A59" s="22"/>
      <c r="B59" s="25"/>
      <c r="C59" s="67" t="s">
        <v>42</v>
      </c>
      <c r="D59" s="22"/>
      <c r="E59" s="22"/>
      <c r="F59" s="22"/>
      <c r="G59" s="22"/>
      <c r="H59" s="22"/>
      <c r="I59" s="22"/>
      <c r="J59" s="22"/>
      <c r="K59" s="22"/>
      <c r="L59" s="22"/>
      <c r="M59" s="22"/>
      <c r="N59" s="22"/>
      <c r="O59" s="22"/>
      <c r="P59" s="22"/>
      <c r="Q59" s="22"/>
      <c r="R59" s="22"/>
      <c r="S59" s="24"/>
      <c r="T59" s="22"/>
    </row>
    <row r="60" spans="1:20">
      <c r="A60" s="22"/>
      <c r="B60" s="68" t="s">
        <v>95</v>
      </c>
      <c r="C60" s="16">
        <f>+NPV($N$8,E60:J60)+D60</f>
        <v>265.66426311560599</v>
      </c>
      <c r="D60" s="99">
        <f>D32</f>
        <v>0</v>
      </c>
      <c r="E60" s="99">
        <f t="shared" ref="E60:G60" si="1">E32</f>
        <v>14.179155689749606</v>
      </c>
      <c r="F60" s="99">
        <f t="shared" si="1"/>
        <v>144.22266029266603</v>
      </c>
      <c r="G60" s="99">
        <f t="shared" si="1"/>
        <v>154.89818401758438</v>
      </c>
      <c r="H60" s="156"/>
      <c r="I60" s="156"/>
      <c r="J60" s="156"/>
      <c r="K60" s="69"/>
      <c r="L60" s="69"/>
      <c r="M60" s="69"/>
      <c r="N60" s="69"/>
      <c r="O60" s="69"/>
      <c r="P60" s="69"/>
      <c r="Q60" s="69"/>
      <c r="R60" s="69"/>
      <c r="S60" s="70"/>
      <c r="T60" s="22"/>
    </row>
    <row r="61" spans="1:20">
      <c r="A61" s="22"/>
      <c r="B61" s="25"/>
      <c r="C61" s="67" t="s">
        <v>42</v>
      </c>
      <c r="D61" s="71"/>
      <c r="E61" s="71"/>
      <c r="F61" s="71"/>
      <c r="G61" s="71"/>
      <c r="H61" s="71"/>
      <c r="I61" s="71"/>
      <c r="J61" s="71"/>
      <c r="K61" s="71"/>
      <c r="L61" s="71"/>
      <c r="M61" s="71"/>
      <c r="N61" s="71"/>
      <c r="O61" s="71"/>
      <c r="P61" s="71"/>
      <c r="Q61" s="71"/>
      <c r="R61" s="71"/>
      <c r="S61" s="56"/>
      <c r="T61" s="22"/>
    </row>
    <row r="62" spans="1:20" ht="14.5" thickBot="1">
      <c r="A62" s="22"/>
      <c r="B62" s="30" t="s">
        <v>99</v>
      </c>
      <c r="C62" s="15">
        <f>+NPV($N$8,E62:J62)+D62</f>
        <v>265.66426311560599</v>
      </c>
      <c r="D62" s="100">
        <f>D34</f>
        <v>0</v>
      </c>
      <c r="E62" s="100">
        <f t="shared" ref="E62:G62" si="2">E34</f>
        <v>14.179155689749606</v>
      </c>
      <c r="F62" s="100">
        <f t="shared" si="2"/>
        <v>144.22266029266603</v>
      </c>
      <c r="G62" s="100">
        <f t="shared" si="2"/>
        <v>154.89818401758438</v>
      </c>
      <c r="H62" s="95"/>
      <c r="I62" s="95"/>
      <c r="J62" s="95"/>
      <c r="K62" s="72"/>
      <c r="L62" s="72"/>
      <c r="M62" s="72"/>
      <c r="N62" s="72"/>
      <c r="O62" s="72"/>
      <c r="P62" s="72"/>
      <c r="Q62" s="72"/>
      <c r="R62" s="72"/>
      <c r="S62" s="73"/>
      <c r="T62" s="22"/>
    </row>
    <row r="63" spans="1:20">
      <c r="A63" s="22"/>
      <c r="B63" s="91" t="s">
        <v>43</v>
      </c>
      <c r="C63" s="90"/>
      <c r="D63" s="71"/>
      <c r="E63" s="71"/>
      <c r="F63" s="71"/>
      <c r="G63" s="71"/>
      <c r="H63" s="71"/>
      <c r="I63" s="71"/>
      <c r="J63" s="71"/>
      <c r="K63" s="71"/>
      <c r="L63" s="71"/>
      <c r="M63" s="71"/>
      <c r="N63" s="71"/>
      <c r="O63" s="71"/>
      <c r="P63" s="71"/>
      <c r="Q63" s="71"/>
      <c r="R63" s="71"/>
      <c r="S63" s="71"/>
      <c r="T63" s="22"/>
    </row>
    <row r="64" spans="1:20">
      <c r="A64" s="22"/>
      <c r="B64" s="89" t="s">
        <v>44</v>
      </c>
      <c r="C64" s="90"/>
      <c r="D64" s="71"/>
      <c r="E64" s="71"/>
      <c r="F64" s="71"/>
      <c r="G64" s="71"/>
      <c r="H64" s="71"/>
      <c r="I64" s="71"/>
      <c r="J64" s="71"/>
      <c r="K64" s="71"/>
      <c r="L64" s="71"/>
      <c r="M64" s="71"/>
      <c r="N64" s="71"/>
      <c r="O64" s="71"/>
      <c r="P64" s="71"/>
      <c r="Q64" s="71"/>
      <c r="R64" s="71"/>
      <c r="S64" s="71"/>
      <c r="T64" s="22"/>
    </row>
    <row r="65" spans="1:22" ht="14.5" thickBot="1">
      <c r="A65" s="22"/>
      <c r="B65" s="22"/>
      <c r="C65" s="71"/>
      <c r="D65" s="71"/>
      <c r="E65" s="71"/>
      <c r="F65" s="71"/>
      <c r="G65" s="71"/>
      <c r="H65" s="71"/>
      <c r="I65" s="71"/>
      <c r="J65" s="71"/>
      <c r="K65" s="71"/>
      <c r="L65" s="71"/>
      <c r="M65" s="71"/>
      <c r="N65" s="71"/>
      <c r="O65" s="71"/>
      <c r="P65" s="71"/>
      <c r="Q65" s="71"/>
      <c r="R65" s="71"/>
      <c r="S65" s="71"/>
      <c r="T65" s="22"/>
    </row>
    <row r="66" spans="1:22">
      <c r="A66" s="22"/>
      <c r="B66" s="75" t="s">
        <v>45</v>
      </c>
      <c r="C66" s="76"/>
      <c r="D66" s="77">
        <v>2025</v>
      </c>
      <c r="E66" s="77">
        <v>2026</v>
      </c>
      <c r="F66" s="77">
        <v>2027</v>
      </c>
      <c r="G66" s="77">
        <v>2028</v>
      </c>
      <c r="H66" s="77">
        <v>2029</v>
      </c>
      <c r="I66" s="77">
        <v>2030</v>
      </c>
      <c r="J66" s="77">
        <v>2031</v>
      </c>
      <c r="K66" s="77">
        <v>2032</v>
      </c>
      <c r="L66" s="77">
        <v>2033</v>
      </c>
      <c r="M66" s="77">
        <v>2034</v>
      </c>
      <c r="N66" s="77">
        <v>2035</v>
      </c>
      <c r="O66" s="77">
        <v>2036</v>
      </c>
      <c r="P66" s="77">
        <v>2037</v>
      </c>
      <c r="Q66" s="77">
        <v>2038</v>
      </c>
      <c r="R66" s="77">
        <v>2039</v>
      </c>
      <c r="S66" s="78">
        <v>2040</v>
      </c>
      <c r="T66" s="22"/>
    </row>
    <row r="67" spans="1:22" ht="14.5" thickBot="1">
      <c r="A67" s="22"/>
      <c r="B67" s="79"/>
      <c r="C67" s="80" t="s">
        <v>41</v>
      </c>
      <c r="D67" s="81">
        <v>0</v>
      </c>
      <c r="E67" s="81">
        <v>1</v>
      </c>
      <c r="F67" s="81">
        <v>2</v>
      </c>
      <c r="G67" s="81">
        <v>3</v>
      </c>
      <c r="H67" s="81">
        <v>4</v>
      </c>
      <c r="I67" s="81">
        <v>5</v>
      </c>
      <c r="J67" s="81">
        <v>6</v>
      </c>
      <c r="K67" s="81">
        <v>7</v>
      </c>
      <c r="L67" s="81">
        <v>8</v>
      </c>
      <c r="M67" s="81">
        <v>9</v>
      </c>
      <c r="N67" s="81">
        <v>10</v>
      </c>
      <c r="O67" s="81">
        <v>11</v>
      </c>
      <c r="P67" s="81">
        <v>12</v>
      </c>
      <c r="Q67" s="81">
        <v>13</v>
      </c>
      <c r="R67" s="81">
        <v>14</v>
      </c>
      <c r="S67" s="82">
        <v>15</v>
      </c>
      <c r="T67" s="22"/>
    </row>
    <row r="68" spans="1:22">
      <c r="A68" s="22"/>
      <c r="B68" s="25"/>
      <c r="C68" s="67" t="s">
        <v>42</v>
      </c>
      <c r="D68" s="22"/>
      <c r="E68" s="22"/>
      <c r="F68" s="22"/>
      <c r="G68" s="22"/>
      <c r="H68" s="22"/>
      <c r="I68" s="22"/>
      <c r="J68" s="22"/>
      <c r="K68" s="22"/>
      <c r="L68" s="22"/>
      <c r="M68" s="22"/>
      <c r="N68" s="22"/>
      <c r="O68" s="22"/>
      <c r="P68" s="22"/>
      <c r="Q68" s="22"/>
      <c r="R68" s="22"/>
      <c r="S68" s="24"/>
      <c r="T68" s="22"/>
    </row>
    <row r="69" spans="1:22">
      <c r="A69" s="22"/>
      <c r="B69" s="68" t="s">
        <v>95</v>
      </c>
      <c r="C69" s="16">
        <f>+NPV($N$8,E69:J69)+D69</f>
        <v>217.9271925393079</v>
      </c>
      <c r="D69" s="99">
        <f>D41</f>
        <v>0</v>
      </c>
      <c r="E69" s="99">
        <f t="shared" ref="E69:G69" si="3">E41</f>
        <v>11.645655689749606</v>
      </c>
      <c r="F69" s="99">
        <f t="shared" si="3"/>
        <v>118.32466029266602</v>
      </c>
      <c r="G69" s="99">
        <f t="shared" si="3"/>
        <v>127.02968401758439</v>
      </c>
      <c r="H69" s="156"/>
      <c r="I69" s="156"/>
      <c r="J69" s="156"/>
      <c r="K69" s="69"/>
      <c r="L69" s="69"/>
      <c r="M69" s="69"/>
      <c r="N69" s="69"/>
      <c r="O69" s="69"/>
      <c r="P69" s="69"/>
      <c r="Q69" s="69"/>
      <c r="R69" s="69"/>
      <c r="S69" s="70"/>
      <c r="T69" s="22"/>
    </row>
    <row r="70" spans="1:22">
      <c r="A70" s="22"/>
      <c r="B70" s="25"/>
      <c r="C70" s="67" t="s">
        <v>42</v>
      </c>
      <c r="D70" s="71"/>
      <c r="E70" s="71"/>
      <c r="F70" s="71"/>
      <c r="G70" s="71"/>
      <c r="H70" s="71"/>
      <c r="I70" s="71"/>
      <c r="J70" s="71"/>
      <c r="K70" s="71"/>
      <c r="L70" s="71"/>
      <c r="M70" s="71"/>
      <c r="N70" s="71"/>
      <c r="O70" s="71"/>
      <c r="P70" s="71"/>
      <c r="Q70" s="71"/>
      <c r="R70" s="71"/>
      <c r="S70" s="56"/>
      <c r="T70" s="22"/>
    </row>
    <row r="71" spans="1:22">
      <c r="A71" s="22"/>
      <c r="B71" s="87" t="s">
        <v>100</v>
      </c>
      <c r="C71" s="86"/>
      <c r="D71" s="97">
        <f>D43</f>
        <v>0</v>
      </c>
      <c r="E71" s="97">
        <f>E69</f>
        <v>11.645655689749606</v>
      </c>
      <c r="F71" s="97">
        <f>F69</f>
        <v>118.32466029266602</v>
      </c>
      <c r="G71" s="97">
        <f>G69</f>
        <v>127.02968401758439</v>
      </c>
      <c r="H71" s="98">
        <v>0</v>
      </c>
      <c r="I71" s="98">
        <v>0</v>
      </c>
      <c r="J71" s="97">
        <f>E71</f>
        <v>11.645655689749606</v>
      </c>
      <c r="K71" s="97">
        <f t="shared" ref="K71:L71" si="4">F71</f>
        <v>118.32466029266602</v>
      </c>
      <c r="L71" s="97">
        <f t="shared" si="4"/>
        <v>127.02968401758439</v>
      </c>
      <c r="M71" s="98">
        <v>0</v>
      </c>
      <c r="N71" s="71"/>
      <c r="O71" s="71"/>
      <c r="P71" s="71"/>
      <c r="Q71" s="71"/>
      <c r="R71" s="71"/>
      <c r="S71" s="56"/>
      <c r="T71" s="22"/>
    </row>
    <row r="72" spans="1:22">
      <c r="A72" s="22"/>
      <c r="B72" s="87" t="s">
        <v>51</v>
      </c>
      <c r="C72" s="86"/>
      <c r="D72" s="98">
        <v>0</v>
      </c>
      <c r="E72" s="98">
        <v>0</v>
      </c>
      <c r="F72" s="98">
        <v>0</v>
      </c>
      <c r="G72" s="98">
        <v>0</v>
      </c>
      <c r="H72" s="98">
        <v>0</v>
      </c>
      <c r="I72" s="98">
        <v>5</v>
      </c>
      <c r="J72" s="104">
        <v>5</v>
      </c>
      <c r="K72" s="104">
        <v>5</v>
      </c>
      <c r="L72" s="104">
        <v>2.5</v>
      </c>
      <c r="M72" s="98">
        <v>0</v>
      </c>
      <c r="N72" s="71"/>
      <c r="O72" s="71"/>
      <c r="P72" s="71"/>
      <c r="Q72" s="71"/>
      <c r="R72" s="71"/>
      <c r="S72" s="56"/>
      <c r="T72" s="22"/>
    </row>
    <row r="73" spans="1:22">
      <c r="A73" s="22"/>
      <c r="B73" s="25" t="s">
        <v>52</v>
      </c>
      <c r="C73" s="67"/>
      <c r="D73" s="98">
        <v>0</v>
      </c>
      <c r="E73" s="98">
        <v>0</v>
      </c>
      <c r="F73" s="98">
        <v>0</v>
      </c>
      <c r="G73" s="98">
        <v>0</v>
      </c>
      <c r="H73" s="98">
        <v>0</v>
      </c>
      <c r="I73" s="98">
        <v>0</v>
      </c>
      <c r="J73" s="98">
        <v>0</v>
      </c>
      <c r="K73" s="98">
        <v>0</v>
      </c>
      <c r="L73" s="98">
        <v>0</v>
      </c>
      <c r="M73" s="97">
        <f>N5/2</f>
        <v>221.5</v>
      </c>
      <c r="N73" s="71"/>
      <c r="O73" s="71"/>
      <c r="P73" s="71"/>
      <c r="Q73" s="71"/>
      <c r="R73" s="71"/>
      <c r="S73" s="56"/>
      <c r="T73" s="22"/>
    </row>
    <row r="74" spans="1:22" ht="14.5" thickBot="1">
      <c r="A74" s="22"/>
      <c r="B74" s="30" t="s">
        <v>96</v>
      </c>
      <c r="C74" s="15">
        <f>+NPV($N$8,E74:M74)+D74</f>
        <v>505.253006423236</v>
      </c>
      <c r="D74" s="95">
        <f>SUM(D71:D73)</f>
        <v>0</v>
      </c>
      <c r="E74" s="95">
        <f>SUM(E71:E73)</f>
        <v>11.645655689749606</v>
      </c>
      <c r="F74" s="95">
        <f t="shared" ref="F74:M74" si="5">SUM(F71:F73)</f>
        <v>118.32466029266602</v>
      </c>
      <c r="G74" s="95">
        <f t="shared" si="5"/>
        <v>127.02968401758439</v>
      </c>
      <c r="H74" s="95">
        <f t="shared" si="5"/>
        <v>0</v>
      </c>
      <c r="I74" s="95">
        <f t="shared" si="5"/>
        <v>5</v>
      </c>
      <c r="J74" s="95">
        <f t="shared" si="5"/>
        <v>16.645655689749606</v>
      </c>
      <c r="K74" s="95">
        <f t="shared" si="5"/>
        <v>123.32466029266602</v>
      </c>
      <c r="L74" s="95">
        <f t="shared" si="5"/>
        <v>129.52968401758437</v>
      </c>
      <c r="M74" s="95">
        <f t="shared" si="5"/>
        <v>221.5</v>
      </c>
      <c r="N74" s="72"/>
      <c r="O74" s="72"/>
      <c r="P74" s="72"/>
      <c r="Q74" s="72"/>
      <c r="R74" s="72"/>
      <c r="S74" s="73"/>
      <c r="T74" s="22"/>
    </row>
    <row r="75" spans="1:22">
      <c r="A75" s="22"/>
      <c r="B75" s="91" t="s">
        <v>43</v>
      </c>
      <c r="C75" s="92"/>
      <c r="D75" s="93"/>
      <c r="E75" s="93"/>
      <c r="F75" s="93"/>
      <c r="G75" s="93"/>
      <c r="H75" s="94"/>
      <c r="I75" s="94"/>
      <c r="J75" s="94"/>
      <c r="K75" s="71"/>
      <c r="L75" s="71"/>
      <c r="M75" s="71"/>
      <c r="N75" s="71"/>
      <c r="O75" s="71"/>
      <c r="P75" s="71"/>
      <c r="Q75" s="71"/>
      <c r="R75" s="71"/>
      <c r="S75" s="71"/>
      <c r="T75" s="22"/>
    </row>
    <row r="76" spans="1:22">
      <c r="A76" s="22"/>
      <c r="B76" s="89" t="s">
        <v>86</v>
      </c>
      <c r="C76" s="92"/>
      <c r="D76" s="93"/>
      <c r="E76" s="93"/>
      <c r="F76" s="93"/>
      <c r="G76" s="93"/>
      <c r="H76" s="94"/>
      <c r="I76" s="94"/>
      <c r="J76" s="94"/>
      <c r="K76" s="71"/>
      <c r="L76" s="71"/>
      <c r="M76" s="71"/>
      <c r="N76" s="71"/>
      <c r="O76" s="71"/>
      <c r="P76" s="71"/>
      <c r="Q76" s="71"/>
      <c r="R76" s="71"/>
      <c r="S76" s="71"/>
      <c r="T76" s="22"/>
    </row>
    <row r="77" spans="1:22">
      <c r="A77" s="22"/>
      <c r="B77" s="89" t="s">
        <v>121</v>
      </c>
      <c r="C77" s="93"/>
      <c r="D77" s="93"/>
      <c r="E77" s="93"/>
      <c r="F77" s="93"/>
      <c r="G77" s="93"/>
      <c r="H77" s="93"/>
      <c r="I77" s="93"/>
      <c r="J77" s="93"/>
      <c r="K77" s="71"/>
      <c r="L77" s="71"/>
      <c r="M77" s="71"/>
      <c r="N77" s="71"/>
      <c r="O77" s="71"/>
      <c r="P77" s="71"/>
      <c r="Q77" s="71"/>
      <c r="R77" s="71"/>
      <c r="S77" s="71"/>
      <c r="T77" s="22"/>
    </row>
    <row r="78" spans="1:22">
      <c r="A78" s="22"/>
      <c r="B78" s="89" t="s">
        <v>53</v>
      </c>
      <c r="C78" s="93"/>
      <c r="D78" s="93"/>
      <c r="E78" s="93"/>
      <c r="F78" s="93"/>
      <c r="G78" s="93"/>
      <c r="H78" s="93"/>
      <c r="I78" s="93"/>
      <c r="J78" s="93"/>
      <c r="K78" s="71"/>
      <c r="L78" s="71"/>
      <c r="M78" s="71"/>
      <c r="N78" s="71"/>
      <c r="O78" s="71"/>
      <c r="P78" s="71"/>
      <c r="Q78" s="71"/>
      <c r="R78" s="71"/>
      <c r="S78" s="71"/>
      <c r="T78" s="22"/>
    </row>
    <row r="79" spans="1:22" ht="14.5" thickBot="1">
      <c r="A79" s="22"/>
      <c r="B79" s="89"/>
      <c r="C79" s="137"/>
      <c r="D79" s="93"/>
      <c r="E79" s="137"/>
      <c r="F79" s="137"/>
      <c r="G79" s="137"/>
      <c r="H79" s="93"/>
      <c r="I79" s="93"/>
      <c r="J79" s="93"/>
      <c r="K79" s="71"/>
      <c r="L79" s="72"/>
      <c r="M79" s="71"/>
      <c r="N79" s="72"/>
      <c r="O79" s="71"/>
      <c r="P79" s="71"/>
      <c r="Q79" s="71"/>
      <c r="R79" s="71"/>
      <c r="S79" s="71"/>
      <c r="T79" s="22"/>
    </row>
    <row r="80" spans="1:22" ht="14.5">
      <c r="A80" s="22"/>
      <c r="B80" s="31" t="s">
        <v>54</v>
      </c>
      <c r="C80" s="58"/>
      <c r="D80" s="138"/>
      <c r="E80" s="58"/>
      <c r="F80" s="58"/>
      <c r="G80" s="58"/>
      <c r="H80" s="138"/>
      <c r="I80" s="138"/>
      <c r="J80" s="138"/>
      <c r="K80" s="138"/>
      <c r="L80" s="58"/>
      <c r="M80" s="138"/>
      <c r="N80" s="58"/>
      <c r="O80" s="138"/>
      <c r="P80" s="138"/>
      <c r="Q80" s="138"/>
      <c r="R80" s="138"/>
      <c r="S80" s="33"/>
      <c r="T80" s="22"/>
      <c r="U80"/>
      <c r="V80"/>
    </row>
    <row r="81" spans="1:22" ht="14.5">
      <c r="A81" s="22"/>
      <c r="B81" s="135" t="s">
        <v>55</v>
      </c>
      <c r="C81" s="34"/>
      <c r="D81" s="58"/>
      <c r="E81" s="58"/>
      <c r="F81" s="58"/>
      <c r="G81" s="58"/>
      <c r="H81" s="58"/>
      <c r="I81" s="58"/>
      <c r="J81" s="58"/>
      <c r="K81" s="58"/>
      <c r="L81" s="58"/>
      <c r="M81" s="58"/>
      <c r="N81" s="58"/>
      <c r="O81" s="58"/>
      <c r="P81" s="58"/>
      <c r="Q81" s="58"/>
      <c r="R81" s="58"/>
      <c r="S81" s="139"/>
      <c r="T81" s="22"/>
      <c r="U81"/>
      <c r="V81"/>
    </row>
    <row r="82" spans="1:22" ht="14.5">
      <c r="A82" s="22"/>
      <c r="B82" s="25" t="s">
        <v>38</v>
      </c>
      <c r="C82" s="74">
        <f>N$8</f>
        <v>7.0000000000000007E-2</v>
      </c>
      <c r="D82" s="22" t="s">
        <v>39</v>
      </c>
      <c r="E82" s="22"/>
      <c r="F82" s="22"/>
      <c r="G82" s="22"/>
      <c r="H82" s="22"/>
      <c r="I82" s="22"/>
      <c r="J82" s="22"/>
      <c r="K82" s="22"/>
      <c r="L82" s="22"/>
      <c r="M82" s="22"/>
      <c r="N82" s="22"/>
      <c r="O82" s="22"/>
      <c r="P82" s="22"/>
      <c r="Q82" s="22"/>
      <c r="R82" s="22"/>
      <c r="S82" s="22"/>
      <c r="T82" s="22"/>
      <c r="U82"/>
      <c r="V82"/>
    </row>
    <row r="83" spans="1:22" ht="15" thickBot="1">
      <c r="A83" s="22"/>
      <c r="B83" s="22"/>
      <c r="C83" s="22"/>
      <c r="D83" s="22"/>
      <c r="E83" s="22"/>
      <c r="F83" s="22"/>
      <c r="G83" s="22"/>
      <c r="H83" s="22"/>
      <c r="I83" s="22"/>
      <c r="J83" s="22"/>
      <c r="K83" s="22"/>
      <c r="L83" s="22"/>
      <c r="M83" s="22"/>
      <c r="N83" s="22"/>
      <c r="O83" s="22"/>
      <c r="P83" s="22"/>
      <c r="Q83" s="22"/>
      <c r="R83" s="22"/>
      <c r="S83" s="22"/>
      <c r="T83" s="22"/>
      <c r="U83"/>
      <c r="V83"/>
    </row>
    <row r="84" spans="1:22" ht="14.5">
      <c r="A84" s="22"/>
      <c r="B84" s="59" t="s">
        <v>40</v>
      </c>
      <c r="C84" s="60"/>
      <c r="D84" s="61">
        <v>2025</v>
      </c>
      <c r="E84" s="61">
        <v>2026</v>
      </c>
      <c r="F84" s="61">
        <v>2027</v>
      </c>
      <c r="G84" s="61">
        <v>2028</v>
      </c>
      <c r="H84" s="61">
        <v>2029</v>
      </c>
      <c r="I84" s="61">
        <v>2030</v>
      </c>
      <c r="J84" s="61">
        <v>2031</v>
      </c>
      <c r="K84" s="61">
        <v>2032</v>
      </c>
      <c r="L84" s="61">
        <v>2033</v>
      </c>
      <c r="M84" s="61">
        <v>2034</v>
      </c>
      <c r="N84" s="61">
        <v>2035</v>
      </c>
      <c r="O84" s="61">
        <v>2036</v>
      </c>
      <c r="P84" s="61">
        <v>2037</v>
      </c>
      <c r="Q84" s="61">
        <v>2038</v>
      </c>
      <c r="R84" s="61">
        <v>2039</v>
      </c>
      <c r="S84" s="62">
        <v>2040</v>
      </c>
      <c r="T84" s="22"/>
      <c r="U84"/>
      <c r="V84"/>
    </row>
    <row r="85" spans="1:22" ht="15" thickBot="1">
      <c r="A85" s="22"/>
      <c r="B85" s="63"/>
      <c r="C85" s="64" t="s">
        <v>41</v>
      </c>
      <c r="D85" s="65">
        <v>0</v>
      </c>
      <c r="E85" s="65">
        <v>1</v>
      </c>
      <c r="F85" s="65">
        <v>2</v>
      </c>
      <c r="G85" s="65">
        <v>3</v>
      </c>
      <c r="H85" s="65">
        <v>4</v>
      </c>
      <c r="I85" s="65">
        <v>5</v>
      </c>
      <c r="J85" s="65">
        <v>6</v>
      </c>
      <c r="K85" s="65">
        <v>7</v>
      </c>
      <c r="L85" s="65">
        <v>8</v>
      </c>
      <c r="M85" s="65">
        <v>9</v>
      </c>
      <c r="N85" s="65">
        <v>10</v>
      </c>
      <c r="O85" s="65">
        <v>11</v>
      </c>
      <c r="P85" s="65">
        <v>12</v>
      </c>
      <c r="Q85" s="65">
        <v>13</v>
      </c>
      <c r="R85" s="65">
        <v>14</v>
      </c>
      <c r="S85" s="66">
        <v>15</v>
      </c>
      <c r="T85" s="22"/>
      <c r="U85"/>
      <c r="V85"/>
    </row>
    <row r="86" spans="1:22" ht="14.5">
      <c r="A86" s="22"/>
      <c r="B86" s="25"/>
      <c r="C86" s="67" t="s">
        <v>42</v>
      </c>
      <c r="D86" s="22"/>
      <c r="E86" s="22"/>
      <c r="F86" s="22"/>
      <c r="G86" s="22"/>
      <c r="H86" s="22"/>
      <c r="I86" s="22"/>
      <c r="J86" s="22"/>
      <c r="K86" s="22"/>
      <c r="L86" s="22"/>
      <c r="M86" s="22"/>
      <c r="N86" s="22"/>
      <c r="O86" s="22"/>
      <c r="P86" s="22"/>
      <c r="Q86" s="22"/>
      <c r="R86" s="22"/>
      <c r="S86" s="24"/>
      <c r="T86" s="22"/>
      <c r="U86"/>
      <c r="V86"/>
    </row>
    <row r="87" spans="1:22" ht="14.5">
      <c r="A87" s="22"/>
      <c r="B87" s="68" t="s">
        <v>95</v>
      </c>
      <c r="C87" s="16">
        <f>+NPV($N$8,E87:J87)+D87</f>
        <v>265.66426311560599</v>
      </c>
      <c r="D87" s="99">
        <f>D41</f>
        <v>0</v>
      </c>
      <c r="E87" s="99">
        <f>E32</f>
        <v>14.179155689749606</v>
      </c>
      <c r="F87" s="99">
        <f t="shared" ref="F87:G87" si="6">F32</f>
        <v>144.22266029266603</v>
      </c>
      <c r="G87" s="99">
        <f t="shared" si="6"/>
        <v>154.89818401758438</v>
      </c>
      <c r="H87" s="156"/>
      <c r="I87" s="156"/>
      <c r="J87" s="156"/>
      <c r="K87" s="69"/>
      <c r="L87" s="69"/>
      <c r="M87" s="69"/>
      <c r="N87" s="69"/>
      <c r="O87" s="69"/>
      <c r="P87" s="69"/>
      <c r="Q87" s="69"/>
      <c r="R87" s="69"/>
      <c r="S87" s="70"/>
      <c r="T87" s="22"/>
      <c r="U87"/>
      <c r="V87"/>
    </row>
    <row r="88" spans="1:22" ht="14.5">
      <c r="A88" s="22"/>
      <c r="B88" s="25"/>
      <c r="C88" s="67" t="s">
        <v>42</v>
      </c>
      <c r="D88" s="71"/>
      <c r="E88" s="71"/>
      <c r="F88" s="71"/>
      <c r="G88" s="71"/>
      <c r="H88" s="71"/>
      <c r="I88" s="71"/>
      <c r="J88" s="71"/>
      <c r="K88" s="71"/>
      <c r="L88" s="71"/>
      <c r="M88" s="71"/>
      <c r="N88" s="71"/>
      <c r="O88" s="71"/>
      <c r="P88" s="71"/>
      <c r="Q88" s="71"/>
      <c r="R88" s="71"/>
      <c r="S88" s="56"/>
      <c r="T88" s="22"/>
      <c r="U88"/>
      <c r="V88"/>
    </row>
    <row r="89" spans="1:22" ht="15" thickBot="1">
      <c r="A89" s="22"/>
      <c r="B89" s="30" t="s">
        <v>101</v>
      </c>
      <c r="C89" s="15">
        <f>+NPV($N$8,E89:J89)+D89</f>
        <v>265.66426311560599</v>
      </c>
      <c r="D89" s="100">
        <f>D87</f>
        <v>0</v>
      </c>
      <c r="E89" s="100">
        <f>E34</f>
        <v>14.179155689749606</v>
      </c>
      <c r="F89" s="100">
        <f t="shared" ref="F89:G89" si="7">F34</f>
        <v>144.22266029266603</v>
      </c>
      <c r="G89" s="100">
        <f t="shared" si="7"/>
        <v>154.89818401758438</v>
      </c>
      <c r="H89" s="95"/>
      <c r="I89" s="95"/>
      <c r="J89" s="95"/>
      <c r="K89" s="72"/>
      <c r="L89" s="72"/>
      <c r="M89" s="72"/>
      <c r="N89" s="72"/>
      <c r="O89" s="72"/>
      <c r="P89" s="72"/>
      <c r="Q89" s="72"/>
      <c r="R89" s="72"/>
      <c r="S89" s="73"/>
      <c r="T89" s="22"/>
      <c r="U89"/>
      <c r="V89"/>
    </row>
    <row r="90" spans="1:22">
      <c r="A90" s="22"/>
      <c r="B90" s="91" t="s">
        <v>43</v>
      </c>
      <c r="C90" s="90"/>
      <c r="D90" s="71"/>
      <c r="E90" s="71"/>
      <c r="F90" s="71"/>
      <c r="G90" s="71"/>
      <c r="H90" s="71"/>
      <c r="I90" s="71"/>
      <c r="J90" s="71"/>
      <c r="K90" s="71"/>
      <c r="L90" s="71"/>
      <c r="M90" s="71"/>
      <c r="N90" s="71"/>
      <c r="O90" s="71"/>
      <c r="P90" s="71"/>
      <c r="Q90" s="71"/>
      <c r="R90" s="71"/>
      <c r="S90" s="71"/>
      <c r="T90" s="22"/>
    </row>
    <row r="91" spans="1:22">
      <c r="A91" s="22"/>
      <c r="B91" s="89" t="s">
        <v>44</v>
      </c>
      <c r="C91" s="90"/>
      <c r="D91" s="71"/>
      <c r="E91" s="71"/>
      <c r="F91" s="71"/>
      <c r="G91" s="71"/>
      <c r="H91" s="71"/>
      <c r="I91" s="71"/>
      <c r="J91" s="71"/>
      <c r="K91" s="71"/>
      <c r="L91" s="71"/>
      <c r="M91" s="71"/>
      <c r="N91" s="71"/>
      <c r="O91" s="71"/>
      <c r="P91" s="71"/>
      <c r="Q91" s="71"/>
      <c r="R91" s="71"/>
      <c r="S91" s="71"/>
      <c r="T91" s="22"/>
    </row>
    <row r="92" spans="1:22" ht="14.5" thickBot="1">
      <c r="A92" s="22"/>
      <c r="C92" s="71"/>
      <c r="D92" s="71"/>
      <c r="E92" s="71"/>
      <c r="F92" s="71"/>
      <c r="G92" s="71"/>
      <c r="H92" s="71"/>
      <c r="I92" s="71"/>
      <c r="J92" s="71"/>
      <c r="K92" s="71"/>
      <c r="L92" s="71"/>
      <c r="M92" s="71"/>
      <c r="N92" s="71"/>
      <c r="O92" s="71"/>
      <c r="P92" s="71"/>
      <c r="Q92" s="71"/>
      <c r="R92" s="71"/>
      <c r="S92" s="71"/>
      <c r="T92" s="22"/>
    </row>
    <row r="93" spans="1:22">
      <c r="A93" s="22"/>
      <c r="B93" s="59" t="s">
        <v>45</v>
      </c>
      <c r="C93" s="60"/>
      <c r="D93" s="59">
        <v>2025</v>
      </c>
      <c r="E93" s="61">
        <v>2026</v>
      </c>
      <c r="F93" s="61">
        <v>2027</v>
      </c>
      <c r="G93" s="61">
        <v>2028</v>
      </c>
      <c r="H93" s="61">
        <v>2029</v>
      </c>
      <c r="I93" s="61">
        <v>2030</v>
      </c>
      <c r="J93" s="61">
        <v>2031</v>
      </c>
      <c r="K93" s="61">
        <v>2032</v>
      </c>
      <c r="L93" s="61">
        <v>2033</v>
      </c>
      <c r="M93" s="61">
        <v>2034</v>
      </c>
      <c r="N93" s="61">
        <v>2035</v>
      </c>
      <c r="O93" s="61">
        <v>2036</v>
      </c>
      <c r="P93" s="61">
        <v>2037</v>
      </c>
      <c r="Q93" s="61">
        <v>2038</v>
      </c>
      <c r="R93" s="61">
        <v>2039</v>
      </c>
      <c r="S93" s="61">
        <v>2040</v>
      </c>
      <c r="T93" s="62">
        <v>2041</v>
      </c>
    </row>
    <row r="94" spans="1:22" ht="14.5" thickBot="1">
      <c r="A94" s="22"/>
      <c r="B94" s="63"/>
      <c r="C94" s="64" t="s">
        <v>41</v>
      </c>
      <c r="D94" s="107">
        <v>0</v>
      </c>
      <c r="E94" s="65">
        <v>1</v>
      </c>
      <c r="F94" s="65">
        <v>2</v>
      </c>
      <c r="G94" s="65">
        <v>3</v>
      </c>
      <c r="H94" s="65">
        <v>4</v>
      </c>
      <c r="I94" s="65">
        <v>5</v>
      </c>
      <c r="J94" s="65">
        <v>6</v>
      </c>
      <c r="K94" s="65">
        <v>7</v>
      </c>
      <c r="L94" s="65">
        <v>8</v>
      </c>
      <c r="M94" s="65">
        <v>9</v>
      </c>
      <c r="N94" s="65">
        <v>10</v>
      </c>
      <c r="O94" s="65">
        <v>11</v>
      </c>
      <c r="P94" s="65">
        <v>12</v>
      </c>
      <c r="Q94" s="65">
        <v>13</v>
      </c>
      <c r="R94" s="65">
        <v>14</v>
      </c>
      <c r="S94" s="65">
        <v>15</v>
      </c>
      <c r="T94" s="66">
        <v>16</v>
      </c>
    </row>
    <row r="95" spans="1:22">
      <c r="A95" s="22"/>
      <c r="B95" s="25"/>
      <c r="C95" s="67" t="s">
        <v>42</v>
      </c>
      <c r="D95" s="25"/>
      <c r="E95" s="22"/>
      <c r="F95" s="22"/>
      <c r="G95" s="22"/>
      <c r="H95" s="22"/>
      <c r="I95" s="22"/>
      <c r="J95" s="22"/>
      <c r="K95" s="22"/>
      <c r="L95" s="22"/>
      <c r="M95" s="22"/>
      <c r="N95" s="22"/>
      <c r="O95" s="22"/>
      <c r="P95" s="22"/>
      <c r="Q95" s="22"/>
      <c r="R95" s="22"/>
      <c r="S95" s="22"/>
      <c r="T95" s="24"/>
    </row>
    <row r="96" spans="1:22">
      <c r="A96" s="22"/>
      <c r="B96" s="68" t="s">
        <v>95</v>
      </c>
      <c r="C96" s="16">
        <f>+NPV($N$8,E96:J96)+D96</f>
        <v>217.9271925393079</v>
      </c>
      <c r="D96" s="108">
        <v>0</v>
      </c>
      <c r="E96" s="99">
        <f>E41</f>
        <v>11.645655689749606</v>
      </c>
      <c r="F96" s="99">
        <f t="shared" ref="F96:G96" si="8">F41</f>
        <v>118.32466029266602</v>
      </c>
      <c r="G96" s="99">
        <f t="shared" si="8"/>
        <v>127.02968401758439</v>
      </c>
      <c r="H96" s="156"/>
      <c r="I96" s="156"/>
      <c r="J96" s="156"/>
      <c r="K96" s="69"/>
      <c r="L96" s="69"/>
      <c r="M96" s="69"/>
      <c r="N96" s="69"/>
      <c r="O96" s="69"/>
      <c r="P96" s="69"/>
      <c r="Q96" s="69"/>
      <c r="R96" s="69"/>
      <c r="S96" s="69"/>
      <c r="T96" s="117"/>
    </row>
    <row r="97" spans="1:20">
      <c r="A97" s="22"/>
      <c r="B97" s="25"/>
      <c r="C97" s="67" t="s">
        <v>42</v>
      </c>
      <c r="D97" s="109"/>
      <c r="E97" s="71"/>
      <c r="F97" s="71"/>
      <c r="G97" s="71"/>
      <c r="H97" s="71"/>
      <c r="I97" s="71"/>
      <c r="J97" s="71"/>
      <c r="K97" s="71"/>
      <c r="L97" s="71"/>
      <c r="M97" s="71"/>
      <c r="N97" s="71"/>
      <c r="O97" s="71"/>
      <c r="P97" s="71"/>
      <c r="Q97" s="71"/>
      <c r="R97" s="71"/>
      <c r="S97" s="71"/>
      <c r="T97" s="24"/>
    </row>
    <row r="98" spans="1:20">
      <c r="A98" s="22"/>
      <c r="B98" s="87" t="s">
        <v>102</v>
      </c>
      <c r="C98" s="86"/>
      <c r="D98" s="110">
        <f>D96</f>
        <v>0</v>
      </c>
      <c r="E98" s="97">
        <f>E96</f>
        <v>11.645655689749606</v>
      </c>
      <c r="F98" s="97">
        <f>F96</f>
        <v>118.32466029266602</v>
      </c>
      <c r="G98" s="97">
        <f>G96</f>
        <v>127.02968401758439</v>
      </c>
      <c r="H98" s="97"/>
      <c r="I98" s="97"/>
      <c r="J98" s="111"/>
      <c r="K98" s="112">
        <v>0</v>
      </c>
      <c r="L98" s="112">
        <v>0</v>
      </c>
      <c r="M98" s="112">
        <v>0</v>
      </c>
      <c r="N98" s="112">
        <f>E98</f>
        <v>11.645655689749606</v>
      </c>
      <c r="O98" s="111">
        <f>F98</f>
        <v>118.32466029266602</v>
      </c>
      <c r="P98" s="111">
        <f>G98</f>
        <v>127.02968401758439</v>
      </c>
      <c r="Q98" s="159"/>
      <c r="R98" s="159"/>
      <c r="S98" s="159"/>
      <c r="T98" s="160"/>
    </row>
    <row r="99" spans="1:20">
      <c r="A99" s="22"/>
      <c r="B99" s="87" t="s">
        <v>46</v>
      </c>
      <c r="C99" s="86"/>
      <c r="D99" s="113">
        <v>0</v>
      </c>
      <c r="E99" s="112">
        <v>0</v>
      </c>
      <c r="F99" s="112">
        <v>0</v>
      </c>
      <c r="G99" s="112">
        <v>0</v>
      </c>
      <c r="H99" s="112">
        <v>0</v>
      </c>
      <c r="I99" s="112">
        <v>0</v>
      </c>
      <c r="J99" s="112">
        <v>0</v>
      </c>
      <c r="K99" s="112">
        <v>0</v>
      </c>
      <c r="L99" s="112">
        <v>0</v>
      </c>
      <c r="M99" s="111">
        <v>3</v>
      </c>
      <c r="N99" s="111">
        <v>3</v>
      </c>
      <c r="O99" s="111">
        <v>3</v>
      </c>
      <c r="P99" s="97">
        <v>3</v>
      </c>
      <c r="Q99" s="159"/>
      <c r="R99" s="159"/>
      <c r="S99" s="159"/>
      <c r="T99" s="161"/>
    </row>
    <row r="100" spans="1:20">
      <c r="A100" s="22"/>
      <c r="B100" s="25" t="s">
        <v>47</v>
      </c>
      <c r="C100" s="67"/>
      <c r="D100" s="113">
        <v>0</v>
      </c>
      <c r="E100" s="112">
        <v>0</v>
      </c>
      <c r="F100" s="112">
        <v>0</v>
      </c>
      <c r="G100" s="112">
        <v>0</v>
      </c>
      <c r="H100" s="112">
        <v>0</v>
      </c>
      <c r="I100" s="112">
        <v>0</v>
      </c>
      <c r="J100" s="112">
        <v>0</v>
      </c>
      <c r="K100" s="112">
        <v>0</v>
      </c>
      <c r="L100" s="112">
        <v>0</v>
      </c>
      <c r="M100" s="112">
        <v>0</v>
      </c>
      <c r="N100" s="112">
        <v>0</v>
      </c>
      <c r="O100" s="112">
        <v>0</v>
      </c>
      <c r="P100" s="112">
        <v>0</v>
      </c>
      <c r="Q100" s="112">
        <v>0</v>
      </c>
      <c r="R100" s="97">
        <f>N9/2</f>
        <v>16.614524260504687</v>
      </c>
      <c r="S100" s="97">
        <f>N9/2</f>
        <v>16.614524260504687</v>
      </c>
      <c r="T100" s="161"/>
    </row>
    <row r="101" spans="1:20" ht="14.5" thickBot="1">
      <c r="B101" s="27" t="s">
        <v>103</v>
      </c>
      <c r="C101" s="15">
        <f>+NPV($N$8,E101:T101)+D101</f>
        <v>354.84457650510706</v>
      </c>
      <c r="D101" s="114">
        <f>SUM(D98:D100)</f>
        <v>0</v>
      </c>
      <c r="E101" s="95">
        <f>SUM(E98:E100)</f>
        <v>11.645655689749606</v>
      </c>
      <c r="F101" s="95">
        <f t="shared" ref="F101:S101" si="9">SUM(F98:F100)</f>
        <v>118.32466029266602</v>
      </c>
      <c r="G101" s="95">
        <f t="shared" si="9"/>
        <v>127.02968401758439</v>
      </c>
      <c r="H101" s="95">
        <f t="shared" si="9"/>
        <v>0</v>
      </c>
      <c r="I101" s="95">
        <f t="shared" si="9"/>
        <v>0</v>
      </c>
      <c r="J101" s="95">
        <f t="shared" si="9"/>
        <v>0</v>
      </c>
      <c r="K101" s="95">
        <f t="shared" si="9"/>
        <v>0</v>
      </c>
      <c r="L101" s="95">
        <f t="shared" si="9"/>
        <v>0</v>
      </c>
      <c r="M101" s="95">
        <f t="shared" si="9"/>
        <v>3</v>
      </c>
      <c r="N101" s="95">
        <f t="shared" si="9"/>
        <v>14.645655689749606</v>
      </c>
      <c r="O101" s="95">
        <f t="shared" si="9"/>
        <v>121.32466029266602</v>
      </c>
      <c r="P101" s="95">
        <f t="shared" si="9"/>
        <v>130.02968401758437</v>
      </c>
      <c r="Q101" s="95">
        <f t="shared" si="9"/>
        <v>0</v>
      </c>
      <c r="R101" s="95">
        <f t="shared" si="9"/>
        <v>16.614524260504687</v>
      </c>
      <c r="S101" s="95">
        <f t="shared" si="9"/>
        <v>16.614524260504687</v>
      </c>
      <c r="T101" s="116"/>
    </row>
    <row r="102" spans="1:20">
      <c r="B102" s="91" t="s">
        <v>43</v>
      </c>
      <c r="C102" s="92"/>
      <c r="D102" s="93"/>
      <c r="E102" s="93"/>
      <c r="F102" s="93"/>
      <c r="G102" s="93"/>
      <c r="H102" s="94"/>
      <c r="I102" s="94"/>
      <c r="J102" s="94"/>
      <c r="K102" s="94"/>
      <c r="L102" s="71"/>
      <c r="M102" s="71"/>
      <c r="N102" s="71"/>
      <c r="O102" s="71"/>
      <c r="P102" s="71"/>
      <c r="Q102" s="71"/>
      <c r="R102" s="71"/>
      <c r="S102" s="71"/>
      <c r="T102" s="22"/>
    </row>
    <row r="103" spans="1:20">
      <c r="B103" s="89" t="s">
        <v>86</v>
      </c>
      <c r="C103" s="92"/>
      <c r="D103" s="93"/>
      <c r="E103" s="93"/>
      <c r="F103" s="93"/>
      <c r="G103" s="93"/>
      <c r="H103" s="94"/>
      <c r="I103" s="94"/>
      <c r="J103" s="94"/>
      <c r="K103" s="94"/>
      <c r="L103" s="71"/>
      <c r="M103" s="71"/>
      <c r="N103" s="71"/>
      <c r="O103" s="71"/>
      <c r="P103" s="71"/>
      <c r="Q103" s="71"/>
      <c r="R103" s="71"/>
      <c r="S103" s="71"/>
      <c r="T103" s="22"/>
    </row>
    <row r="104" spans="1:20">
      <c r="B104" s="89" t="s">
        <v>104</v>
      </c>
      <c r="C104" s="93"/>
      <c r="D104" s="93"/>
      <c r="E104" s="93"/>
      <c r="F104" s="93"/>
      <c r="G104" s="93"/>
      <c r="H104" s="93"/>
      <c r="I104" s="93"/>
      <c r="J104" s="93"/>
      <c r="K104" s="93"/>
      <c r="L104" s="71"/>
      <c r="M104" s="71"/>
      <c r="N104" s="71"/>
      <c r="O104" s="71"/>
      <c r="P104" s="71"/>
      <c r="Q104" s="71"/>
      <c r="R104" s="71"/>
      <c r="S104" s="71"/>
      <c r="T104" s="22"/>
    </row>
    <row r="105" spans="1:20">
      <c r="B105" s="89" t="s">
        <v>56</v>
      </c>
      <c r="C105" s="93"/>
      <c r="D105" s="93"/>
      <c r="E105" s="93"/>
      <c r="F105" s="93"/>
      <c r="G105" s="93"/>
      <c r="H105" s="93"/>
      <c r="I105" s="93"/>
      <c r="J105" s="93"/>
      <c r="K105" s="93"/>
      <c r="L105" s="71"/>
      <c r="M105" s="71"/>
      <c r="N105" s="71"/>
      <c r="O105" s="71"/>
      <c r="P105" s="71"/>
      <c r="Q105" s="71"/>
      <c r="R105" s="71"/>
      <c r="S105" s="71"/>
      <c r="T105" s="22"/>
    </row>
    <row r="106" spans="1:20">
      <c r="B106" s="89" t="s">
        <v>57</v>
      </c>
      <c r="C106" s="93"/>
      <c r="D106" s="93"/>
      <c r="E106" s="93"/>
      <c r="F106" s="93"/>
      <c r="G106" s="93"/>
      <c r="H106" s="93"/>
      <c r="I106" s="93"/>
      <c r="J106" s="93"/>
      <c r="K106" s="93"/>
      <c r="L106" s="71"/>
      <c r="M106" s="71"/>
      <c r="N106" s="71"/>
      <c r="O106" s="71"/>
      <c r="P106" s="71"/>
      <c r="Q106" s="71"/>
      <c r="R106" s="71"/>
      <c r="S106" s="71"/>
      <c r="T106" s="22"/>
    </row>
    <row r="107" spans="1:20" ht="14.5" thickBot="1">
      <c r="B107" s="72"/>
      <c r="C107" s="72"/>
      <c r="D107" s="72"/>
      <c r="E107" s="72"/>
      <c r="F107" s="72"/>
      <c r="G107" s="72"/>
      <c r="H107" s="72"/>
      <c r="I107" s="72"/>
      <c r="J107" s="72"/>
      <c r="K107" s="72"/>
      <c r="L107" s="72"/>
      <c r="M107" s="72"/>
      <c r="N107" s="72"/>
      <c r="O107" s="72"/>
      <c r="P107" s="72"/>
      <c r="Q107" s="72"/>
      <c r="R107" s="72"/>
      <c r="S107" s="72"/>
      <c r="T107" s="22"/>
    </row>
    <row r="108" spans="1:20">
      <c r="A108" s="6"/>
      <c r="B108" s="53" t="s">
        <v>54</v>
      </c>
      <c r="C108" s="58"/>
      <c r="D108" s="58"/>
      <c r="E108" s="58"/>
      <c r="F108" s="58"/>
      <c r="G108" s="58"/>
      <c r="H108" s="58"/>
      <c r="I108" s="58"/>
      <c r="J108" s="58"/>
      <c r="K108" s="58"/>
      <c r="L108" s="58"/>
      <c r="M108" s="58"/>
      <c r="N108" s="58"/>
      <c r="O108" s="58"/>
      <c r="P108" s="58"/>
      <c r="Q108" s="58"/>
      <c r="R108" s="58"/>
      <c r="S108" s="58"/>
      <c r="T108" s="25"/>
    </row>
    <row r="109" spans="1:20">
      <c r="B109" s="135" t="s">
        <v>33</v>
      </c>
      <c r="C109" s="58"/>
      <c r="D109" s="58"/>
      <c r="E109" s="58"/>
      <c r="F109" s="58"/>
      <c r="G109" s="58"/>
      <c r="H109" s="58"/>
      <c r="I109" s="58"/>
      <c r="J109" s="58"/>
      <c r="K109" s="58"/>
      <c r="L109" s="58"/>
      <c r="M109" s="58"/>
      <c r="N109" s="58"/>
      <c r="O109" s="58"/>
      <c r="P109" s="58"/>
      <c r="Q109" s="58"/>
      <c r="R109" s="58"/>
      <c r="S109" s="58"/>
      <c r="T109" s="25"/>
    </row>
    <row r="110" spans="1:20">
      <c r="B110" s="25" t="s">
        <v>38</v>
      </c>
      <c r="C110" s="74">
        <f>N$8</f>
        <v>7.0000000000000007E-2</v>
      </c>
      <c r="D110" s="22" t="s">
        <v>39</v>
      </c>
      <c r="E110" s="22"/>
      <c r="F110" s="22"/>
      <c r="G110" s="22"/>
      <c r="H110" s="22"/>
      <c r="I110" s="22"/>
      <c r="J110" s="22"/>
      <c r="K110" s="22"/>
      <c r="L110" s="22"/>
      <c r="M110" s="22"/>
      <c r="N110" s="22"/>
      <c r="O110" s="22"/>
      <c r="P110" s="22"/>
      <c r="Q110" s="22"/>
      <c r="R110" s="22"/>
      <c r="S110" s="22"/>
      <c r="T110" s="22"/>
    </row>
    <row r="111" spans="1:20" ht="14.5" thickBot="1">
      <c r="B111" s="22"/>
      <c r="C111" s="22"/>
      <c r="D111" s="22"/>
      <c r="E111" s="22"/>
      <c r="F111" s="22"/>
      <c r="G111" s="22"/>
      <c r="H111" s="22"/>
      <c r="I111" s="22"/>
      <c r="J111" s="22"/>
      <c r="K111" s="22"/>
      <c r="L111" s="22"/>
      <c r="M111" s="22"/>
      <c r="N111" s="22"/>
      <c r="O111" s="22"/>
      <c r="P111" s="22"/>
      <c r="Q111" s="22"/>
      <c r="R111" s="22"/>
      <c r="S111" s="22"/>
      <c r="T111" s="22"/>
    </row>
    <row r="112" spans="1:20">
      <c r="B112" s="75" t="s">
        <v>40</v>
      </c>
      <c r="C112" s="76"/>
      <c r="D112" s="77">
        <v>2025</v>
      </c>
      <c r="E112" s="77">
        <v>2026</v>
      </c>
      <c r="F112" s="77">
        <v>2027</v>
      </c>
      <c r="G112" s="77">
        <v>2028</v>
      </c>
      <c r="H112" s="77">
        <v>2029</v>
      </c>
      <c r="I112" s="77">
        <v>2030</v>
      </c>
      <c r="J112" s="77">
        <v>2031</v>
      </c>
      <c r="K112" s="77">
        <v>2032</v>
      </c>
      <c r="L112" s="77">
        <v>2033</v>
      </c>
      <c r="M112" s="77">
        <v>2034</v>
      </c>
      <c r="N112" s="77">
        <v>2035</v>
      </c>
      <c r="O112" s="77">
        <v>2036</v>
      </c>
      <c r="P112" s="77">
        <v>2037</v>
      </c>
      <c r="Q112" s="77">
        <v>2038</v>
      </c>
      <c r="R112" s="77">
        <v>2039</v>
      </c>
      <c r="S112" s="78">
        <v>2040</v>
      </c>
      <c r="T112" s="22"/>
    </row>
    <row r="113" spans="2:20" ht="14.5" thickBot="1">
      <c r="B113" s="79"/>
      <c r="C113" s="80" t="s">
        <v>41</v>
      </c>
      <c r="D113" s="81">
        <v>0</v>
      </c>
      <c r="E113" s="81">
        <v>1</v>
      </c>
      <c r="F113" s="81">
        <v>2</v>
      </c>
      <c r="G113" s="81">
        <v>3</v>
      </c>
      <c r="H113" s="81">
        <v>4</v>
      </c>
      <c r="I113" s="81">
        <v>5</v>
      </c>
      <c r="J113" s="81">
        <v>6</v>
      </c>
      <c r="K113" s="81">
        <v>7</v>
      </c>
      <c r="L113" s="81">
        <v>8</v>
      </c>
      <c r="M113" s="81">
        <v>9</v>
      </c>
      <c r="N113" s="81">
        <v>10</v>
      </c>
      <c r="O113" s="81">
        <v>11</v>
      </c>
      <c r="P113" s="81">
        <v>12</v>
      </c>
      <c r="Q113" s="81">
        <v>13</v>
      </c>
      <c r="R113" s="81">
        <v>14</v>
      </c>
      <c r="S113" s="82">
        <v>15</v>
      </c>
      <c r="T113" s="22"/>
    </row>
    <row r="114" spans="2:20">
      <c r="B114" s="25"/>
      <c r="C114" s="67" t="s">
        <v>42</v>
      </c>
      <c r="D114" s="22"/>
      <c r="E114" s="22"/>
      <c r="F114" s="22"/>
      <c r="G114" s="22"/>
      <c r="H114" s="22"/>
      <c r="I114" s="22"/>
      <c r="J114" s="22"/>
      <c r="K114" s="22"/>
      <c r="L114" s="22"/>
      <c r="M114" s="22"/>
      <c r="N114" s="22"/>
      <c r="O114" s="22"/>
      <c r="P114" s="22"/>
      <c r="Q114" s="22"/>
      <c r="R114" s="22"/>
      <c r="S114" s="24"/>
      <c r="T114" s="22"/>
    </row>
    <row r="115" spans="2:20">
      <c r="B115" s="68" t="s">
        <v>95</v>
      </c>
      <c r="C115" s="16">
        <f>+NPV($N$8,E115:J115)+D115</f>
        <v>265.66426311560599</v>
      </c>
      <c r="D115" s="99">
        <f>D87</f>
        <v>0</v>
      </c>
      <c r="E115" s="99">
        <f t="shared" ref="E115:G115" si="10">E87</f>
        <v>14.179155689749606</v>
      </c>
      <c r="F115" s="99">
        <f t="shared" si="10"/>
        <v>144.22266029266603</v>
      </c>
      <c r="G115" s="99">
        <f t="shared" si="10"/>
        <v>154.89818401758438</v>
      </c>
      <c r="H115" s="156"/>
      <c r="I115" s="156"/>
      <c r="J115" s="156"/>
      <c r="K115" s="69"/>
      <c r="L115" s="69"/>
      <c r="M115" s="69"/>
      <c r="N115" s="69"/>
      <c r="O115" s="69"/>
      <c r="P115" s="69"/>
      <c r="Q115" s="69"/>
      <c r="R115" s="69"/>
      <c r="S115" s="70"/>
      <c r="T115" s="22"/>
    </row>
    <row r="116" spans="2:20">
      <c r="B116" s="25"/>
      <c r="C116" s="67" t="s">
        <v>42</v>
      </c>
      <c r="D116" s="71"/>
      <c r="E116" s="71"/>
      <c r="F116" s="71"/>
      <c r="G116" s="71"/>
      <c r="H116" s="71"/>
      <c r="I116" s="71"/>
      <c r="J116" s="71"/>
      <c r="K116" s="71"/>
      <c r="L116" s="71"/>
      <c r="M116" s="71"/>
      <c r="N116" s="71"/>
      <c r="O116" s="71"/>
      <c r="P116" s="71"/>
      <c r="Q116" s="71"/>
      <c r="R116" s="71"/>
      <c r="S116" s="56"/>
      <c r="T116" s="22"/>
    </row>
    <row r="117" spans="2:20" ht="14.5" thickBot="1">
      <c r="B117" s="30" t="s">
        <v>105</v>
      </c>
      <c r="C117" s="15">
        <f>+NPV($N$8,E117:J117)+D117</f>
        <v>265.66426311560599</v>
      </c>
      <c r="D117" s="100">
        <f>D89</f>
        <v>0</v>
      </c>
      <c r="E117" s="100">
        <f t="shared" ref="E117:G117" si="11">E89</f>
        <v>14.179155689749606</v>
      </c>
      <c r="F117" s="100">
        <f t="shared" si="11"/>
        <v>144.22266029266603</v>
      </c>
      <c r="G117" s="100">
        <f t="shared" si="11"/>
        <v>154.89818401758438</v>
      </c>
      <c r="H117" s="95"/>
      <c r="I117" s="95"/>
      <c r="J117" s="95"/>
      <c r="K117" s="72"/>
      <c r="L117" s="72"/>
      <c r="M117" s="72"/>
      <c r="N117" s="72"/>
      <c r="O117" s="72"/>
      <c r="P117" s="72"/>
      <c r="Q117" s="72"/>
      <c r="R117" s="72"/>
      <c r="S117" s="73"/>
      <c r="T117" s="22"/>
    </row>
    <row r="118" spans="2:20">
      <c r="B118" s="91" t="s">
        <v>43</v>
      </c>
      <c r="C118" s="90"/>
      <c r="D118" s="71"/>
      <c r="E118" s="71"/>
      <c r="F118" s="71"/>
      <c r="G118" s="71"/>
      <c r="H118" s="71"/>
      <c r="I118" s="71"/>
      <c r="J118" s="71"/>
      <c r="K118" s="71"/>
      <c r="L118" s="71"/>
      <c r="M118" s="71"/>
      <c r="N118" s="71"/>
      <c r="O118" s="71"/>
      <c r="P118" s="71"/>
      <c r="Q118" s="71"/>
      <c r="R118" s="71"/>
      <c r="S118" s="71"/>
      <c r="T118" s="22"/>
    </row>
    <row r="119" spans="2:20">
      <c r="B119" s="89" t="s">
        <v>85</v>
      </c>
      <c r="C119" s="90"/>
      <c r="D119" s="71"/>
      <c r="E119" s="71"/>
      <c r="F119" s="71"/>
      <c r="G119" s="71"/>
      <c r="H119" s="71"/>
      <c r="I119" s="71"/>
      <c r="J119" s="71"/>
      <c r="K119" s="71"/>
      <c r="L119" s="71"/>
      <c r="M119" s="71"/>
      <c r="N119" s="71"/>
      <c r="O119" s="71"/>
      <c r="P119" s="71"/>
      <c r="Q119" s="71"/>
      <c r="R119" s="71"/>
      <c r="S119" s="71"/>
      <c r="T119" s="22"/>
    </row>
    <row r="120" spans="2:20" ht="14.5" thickBot="1">
      <c r="B120" s="22"/>
      <c r="C120" s="71"/>
      <c r="D120" s="71"/>
      <c r="E120" s="71"/>
      <c r="F120" s="71"/>
      <c r="G120" s="71"/>
      <c r="H120" s="71"/>
      <c r="I120" s="71"/>
      <c r="J120" s="71"/>
      <c r="K120" s="71"/>
      <c r="L120" s="71"/>
      <c r="M120" s="71"/>
      <c r="N120" s="71"/>
      <c r="O120" s="71"/>
      <c r="P120" s="71"/>
      <c r="Q120" s="71"/>
      <c r="R120" s="71"/>
      <c r="S120" s="71"/>
      <c r="T120" s="22"/>
    </row>
    <row r="121" spans="2:20">
      <c r="B121" s="75" t="s">
        <v>45</v>
      </c>
      <c r="C121" s="76"/>
      <c r="D121" s="77">
        <v>2025</v>
      </c>
      <c r="E121" s="77">
        <v>2026</v>
      </c>
      <c r="F121" s="77">
        <v>2027</v>
      </c>
      <c r="G121" s="77">
        <v>2028</v>
      </c>
      <c r="H121" s="77">
        <v>2029</v>
      </c>
      <c r="I121" s="77">
        <v>2030</v>
      </c>
      <c r="J121" s="77">
        <v>2031</v>
      </c>
      <c r="K121" s="77">
        <v>2032</v>
      </c>
      <c r="L121" s="77">
        <v>2033</v>
      </c>
      <c r="M121" s="77">
        <v>2034</v>
      </c>
      <c r="N121" s="77">
        <v>2035</v>
      </c>
      <c r="O121" s="77">
        <v>2036</v>
      </c>
      <c r="P121" s="77">
        <v>2037</v>
      </c>
      <c r="Q121" s="77">
        <v>2038</v>
      </c>
      <c r="R121" s="77">
        <v>2039</v>
      </c>
      <c r="S121" s="78">
        <v>2040</v>
      </c>
      <c r="T121" s="22"/>
    </row>
    <row r="122" spans="2:20" ht="14.5" thickBot="1">
      <c r="B122" s="79"/>
      <c r="C122" s="80" t="s">
        <v>41</v>
      </c>
      <c r="D122" s="81">
        <v>0</v>
      </c>
      <c r="E122" s="81">
        <v>1</v>
      </c>
      <c r="F122" s="81">
        <v>2</v>
      </c>
      <c r="G122" s="81">
        <v>3</v>
      </c>
      <c r="H122" s="81">
        <v>4</v>
      </c>
      <c r="I122" s="81">
        <v>5</v>
      </c>
      <c r="J122" s="81">
        <v>6</v>
      </c>
      <c r="K122" s="81">
        <v>7</v>
      </c>
      <c r="L122" s="81">
        <v>8</v>
      </c>
      <c r="M122" s="81">
        <v>9</v>
      </c>
      <c r="N122" s="81">
        <v>10</v>
      </c>
      <c r="O122" s="81">
        <v>11</v>
      </c>
      <c r="P122" s="81">
        <v>12</v>
      </c>
      <c r="Q122" s="81">
        <v>13</v>
      </c>
      <c r="R122" s="81">
        <v>14</v>
      </c>
      <c r="S122" s="82">
        <v>15</v>
      </c>
      <c r="T122" s="22"/>
    </row>
    <row r="123" spans="2:20">
      <c r="B123" s="25"/>
      <c r="C123" s="67" t="s">
        <v>42</v>
      </c>
      <c r="D123" s="22"/>
      <c r="E123" s="22"/>
      <c r="F123" s="22"/>
      <c r="G123" s="22"/>
      <c r="H123" s="22"/>
      <c r="I123" s="22"/>
      <c r="J123" s="22"/>
      <c r="K123" s="22"/>
      <c r="L123" s="22"/>
      <c r="M123" s="22"/>
      <c r="N123" s="22"/>
      <c r="O123" s="22"/>
      <c r="P123" s="22"/>
      <c r="Q123" s="22"/>
      <c r="R123" s="22"/>
      <c r="S123" s="24"/>
      <c r="T123" s="22"/>
    </row>
    <row r="124" spans="2:20">
      <c r="B124" s="68" t="s">
        <v>95</v>
      </c>
      <c r="C124" s="16">
        <f>+NPV($N$8,E124:J124)+D124</f>
        <v>217.9271925393079</v>
      </c>
      <c r="D124" s="99">
        <f>D96</f>
        <v>0</v>
      </c>
      <c r="E124" s="99">
        <f>E98</f>
        <v>11.645655689749606</v>
      </c>
      <c r="F124" s="99">
        <f t="shared" ref="F124:G124" si="12">F98</f>
        <v>118.32466029266602</v>
      </c>
      <c r="G124" s="99">
        <f t="shared" si="12"/>
        <v>127.02968401758439</v>
      </c>
      <c r="H124" s="156"/>
      <c r="I124" s="156"/>
      <c r="J124" s="156"/>
      <c r="K124" s="69"/>
      <c r="L124" s="69"/>
      <c r="M124" s="69"/>
      <c r="N124" s="69"/>
      <c r="O124" s="69"/>
      <c r="P124" s="69"/>
      <c r="Q124" s="69"/>
      <c r="R124" s="69"/>
      <c r="S124" s="70"/>
      <c r="T124" s="22"/>
    </row>
    <row r="125" spans="2:20">
      <c r="B125" s="25"/>
      <c r="C125" s="67" t="s">
        <v>42</v>
      </c>
      <c r="D125" s="71"/>
      <c r="E125" s="71"/>
      <c r="F125" s="71"/>
      <c r="G125" s="71"/>
      <c r="H125" s="71"/>
      <c r="I125" s="71"/>
      <c r="J125" s="71"/>
      <c r="K125" s="71"/>
      <c r="L125" s="71"/>
      <c r="M125" s="71"/>
      <c r="N125" s="71"/>
      <c r="O125" s="71"/>
      <c r="P125" s="71"/>
      <c r="Q125" s="71"/>
      <c r="R125" s="71"/>
      <c r="S125" s="56"/>
      <c r="T125" s="22"/>
    </row>
    <row r="126" spans="2:20">
      <c r="B126" s="87" t="s">
        <v>106</v>
      </c>
      <c r="C126" s="86"/>
      <c r="D126" s="97">
        <f>D98</f>
        <v>0</v>
      </c>
      <c r="E126" s="97">
        <f t="shared" ref="E126:G126" si="13">E98</f>
        <v>11.645655689749606</v>
      </c>
      <c r="F126" s="97">
        <f t="shared" si="13"/>
        <v>118.32466029266602</v>
      </c>
      <c r="G126" s="97">
        <f t="shared" si="13"/>
        <v>127.02968401758439</v>
      </c>
      <c r="H126" s="98">
        <v>0</v>
      </c>
      <c r="I126" s="98">
        <v>0</v>
      </c>
      <c r="J126" s="98">
        <v>0</v>
      </c>
      <c r="K126" s="98">
        <v>0</v>
      </c>
      <c r="L126" s="98">
        <v>0</v>
      </c>
      <c r="M126" s="98">
        <v>0</v>
      </c>
      <c r="N126" s="98">
        <f>E126</f>
        <v>11.645655689749606</v>
      </c>
      <c r="O126" s="98">
        <f t="shared" ref="O126:P126" si="14">F126</f>
        <v>118.32466029266602</v>
      </c>
      <c r="P126" s="98">
        <f t="shared" si="14"/>
        <v>127.02968401758439</v>
      </c>
      <c r="Q126" s="98">
        <v>0</v>
      </c>
      <c r="R126" s="71"/>
      <c r="S126" s="56"/>
      <c r="T126" s="22"/>
    </row>
    <row r="127" spans="2:20">
      <c r="B127" s="87" t="s">
        <v>46</v>
      </c>
      <c r="C127" s="86"/>
      <c r="D127" s="98">
        <v>0</v>
      </c>
      <c r="E127" s="98">
        <v>0</v>
      </c>
      <c r="F127" s="98">
        <v>0</v>
      </c>
      <c r="G127" s="98">
        <v>0</v>
      </c>
      <c r="H127" s="98">
        <v>0</v>
      </c>
      <c r="I127" s="98">
        <v>0</v>
      </c>
      <c r="J127" s="98">
        <v>0</v>
      </c>
      <c r="K127" s="98">
        <v>0</v>
      </c>
      <c r="L127" s="98">
        <v>0</v>
      </c>
      <c r="M127" s="98">
        <v>5</v>
      </c>
      <c r="N127" s="104">
        <v>5</v>
      </c>
      <c r="O127" s="104">
        <v>5</v>
      </c>
      <c r="P127" s="104">
        <v>2.5</v>
      </c>
      <c r="Q127" s="98">
        <v>0</v>
      </c>
      <c r="R127" s="71"/>
      <c r="S127" s="56"/>
      <c r="T127" s="22"/>
    </row>
    <row r="128" spans="2:20">
      <c r="B128" s="25" t="s">
        <v>52</v>
      </c>
      <c r="C128" s="67"/>
      <c r="D128" s="98">
        <v>0</v>
      </c>
      <c r="E128" s="98">
        <v>0</v>
      </c>
      <c r="F128" s="98">
        <v>0</v>
      </c>
      <c r="G128" s="98">
        <v>0</v>
      </c>
      <c r="H128" s="98">
        <v>0</v>
      </c>
      <c r="I128" s="98">
        <v>0</v>
      </c>
      <c r="J128" s="98">
        <v>0</v>
      </c>
      <c r="K128" s="98">
        <v>0</v>
      </c>
      <c r="L128" s="98">
        <v>0</v>
      </c>
      <c r="M128" s="98">
        <v>0</v>
      </c>
      <c r="N128" s="98">
        <v>0</v>
      </c>
      <c r="O128" s="98">
        <v>0</v>
      </c>
      <c r="P128" s="98">
        <v>0</v>
      </c>
      <c r="Q128" s="97">
        <f>N5/2</f>
        <v>221.5</v>
      </c>
      <c r="R128" s="71"/>
      <c r="S128" s="56"/>
      <c r="T128" s="22"/>
    </row>
    <row r="129" spans="2:20" ht="14.5" thickBot="1">
      <c r="B129" s="30" t="s">
        <v>101</v>
      </c>
      <c r="C129" s="15">
        <f>+NPV($N$8,E129:Q129)+D129</f>
        <v>437.1266802490149</v>
      </c>
      <c r="D129" s="95">
        <f>SUM(D126:D128)</f>
        <v>0</v>
      </c>
      <c r="E129" s="95">
        <f>SUM(E126:E128)</f>
        <v>11.645655689749606</v>
      </c>
      <c r="F129" s="95">
        <f t="shared" ref="F129:Q129" si="15">SUM(F126:F128)</f>
        <v>118.32466029266602</v>
      </c>
      <c r="G129" s="95">
        <f t="shared" si="15"/>
        <v>127.02968401758439</v>
      </c>
      <c r="H129" s="95">
        <f t="shared" si="15"/>
        <v>0</v>
      </c>
      <c r="I129" s="95">
        <f t="shared" si="15"/>
        <v>0</v>
      </c>
      <c r="J129" s="95">
        <f t="shared" si="15"/>
        <v>0</v>
      </c>
      <c r="K129" s="95">
        <f t="shared" si="15"/>
        <v>0</v>
      </c>
      <c r="L129" s="95">
        <f t="shared" si="15"/>
        <v>0</v>
      </c>
      <c r="M129" s="95">
        <f t="shared" si="15"/>
        <v>5</v>
      </c>
      <c r="N129" s="95">
        <f t="shared" si="15"/>
        <v>16.645655689749606</v>
      </c>
      <c r="O129" s="95">
        <f t="shared" si="15"/>
        <v>123.32466029266602</v>
      </c>
      <c r="P129" s="95">
        <f t="shared" si="15"/>
        <v>129.52968401758437</v>
      </c>
      <c r="Q129" s="95">
        <f t="shared" si="15"/>
        <v>221.5</v>
      </c>
      <c r="R129" s="72"/>
      <c r="S129" s="73"/>
      <c r="T129" s="22"/>
    </row>
    <row r="130" spans="2:20">
      <c r="B130" s="91" t="s">
        <v>43</v>
      </c>
      <c r="C130" s="92"/>
      <c r="D130" s="93"/>
      <c r="E130" s="93"/>
      <c r="F130" s="93"/>
      <c r="G130" s="93"/>
      <c r="H130" s="94"/>
      <c r="I130" s="94"/>
      <c r="J130" s="94"/>
      <c r="K130" s="71"/>
      <c r="L130" s="71"/>
      <c r="M130" s="71"/>
      <c r="N130" s="71"/>
      <c r="O130" s="71"/>
      <c r="P130" s="71"/>
      <c r="Q130" s="71"/>
      <c r="R130" s="71"/>
      <c r="S130" s="71"/>
      <c r="T130" s="22"/>
    </row>
    <row r="131" spans="2:20">
      <c r="B131" s="89" t="s">
        <v>86</v>
      </c>
      <c r="C131" s="92"/>
      <c r="D131" s="93"/>
      <c r="E131" s="93"/>
      <c r="F131" s="93"/>
      <c r="G131" s="93"/>
      <c r="H131" s="94"/>
      <c r="I131" s="94"/>
      <c r="J131" s="94"/>
      <c r="K131" s="71"/>
      <c r="L131" s="71"/>
      <c r="M131" s="71"/>
      <c r="N131" s="71"/>
      <c r="O131" s="71"/>
      <c r="P131" s="71"/>
      <c r="Q131" s="71"/>
      <c r="R131" s="71"/>
      <c r="S131" s="71"/>
      <c r="T131" s="22"/>
    </row>
    <row r="132" spans="2:20">
      <c r="B132" s="89" t="s">
        <v>123</v>
      </c>
      <c r="C132" s="93"/>
      <c r="D132" s="93"/>
      <c r="E132" s="93"/>
      <c r="F132" s="93"/>
      <c r="G132" s="93"/>
      <c r="H132" s="93"/>
      <c r="I132" s="93"/>
      <c r="J132" s="93"/>
      <c r="K132" s="71"/>
      <c r="L132" s="71"/>
      <c r="M132" s="71"/>
      <c r="N132" s="71"/>
      <c r="O132" s="71"/>
      <c r="P132" s="71"/>
      <c r="Q132" s="71"/>
      <c r="R132" s="71"/>
      <c r="S132" s="71"/>
      <c r="T132" s="22"/>
    </row>
    <row r="133" spans="2:20">
      <c r="B133" s="89" t="s">
        <v>122</v>
      </c>
      <c r="C133" s="93"/>
      <c r="D133" s="93"/>
      <c r="E133" s="93"/>
      <c r="F133" s="93"/>
      <c r="G133" s="93"/>
      <c r="H133" s="93"/>
      <c r="I133" s="93"/>
      <c r="J133" s="93"/>
      <c r="K133" s="71"/>
      <c r="L133" s="71"/>
      <c r="M133" s="71"/>
      <c r="N133" s="71"/>
      <c r="O133" s="71"/>
      <c r="P133" s="71"/>
      <c r="Q133" s="71"/>
      <c r="R133" s="71"/>
      <c r="S133" s="71"/>
      <c r="T133" s="22"/>
    </row>
    <row r="134" spans="2:20">
      <c r="B134" s="89"/>
      <c r="C134" s="93"/>
      <c r="D134" s="93"/>
      <c r="E134" s="93"/>
      <c r="F134" s="93"/>
      <c r="G134" s="93"/>
      <c r="H134" s="93"/>
      <c r="I134" s="93"/>
      <c r="J134" s="93"/>
      <c r="K134" s="71"/>
      <c r="L134" s="71"/>
      <c r="M134" s="71"/>
      <c r="N134" s="71"/>
      <c r="O134" s="71"/>
      <c r="P134" s="71"/>
      <c r="Q134" s="71"/>
      <c r="R134" s="71"/>
      <c r="S134" s="71"/>
      <c r="T134" s="22"/>
    </row>
    <row r="135" spans="2:20">
      <c r="B135" s="89"/>
      <c r="C135" s="93"/>
      <c r="D135" s="93"/>
      <c r="E135" s="93"/>
      <c r="F135" s="93"/>
      <c r="G135" s="93"/>
      <c r="H135" s="93"/>
      <c r="I135" s="93"/>
      <c r="J135" s="93"/>
      <c r="K135" s="71"/>
      <c r="L135" s="71"/>
      <c r="M135" s="71"/>
      <c r="N135" s="71"/>
      <c r="O135" s="71"/>
      <c r="P135" s="71"/>
      <c r="Q135" s="71"/>
      <c r="R135" s="71"/>
      <c r="S135" s="71"/>
      <c r="T135" s="22"/>
    </row>
    <row r="136" spans="2:20">
      <c r="C136" s="13"/>
      <c r="D136" s="13"/>
      <c r="E136" s="13"/>
      <c r="F136" s="13"/>
      <c r="G136" s="13"/>
      <c r="H136" s="13"/>
      <c r="I136" s="13"/>
      <c r="J136" s="13"/>
      <c r="K136" s="13"/>
      <c r="L136" s="13"/>
      <c r="M136" s="13"/>
      <c r="N136" s="13"/>
      <c r="O136" s="13"/>
      <c r="P136" s="13"/>
      <c r="Q136" s="13"/>
      <c r="R136" s="13"/>
      <c r="S136" s="13"/>
    </row>
    <row r="137" spans="2:20">
      <c r="C137" s="13"/>
      <c r="D137" s="13"/>
      <c r="E137" s="13"/>
      <c r="F137" s="13"/>
      <c r="G137" s="13"/>
      <c r="H137" s="13"/>
      <c r="I137" s="13"/>
      <c r="J137" s="13"/>
      <c r="K137" s="13"/>
      <c r="L137" s="13"/>
      <c r="M137" s="13"/>
      <c r="N137" s="13"/>
      <c r="O137" s="13"/>
      <c r="P137" s="13"/>
      <c r="Q137" s="13"/>
      <c r="R137" s="13"/>
      <c r="S137" s="13"/>
    </row>
    <row r="138" spans="2:20">
      <c r="C138" s="13"/>
      <c r="D138" s="13"/>
      <c r="E138" s="13"/>
      <c r="F138" s="13"/>
      <c r="G138" s="13"/>
      <c r="H138" s="13"/>
      <c r="I138" s="13"/>
      <c r="J138" s="13"/>
      <c r="K138" s="13"/>
      <c r="L138" s="13"/>
      <c r="M138" s="13"/>
      <c r="N138" s="13"/>
      <c r="O138" s="13"/>
      <c r="P138" s="13"/>
      <c r="Q138" s="13"/>
      <c r="R138" s="13"/>
      <c r="S138" s="13"/>
    </row>
    <row r="139" spans="2:20">
      <c r="C139" s="13"/>
      <c r="D139" s="13"/>
      <c r="E139" s="13"/>
      <c r="F139" s="13"/>
      <c r="G139" s="13"/>
      <c r="H139" s="13"/>
      <c r="I139" s="13"/>
      <c r="J139" s="13"/>
      <c r="K139" s="13"/>
      <c r="L139" s="13"/>
      <c r="M139" s="13"/>
      <c r="N139" s="13"/>
      <c r="O139" s="13"/>
      <c r="P139" s="13"/>
      <c r="Q139" s="13"/>
      <c r="R139" s="13"/>
      <c r="S139" s="13"/>
    </row>
    <row r="140" spans="2:20">
      <c r="C140" s="13"/>
      <c r="D140" s="13"/>
      <c r="E140" s="13"/>
      <c r="F140" s="13"/>
      <c r="G140" s="13"/>
      <c r="H140" s="13"/>
      <c r="I140" s="13"/>
      <c r="J140" s="13"/>
      <c r="K140" s="13"/>
      <c r="L140" s="13"/>
      <c r="M140" s="13"/>
      <c r="N140" s="13"/>
      <c r="O140" s="13"/>
      <c r="P140" s="13"/>
      <c r="Q140" s="13"/>
      <c r="R140" s="13"/>
      <c r="S140" s="13"/>
    </row>
    <row r="141" spans="2:20">
      <c r="C141" s="13"/>
      <c r="D141" s="13"/>
      <c r="E141" s="13"/>
      <c r="F141" s="13"/>
      <c r="G141" s="13"/>
      <c r="H141" s="13"/>
      <c r="I141" s="13"/>
      <c r="J141" s="13"/>
      <c r="K141" s="13"/>
      <c r="L141" s="13"/>
      <c r="M141" s="13"/>
      <c r="N141" s="13"/>
      <c r="O141" s="13"/>
      <c r="P141" s="13"/>
      <c r="Q141" s="13"/>
      <c r="R141" s="13"/>
      <c r="S141" s="13"/>
    </row>
    <row r="142" spans="2:20">
      <c r="C142" s="13"/>
      <c r="D142" s="13"/>
      <c r="E142" s="13"/>
      <c r="F142" s="13"/>
      <c r="G142" s="13"/>
      <c r="H142" s="13"/>
      <c r="I142" s="13"/>
      <c r="J142" s="13"/>
      <c r="K142" s="13"/>
      <c r="L142" s="13"/>
      <c r="M142" s="13"/>
      <c r="N142" s="13"/>
      <c r="O142" s="13"/>
      <c r="P142" s="13"/>
      <c r="Q142" s="13"/>
      <c r="R142" s="13"/>
      <c r="S142" s="13"/>
    </row>
    <row r="143" spans="2:20">
      <c r="C143" s="13"/>
      <c r="D143" s="13"/>
      <c r="E143" s="13"/>
      <c r="F143" s="13"/>
      <c r="G143" s="13"/>
      <c r="H143" s="13"/>
      <c r="I143" s="13"/>
      <c r="J143" s="13"/>
      <c r="K143" s="13"/>
      <c r="L143" s="13"/>
      <c r="M143" s="13"/>
      <c r="N143" s="13"/>
      <c r="O143" s="13"/>
      <c r="P143" s="13"/>
      <c r="Q143" s="13"/>
      <c r="R143" s="13"/>
      <c r="S143" s="13"/>
    </row>
    <row r="144" spans="2:20">
      <c r="C144" s="13"/>
      <c r="D144" s="13"/>
      <c r="E144" s="13"/>
      <c r="F144" s="13"/>
      <c r="G144" s="13"/>
      <c r="H144" s="13"/>
      <c r="I144" s="13"/>
      <c r="J144" s="13"/>
      <c r="K144" s="13"/>
      <c r="L144" s="13"/>
      <c r="M144" s="13"/>
      <c r="N144" s="13"/>
      <c r="O144" s="13"/>
      <c r="P144" s="13"/>
      <c r="Q144" s="13"/>
      <c r="R144" s="13"/>
      <c r="S144" s="13"/>
    </row>
    <row r="145" spans="3:19">
      <c r="C145" s="13"/>
      <c r="D145" s="13"/>
      <c r="E145" s="13"/>
      <c r="F145" s="13"/>
      <c r="G145" s="13"/>
      <c r="H145" s="13"/>
      <c r="I145" s="13"/>
      <c r="J145" s="13"/>
      <c r="K145" s="13"/>
      <c r="L145" s="13"/>
      <c r="M145" s="13"/>
      <c r="N145" s="13"/>
      <c r="O145" s="13"/>
      <c r="P145" s="13"/>
      <c r="Q145" s="13"/>
      <c r="R145" s="13"/>
      <c r="S145" s="13"/>
    </row>
    <row r="146" spans="3:19">
      <c r="C146" s="13"/>
      <c r="D146" s="13"/>
      <c r="E146" s="13"/>
      <c r="F146" s="13"/>
      <c r="G146" s="13"/>
      <c r="H146" s="13"/>
      <c r="I146" s="13"/>
      <c r="J146" s="13"/>
      <c r="K146" s="13"/>
      <c r="L146" s="13"/>
      <c r="M146" s="13"/>
      <c r="N146" s="13"/>
      <c r="O146" s="13"/>
      <c r="P146" s="13"/>
      <c r="Q146" s="13"/>
      <c r="R146" s="13"/>
      <c r="S146" s="13"/>
    </row>
    <row r="147" spans="3:19">
      <c r="C147" s="13"/>
      <c r="D147" s="13"/>
      <c r="E147" s="13"/>
      <c r="F147" s="13"/>
      <c r="G147" s="13"/>
      <c r="H147" s="13"/>
      <c r="I147" s="13"/>
      <c r="J147" s="13"/>
      <c r="K147" s="13"/>
      <c r="L147" s="13"/>
      <c r="M147" s="13"/>
      <c r="N147" s="13"/>
      <c r="O147" s="13"/>
      <c r="P147" s="13"/>
      <c r="Q147" s="13"/>
      <c r="R147" s="13"/>
      <c r="S147" s="13"/>
    </row>
    <row r="148" spans="3:19">
      <c r="C148" s="13"/>
      <c r="D148" s="13"/>
      <c r="E148" s="13"/>
      <c r="F148" s="13"/>
      <c r="G148" s="13"/>
      <c r="H148" s="13"/>
      <c r="I148" s="13"/>
      <c r="J148" s="13"/>
      <c r="K148" s="13"/>
      <c r="L148" s="13"/>
      <c r="M148" s="13"/>
      <c r="N148" s="13"/>
      <c r="O148" s="13"/>
      <c r="P148" s="13"/>
      <c r="Q148" s="13"/>
      <c r="R148" s="13"/>
      <c r="S148" s="13"/>
    </row>
    <row r="149" spans="3:19">
      <c r="C149" s="13"/>
      <c r="D149" s="13"/>
      <c r="E149" s="13"/>
      <c r="F149" s="13"/>
      <c r="G149" s="13"/>
      <c r="H149" s="13"/>
      <c r="I149" s="13"/>
      <c r="J149" s="13"/>
      <c r="K149" s="13"/>
      <c r="L149" s="13"/>
      <c r="M149" s="13"/>
      <c r="N149" s="13"/>
      <c r="O149" s="13"/>
      <c r="P149" s="13"/>
      <c r="Q149" s="13"/>
      <c r="R149" s="13"/>
      <c r="S149" s="13"/>
    </row>
    <row r="150" spans="3:19">
      <c r="C150" s="13"/>
      <c r="D150" s="13"/>
      <c r="E150" s="13"/>
      <c r="F150" s="13"/>
      <c r="G150" s="13"/>
      <c r="H150" s="13"/>
      <c r="I150" s="13"/>
      <c r="J150" s="13"/>
      <c r="K150" s="13"/>
      <c r="L150" s="13"/>
      <c r="M150" s="13"/>
      <c r="N150" s="13"/>
      <c r="O150" s="13"/>
      <c r="P150" s="13"/>
      <c r="Q150" s="13"/>
      <c r="R150" s="13"/>
      <c r="S150" s="13"/>
    </row>
    <row r="151" spans="3:19">
      <c r="C151" s="13"/>
      <c r="D151" s="13"/>
      <c r="E151" s="13"/>
      <c r="F151" s="13"/>
      <c r="G151" s="13"/>
      <c r="H151" s="13"/>
      <c r="I151" s="13"/>
      <c r="J151" s="13"/>
      <c r="K151" s="13"/>
      <c r="L151" s="13"/>
      <c r="M151" s="13"/>
      <c r="N151" s="13"/>
      <c r="O151" s="13"/>
      <c r="P151" s="13"/>
      <c r="Q151" s="13"/>
      <c r="R151" s="13"/>
      <c r="S151" s="13"/>
    </row>
    <row r="152" spans="3:19">
      <c r="C152" s="13"/>
      <c r="D152" s="13"/>
      <c r="E152" s="13"/>
      <c r="F152" s="13"/>
      <c r="G152" s="13"/>
      <c r="H152" s="13"/>
      <c r="I152" s="13"/>
      <c r="J152" s="13"/>
      <c r="K152" s="13"/>
      <c r="L152" s="13"/>
      <c r="M152" s="13"/>
      <c r="N152" s="13"/>
      <c r="O152" s="13"/>
      <c r="P152" s="13"/>
      <c r="Q152" s="13"/>
      <c r="R152" s="13"/>
      <c r="S152" s="13"/>
    </row>
    <row r="153" spans="3:19">
      <c r="C153" s="13"/>
      <c r="D153" s="13"/>
      <c r="E153" s="13"/>
      <c r="F153" s="13"/>
      <c r="G153" s="13"/>
      <c r="H153" s="13"/>
      <c r="I153" s="13"/>
      <c r="J153" s="13"/>
      <c r="K153" s="13"/>
      <c r="L153" s="13"/>
      <c r="M153" s="13"/>
      <c r="N153" s="13"/>
      <c r="O153" s="13"/>
      <c r="P153" s="13"/>
      <c r="Q153" s="13"/>
      <c r="R153" s="13"/>
      <c r="S153" s="13"/>
    </row>
    <row r="154" spans="3:19">
      <c r="C154" s="13"/>
      <c r="D154" s="13"/>
      <c r="E154" s="13"/>
      <c r="F154" s="13"/>
      <c r="G154" s="13"/>
      <c r="H154" s="13"/>
      <c r="I154" s="13"/>
      <c r="J154" s="13"/>
      <c r="K154" s="13"/>
      <c r="L154" s="13"/>
      <c r="M154" s="13"/>
      <c r="N154" s="13"/>
      <c r="O154" s="13"/>
      <c r="P154" s="13"/>
      <c r="Q154" s="13"/>
      <c r="R154" s="13"/>
      <c r="S154" s="13"/>
    </row>
    <row r="155" spans="3:19">
      <c r="C155" s="13"/>
      <c r="D155" s="13"/>
      <c r="E155" s="13"/>
      <c r="F155" s="13"/>
      <c r="G155" s="13"/>
      <c r="H155" s="13"/>
      <c r="I155" s="13"/>
      <c r="J155" s="13"/>
      <c r="K155" s="13"/>
      <c r="L155" s="13"/>
      <c r="M155" s="13"/>
      <c r="N155" s="13"/>
      <c r="O155" s="13"/>
      <c r="P155" s="13"/>
      <c r="Q155" s="13"/>
      <c r="R155" s="13"/>
      <c r="S155" s="13"/>
    </row>
    <row r="156" spans="3:19">
      <c r="C156" s="13"/>
      <c r="D156" s="13"/>
      <c r="E156" s="13"/>
      <c r="F156" s="13"/>
      <c r="G156" s="13"/>
      <c r="H156" s="13"/>
      <c r="I156" s="13"/>
      <c r="J156" s="13"/>
      <c r="K156" s="13"/>
      <c r="L156" s="13"/>
      <c r="M156" s="13"/>
      <c r="N156" s="13"/>
      <c r="O156" s="13"/>
      <c r="P156" s="13"/>
      <c r="Q156" s="13"/>
      <c r="R156" s="13"/>
      <c r="S156" s="13"/>
    </row>
    <row r="157" spans="3:19">
      <c r="C157" s="13"/>
      <c r="D157" s="13"/>
      <c r="E157" s="13"/>
      <c r="F157" s="13"/>
      <c r="G157" s="13"/>
      <c r="H157" s="13"/>
      <c r="I157" s="13"/>
      <c r="J157" s="13"/>
      <c r="K157" s="13"/>
      <c r="L157" s="13"/>
      <c r="M157" s="13"/>
      <c r="N157" s="13"/>
      <c r="O157" s="13"/>
      <c r="P157" s="13"/>
      <c r="Q157" s="13"/>
      <c r="R157" s="13"/>
      <c r="S157" s="13"/>
    </row>
    <row r="158" spans="3:19">
      <c r="C158" s="13"/>
      <c r="D158" s="13"/>
      <c r="E158" s="13"/>
      <c r="F158" s="13"/>
      <c r="G158" s="13"/>
      <c r="H158" s="13"/>
      <c r="I158" s="13"/>
      <c r="J158" s="13"/>
      <c r="K158" s="13"/>
      <c r="L158" s="13"/>
      <c r="M158" s="13"/>
      <c r="N158" s="13"/>
      <c r="O158" s="13"/>
      <c r="P158" s="13"/>
      <c r="Q158" s="13"/>
      <c r="R158" s="13"/>
      <c r="S158" s="13"/>
    </row>
    <row r="159" spans="3:19">
      <c r="C159" s="13"/>
      <c r="D159" s="13"/>
      <c r="E159" s="13"/>
      <c r="F159" s="13"/>
      <c r="G159" s="13"/>
      <c r="H159" s="13"/>
      <c r="I159" s="13"/>
      <c r="J159" s="13"/>
      <c r="K159" s="13"/>
      <c r="L159" s="13"/>
      <c r="M159" s="13"/>
      <c r="N159" s="13"/>
      <c r="O159" s="13"/>
      <c r="P159" s="13"/>
      <c r="Q159" s="13"/>
      <c r="R159" s="13"/>
      <c r="S159" s="13"/>
    </row>
    <row r="160" spans="3:19">
      <c r="C160" s="13"/>
      <c r="D160" s="13"/>
      <c r="E160" s="13"/>
      <c r="F160" s="13"/>
      <c r="G160" s="13"/>
      <c r="H160" s="13"/>
      <c r="I160" s="13"/>
      <c r="J160" s="13"/>
      <c r="K160" s="13"/>
      <c r="L160" s="13"/>
      <c r="M160" s="13"/>
      <c r="N160" s="13"/>
      <c r="O160" s="13"/>
      <c r="P160" s="13"/>
      <c r="Q160" s="13"/>
      <c r="R160" s="13"/>
      <c r="S160" s="13"/>
    </row>
    <row r="161" spans="3:19">
      <c r="C161" s="13"/>
      <c r="D161" s="13"/>
      <c r="E161" s="13"/>
      <c r="F161" s="13"/>
      <c r="G161" s="13"/>
      <c r="H161" s="13"/>
      <c r="I161" s="13"/>
      <c r="J161" s="13"/>
      <c r="K161" s="13"/>
      <c r="L161" s="13"/>
      <c r="M161" s="13"/>
      <c r="N161" s="13"/>
      <c r="O161" s="13"/>
      <c r="P161" s="13"/>
      <c r="Q161" s="13"/>
      <c r="R161" s="13"/>
      <c r="S161" s="13"/>
    </row>
    <row r="162" spans="3:19">
      <c r="C162" s="13"/>
      <c r="D162" s="13"/>
      <c r="E162" s="13"/>
      <c r="F162" s="13"/>
      <c r="G162" s="13"/>
      <c r="H162" s="13"/>
      <c r="I162" s="13"/>
      <c r="J162" s="13"/>
      <c r="K162" s="13"/>
      <c r="L162" s="13"/>
      <c r="M162" s="13"/>
      <c r="N162" s="13"/>
      <c r="O162" s="13"/>
      <c r="P162" s="13"/>
      <c r="Q162" s="13"/>
      <c r="R162" s="13"/>
      <c r="S162" s="13"/>
    </row>
    <row r="163" spans="3:19">
      <c r="C163" s="13"/>
      <c r="D163" s="13"/>
      <c r="E163" s="13"/>
      <c r="F163" s="13"/>
      <c r="G163" s="13"/>
      <c r="H163" s="13"/>
      <c r="I163" s="13"/>
      <c r="J163" s="13"/>
      <c r="K163" s="13"/>
      <c r="L163" s="13"/>
      <c r="M163" s="13"/>
      <c r="N163" s="13"/>
      <c r="O163" s="13"/>
      <c r="P163" s="13"/>
      <c r="Q163" s="13"/>
      <c r="R163" s="13"/>
      <c r="S163" s="13"/>
    </row>
    <row r="164" spans="3:19">
      <c r="C164" s="13"/>
      <c r="D164" s="13"/>
      <c r="E164" s="13"/>
      <c r="F164" s="13"/>
      <c r="G164" s="13"/>
      <c r="H164" s="13"/>
      <c r="I164" s="13"/>
      <c r="J164" s="13"/>
      <c r="K164" s="13"/>
      <c r="L164" s="13"/>
      <c r="M164" s="13"/>
      <c r="N164" s="13"/>
      <c r="O164" s="13"/>
      <c r="P164" s="13"/>
      <c r="Q164" s="13"/>
      <c r="R164" s="13"/>
      <c r="S164" s="13"/>
    </row>
    <row r="165" spans="3:19">
      <c r="C165" s="13"/>
      <c r="D165" s="13"/>
      <c r="E165" s="13"/>
      <c r="F165" s="13"/>
      <c r="G165" s="13"/>
      <c r="H165" s="13"/>
      <c r="I165" s="13"/>
      <c r="J165" s="13"/>
      <c r="K165" s="13"/>
      <c r="L165" s="13"/>
      <c r="M165" s="13"/>
      <c r="N165" s="13"/>
      <c r="O165" s="13"/>
      <c r="P165" s="13"/>
      <c r="Q165" s="13"/>
      <c r="R165" s="13"/>
      <c r="S165" s="13"/>
    </row>
    <row r="166" spans="3:19">
      <c r="C166" s="13"/>
      <c r="D166" s="13"/>
      <c r="E166" s="13"/>
      <c r="F166" s="13"/>
      <c r="G166" s="13"/>
      <c r="H166" s="13"/>
      <c r="I166" s="13"/>
      <c r="J166" s="13"/>
      <c r="K166" s="13"/>
      <c r="L166" s="13"/>
      <c r="M166" s="13"/>
      <c r="N166" s="13"/>
      <c r="O166" s="13"/>
      <c r="P166" s="13"/>
      <c r="Q166" s="13"/>
      <c r="R166" s="13"/>
      <c r="S166" s="13"/>
    </row>
    <row r="167" spans="3:19">
      <c r="C167" s="13"/>
      <c r="D167" s="13"/>
      <c r="E167" s="13"/>
      <c r="F167" s="13"/>
      <c r="G167" s="13"/>
      <c r="H167" s="13"/>
      <c r="I167" s="13"/>
      <c r="J167" s="13"/>
      <c r="K167" s="13"/>
      <c r="L167" s="13"/>
      <c r="M167" s="13"/>
      <c r="N167" s="13"/>
      <c r="O167" s="13"/>
      <c r="P167" s="13"/>
      <c r="Q167" s="13"/>
      <c r="R167" s="13"/>
      <c r="S167" s="13"/>
    </row>
    <row r="168" spans="3:19">
      <c r="C168" s="13"/>
      <c r="D168" s="13"/>
      <c r="E168" s="13"/>
      <c r="F168" s="13"/>
      <c r="G168" s="13"/>
      <c r="H168" s="13"/>
      <c r="I168" s="13"/>
      <c r="J168" s="13"/>
      <c r="K168" s="13"/>
      <c r="L168" s="13"/>
      <c r="M168" s="13"/>
      <c r="N168" s="13"/>
      <c r="O168" s="13"/>
      <c r="P168" s="13"/>
      <c r="Q168" s="13"/>
      <c r="R168" s="13"/>
      <c r="S168" s="13"/>
    </row>
    <row r="169" spans="3:19">
      <c r="C169" s="13"/>
      <c r="D169" s="13"/>
      <c r="E169" s="13"/>
      <c r="F169" s="13"/>
      <c r="G169" s="13"/>
      <c r="H169" s="13"/>
      <c r="I169" s="13"/>
      <c r="J169" s="13"/>
      <c r="K169" s="13"/>
      <c r="L169" s="13"/>
      <c r="M169" s="13"/>
      <c r="N169" s="13"/>
      <c r="O169" s="13"/>
      <c r="P169" s="13"/>
      <c r="Q169" s="13"/>
      <c r="R169" s="13"/>
      <c r="S169" s="13"/>
    </row>
    <row r="170" spans="3:19">
      <c r="C170" s="13"/>
      <c r="D170" s="13"/>
      <c r="E170" s="13"/>
      <c r="F170" s="13"/>
      <c r="G170" s="13"/>
      <c r="H170" s="13"/>
      <c r="I170" s="13"/>
      <c r="J170" s="13"/>
      <c r="K170" s="13"/>
      <c r="L170" s="13"/>
      <c r="M170" s="13"/>
      <c r="N170" s="13"/>
      <c r="O170" s="13"/>
      <c r="P170" s="13"/>
      <c r="Q170" s="13"/>
      <c r="R170" s="13"/>
      <c r="S170" s="13"/>
    </row>
    <row r="171" spans="3:19">
      <c r="C171" s="13"/>
      <c r="D171" s="13"/>
      <c r="E171" s="13"/>
      <c r="F171" s="13"/>
      <c r="G171" s="13"/>
      <c r="H171" s="13"/>
      <c r="I171" s="13"/>
      <c r="J171" s="13"/>
      <c r="K171" s="13"/>
      <c r="L171" s="13"/>
      <c r="M171" s="13"/>
      <c r="N171" s="13"/>
      <c r="O171" s="13"/>
      <c r="P171" s="13"/>
      <c r="Q171" s="13"/>
      <c r="R171" s="13"/>
      <c r="S171" s="13"/>
    </row>
    <row r="172" spans="3:19">
      <c r="C172" s="13"/>
      <c r="D172" s="13"/>
      <c r="E172" s="13"/>
      <c r="F172" s="13"/>
      <c r="G172" s="13"/>
      <c r="H172" s="13"/>
      <c r="I172" s="13"/>
      <c r="J172" s="13"/>
      <c r="K172" s="13"/>
      <c r="L172" s="13"/>
      <c r="M172" s="13"/>
      <c r="N172" s="13"/>
      <c r="O172" s="13"/>
      <c r="P172" s="13"/>
      <c r="Q172" s="13"/>
      <c r="R172" s="13"/>
      <c r="S172" s="13"/>
    </row>
    <row r="173" spans="3:19">
      <c r="C173" s="13"/>
      <c r="D173" s="13"/>
      <c r="E173" s="13"/>
      <c r="F173" s="13"/>
      <c r="G173" s="13"/>
      <c r="H173" s="13"/>
      <c r="I173" s="13"/>
      <c r="J173" s="13"/>
      <c r="K173" s="13"/>
      <c r="L173" s="13"/>
      <c r="M173" s="13"/>
      <c r="N173" s="13"/>
      <c r="O173" s="13"/>
      <c r="P173" s="13"/>
      <c r="Q173" s="13"/>
      <c r="R173" s="13"/>
      <c r="S173" s="13"/>
    </row>
    <row r="174" spans="3:19">
      <c r="C174" s="13"/>
      <c r="D174" s="13"/>
      <c r="E174" s="13"/>
      <c r="F174" s="13"/>
      <c r="G174" s="13"/>
      <c r="H174" s="13"/>
      <c r="I174" s="13"/>
      <c r="J174" s="13"/>
      <c r="K174" s="13"/>
      <c r="L174" s="13"/>
      <c r="M174" s="13"/>
      <c r="N174" s="13"/>
      <c r="O174" s="13"/>
      <c r="P174" s="13"/>
      <c r="Q174" s="13"/>
      <c r="R174" s="13"/>
      <c r="S174" s="13"/>
    </row>
    <row r="175" spans="3:19">
      <c r="C175" s="13"/>
      <c r="D175" s="13"/>
      <c r="E175" s="13"/>
      <c r="F175" s="13"/>
      <c r="G175" s="13"/>
      <c r="H175" s="13"/>
      <c r="I175" s="13"/>
      <c r="J175" s="13"/>
      <c r="K175" s="13"/>
      <c r="L175" s="13"/>
      <c r="M175" s="13"/>
      <c r="N175" s="13"/>
      <c r="O175" s="13"/>
      <c r="P175" s="13"/>
      <c r="Q175" s="13"/>
      <c r="R175" s="13"/>
      <c r="S175" s="13"/>
    </row>
    <row r="176" spans="3:19">
      <c r="C176" s="13"/>
      <c r="D176" s="13"/>
      <c r="E176" s="13"/>
      <c r="F176" s="13"/>
      <c r="G176" s="13"/>
      <c r="H176" s="13"/>
      <c r="I176" s="13"/>
      <c r="J176" s="13"/>
      <c r="K176" s="13"/>
      <c r="L176" s="13"/>
      <c r="M176" s="13"/>
      <c r="N176" s="13"/>
      <c r="O176" s="13"/>
      <c r="P176" s="13"/>
      <c r="Q176" s="13"/>
      <c r="R176" s="13"/>
      <c r="S176" s="13"/>
    </row>
    <row r="177" spans="3:19">
      <c r="C177" s="13"/>
      <c r="D177" s="13"/>
      <c r="E177" s="13"/>
      <c r="F177" s="13"/>
      <c r="G177" s="13"/>
      <c r="H177" s="13"/>
      <c r="I177" s="13"/>
      <c r="J177" s="13"/>
      <c r="K177" s="13"/>
      <c r="L177" s="13"/>
      <c r="M177" s="13"/>
      <c r="N177" s="13"/>
      <c r="O177" s="13"/>
      <c r="P177" s="13"/>
      <c r="Q177" s="13"/>
      <c r="R177" s="13"/>
      <c r="S177" s="13"/>
    </row>
    <row r="178" spans="3:19">
      <c r="C178" s="13"/>
      <c r="D178" s="13"/>
      <c r="E178" s="13"/>
      <c r="F178" s="13"/>
      <c r="G178" s="13"/>
      <c r="H178" s="13"/>
      <c r="I178" s="13"/>
      <c r="J178" s="13"/>
      <c r="K178" s="13"/>
      <c r="L178" s="13"/>
      <c r="M178" s="13"/>
      <c r="N178" s="13"/>
      <c r="O178" s="13"/>
      <c r="P178" s="13"/>
      <c r="Q178" s="13"/>
      <c r="R178" s="13"/>
      <c r="S178" s="13"/>
    </row>
    <row r="179" spans="3:19">
      <c r="C179" s="13"/>
      <c r="D179" s="13"/>
      <c r="E179" s="13"/>
      <c r="F179" s="13"/>
      <c r="G179" s="13"/>
      <c r="H179" s="13"/>
      <c r="I179" s="13"/>
      <c r="J179" s="13"/>
      <c r="K179" s="13"/>
      <c r="L179" s="13"/>
      <c r="M179" s="13"/>
      <c r="N179" s="13"/>
      <c r="O179" s="13"/>
      <c r="P179" s="13"/>
      <c r="Q179" s="13"/>
      <c r="R179" s="13"/>
      <c r="S179" s="13"/>
    </row>
    <row r="180" spans="3:19">
      <c r="C180" s="13"/>
      <c r="D180" s="13"/>
      <c r="E180" s="13"/>
      <c r="F180" s="13"/>
      <c r="G180" s="13"/>
      <c r="H180" s="13"/>
      <c r="I180" s="13"/>
      <c r="J180" s="13"/>
      <c r="K180" s="13"/>
      <c r="L180" s="13"/>
      <c r="M180" s="13"/>
      <c r="N180" s="13"/>
      <c r="O180" s="13"/>
      <c r="P180" s="13"/>
      <c r="Q180" s="13"/>
      <c r="R180" s="13"/>
      <c r="S180" s="13"/>
    </row>
    <row r="181" spans="3:19">
      <c r="C181" s="13"/>
      <c r="D181" s="13"/>
      <c r="E181" s="13"/>
      <c r="F181" s="13"/>
      <c r="G181" s="13"/>
      <c r="H181" s="13"/>
      <c r="I181" s="13"/>
      <c r="J181" s="13"/>
      <c r="K181" s="13"/>
      <c r="L181" s="13"/>
      <c r="M181" s="13"/>
      <c r="N181" s="13"/>
      <c r="O181" s="13"/>
      <c r="P181" s="13"/>
      <c r="Q181" s="13"/>
      <c r="R181" s="13"/>
      <c r="S181" s="13"/>
    </row>
    <row r="182" spans="3:19">
      <c r="C182" s="13"/>
      <c r="D182" s="13"/>
      <c r="E182" s="13"/>
      <c r="F182" s="13"/>
      <c r="G182" s="13"/>
      <c r="H182" s="13"/>
      <c r="I182" s="13"/>
      <c r="J182" s="13"/>
      <c r="K182" s="13"/>
      <c r="L182" s="13"/>
      <c r="M182" s="13"/>
      <c r="N182" s="13"/>
      <c r="O182" s="13"/>
      <c r="P182" s="13"/>
      <c r="Q182" s="13"/>
      <c r="R182" s="13"/>
      <c r="S182" s="13"/>
    </row>
    <row r="183" spans="3:19">
      <c r="C183" s="13"/>
      <c r="D183" s="13"/>
      <c r="E183" s="13"/>
      <c r="F183" s="13"/>
      <c r="G183" s="13"/>
      <c r="H183" s="13"/>
      <c r="I183" s="13"/>
      <c r="J183" s="13"/>
      <c r="K183" s="13"/>
      <c r="L183" s="13"/>
      <c r="M183" s="13"/>
      <c r="N183" s="13"/>
      <c r="O183" s="13"/>
      <c r="P183" s="13"/>
      <c r="Q183" s="13"/>
      <c r="R183" s="13"/>
      <c r="S183" s="13"/>
    </row>
    <row r="184" spans="3:19">
      <c r="C184" s="13"/>
      <c r="D184" s="13"/>
      <c r="E184" s="13"/>
      <c r="F184" s="13"/>
      <c r="G184" s="13"/>
      <c r="H184" s="13"/>
      <c r="I184" s="13"/>
      <c r="J184" s="13"/>
      <c r="K184" s="13"/>
      <c r="L184" s="13"/>
      <c r="M184" s="13"/>
      <c r="N184" s="13"/>
      <c r="O184" s="13"/>
      <c r="P184" s="13"/>
      <c r="Q184" s="13"/>
      <c r="R184" s="13"/>
      <c r="S184" s="13"/>
    </row>
    <row r="185" spans="3:19">
      <c r="C185" s="13"/>
      <c r="D185" s="13"/>
      <c r="E185" s="13"/>
      <c r="F185" s="13"/>
      <c r="G185" s="13"/>
      <c r="H185" s="13"/>
      <c r="I185" s="13"/>
      <c r="J185" s="13"/>
      <c r="K185" s="13"/>
      <c r="L185" s="13"/>
      <c r="M185" s="13"/>
      <c r="N185" s="13"/>
      <c r="O185" s="13"/>
      <c r="P185" s="13"/>
      <c r="Q185" s="13"/>
      <c r="R185" s="13"/>
      <c r="S185" s="13"/>
    </row>
    <row r="186" spans="3:19">
      <c r="C186" s="13"/>
      <c r="D186" s="13"/>
      <c r="E186" s="13"/>
      <c r="F186" s="13"/>
      <c r="G186" s="13"/>
      <c r="H186" s="13"/>
      <c r="I186" s="13"/>
      <c r="J186" s="13"/>
      <c r="K186" s="13"/>
      <c r="L186" s="13"/>
      <c r="M186" s="13"/>
      <c r="N186" s="13"/>
      <c r="O186" s="13"/>
      <c r="P186" s="13"/>
      <c r="Q186" s="13"/>
      <c r="R186" s="13"/>
      <c r="S186" s="13"/>
    </row>
    <row r="187" spans="3:19">
      <c r="C187" s="13"/>
      <c r="D187" s="13"/>
      <c r="E187" s="13"/>
      <c r="F187" s="13"/>
      <c r="G187" s="13"/>
      <c r="H187" s="13"/>
      <c r="I187" s="13"/>
      <c r="J187" s="13"/>
      <c r="K187" s="13"/>
      <c r="L187" s="13"/>
      <c r="M187" s="13"/>
      <c r="N187" s="13"/>
      <c r="O187" s="13"/>
      <c r="P187" s="13"/>
      <c r="Q187" s="13"/>
      <c r="R187" s="13"/>
      <c r="S187" s="13"/>
    </row>
    <row r="188" spans="3:19">
      <c r="C188" s="13"/>
      <c r="D188" s="13"/>
      <c r="E188" s="13"/>
      <c r="F188" s="13"/>
      <c r="G188" s="13"/>
      <c r="H188" s="13"/>
      <c r="I188" s="13"/>
      <c r="J188" s="13"/>
      <c r="K188" s="13"/>
      <c r="L188" s="13"/>
      <c r="M188" s="13"/>
      <c r="N188" s="13"/>
      <c r="O188" s="13"/>
      <c r="P188" s="13"/>
      <c r="Q188" s="13"/>
      <c r="R188" s="13"/>
      <c r="S188" s="13"/>
    </row>
    <row r="189" spans="3:19">
      <c r="C189" s="13"/>
      <c r="D189" s="13"/>
      <c r="E189" s="13"/>
      <c r="F189" s="13"/>
      <c r="G189" s="13"/>
      <c r="H189" s="13"/>
      <c r="I189" s="13"/>
      <c r="J189" s="13"/>
      <c r="K189" s="13"/>
      <c r="L189" s="13"/>
      <c r="M189" s="13"/>
      <c r="N189" s="13"/>
      <c r="O189" s="13"/>
      <c r="P189" s="13"/>
      <c r="Q189" s="13"/>
      <c r="R189" s="13"/>
      <c r="S189" s="13"/>
    </row>
    <row r="190" spans="3:19">
      <c r="C190" s="13"/>
      <c r="D190" s="13"/>
      <c r="E190" s="13"/>
      <c r="F190" s="13"/>
      <c r="G190" s="13"/>
      <c r="H190" s="13"/>
      <c r="I190" s="13"/>
      <c r="J190" s="13"/>
      <c r="K190" s="13"/>
      <c r="L190" s="13"/>
      <c r="M190" s="13"/>
      <c r="N190" s="13"/>
      <c r="O190" s="13"/>
      <c r="P190" s="13"/>
      <c r="Q190" s="13"/>
      <c r="R190" s="13"/>
      <c r="S190" s="13"/>
    </row>
    <row r="191" spans="3:19">
      <c r="C191" s="13"/>
      <c r="D191" s="13"/>
      <c r="E191" s="13"/>
      <c r="F191" s="13"/>
      <c r="G191" s="13"/>
      <c r="H191" s="13"/>
      <c r="I191" s="13"/>
      <c r="J191" s="13"/>
      <c r="K191" s="13"/>
      <c r="L191" s="13"/>
      <c r="M191" s="13"/>
      <c r="N191" s="13"/>
      <c r="O191" s="13"/>
      <c r="P191" s="13"/>
      <c r="Q191" s="13"/>
      <c r="R191" s="13"/>
      <c r="S191" s="13"/>
    </row>
    <row r="192" spans="3:19">
      <c r="C192" s="13"/>
      <c r="D192" s="13"/>
      <c r="E192" s="13"/>
      <c r="F192" s="13"/>
      <c r="G192" s="13"/>
      <c r="H192" s="13"/>
      <c r="I192" s="13"/>
      <c r="J192" s="13"/>
      <c r="K192" s="13"/>
      <c r="L192" s="13"/>
      <c r="M192" s="13"/>
      <c r="N192" s="13"/>
      <c r="O192" s="13"/>
      <c r="P192" s="13"/>
      <c r="Q192" s="13"/>
      <c r="R192" s="13"/>
      <c r="S192" s="13"/>
    </row>
    <row r="193" spans="3:19">
      <c r="C193" s="13"/>
      <c r="D193" s="13"/>
      <c r="E193" s="13"/>
      <c r="F193" s="13"/>
      <c r="G193" s="13"/>
      <c r="H193" s="13"/>
      <c r="I193" s="13"/>
      <c r="J193" s="13"/>
      <c r="K193" s="13"/>
      <c r="L193" s="13"/>
      <c r="M193" s="13"/>
      <c r="N193" s="13"/>
      <c r="O193" s="13"/>
      <c r="P193" s="13"/>
      <c r="Q193" s="13"/>
      <c r="R193" s="13"/>
      <c r="S193" s="13"/>
    </row>
    <row r="194" spans="3:19">
      <c r="C194" s="13"/>
      <c r="D194" s="13"/>
      <c r="E194" s="13"/>
      <c r="F194" s="13"/>
      <c r="G194" s="13"/>
      <c r="H194" s="13"/>
      <c r="I194" s="13"/>
      <c r="J194" s="13"/>
      <c r="K194" s="13"/>
      <c r="L194" s="13"/>
      <c r="M194" s="13"/>
      <c r="N194" s="13"/>
      <c r="O194" s="13"/>
      <c r="P194" s="13"/>
      <c r="Q194" s="13"/>
      <c r="R194" s="13"/>
      <c r="S194" s="13"/>
    </row>
    <row r="195" spans="3:19">
      <c r="C195" s="13"/>
      <c r="D195" s="13"/>
      <c r="E195" s="13"/>
      <c r="F195" s="13"/>
      <c r="G195" s="13"/>
      <c r="H195" s="13"/>
      <c r="I195" s="13"/>
      <c r="J195" s="13"/>
      <c r="K195" s="13"/>
      <c r="L195" s="13"/>
      <c r="M195" s="13"/>
      <c r="N195" s="13"/>
      <c r="O195" s="13"/>
      <c r="P195" s="13"/>
      <c r="Q195" s="13"/>
      <c r="R195" s="13"/>
      <c r="S195" s="13"/>
    </row>
    <row r="196" spans="3:19">
      <c r="C196" s="13"/>
      <c r="D196" s="13"/>
      <c r="E196" s="13"/>
      <c r="F196" s="13"/>
      <c r="G196" s="13"/>
      <c r="H196" s="13"/>
      <c r="I196" s="13"/>
      <c r="J196" s="13"/>
      <c r="K196" s="13"/>
      <c r="L196" s="13"/>
      <c r="M196" s="13"/>
      <c r="N196" s="13"/>
      <c r="O196" s="13"/>
      <c r="P196" s="13"/>
      <c r="Q196" s="13"/>
      <c r="R196" s="13"/>
      <c r="S196" s="13"/>
    </row>
    <row r="197" spans="3:19">
      <c r="C197" s="13"/>
      <c r="D197" s="13"/>
      <c r="E197" s="13"/>
      <c r="F197" s="13"/>
      <c r="G197" s="13"/>
      <c r="H197" s="13"/>
      <c r="I197" s="13"/>
      <c r="J197" s="13"/>
      <c r="K197" s="13"/>
      <c r="L197" s="13"/>
      <c r="M197" s="13"/>
      <c r="N197" s="13"/>
      <c r="O197" s="13"/>
      <c r="P197" s="13"/>
      <c r="Q197" s="13"/>
      <c r="R197" s="13"/>
      <c r="S197" s="13"/>
    </row>
    <row r="198" spans="3:19">
      <c r="C198" s="13"/>
      <c r="D198" s="13"/>
      <c r="E198" s="13"/>
      <c r="F198" s="13"/>
      <c r="G198" s="13"/>
      <c r="H198" s="13"/>
      <c r="I198" s="13"/>
      <c r="J198" s="13"/>
      <c r="K198" s="13"/>
      <c r="L198" s="13"/>
      <c r="M198" s="13"/>
      <c r="N198" s="13"/>
      <c r="O198" s="13"/>
      <c r="P198" s="13"/>
      <c r="Q198" s="13"/>
      <c r="R198" s="13"/>
      <c r="S198" s="13"/>
    </row>
    <row r="199" spans="3:19">
      <c r="C199" s="13"/>
      <c r="D199" s="13"/>
      <c r="E199" s="13"/>
      <c r="F199" s="13"/>
      <c r="G199" s="13"/>
      <c r="H199" s="13"/>
      <c r="I199" s="13"/>
      <c r="J199" s="13"/>
      <c r="K199" s="13"/>
      <c r="L199" s="13"/>
      <c r="M199" s="13"/>
      <c r="N199" s="13"/>
      <c r="O199" s="13"/>
      <c r="P199" s="13"/>
      <c r="Q199" s="13"/>
      <c r="R199" s="13"/>
      <c r="S199" s="13"/>
    </row>
    <row r="200" spans="3:19">
      <c r="C200" s="13"/>
      <c r="D200" s="13"/>
      <c r="E200" s="13"/>
      <c r="F200" s="13"/>
      <c r="G200" s="13"/>
      <c r="H200" s="13"/>
      <c r="I200" s="13"/>
      <c r="J200" s="13"/>
      <c r="K200" s="13"/>
      <c r="L200" s="13"/>
      <c r="M200" s="13"/>
      <c r="N200" s="13"/>
      <c r="O200" s="13"/>
      <c r="P200" s="13"/>
      <c r="Q200" s="13"/>
      <c r="R200" s="13"/>
      <c r="S200" s="13"/>
    </row>
    <row r="201" spans="3:19">
      <c r="C201" s="13"/>
      <c r="D201" s="13"/>
      <c r="E201" s="13"/>
      <c r="F201" s="13"/>
      <c r="G201" s="13"/>
      <c r="H201" s="13"/>
      <c r="I201" s="13"/>
      <c r="J201" s="13"/>
      <c r="K201" s="13"/>
      <c r="L201" s="13"/>
      <c r="M201" s="13"/>
      <c r="N201" s="13"/>
      <c r="O201" s="13"/>
      <c r="P201" s="13"/>
      <c r="Q201" s="13"/>
      <c r="R201" s="13"/>
      <c r="S201" s="13"/>
    </row>
    <row r="202" spans="3:19">
      <c r="C202" s="13"/>
      <c r="D202" s="13"/>
      <c r="E202" s="13"/>
      <c r="F202" s="13"/>
      <c r="G202" s="13"/>
      <c r="H202" s="13"/>
      <c r="I202" s="13"/>
      <c r="J202" s="13"/>
      <c r="K202" s="13"/>
      <c r="L202" s="13"/>
      <c r="M202" s="13"/>
      <c r="N202" s="13"/>
      <c r="O202" s="13"/>
      <c r="P202" s="13"/>
      <c r="Q202" s="13"/>
      <c r="R202" s="13"/>
      <c r="S202" s="13"/>
    </row>
    <row r="203" spans="3:19">
      <c r="C203" s="13"/>
      <c r="D203" s="13"/>
      <c r="E203" s="13"/>
      <c r="F203" s="13"/>
      <c r="G203" s="13"/>
      <c r="H203" s="13"/>
      <c r="I203" s="13"/>
      <c r="J203" s="13"/>
      <c r="K203" s="13"/>
      <c r="L203" s="13"/>
      <c r="M203" s="13"/>
      <c r="N203" s="13"/>
      <c r="O203" s="13"/>
      <c r="P203" s="13"/>
      <c r="Q203" s="13"/>
      <c r="R203" s="13"/>
      <c r="S203" s="13"/>
    </row>
    <row r="204" spans="3:19">
      <c r="C204" s="13"/>
      <c r="D204" s="13"/>
      <c r="E204" s="13"/>
      <c r="F204" s="13"/>
      <c r="G204" s="13"/>
      <c r="H204" s="13"/>
      <c r="I204" s="13"/>
      <c r="J204" s="13"/>
      <c r="K204" s="13"/>
      <c r="L204" s="13"/>
      <c r="M204" s="13"/>
      <c r="N204" s="13"/>
      <c r="O204" s="13"/>
      <c r="P204" s="13"/>
      <c r="Q204" s="13"/>
      <c r="R204" s="13"/>
      <c r="S204" s="13"/>
    </row>
    <row r="205" spans="3:19">
      <c r="C205" s="13"/>
      <c r="D205" s="13"/>
      <c r="E205" s="13"/>
      <c r="F205" s="13"/>
      <c r="G205" s="13"/>
      <c r="H205" s="13"/>
      <c r="I205" s="13"/>
      <c r="J205" s="13"/>
      <c r="K205" s="13"/>
      <c r="L205" s="13"/>
      <c r="M205" s="13"/>
      <c r="N205" s="13"/>
      <c r="O205" s="13"/>
      <c r="P205" s="13"/>
      <c r="Q205" s="13"/>
      <c r="R205" s="13"/>
      <c r="S205" s="13"/>
    </row>
    <row r="206" spans="3:19">
      <c r="C206" s="13"/>
      <c r="D206" s="13"/>
      <c r="E206" s="13"/>
      <c r="F206" s="13"/>
      <c r="G206" s="13"/>
      <c r="H206" s="13"/>
      <c r="I206" s="13"/>
      <c r="J206" s="13"/>
      <c r="K206" s="13"/>
      <c r="L206" s="13"/>
      <c r="M206" s="13"/>
      <c r="N206" s="13"/>
      <c r="O206" s="13"/>
      <c r="P206" s="13"/>
      <c r="Q206" s="13"/>
      <c r="R206" s="13"/>
      <c r="S206" s="13"/>
    </row>
    <row r="207" spans="3:19">
      <c r="C207" s="13"/>
      <c r="D207" s="13"/>
      <c r="E207" s="13"/>
      <c r="F207" s="13"/>
      <c r="G207" s="13"/>
      <c r="H207" s="13"/>
      <c r="I207" s="13"/>
      <c r="J207" s="13"/>
      <c r="K207" s="13"/>
      <c r="L207" s="13"/>
      <c r="M207" s="13"/>
      <c r="N207" s="13"/>
      <c r="O207" s="13"/>
      <c r="P207" s="13"/>
      <c r="Q207" s="13"/>
      <c r="R207" s="13"/>
      <c r="S207" s="13"/>
    </row>
    <row r="208" spans="3:19">
      <c r="C208" s="13"/>
      <c r="D208" s="13"/>
      <c r="E208" s="13"/>
      <c r="F208" s="13"/>
      <c r="G208" s="13"/>
      <c r="H208" s="13"/>
      <c r="I208" s="13"/>
      <c r="J208" s="13"/>
      <c r="K208" s="13"/>
      <c r="L208" s="13"/>
      <c r="M208" s="13"/>
      <c r="N208" s="13"/>
      <c r="O208" s="13"/>
      <c r="P208" s="13"/>
      <c r="Q208" s="13"/>
      <c r="R208" s="13"/>
      <c r="S208" s="13"/>
    </row>
    <row r="209" spans="3:19">
      <c r="C209" s="13"/>
      <c r="D209" s="13"/>
      <c r="E209" s="13"/>
      <c r="F209" s="13"/>
      <c r="G209" s="13"/>
      <c r="H209" s="13"/>
      <c r="I209" s="13"/>
      <c r="J209" s="13"/>
      <c r="K209" s="13"/>
      <c r="L209" s="13"/>
      <c r="M209" s="13"/>
      <c r="N209" s="13"/>
      <c r="O209" s="13"/>
      <c r="P209" s="13"/>
      <c r="Q209" s="13"/>
      <c r="R209" s="13"/>
      <c r="S209" s="13"/>
    </row>
    <row r="210" spans="3:19">
      <c r="C210" s="13"/>
      <c r="D210" s="13"/>
      <c r="E210" s="13"/>
      <c r="F210" s="13"/>
      <c r="G210" s="13"/>
      <c r="H210" s="13"/>
      <c r="I210" s="13"/>
      <c r="J210" s="13"/>
      <c r="K210" s="13"/>
      <c r="L210" s="13"/>
      <c r="M210" s="13"/>
      <c r="N210" s="13"/>
      <c r="O210" s="13"/>
      <c r="P210" s="13"/>
      <c r="Q210" s="13"/>
      <c r="R210" s="13"/>
      <c r="S210" s="13"/>
    </row>
  </sheetData>
  <mergeCells count="2">
    <mergeCell ref="C6:D6"/>
    <mergeCell ref="C16:D16"/>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764F0F-5C98-4D28-B97F-9DDA8E8060FF}">
  <dimension ref="A1:T145"/>
  <sheetViews>
    <sheetView topLeftCell="B1" zoomScaleNormal="100" workbookViewId="0">
      <selection activeCell="B3" sqref="B3"/>
    </sheetView>
  </sheetViews>
  <sheetFormatPr defaultColWidth="9.1796875" defaultRowHeight="14"/>
  <cols>
    <col min="1" max="1" width="2.81640625" style="1" customWidth="1"/>
    <col min="2" max="2" width="58.1796875" style="1" customWidth="1"/>
    <col min="3" max="4" width="9.1796875" style="1"/>
    <col min="5" max="5" width="9.453125" style="1" customWidth="1"/>
    <col min="6" max="7" width="9.1796875" style="1"/>
    <col min="8" max="8" width="11.1796875" style="1" customWidth="1"/>
    <col min="9" max="10" width="10.6328125" style="1" bestFit="1" customWidth="1"/>
    <col min="11" max="11" width="9.6328125" style="1" bestFit="1" customWidth="1"/>
    <col min="12" max="12" width="9.1796875" style="1"/>
    <col min="13" max="13" width="9.6328125" style="1" customWidth="1"/>
    <col min="14" max="16384" width="9.1796875" style="1"/>
  </cols>
  <sheetData>
    <row r="1" spans="1:20" ht="23">
      <c r="B1" s="52" t="s">
        <v>58</v>
      </c>
      <c r="C1" s="22"/>
      <c r="D1" s="22"/>
      <c r="E1" s="22"/>
      <c r="F1" s="22"/>
      <c r="G1" s="22"/>
      <c r="H1" s="22"/>
      <c r="I1" s="22"/>
      <c r="J1" s="22"/>
      <c r="K1" s="22"/>
      <c r="L1" s="22"/>
      <c r="M1" s="22"/>
      <c r="N1" s="22"/>
      <c r="O1" s="22"/>
      <c r="P1" s="22"/>
      <c r="Q1" s="22"/>
      <c r="R1" s="22"/>
      <c r="S1" s="22"/>
      <c r="T1" s="22"/>
    </row>
    <row r="2" spans="1:20" ht="23">
      <c r="A2" s="52"/>
      <c r="B2" s="134" t="s">
        <v>59</v>
      </c>
      <c r="C2" s="22"/>
      <c r="D2" s="22"/>
      <c r="E2" s="22"/>
      <c r="F2" s="22"/>
      <c r="G2" s="22"/>
      <c r="H2" s="22"/>
      <c r="I2" s="22"/>
      <c r="J2" s="22"/>
      <c r="K2" s="22"/>
      <c r="L2" s="22"/>
      <c r="M2" s="22"/>
      <c r="N2" s="22"/>
      <c r="O2" s="22"/>
      <c r="P2" s="22"/>
      <c r="Q2" s="22"/>
      <c r="R2" s="22"/>
      <c r="S2" s="22"/>
      <c r="T2" s="22"/>
    </row>
    <row r="3" spans="1:20" ht="15" thickBot="1">
      <c r="A3" s="22"/>
      <c r="B3" s="22"/>
      <c r="C3" s="22"/>
      <c r="D3" s="22"/>
      <c r="E3" s="22"/>
      <c r="F3" s="22"/>
      <c r="G3" s="22"/>
      <c r="H3" s="130"/>
      <c r="I3" s="22"/>
      <c r="J3" s="57"/>
      <c r="K3" s="57"/>
      <c r="L3" s="57"/>
      <c r="M3" s="57"/>
      <c r="N3" s="57"/>
      <c r="O3" s="22"/>
      <c r="P3" s="22"/>
      <c r="Q3" s="22"/>
      <c r="R3" s="22"/>
      <c r="S3" s="22"/>
      <c r="T3" s="22"/>
    </row>
    <row r="4" spans="1:20" ht="15" customHeight="1" thickBot="1">
      <c r="A4" s="22"/>
      <c r="B4" s="31" t="s">
        <v>60</v>
      </c>
      <c r="C4" s="32"/>
      <c r="D4" s="32"/>
      <c r="E4" s="33"/>
      <c r="F4" s="22"/>
      <c r="G4" s="22"/>
      <c r="H4" s="88"/>
      <c r="I4" s="21" t="s">
        <v>18</v>
      </c>
      <c r="J4" s="54"/>
      <c r="K4" s="54"/>
      <c r="L4" s="54"/>
      <c r="M4" s="23"/>
      <c r="N4" s="103" t="s">
        <v>19</v>
      </c>
      <c r="O4" s="22"/>
      <c r="P4" s="22"/>
      <c r="Q4" s="22"/>
      <c r="R4" s="22"/>
      <c r="S4" s="22"/>
      <c r="T4" s="22"/>
    </row>
    <row r="5" spans="1:20" ht="15" thickBot="1">
      <c r="A5" s="22"/>
      <c r="B5" s="35" t="s">
        <v>61</v>
      </c>
      <c r="C5" s="36"/>
      <c r="D5" s="37"/>
      <c r="E5" s="38"/>
      <c r="F5" s="22"/>
      <c r="G5"/>
      <c r="I5" s="25" t="s">
        <v>116</v>
      </c>
      <c r="J5" s="22"/>
      <c r="K5" s="22"/>
      <c r="L5" s="22"/>
      <c r="M5" s="22"/>
      <c r="N5" s="55">
        <v>443</v>
      </c>
      <c r="O5" s="22"/>
      <c r="P5" s="22"/>
      <c r="Q5" s="22"/>
      <c r="R5" s="22"/>
      <c r="S5" s="22"/>
      <c r="T5" s="22"/>
    </row>
    <row r="6" spans="1:20" ht="14.5">
      <c r="A6" s="22"/>
      <c r="B6" s="39"/>
      <c r="C6" s="180" t="s">
        <v>21</v>
      </c>
      <c r="D6" s="181"/>
      <c r="E6" s="40" t="s">
        <v>22</v>
      </c>
      <c r="F6" s="41"/>
      <c r="G6"/>
      <c r="I6" s="25"/>
      <c r="J6" s="22"/>
      <c r="K6" s="22"/>
      <c r="L6" s="22"/>
      <c r="M6" s="22"/>
      <c r="N6" s="55"/>
      <c r="P6" s="22"/>
      <c r="Q6" s="22"/>
      <c r="R6" s="22"/>
      <c r="S6" s="22"/>
      <c r="T6" s="22"/>
    </row>
    <row r="7" spans="1:20" ht="14.5" thickBot="1">
      <c r="A7" s="22"/>
      <c r="B7" s="39"/>
      <c r="C7" s="42" t="s">
        <v>23</v>
      </c>
      <c r="D7" s="43" t="s">
        <v>24</v>
      </c>
      <c r="E7" s="44" t="s">
        <v>25</v>
      </c>
      <c r="F7" s="41"/>
      <c r="G7" s="144"/>
      <c r="I7" s="25" t="s">
        <v>27</v>
      </c>
      <c r="J7" s="22"/>
      <c r="K7" s="22"/>
      <c r="L7" s="22"/>
      <c r="M7" s="22"/>
      <c r="N7" s="55">
        <v>40</v>
      </c>
      <c r="P7" s="22"/>
      <c r="Q7" s="22"/>
      <c r="R7" s="22"/>
      <c r="S7" s="22"/>
      <c r="T7" s="22"/>
    </row>
    <row r="8" spans="1:20" ht="14.5">
      <c r="A8" s="22"/>
      <c r="B8" s="20" t="s">
        <v>62</v>
      </c>
      <c r="C8" s="17">
        <f>C32</f>
        <v>118.37144895915702</v>
      </c>
      <c r="D8" s="18">
        <f>C41</f>
        <v>72.206583865085776</v>
      </c>
      <c r="E8" s="45">
        <f>'CASE 1_BoW'!M20</f>
        <v>0.2</v>
      </c>
      <c r="F8" s="22"/>
      <c r="G8" s="145"/>
      <c r="I8" s="25" t="s">
        <v>28</v>
      </c>
      <c r="J8" s="22"/>
      <c r="K8" s="22"/>
      <c r="L8" s="22"/>
      <c r="M8" s="22"/>
      <c r="N8" s="143">
        <v>7.0000000000000007E-2</v>
      </c>
      <c r="P8" s="22"/>
      <c r="Q8" s="22"/>
      <c r="R8" s="22"/>
      <c r="S8" s="22"/>
      <c r="T8" s="22"/>
    </row>
    <row r="9" spans="1:20" ht="15" thickBot="1">
      <c r="A9" s="22"/>
      <c r="B9" s="46" t="s">
        <v>63</v>
      </c>
      <c r="C9" s="47">
        <f>C34</f>
        <v>118.37144895915702</v>
      </c>
      <c r="D9" s="48">
        <f>C46</f>
        <v>139.07533678334605</v>
      </c>
      <c r="E9" s="49">
        <f>(1-E8)/2</f>
        <v>0.4</v>
      </c>
      <c r="F9" s="22"/>
      <c r="G9"/>
      <c r="I9" s="25" t="s">
        <v>29</v>
      </c>
      <c r="J9" s="22"/>
      <c r="K9" s="22"/>
      <c r="L9" s="22"/>
      <c r="M9" s="22"/>
      <c r="N9" s="14">
        <f>-PMT(N8,N7,N5)</f>
        <v>33.229048521009375</v>
      </c>
      <c r="P9" s="22"/>
      <c r="Q9" s="22"/>
      <c r="R9" s="22"/>
      <c r="S9" s="22"/>
      <c r="T9" s="22"/>
    </row>
    <row r="10" spans="1:20" ht="15" thickBot="1">
      <c r="A10" s="22"/>
      <c r="B10" s="46" t="s">
        <v>64</v>
      </c>
      <c r="C10" s="47">
        <f>C89</f>
        <v>118.37144895915702</v>
      </c>
      <c r="D10" s="48">
        <f>C74</f>
        <v>239.4948087136294</v>
      </c>
      <c r="E10" s="49">
        <f>E9</f>
        <v>0.4</v>
      </c>
      <c r="F10" s="22"/>
      <c r="G10"/>
      <c r="I10" s="25"/>
      <c r="J10" s="22"/>
      <c r="K10" s="22"/>
      <c r="L10" s="22"/>
      <c r="M10" s="22"/>
      <c r="N10" s="14"/>
      <c r="P10" s="22"/>
      <c r="Q10" s="22"/>
      <c r="R10" s="22"/>
      <c r="S10" s="22"/>
      <c r="T10" s="22"/>
    </row>
    <row r="11" spans="1:20" ht="15" thickBot="1">
      <c r="A11" s="22"/>
      <c r="B11" s="132" t="s">
        <v>30</v>
      </c>
      <c r="C11" s="133">
        <f>C8*$E8+C9*$E9+C10*$E10</f>
        <v>118.37144895915704</v>
      </c>
      <c r="D11" s="133">
        <f>D8*$E8+D9*$E9+D10*$E10</f>
        <v>165.86937497180736</v>
      </c>
      <c r="E11" s="49"/>
      <c r="F11" s="22"/>
      <c r="G11"/>
      <c r="I11" s="25" t="s">
        <v>31</v>
      </c>
      <c r="J11" s="22"/>
      <c r="K11" s="22"/>
      <c r="L11" s="22"/>
      <c r="M11" s="22"/>
      <c r="N11" s="55">
        <v>2</v>
      </c>
      <c r="P11" s="22"/>
      <c r="Q11" s="22"/>
      <c r="R11" s="22"/>
      <c r="S11" s="22"/>
      <c r="T11" s="22"/>
    </row>
    <row r="12" spans="1:20" ht="34" customHeight="1" thickBot="1">
      <c r="A12" s="22"/>
      <c r="B12" s="141" t="s">
        <v>65</v>
      </c>
      <c r="C12" s="121">
        <f>D11-C11</f>
        <v>47.497926012650325</v>
      </c>
      <c r="D12" s="28"/>
      <c r="E12" s="29"/>
      <c r="F12" s="22"/>
      <c r="G12"/>
      <c r="I12" s="30"/>
      <c r="J12" s="28"/>
      <c r="K12" s="28"/>
      <c r="L12" s="28"/>
      <c r="M12" s="28"/>
      <c r="N12" s="19"/>
      <c r="P12" s="22"/>
      <c r="Q12" s="22"/>
      <c r="R12" s="22"/>
      <c r="S12" s="22"/>
      <c r="T12" s="22"/>
    </row>
    <row r="13" spans="1:20" ht="15" thickBot="1">
      <c r="A13" s="22"/>
      <c r="B13" s="22" t="s">
        <v>32</v>
      </c>
      <c r="C13" s="22"/>
      <c r="D13" s="22"/>
      <c r="E13" s="22"/>
      <c r="F13" s="22"/>
      <c r="G13"/>
      <c r="P13" s="22"/>
      <c r="Q13" s="22"/>
      <c r="R13" s="22"/>
      <c r="S13" s="22"/>
      <c r="T13" s="22"/>
    </row>
    <row r="14" spans="1:20" ht="14.5">
      <c r="A14" s="22"/>
      <c r="B14" s="31" t="s">
        <v>66</v>
      </c>
      <c r="C14" s="32"/>
      <c r="D14" s="32"/>
      <c r="E14" s="33"/>
      <c r="F14" s="22"/>
      <c r="G14"/>
      <c r="P14" s="22"/>
      <c r="Q14" s="22"/>
      <c r="R14" s="22"/>
      <c r="S14" s="22"/>
      <c r="T14" s="22"/>
    </row>
    <row r="15" spans="1:20" ht="15" thickBot="1">
      <c r="A15" s="22"/>
      <c r="B15" s="35" t="s">
        <v>33</v>
      </c>
      <c r="C15" s="37"/>
      <c r="D15" s="37"/>
      <c r="E15" s="38"/>
      <c r="F15" s="22"/>
      <c r="G15"/>
      <c r="O15" s="22"/>
      <c r="P15" s="22"/>
      <c r="Q15" s="22"/>
      <c r="R15" s="22"/>
      <c r="S15" s="22"/>
      <c r="T15" s="22"/>
    </row>
    <row r="16" spans="1:20" ht="14.5">
      <c r="A16" s="22"/>
      <c r="B16" s="39"/>
      <c r="C16" s="180" t="s">
        <v>21</v>
      </c>
      <c r="D16" s="181"/>
      <c r="E16" s="40" t="s">
        <v>22</v>
      </c>
      <c r="F16" s="22"/>
      <c r="G16"/>
      <c r="I16" s="106" t="s">
        <v>34</v>
      </c>
      <c r="J16" s="83"/>
      <c r="K16" s="83"/>
      <c r="L16" s="83"/>
      <c r="M16" s="22"/>
      <c r="N16" s="22"/>
      <c r="O16" s="22"/>
      <c r="P16" s="22"/>
      <c r="Q16" s="22"/>
      <c r="R16" s="22"/>
      <c r="S16" s="22"/>
      <c r="T16" s="22"/>
    </row>
    <row r="17" spans="1:20" ht="14.5" thickBot="1">
      <c r="A17" s="22"/>
      <c r="B17" s="39"/>
      <c r="C17" s="42" t="s">
        <v>23</v>
      </c>
      <c r="D17" s="43" t="s">
        <v>24</v>
      </c>
      <c r="E17" s="44" t="s">
        <v>25</v>
      </c>
      <c r="F17" s="22"/>
      <c r="G17" s="144"/>
      <c r="I17" s="153" t="s">
        <v>114</v>
      </c>
      <c r="J17" s="22"/>
      <c r="K17" s="22"/>
      <c r="L17" s="22"/>
      <c r="M17" s="22"/>
      <c r="N17" s="22"/>
      <c r="O17" s="22"/>
      <c r="P17" s="22"/>
      <c r="Q17" s="22"/>
      <c r="R17" s="22"/>
      <c r="S17" s="22"/>
      <c r="T17" s="22"/>
    </row>
    <row r="18" spans="1:20" ht="14.5">
      <c r="A18" s="22"/>
      <c r="B18" s="20" t="s">
        <v>62</v>
      </c>
      <c r="C18" s="17">
        <f>C60</f>
        <v>118.37144895915702</v>
      </c>
      <c r="D18" s="18">
        <f>C41</f>
        <v>72.206583865085776</v>
      </c>
      <c r="E18" s="45">
        <f>'CASE 1_BoW'!M20</f>
        <v>0.2</v>
      </c>
      <c r="F18" s="22"/>
      <c r="G18" s="145"/>
      <c r="J18" s="84"/>
      <c r="K18" s="84"/>
      <c r="L18" s="84"/>
      <c r="M18" s="22"/>
      <c r="N18" s="22"/>
      <c r="O18" s="22"/>
      <c r="P18" s="22"/>
      <c r="Q18" s="22"/>
      <c r="R18" s="22"/>
      <c r="S18" s="22"/>
      <c r="T18" s="22"/>
    </row>
    <row r="19" spans="1:20" ht="15" thickBot="1">
      <c r="A19" s="22"/>
      <c r="B19" s="46" t="s">
        <v>63</v>
      </c>
      <c r="C19" s="47">
        <f>C62</f>
        <v>118.37144895915702</v>
      </c>
      <c r="D19" s="48">
        <f>C74</f>
        <v>239.4948087136294</v>
      </c>
      <c r="E19" s="49">
        <f>(1-E18)/2</f>
        <v>0.4</v>
      </c>
      <c r="F19" s="22"/>
      <c r="G19"/>
      <c r="H19" s="22"/>
      <c r="I19" s="1" t="s">
        <v>67</v>
      </c>
      <c r="J19" s="22"/>
      <c r="K19" s="22"/>
      <c r="L19" s="22"/>
      <c r="M19" s="22"/>
      <c r="N19" s="22"/>
      <c r="O19" s="22"/>
      <c r="P19" s="22"/>
      <c r="Q19" s="22"/>
      <c r="R19" s="22"/>
      <c r="S19" s="22"/>
      <c r="T19" s="22"/>
    </row>
    <row r="20" spans="1:20" ht="15" thickBot="1">
      <c r="A20" s="22"/>
      <c r="B20" s="46" t="s">
        <v>64</v>
      </c>
      <c r="C20" s="47">
        <f>C117</f>
        <v>118.37144895915702</v>
      </c>
      <c r="D20" s="48">
        <f>C129</f>
        <v>200.05197561358992</v>
      </c>
      <c r="E20" s="49">
        <f>E19</f>
        <v>0.4</v>
      </c>
      <c r="F20" s="22"/>
      <c r="G20"/>
      <c r="H20" s="22"/>
      <c r="I20" s="84"/>
      <c r="J20" s="22"/>
      <c r="K20" s="22"/>
      <c r="L20" s="22"/>
      <c r="M20" s="22"/>
      <c r="N20" s="22"/>
      <c r="O20" s="22"/>
      <c r="P20" s="22"/>
      <c r="Q20" s="22"/>
      <c r="R20" s="22"/>
      <c r="S20" s="22"/>
      <c r="T20" s="22"/>
    </row>
    <row r="21" spans="1:20" ht="15" thickBot="1">
      <c r="A21" s="22"/>
      <c r="B21" s="50" t="s">
        <v>30</v>
      </c>
      <c r="C21" s="133">
        <f>C18*$E18+C19*$E19+C20*$E20</f>
        <v>118.37144895915704</v>
      </c>
      <c r="D21" s="133">
        <f>D18*$E18+D19*$E19+D20*$E20</f>
        <v>190.26003050390489</v>
      </c>
      <c r="E21" s="49"/>
      <c r="F21" s="22"/>
      <c r="G21"/>
      <c r="H21" s="22"/>
      <c r="I21" s="22"/>
      <c r="J21" s="22"/>
      <c r="K21" s="22"/>
      <c r="L21" s="22"/>
      <c r="M21" s="22"/>
      <c r="N21" s="22"/>
      <c r="O21" s="22"/>
      <c r="P21" s="22"/>
      <c r="Q21" s="22"/>
      <c r="R21" s="22"/>
      <c r="S21" s="22"/>
      <c r="T21" s="22"/>
    </row>
    <row r="22" spans="1:20" ht="28.5" thickBot="1">
      <c r="A22" s="22"/>
      <c r="B22" s="152" t="s">
        <v>65</v>
      </c>
      <c r="C22" s="121">
        <f>D21-C21</f>
        <v>71.888581544747851</v>
      </c>
      <c r="D22" s="28"/>
      <c r="E22" s="29"/>
      <c r="F22" s="22"/>
      <c r="G22" s="142"/>
      <c r="H22" s="22"/>
      <c r="I22" s="22"/>
      <c r="J22" s="22"/>
      <c r="K22" s="22"/>
      <c r="L22" s="22"/>
      <c r="M22" s="22"/>
      <c r="N22" s="22"/>
      <c r="O22" s="22"/>
      <c r="P22" s="22"/>
      <c r="Q22" s="22"/>
      <c r="R22" s="22"/>
      <c r="S22" s="22"/>
      <c r="T22" s="22"/>
    </row>
    <row r="23" spans="1:20" ht="14.5">
      <c r="A23" s="22"/>
      <c r="B23" s="22"/>
      <c r="C23" s="22"/>
      <c r="D23"/>
      <c r="E23"/>
      <c r="F23" s="26"/>
      <c r="G23"/>
      <c r="H23" s="26"/>
      <c r="I23" s="26"/>
      <c r="J23" s="26"/>
      <c r="K23" s="26"/>
      <c r="L23" s="26"/>
      <c r="M23" s="26"/>
      <c r="N23" s="22"/>
      <c r="O23" s="22"/>
      <c r="P23" s="22"/>
      <c r="Q23" s="22"/>
      <c r="R23" s="22"/>
      <c r="S23" s="22"/>
      <c r="T23" s="22"/>
    </row>
    <row r="24" spans="1:20" ht="14.5" thickBot="1">
      <c r="A24" s="22"/>
      <c r="B24" s="28"/>
      <c r="C24" s="28"/>
      <c r="D24" s="28"/>
      <c r="E24" s="28"/>
      <c r="F24" s="28"/>
      <c r="G24" s="28"/>
      <c r="H24" s="28"/>
      <c r="I24" s="28"/>
      <c r="J24" s="28"/>
      <c r="K24" s="28"/>
      <c r="L24" s="28"/>
      <c r="M24" s="28"/>
      <c r="N24" s="28"/>
      <c r="O24" s="28"/>
      <c r="P24" s="28"/>
      <c r="Q24" s="28"/>
      <c r="R24" s="28"/>
      <c r="S24" s="28"/>
      <c r="T24" s="22"/>
    </row>
    <row r="25" spans="1:20">
      <c r="A25" s="22"/>
      <c r="B25" s="53" t="s">
        <v>37</v>
      </c>
      <c r="C25" s="58"/>
      <c r="D25" s="58"/>
      <c r="E25" s="58"/>
      <c r="F25" s="58"/>
      <c r="G25" s="58"/>
      <c r="H25" s="58"/>
      <c r="I25" s="58"/>
      <c r="J25" s="58"/>
      <c r="K25" s="58"/>
      <c r="L25" s="58"/>
      <c r="M25" s="58"/>
      <c r="N25" s="58"/>
      <c r="O25" s="58"/>
      <c r="P25" s="58"/>
      <c r="Q25" s="58"/>
      <c r="R25" s="58"/>
      <c r="S25" s="58"/>
      <c r="T25" s="22"/>
    </row>
    <row r="26" spans="1:20">
      <c r="A26" s="22"/>
      <c r="B26" s="34" t="s">
        <v>20</v>
      </c>
      <c r="C26" s="34"/>
      <c r="D26" s="58"/>
      <c r="E26" s="58"/>
      <c r="F26" s="58"/>
      <c r="G26" s="58"/>
      <c r="H26" s="58"/>
      <c r="I26" s="58"/>
      <c r="J26" s="58"/>
      <c r="K26" s="58"/>
      <c r="L26" s="58"/>
      <c r="M26" s="58"/>
      <c r="N26" s="58"/>
      <c r="O26" s="58"/>
      <c r="P26" s="58"/>
      <c r="Q26" s="58"/>
      <c r="R26" s="58"/>
      <c r="S26" s="58"/>
      <c r="T26" s="22"/>
    </row>
    <row r="27" spans="1:20">
      <c r="A27" s="22"/>
      <c r="B27" s="22" t="s">
        <v>38</v>
      </c>
      <c r="C27" s="74">
        <f>N$8</f>
        <v>7.0000000000000007E-2</v>
      </c>
      <c r="D27" s="22" t="s">
        <v>39</v>
      </c>
      <c r="E27" s="22"/>
      <c r="F27" s="22"/>
      <c r="G27" s="22"/>
      <c r="H27" s="22"/>
      <c r="I27" s="22"/>
      <c r="J27" s="22"/>
      <c r="K27" s="22"/>
      <c r="L27" s="22"/>
      <c r="M27" s="22"/>
      <c r="N27" s="22"/>
      <c r="O27" s="22"/>
      <c r="P27" s="22"/>
      <c r="Q27" s="22"/>
      <c r="R27" s="22"/>
      <c r="S27" s="22"/>
      <c r="T27" s="22"/>
    </row>
    <row r="28" spans="1:20" ht="14.5" thickBot="1">
      <c r="A28" s="22"/>
      <c r="B28" s="22"/>
      <c r="C28" s="22"/>
      <c r="D28" s="22"/>
      <c r="E28" s="22"/>
      <c r="F28" s="22"/>
      <c r="G28" s="22"/>
      <c r="H28" s="22"/>
      <c r="I28" s="22"/>
      <c r="J28" s="22"/>
      <c r="K28" s="22"/>
      <c r="L28" s="22"/>
      <c r="M28" s="22"/>
      <c r="N28" s="22"/>
      <c r="O28" s="22"/>
      <c r="P28" s="22"/>
      <c r="Q28" s="22"/>
      <c r="R28" s="22"/>
      <c r="S28" s="22"/>
      <c r="T28" s="22"/>
    </row>
    <row r="29" spans="1:20">
      <c r="A29" s="22"/>
      <c r="B29" s="59" t="s">
        <v>40</v>
      </c>
      <c r="C29" s="60"/>
      <c r="D29" s="61">
        <v>2025</v>
      </c>
      <c r="E29" s="61">
        <v>2026</v>
      </c>
      <c r="F29" s="61">
        <v>2027</v>
      </c>
      <c r="G29" s="61">
        <v>2028</v>
      </c>
      <c r="H29" s="61">
        <v>2029</v>
      </c>
      <c r="I29" s="61">
        <v>2030</v>
      </c>
      <c r="J29" s="61">
        <v>2031</v>
      </c>
      <c r="K29" s="61">
        <v>2032</v>
      </c>
      <c r="L29" s="61">
        <v>2033</v>
      </c>
      <c r="M29" s="61">
        <v>2034</v>
      </c>
      <c r="N29" s="61">
        <v>2035</v>
      </c>
      <c r="O29" s="61">
        <v>2036</v>
      </c>
      <c r="P29" s="61">
        <v>2037</v>
      </c>
      <c r="Q29" s="61">
        <v>2038</v>
      </c>
      <c r="R29" s="61">
        <v>2039</v>
      </c>
      <c r="S29" s="62">
        <v>2040</v>
      </c>
      <c r="T29" s="22"/>
    </row>
    <row r="30" spans="1:20" ht="14.5" thickBot="1">
      <c r="A30" s="22"/>
      <c r="B30" s="63"/>
      <c r="C30" s="64" t="s">
        <v>41</v>
      </c>
      <c r="D30" s="65">
        <v>0</v>
      </c>
      <c r="E30" s="65">
        <v>1</v>
      </c>
      <c r="F30" s="65">
        <v>2</v>
      </c>
      <c r="G30" s="65">
        <v>3</v>
      </c>
      <c r="H30" s="65">
        <v>4</v>
      </c>
      <c r="I30" s="65">
        <v>5</v>
      </c>
      <c r="J30" s="65">
        <v>6</v>
      </c>
      <c r="K30" s="65">
        <v>7</v>
      </c>
      <c r="L30" s="65">
        <v>8</v>
      </c>
      <c r="M30" s="65">
        <v>9</v>
      </c>
      <c r="N30" s="65">
        <v>10</v>
      </c>
      <c r="O30" s="65">
        <v>11</v>
      </c>
      <c r="P30" s="65">
        <v>12</v>
      </c>
      <c r="Q30" s="65">
        <v>13</v>
      </c>
      <c r="R30" s="65">
        <v>14</v>
      </c>
      <c r="S30" s="66">
        <v>15</v>
      </c>
      <c r="T30" s="22"/>
    </row>
    <row r="31" spans="1:20">
      <c r="A31" s="22"/>
      <c r="B31" s="25"/>
      <c r="C31" s="67" t="s">
        <v>42</v>
      </c>
      <c r="D31" s="22"/>
      <c r="E31" s="22"/>
      <c r="F31" s="22"/>
      <c r="G31" s="22"/>
      <c r="H31" s="22"/>
      <c r="I31" s="22"/>
      <c r="J31" s="22"/>
      <c r="K31" s="22"/>
      <c r="L31" s="22"/>
      <c r="M31" s="22"/>
      <c r="N31" s="22"/>
      <c r="O31" s="22"/>
      <c r="P31" s="22"/>
      <c r="Q31" s="22"/>
      <c r="R31" s="22"/>
      <c r="S31" s="24"/>
      <c r="T31" s="22"/>
    </row>
    <row r="32" spans="1:20">
      <c r="A32" s="22"/>
      <c r="B32" s="68" t="s">
        <v>68</v>
      </c>
      <c r="C32" s="16">
        <f>+NPV(N$8,E32:G32)+D32</f>
        <v>118.37144895915702</v>
      </c>
      <c r="D32" s="99">
        <v>19.008599583675657</v>
      </c>
      <c r="E32" s="99">
        <v>15.30642218042415</v>
      </c>
      <c r="F32" s="99">
        <v>89.249461601940382</v>
      </c>
      <c r="G32" s="99">
        <v>8.7025164190440183</v>
      </c>
      <c r="H32" s="69"/>
      <c r="I32" s="69"/>
      <c r="J32" s="69"/>
      <c r="K32" s="69"/>
      <c r="L32" s="69"/>
      <c r="M32" s="69"/>
      <c r="N32" s="69"/>
      <c r="O32" s="69"/>
      <c r="P32" s="69"/>
      <c r="Q32" s="69"/>
      <c r="R32" s="69"/>
      <c r="S32" s="70"/>
      <c r="T32" s="22"/>
    </row>
    <row r="33" spans="1:20">
      <c r="A33" s="22"/>
      <c r="B33" s="25"/>
      <c r="C33" s="67" t="s">
        <v>42</v>
      </c>
      <c r="D33" s="71"/>
      <c r="E33" s="71"/>
      <c r="F33" s="71"/>
      <c r="G33" s="71"/>
      <c r="H33" s="71"/>
      <c r="I33" s="71"/>
      <c r="J33" s="71"/>
      <c r="K33" s="71"/>
      <c r="L33" s="71"/>
      <c r="M33" s="71"/>
      <c r="N33" s="71"/>
      <c r="O33" s="71"/>
      <c r="P33" s="71"/>
      <c r="Q33" s="71"/>
      <c r="R33" s="71"/>
      <c r="S33" s="56"/>
      <c r="T33" s="22"/>
    </row>
    <row r="34" spans="1:20" ht="14.5" thickBot="1">
      <c r="A34" s="22"/>
      <c r="B34" s="30" t="s">
        <v>69</v>
      </c>
      <c r="C34" s="15">
        <f>+NPV(N$8,E34:G34)+D34</f>
        <v>118.37144895915702</v>
      </c>
      <c r="D34" s="100">
        <v>19.008599583675657</v>
      </c>
      <c r="E34" s="100">
        <v>15.30642218042415</v>
      </c>
      <c r="F34" s="100">
        <v>89.249461601940382</v>
      </c>
      <c r="G34" s="100">
        <v>8.7025164190440183</v>
      </c>
      <c r="H34" s="72"/>
      <c r="I34" s="72"/>
      <c r="J34" s="72"/>
      <c r="K34" s="72"/>
      <c r="L34" s="72"/>
      <c r="M34" s="72"/>
      <c r="N34" s="72"/>
      <c r="O34" s="72"/>
      <c r="P34" s="72"/>
      <c r="Q34" s="72"/>
      <c r="R34" s="72"/>
      <c r="S34" s="73"/>
      <c r="T34" s="22"/>
    </row>
    <row r="35" spans="1:20">
      <c r="A35" s="22"/>
      <c r="B35" s="91" t="s">
        <v>43</v>
      </c>
      <c r="C35" s="90"/>
      <c r="D35" s="71"/>
      <c r="E35" s="71"/>
      <c r="F35" s="71"/>
      <c r="G35" s="71"/>
      <c r="H35" s="71"/>
      <c r="I35" s="71"/>
      <c r="J35" s="71"/>
      <c r="K35" s="71"/>
      <c r="L35" s="71"/>
      <c r="M35" s="71"/>
      <c r="N35" s="71"/>
      <c r="O35" s="71"/>
      <c r="P35" s="71"/>
      <c r="Q35" s="71"/>
      <c r="R35" s="71"/>
      <c r="S35" s="71"/>
      <c r="T35" s="22"/>
    </row>
    <row r="36" spans="1:20">
      <c r="A36" s="22"/>
      <c r="B36" s="89" t="s">
        <v>117</v>
      </c>
      <c r="C36" s="90"/>
      <c r="D36" s="71"/>
      <c r="E36" s="71"/>
      <c r="F36" s="71"/>
      <c r="G36" s="71"/>
      <c r="H36" s="71"/>
      <c r="I36" s="71"/>
      <c r="J36" s="71"/>
      <c r="K36" s="71"/>
      <c r="L36" s="71"/>
      <c r="M36" s="71"/>
      <c r="N36" s="71"/>
      <c r="O36" s="71"/>
      <c r="P36" s="71"/>
      <c r="Q36" s="71"/>
      <c r="R36" s="71"/>
      <c r="S36" s="71"/>
      <c r="T36" s="22"/>
    </row>
    <row r="37" spans="1:20" ht="14.5" thickBot="1">
      <c r="A37" s="22"/>
      <c r="C37" s="71"/>
      <c r="D37" s="71"/>
      <c r="E37" s="71"/>
      <c r="F37" s="71"/>
      <c r="G37" s="71"/>
      <c r="H37" s="71"/>
      <c r="I37" s="71"/>
      <c r="J37" s="71"/>
      <c r="K37" s="71"/>
      <c r="L37" s="71"/>
      <c r="M37" s="71"/>
      <c r="N37" s="71"/>
      <c r="O37" s="71"/>
      <c r="P37" s="71"/>
      <c r="Q37" s="71"/>
      <c r="R37" s="71"/>
      <c r="S37" s="71"/>
      <c r="T37" s="22"/>
    </row>
    <row r="38" spans="1:20">
      <c r="A38" s="22"/>
      <c r="B38" s="59" t="s">
        <v>45</v>
      </c>
      <c r="C38" s="60"/>
      <c r="D38" s="61">
        <v>2025</v>
      </c>
      <c r="E38" s="61">
        <v>2026</v>
      </c>
      <c r="F38" s="61">
        <v>2027</v>
      </c>
      <c r="G38" s="61">
        <v>2028</v>
      </c>
      <c r="H38" s="61">
        <v>2029</v>
      </c>
      <c r="I38" s="61">
        <v>2030</v>
      </c>
      <c r="J38" s="61">
        <v>2031</v>
      </c>
      <c r="K38" s="61">
        <v>2032</v>
      </c>
      <c r="L38" s="61">
        <v>2033</v>
      </c>
      <c r="M38" s="61">
        <v>2034</v>
      </c>
      <c r="N38" s="61">
        <v>2035</v>
      </c>
      <c r="O38" s="61">
        <v>2036</v>
      </c>
      <c r="P38" s="61">
        <v>2037</v>
      </c>
      <c r="Q38" s="61">
        <v>2038</v>
      </c>
      <c r="R38" s="61">
        <v>2039</v>
      </c>
      <c r="S38" s="62">
        <v>2040</v>
      </c>
      <c r="T38" s="22"/>
    </row>
    <row r="39" spans="1:20" ht="14.5" thickBot="1">
      <c r="A39" s="22"/>
      <c r="B39" s="63"/>
      <c r="C39" s="64" t="s">
        <v>41</v>
      </c>
      <c r="D39" s="65">
        <v>0</v>
      </c>
      <c r="E39" s="65">
        <v>1</v>
      </c>
      <c r="F39" s="65">
        <v>2</v>
      </c>
      <c r="G39" s="65">
        <v>3</v>
      </c>
      <c r="H39" s="65">
        <v>4</v>
      </c>
      <c r="I39" s="65">
        <v>5</v>
      </c>
      <c r="J39" s="65">
        <v>6</v>
      </c>
      <c r="K39" s="65">
        <v>7</v>
      </c>
      <c r="L39" s="65">
        <v>8</v>
      </c>
      <c r="M39" s="65">
        <v>9</v>
      </c>
      <c r="N39" s="65">
        <v>10</v>
      </c>
      <c r="O39" s="65">
        <v>11</v>
      </c>
      <c r="P39" s="65">
        <v>12</v>
      </c>
      <c r="Q39" s="65">
        <v>13</v>
      </c>
      <c r="R39" s="65">
        <v>14</v>
      </c>
      <c r="S39" s="66">
        <v>15</v>
      </c>
      <c r="T39" s="22"/>
    </row>
    <row r="40" spans="1:20">
      <c r="A40" s="22"/>
      <c r="B40" s="25"/>
      <c r="C40" s="67" t="s">
        <v>42</v>
      </c>
      <c r="D40" s="22"/>
      <c r="E40" s="22"/>
      <c r="F40" s="22"/>
      <c r="G40" s="22"/>
      <c r="H40" s="22"/>
      <c r="I40" s="22"/>
      <c r="J40" s="22"/>
      <c r="K40" s="22"/>
      <c r="L40" s="22"/>
      <c r="M40" s="22"/>
      <c r="N40" s="22"/>
      <c r="O40" s="22"/>
      <c r="P40" s="22"/>
      <c r="Q40" s="22"/>
      <c r="R40" s="22"/>
      <c r="S40" s="24"/>
      <c r="T40" s="22"/>
    </row>
    <row r="41" spans="1:20">
      <c r="A41" s="22"/>
      <c r="B41" s="68" t="s">
        <v>68</v>
      </c>
      <c r="C41" s="16">
        <f>+NPV(N$8,E41:G41)+D41</f>
        <v>72.206583865085776</v>
      </c>
      <c r="D41" s="85">
        <f>D$32*(1-0.39)</f>
        <v>11.595245746042151</v>
      </c>
      <c r="E41" s="85">
        <f t="shared" ref="E41:G41" si="0">E$32*(1-0.39)</f>
        <v>9.3369175300587308</v>
      </c>
      <c r="F41" s="85">
        <f t="shared" si="0"/>
        <v>54.442171577183629</v>
      </c>
      <c r="G41" s="85">
        <f t="shared" si="0"/>
        <v>5.3085350156168509</v>
      </c>
      <c r="H41" s="69"/>
      <c r="I41" s="69"/>
      <c r="J41" s="69"/>
      <c r="K41" s="69"/>
      <c r="L41" s="69"/>
      <c r="M41" s="69"/>
      <c r="N41" s="69"/>
      <c r="O41" s="69"/>
      <c r="P41" s="69"/>
      <c r="Q41" s="69"/>
      <c r="R41" s="69"/>
      <c r="S41" s="70"/>
      <c r="T41" s="22"/>
    </row>
    <row r="42" spans="1:20">
      <c r="A42" s="22"/>
      <c r="B42" s="25"/>
      <c r="C42" s="67" t="s">
        <v>42</v>
      </c>
      <c r="D42" s="71"/>
      <c r="E42" s="71"/>
      <c r="F42" s="71"/>
      <c r="G42" s="71"/>
      <c r="H42" s="71"/>
      <c r="I42" s="71"/>
      <c r="J42" s="71"/>
      <c r="K42" s="71"/>
      <c r="L42" s="71"/>
      <c r="M42" s="71"/>
      <c r="N42" s="71"/>
      <c r="O42" s="71"/>
      <c r="P42" s="71"/>
      <c r="Q42" s="71"/>
      <c r="R42" s="71"/>
      <c r="S42" s="56"/>
      <c r="T42" s="22"/>
    </row>
    <row r="43" spans="1:20">
      <c r="A43" s="24"/>
      <c r="B43" s="87" t="s">
        <v>70</v>
      </c>
      <c r="C43" s="86"/>
      <c r="D43" s="97">
        <f>D$32*(1-0.39)</f>
        <v>11.595245746042151</v>
      </c>
      <c r="E43" s="97">
        <f t="shared" ref="E43:G43" si="1">E$32*(1-0.39)</f>
        <v>9.3369175300587308</v>
      </c>
      <c r="F43" s="97">
        <f t="shared" si="1"/>
        <v>54.442171577183629</v>
      </c>
      <c r="G43" s="97">
        <f t="shared" si="1"/>
        <v>5.3085350156168509</v>
      </c>
      <c r="H43" s="98">
        <v>0</v>
      </c>
      <c r="I43" s="98">
        <v>0</v>
      </c>
      <c r="J43" s="97">
        <f>D$32*(1-0.39)</f>
        <v>11.595245746042151</v>
      </c>
      <c r="K43" s="97">
        <f t="shared" ref="K43:M43" si="2">E$32*(1-0.39)</f>
        <v>9.3369175300587308</v>
      </c>
      <c r="L43" s="97">
        <f t="shared" si="2"/>
        <v>54.442171577183629</v>
      </c>
      <c r="M43" s="97">
        <f t="shared" si="2"/>
        <v>5.3085350156168509</v>
      </c>
      <c r="N43" s="98">
        <v>0</v>
      </c>
      <c r="O43" s="98">
        <v>0</v>
      </c>
      <c r="P43" s="71"/>
      <c r="Q43" s="71"/>
      <c r="R43" s="71"/>
      <c r="S43" s="56"/>
      <c r="T43" s="22"/>
    </row>
    <row r="44" spans="1:20">
      <c r="A44" s="22"/>
      <c r="B44" s="87" t="s">
        <v>46</v>
      </c>
      <c r="C44" s="86"/>
      <c r="D44" s="98">
        <v>0</v>
      </c>
      <c r="E44" s="98">
        <v>0</v>
      </c>
      <c r="F44" s="98">
        <v>0</v>
      </c>
      <c r="G44" s="98">
        <v>0</v>
      </c>
      <c r="H44" s="98">
        <v>0</v>
      </c>
      <c r="I44" s="98">
        <v>0</v>
      </c>
      <c r="J44" s="101">
        <v>1</v>
      </c>
      <c r="K44" s="101">
        <v>1</v>
      </c>
      <c r="L44" s="97">
        <v>1</v>
      </c>
      <c r="M44" s="97">
        <v>1</v>
      </c>
      <c r="N44" s="98">
        <v>0</v>
      </c>
      <c r="O44" s="98">
        <v>0</v>
      </c>
      <c r="P44" s="71"/>
      <c r="Q44" s="71"/>
      <c r="R44" s="71"/>
      <c r="S44" s="56"/>
      <c r="T44" s="22"/>
    </row>
    <row r="45" spans="1:20">
      <c r="A45" s="22"/>
      <c r="B45" s="25" t="s">
        <v>47</v>
      </c>
      <c r="C45" s="67"/>
      <c r="D45" s="98">
        <v>0</v>
      </c>
      <c r="E45" s="98">
        <v>0</v>
      </c>
      <c r="F45" s="98">
        <v>0</v>
      </c>
      <c r="G45" s="98">
        <v>0</v>
      </c>
      <c r="H45" s="98">
        <v>0</v>
      </c>
      <c r="I45" s="98">
        <v>0</v>
      </c>
      <c r="J45" s="98">
        <v>0</v>
      </c>
      <c r="K45" s="98">
        <v>0</v>
      </c>
      <c r="L45" s="98">
        <v>0</v>
      </c>
      <c r="M45" s="98">
        <v>0</v>
      </c>
      <c r="N45" s="97">
        <f>N9/2</f>
        <v>16.614524260504687</v>
      </c>
      <c r="O45" s="97">
        <f>N9/2</f>
        <v>16.614524260504687</v>
      </c>
      <c r="P45" s="71"/>
      <c r="Q45" s="71"/>
      <c r="R45" s="71"/>
      <c r="S45" s="56"/>
      <c r="T45" s="22"/>
    </row>
    <row r="46" spans="1:20" ht="14.5" thickBot="1">
      <c r="A46" s="22"/>
      <c r="B46" s="27" t="s">
        <v>71</v>
      </c>
      <c r="C46" s="15">
        <f>+NPV(N$8,E46:O46)+D46</f>
        <v>139.07533678334605</v>
      </c>
      <c r="D46" s="95">
        <f>SUM(D43:D45)</f>
        <v>11.595245746042151</v>
      </c>
      <c r="E46" s="95">
        <f>SUM(E43:E45)</f>
        <v>9.3369175300587308</v>
      </c>
      <c r="F46" s="95">
        <f t="shared" ref="F46:O46" si="3">SUM(F43:F45)</f>
        <v>54.442171577183629</v>
      </c>
      <c r="G46" s="95">
        <f t="shared" si="3"/>
        <v>5.3085350156168509</v>
      </c>
      <c r="H46" s="96">
        <f t="shared" si="3"/>
        <v>0</v>
      </c>
      <c r="I46" s="96">
        <f t="shared" si="3"/>
        <v>0</v>
      </c>
      <c r="J46" s="96">
        <f t="shared" si="3"/>
        <v>12.595245746042151</v>
      </c>
      <c r="K46" s="96">
        <f t="shared" si="3"/>
        <v>10.336917530058731</v>
      </c>
      <c r="L46" s="95">
        <f t="shared" si="3"/>
        <v>55.442171577183629</v>
      </c>
      <c r="M46" s="95">
        <f t="shared" si="3"/>
        <v>6.3085350156168509</v>
      </c>
      <c r="N46" s="95">
        <f t="shared" si="3"/>
        <v>16.614524260504687</v>
      </c>
      <c r="O46" s="95">
        <f t="shared" si="3"/>
        <v>16.614524260504687</v>
      </c>
      <c r="P46" s="72"/>
      <c r="Q46" s="72"/>
      <c r="R46" s="72"/>
      <c r="S46" s="73"/>
      <c r="T46" s="22"/>
    </row>
    <row r="47" spans="1:20">
      <c r="A47" s="22"/>
      <c r="B47" s="91" t="s">
        <v>43</v>
      </c>
      <c r="C47" s="92"/>
      <c r="D47" s="93"/>
      <c r="E47" s="93"/>
      <c r="F47" s="93"/>
      <c r="G47" s="93"/>
      <c r="H47" s="94"/>
      <c r="I47" s="94"/>
      <c r="J47" s="94"/>
      <c r="K47" s="94"/>
      <c r="L47" s="71"/>
      <c r="M47" s="71"/>
      <c r="N47" s="71"/>
      <c r="O47" s="71"/>
      <c r="P47" s="71"/>
      <c r="Q47" s="71"/>
      <c r="R47" s="71"/>
      <c r="S47" s="71"/>
      <c r="T47" s="22"/>
    </row>
    <row r="48" spans="1:20">
      <c r="A48" s="22"/>
      <c r="B48" s="89" t="s">
        <v>117</v>
      </c>
      <c r="C48" s="92"/>
      <c r="D48" s="93"/>
      <c r="E48" s="93"/>
      <c r="F48" s="93"/>
      <c r="G48" s="93"/>
      <c r="H48" s="94"/>
      <c r="I48" s="94"/>
      <c r="J48" s="94"/>
      <c r="K48" s="94"/>
      <c r="L48" s="71"/>
      <c r="M48" s="71"/>
      <c r="N48" s="71"/>
      <c r="O48" s="71"/>
      <c r="P48" s="71"/>
      <c r="Q48" s="71"/>
      <c r="R48" s="71"/>
      <c r="S48" s="71"/>
      <c r="T48" s="22"/>
    </row>
    <row r="49" spans="1:20">
      <c r="A49" s="22"/>
      <c r="B49" s="89" t="s">
        <v>109</v>
      </c>
      <c r="C49" s="93"/>
      <c r="D49" s="93"/>
      <c r="E49" s="93"/>
      <c r="F49" s="93"/>
      <c r="G49" s="93"/>
      <c r="H49" s="93"/>
      <c r="I49" s="93"/>
      <c r="J49" s="93"/>
      <c r="K49" s="93"/>
      <c r="L49" s="71"/>
      <c r="M49" s="71"/>
      <c r="N49" s="71"/>
      <c r="O49" s="71"/>
      <c r="P49" s="71"/>
      <c r="Q49" s="71"/>
      <c r="R49" s="71"/>
      <c r="S49" s="71"/>
      <c r="T49" s="22"/>
    </row>
    <row r="50" spans="1:20">
      <c r="A50" s="22"/>
      <c r="B50" s="89" t="s">
        <v>48</v>
      </c>
      <c r="C50" s="93"/>
      <c r="D50" s="93"/>
      <c r="E50" s="93"/>
      <c r="F50" s="93"/>
      <c r="G50" s="93"/>
      <c r="H50" s="93"/>
      <c r="I50" s="93"/>
      <c r="J50" s="93"/>
      <c r="K50" s="93"/>
      <c r="L50" s="71"/>
      <c r="M50" s="71"/>
      <c r="N50" s="71"/>
      <c r="O50" s="71"/>
      <c r="P50" s="71"/>
      <c r="Q50" s="71"/>
      <c r="R50" s="71"/>
      <c r="S50" s="71"/>
      <c r="T50" s="22"/>
    </row>
    <row r="51" spans="1:20">
      <c r="A51" s="22"/>
      <c r="B51" s="89" t="s">
        <v>57</v>
      </c>
      <c r="C51" s="93"/>
      <c r="D51" s="93"/>
      <c r="E51" s="93"/>
      <c r="F51" s="93"/>
      <c r="G51" s="93"/>
      <c r="H51" s="93"/>
      <c r="I51" s="93"/>
      <c r="J51" s="93"/>
      <c r="K51" s="93"/>
      <c r="L51" s="71"/>
      <c r="M51" s="71"/>
      <c r="N51" s="71"/>
      <c r="O51" s="71"/>
      <c r="P51" s="71"/>
      <c r="Q51" s="71"/>
      <c r="R51" s="71"/>
      <c r="S51" s="71"/>
      <c r="T51" s="22"/>
    </row>
    <row r="52" spans="1:20" ht="14.5" thickBot="1">
      <c r="A52" s="22"/>
      <c r="B52" s="72"/>
      <c r="C52" s="72"/>
      <c r="D52" s="72"/>
      <c r="E52" s="72"/>
      <c r="F52" s="72"/>
      <c r="G52" s="72"/>
      <c r="H52" s="72"/>
      <c r="I52" s="72"/>
      <c r="J52" s="72"/>
      <c r="K52" s="72"/>
      <c r="L52" s="72"/>
      <c r="M52" s="72"/>
      <c r="N52" s="72"/>
      <c r="O52" s="72"/>
      <c r="P52" s="72"/>
      <c r="Q52" s="72"/>
      <c r="R52" s="72"/>
      <c r="S52" s="72"/>
      <c r="T52" s="22"/>
    </row>
    <row r="53" spans="1:20">
      <c r="A53" s="22"/>
      <c r="B53" s="53" t="s">
        <v>37</v>
      </c>
      <c r="C53" s="58"/>
      <c r="D53" s="58"/>
      <c r="E53" s="58"/>
      <c r="F53" s="58"/>
      <c r="G53" s="58"/>
      <c r="H53" s="58"/>
      <c r="I53" s="58"/>
      <c r="J53" s="58"/>
      <c r="K53" s="58"/>
      <c r="L53" s="58"/>
      <c r="M53" s="58"/>
      <c r="N53" s="58"/>
      <c r="O53" s="58"/>
      <c r="P53" s="58"/>
      <c r="Q53" s="58"/>
      <c r="R53" s="58"/>
      <c r="S53" s="58"/>
      <c r="T53" s="22"/>
    </row>
    <row r="54" spans="1:20">
      <c r="A54" s="22"/>
      <c r="B54" s="34" t="s">
        <v>50</v>
      </c>
      <c r="C54" s="58"/>
      <c r="D54" s="58"/>
      <c r="E54" s="58"/>
      <c r="F54" s="58"/>
      <c r="G54" s="58"/>
      <c r="H54" s="58"/>
      <c r="I54" s="58"/>
      <c r="J54" s="58"/>
      <c r="K54" s="58"/>
      <c r="L54" s="58"/>
      <c r="M54" s="58"/>
      <c r="N54" s="58"/>
      <c r="O54" s="58"/>
      <c r="P54" s="58"/>
      <c r="Q54" s="58"/>
      <c r="R54" s="58"/>
      <c r="S54" s="58"/>
      <c r="T54" s="22"/>
    </row>
    <row r="55" spans="1:20">
      <c r="A55" s="22"/>
      <c r="B55" s="22" t="s">
        <v>38</v>
      </c>
      <c r="C55" s="74">
        <f>N$8</f>
        <v>7.0000000000000007E-2</v>
      </c>
      <c r="D55" s="22" t="s">
        <v>39</v>
      </c>
      <c r="E55" s="22"/>
      <c r="F55" s="22"/>
      <c r="G55" s="22"/>
      <c r="H55" s="22"/>
      <c r="I55" s="22"/>
      <c r="J55" s="22"/>
      <c r="K55" s="22"/>
      <c r="L55" s="22"/>
      <c r="M55" s="22"/>
      <c r="N55" s="22"/>
      <c r="O55" s="22"/>
      <c r="P55" s="22"/>
      <c r="Q55" s="22"/>
      <c r="R55" s="22"/>
      <c r="S55" s="22"/>
      <c r="T55" s="22"/>
    </row>
    <row r="56" spans="1:20" ht="14.5" thickBot="1">
      <c r="A56" s="22"/>
      <c r="B56" s="22"/>
      <c r="C56" s="22"/>
      <c r="D56" s="22"/>
      <c r="E56" s="22"/>
      <c r="F56" s="22"/>
      <c r="G56" s="22"/>
      <c r="H56" s="22"/>
      <c r="I56" s="22"/>
      <c r="J56" s="22"/>
      <c r="K56" s="22"/>
      <c r="L56" s="22"/>
      <c r="M56" s="22"/>
      <c r="N56" s="22"/>
      <c r="O56" s="22"/>
      <c r="P56" s="22"/>
      <c r="Q56" s="22"/>
      <c r="R56" s="22"/>
      <c r="S56" s="22"/>
      <c r="T56" s="22"/>
    </row>
    <row r="57" spans="1:20">
      <c r="A57" s="22"/>
      <c r="B57" s="75" t="s">
        <v>40</v>
      </c>
      <c r="C57" s="76"/>
      <c r="D57" s="77">
        <v>2025</v>
      </c>
      <c r="E57" s="77">
        <v>2026</v>
      </c>
      <c r="F57" s="77">
        <v>2027</v>
      </c>
      <c r="G57" s="77">
        <v>2028</v>
      </c>
      <c r="H57" s="77">
        <v>2029</v>
      </c>
      <c r="I57" s="77">
        <v>2030</v>
      </c>
      <c r="J57" s="77">
        <v>2031</v>
      </c>
      <c r="K57" s="77">
        <v>2032</v>
      </c>
      <c r="L57" s="77">
        <v>2033</v>
      </c>
      <c r="M57" s="77">
        <v>2034</v>
      </c>
      <c r="N57" s="77">
        <v>2035</v>
      </c>
      <c r="O57" s="77">
        <v>2036</v>
      </c>
      <c r="P57" s="77">
        <v>2037</v>
      </c>
      <c r="Q57" s="77">
        <v>2038</v>
      </c>
      <c r="R57" s="77">
        <v>2039</v>
      </c>
      <c r="S57" s="78">
        <v>2040</v>
      </c>
      <c r="T57" s="22"/>
    </row>
    <row r="58" spans="1:20" ht="14.5" thickBot="1">
      <c r="A58" s="22"/>
      <c r="B58" s="79"/>
      <c r="C58" s="80" t="s">
        <v>41</v>
      </c>
      <c r="D58" s="81">
        <v>0</v>
      </c>
      <c r="E58" s="81">
        <v>1</v>
      </c>
      <c r="F58" s="81">
        <v>2</v>
      </c>
      <c r="G58" s="81">
        <v>3</v>
      </c>
      <c r="H58" s="81">
        <v>4</v>
      </c>
      <c r="I58" s="81">
        <v>5</v>
      </c>
      <c r="J58" s="81">
        <v>6</v>
      </c>
      <c r="K58" s="81">
        <v>7</v>
      </c>
      <c r="L58" s="81">
        <v>8</v>
      </c>
      <c r="M58" s="81">
        <v>9</v>
      </c>
      <c r="N58" s="81">
        <v>10</v>
      </c>
      <c r="O58" s="81">
        <v>11</v>
      </c>
      <c r="P58" s="81">
        <v>12</v>
      </c>
      <c r="Q58" s="81">
        <v>13</v>
      </c>
      <c r="R58" s="81">
        <v>14</v>
      </c>
      <c r="S58" s="82">
        <v>15</v>
      </c>
      <c r="T58" s="22"/>
    </row>
    <row r="59" spans="1:20">
      <c r="A59" s="22"/>
      <c r="B59" s="25"/>
      <c r="C59" s="67" t="s">
        <v>42</v>
      </c>
      <c r="D59" s="22"/>
      <c r="E59" s="22"/>
      <c r="F59" s="22"/>
      <c r="G59" s="22"/>
      <c r="H59" s="22"/>
      <c r="I59" s="22"/>
      <c r="J59" s="22"/>
      <c r="K59" s="22"/>
      <c r="L59" s="22"/>
      <c r="M59" s="22"/>
      <c r="N59" s="22"/>
      <c r="O59" s="22"/>
      <c r="P59" s="22"/>
      <c r="Q59" s="22"/>
      <c r="R59" s="22"/>
      <c r="S59" s="24"/>
      <c r="T59" s="22"/>
    </row>
    <row r="60" spans="1:20">
      <c r="A60" s="22"/>
      <c r="B60" s="68" t="s">
        <v>72</v>
      </c>
      <c r="C60" s="16">
        <f>+NPV(N$8,E60:G60)+D60</f>
        <v>118.37144895915702</v>
      </c>
      <c r="D60" s="99">
        <v>19.008599583675657</v>
      </c>
      <c r="E60" s="99">
        <v>15.30642218042415</v>
      </c>
      <c r="F60" s="99">
        <v>89.249461601940382</v>
      </c>
      <c r="G60" s="99">
        <v>8.7025164190440183</v>
      </c>
      <c r="H60" s="69"/>
      <c r="I60" s="69"/>
      <c r="J60" s="69"/>
      <c r="K60" s="69"/>
      <c r="L60" s="69"/>
      <c r="M60" s="69"/>
      <c r="N60" s="69"/>
      <c r="O60" s="69"/>
      <c r="P60" s="69"/>
      <c r="Q60" s="69"/>
      <c r="R60" s="69"/>
      <c r="S60" s="70"/>
      <c r="T60" s="22"/>
    </row>
    <row r="61" spans="1:20">
      <c r="A61" s="22"/>
      <c r="B61" s="25"/>
      <c r="C61" s="67" t="s">
        <v>42</v>
      </c>
      <c r="D61" s="71"/>
      <c r="E61" s="71"/>
      <c r="F61" s="71"/>
      <c r="G61" s="71"/>
      <c r="H61" s="71"/>
      <c r="I61" s="71"/>
      <c r="J61" s="71"/>
      <c r="K61" s="71"/>
      <c r="L61" s="71"/>
      <c r="M61" s="71"/>
      <c r="N61" s="71"/>
      <c r="O61" s="71"/>
      <c r="P61" s="71"/>
      <c r="Q61" s="71"/>
      <c r="R61" s="71"/>
      <c r="S61" s="56"/>
      <c r="T61" s="22"/>
    </row>
    <row r="62" spans="1:20" ht="14.5" thickBot="1">
      <c r="A62" s="22"/>
      <c r="B62" s="30" t="s">
        <v>69</v>
      </c>
      <c r="C62" s="15">
        <f>+NPV(N$8,E62:G62)+D62</f>
        <v>118.37144895915702</v>
      </c>
      <c r="D62" s="100">
        <v>19.008599583675657</v>
      </c>
      <c r="E62" s="100">
        <v>15.30642218042415</v>
      </c>
      <c r="F62" s="100">
        <v>89.249461601940382</v>
      </c>
      <c r="G62" s="100">
        <v>8.7025164190440183</v>
      </c>
      <c r="H62" s="72"/>
      <c r="I62" s="72"/>
      <c r="J62" s="72"/>
      <c r="K62" s="72"/>
      <c r="L62" s="72"/>
      <c r="M62" s="72"/>
      <c r="N62" s="72"/>
      <c r="O62" s="72"/>
      <c r="P62" s="72"/>
      <c r="Q62" s="72"/>
      <c r="R62" s="72"/>
      <c r="S62" s="73"/>
      <c r="T62" s="22"/>
    </row>
    <row r="63" spans="1:20">
      <c r="A63" s="22"/>
      <c r="B63" s="91" t="s">
        <v>43</v>
      </c>
      <c r="C63" s="90"/>
      <c r="D63" s="71"/>
      <c r="E63" s="71"/>
      <c r="F63" s="71"/>
      <c r="G63" s="71"/>
      <c r="H63" s="71"/>
      <c r="I63" s="71"/>
      <c r="J63" s="71"/>
      <c r="K63" s="71"/>
      <c r="L63" s="71"/>
      <c r="M63" s="71"/>
      <c r="N63" s="71"/>
      <c r="O63" s="71"/>
      <c r="P63" s="71"/>
      <c r="Q63" s="71"/>
      <c r="R63" s="71"/>
      <c r="S63" s="71"/>
      <c r="T63" s="22"/>
    </row>
    <row r="64" spans="1:20">
      <c r="A64" s="22"/>
      <c r="B64" s="89" t="s">
        <v>83</v>
      </c>
      <c r="C64" s="90"/>
      <c r="D64" s="71"/>
      <c r="E64" s="71"/>
      <c r="F64" s="71"/>
      <c r="G64" s="71"/>
      <c r="H64" s="71"/>
      <c r="I64" s="71"/>
      <c r="J64" s="71"/>
      <c r="K64" s="71"/>
      <c r="L64" s="71"/>
      <c r="M64" s="71"/>
      <c r="N64" s="71"/>
      <c r="O64" s="71"/>
      <c r="P64" s="71"/>
      <c r="Q64" s="71"/>
      <c r="R64" s="71"/>
      <c r="S64" s="71"/>
      <c r="T64" s="22"/>
    </row>
    <row r="65" spans="1:20" ht="14.5" thickBot="1">
      <c r="A65" s="22"/>
      <c r="B65" s="22"/>
      <c r="C65" s="71"/>
      <c r="D65" s="71"/>
      <c r="E65" s="71"/>
      <c r="F65" s="71"/>
      <c r="G65" s="71"/>
      <c r="H65" s="71"/>
      <c r="I65" s="71"/>
      <c r="J65" s="71"/>
      <c r="K65" s="71"/>
      <c r="L65" s="71"/>
      <c r="M65" s="71"/>
      <c r="N65" s="71"/>
      <c r="O65" s="71"/>
      <c r="P65" s="71"/>
      <c r="Q65" s="71"/>
      <c r="R65" s="71"/>
      <c r="S65" s="71"/>
      <c r="T65" s="22"/>
    </row>
    <row r="66" spans="1:20">
      <c r="A66" s="22"/>
      <c r="B66" s="75" t="s">
        <v>45</v>
      </c>
      <c r="C66" s="76"/>
      <c r="D66" s="77">
        <v>2025</v>
      </c>
      <c r="E66" s="77">
        <v>2026</v>
      </c>
      <c r="F66" s="77">
        <v>2027</v>
      </c>
      <c r="G66" s="77">
        <v>2028</v>
      </c>
      <c r="H66" s="77">
        <v>2029</v>
      </c>
      <c r="I66" s="77">
        <v>2030</v>
      </c>
      <c r="J66" s="77">
        <v>2031</v>
      </c>
      <c r="K66" s="77">
        <v>2032</v>
      </c>
      <c r="L66" s="77">
        <v>2033</v>
      </c>
      <c r="M66" s="77">
        <v>2034</v>
      </c>
      <c r="N66" s="77">
        <v>2035</v>
      </c>
      <c r="O66" s="77">
        <v>2036</v>
      </c>
      <c r="P66" s="77">
        <v>2037</v>
      </c>
      <c r="Q66" s="77">
        <v>2038</v>
      </c>
      <c r="R66" s="77">
        <v>2039</v>
      </c>
      <c r="S66" s="78">
        <v>2040</v>
      </c>
      <c r="T66" s="22"/>
    </row>
    <row r="67" spans="1:20" ht="14.5" thickBot="1">
      <c r="A67" s="22"/>
      <c r="B67" s="79"/>
      <c r="C67" s="80" t="s">
        <v>41</v>
      </c>
      <c r="D67" s="81">
        <v>0</v>
      </c>
      <c r="E67" s="81">
        <v>1</v>
      </c>
      <c r="F67" s="81">
        <v>2</v>
      </c>
      <c r="G67" s="81">
        <v>3</v>
      </c>
      <c r="H67" s="81">
        <v>4</v>
      </c>
      <c r="I67" s="81">
        <v>5</v>
      </c>
      <c r="J67" s="81">
        <v>6</v>
      </c>
      <c r="K67" s="81">
        <v>7</v>
      </c>
      <c r="L67" s="81">
        <v>8</v>
      </c>
      <c r="M67" s="81">
        <v>9</v>
      </c>
      <c r="N67" s="81">
        <v>10</v>
      </c>
      <c r="O67" s="81">
        <v>11</v>
      </c>
      <c r="P67" s="81">
        <v>12</v>
      </c>
      <c r="Q67" s="81">
        <v>13</v>
      </c>
      <c r="R67" s="81">
        <v>14</v>
      </c>
      <c r="S67" s="82">
        <v>15</v>
      </c>
      <c r="T67" s="22"/>
    </row>
    <row r="68" spans="1:20">
      <c r="A68" s="22"/>
      <c r="B68" s="25"/>
      <c r="C68" s="67" t="s">
        <v>42</v>
      </c>
      <c r="D68" s="22"/>
      <c r="E68" s="22"/>
      <c r="F68" s="22"/>
      <c r="G68" s="22"/>
      <c r="H68" s="22"/>
      <c r="I68" s="22"/>
      <c r="J68" s="22"/>
      <c r="K68" s="22"/>
      <c r="L68" s="22"/>
      <c r="M68" s="22"/>
      <c r="N68" s="22"/>
      <c r="O68" s="22"/>
      <c r="P68" s="22"/>
      <c r="Q68" s="22"/>
      <c r="R68" s="22"/>
      <c r="S68" s="24"/>
      <c r="T68" s="22"/>
    </row>
    <row r="69" spans="1:20">
      <c r="A69" s="22"/>
      <c r="B69" s="68" t="s">
        <v>68</v>
      </c>
      <c r="C69" s="16">
        <f>+NPV(N$8,E69:G69)+D69</f>
        <v>72.206583865085776</v>
      </c>
      <c r="D69" s="99">
        <f>D$32*(1-0.39)</f>
        <v>11.595245746042151</v>
      </c>
      <c r="E69" s="99">
        <f t="shared" ref="E69:G69" si="4">E$32*(1-0.39)</f>
        <v>9.3369175300587308</v>
      </c>
      <c r="F69" s="99">
        <f t="shared" si="4"/>
        <v>54.442171577183629</v>
      </c>
      <c r="G69" s="99">
        <f t="shared" si="4"/>
        <v>5.3085350156168509</v>
      </c>
      <c r="H69" s="69"/>
      <c r="I69" s="69"/>
      <c r="J69" s="69"/>
      <c r="K69" s="69"/>
      <c r="L69" s="69"/>
      <c r="M69" s="69"/>
      <c r="N69" s="69"/>
      <c r="O69" s="69"/>
      <c r="P69" s="69"/>
      <c r="Q69" s="69"/>
      <c r="R69" s="69"/>
      <c r="S69" s="70"/>
      <c r="T69" s="22"/>
    </row>
    <row r="70" spans="1:20">
      <c r="A70" s="22"/>
      <c r="B70" s="25"/>
      <c r="C70" s="67" t="s">
        <v>42</v>
      </c>
      <c r="D70" s="71"/>
      <c r="E70" s="71"/>
      <c r="F70" s="71"/>
      <c r="G70" s="71"/>
      <c r="H70" s="71"/>
      <c r="I70" s="71"/>
      <c r="J70" s="71"/>
      <c r="K70" s="71"/>
      <c r="L70" s="71"/>
      <c r="M70" s="71"/>
      <c r="N70" s="71"/>
      <c r="O70" s="71"/>
      <c r="P70" s="71"/>
      <c r="Q70" s="71"/>
      <c r="R70" s="71"/>
      <c r="S70" s="56"/>
      <c r="T70" s="22"/>
    </row>
    <row r="71" spans="1:20">
      <c r="A71" s="22"/>
      <c r="B71" s="87" t="s">
        <v>73</v>
      </c>
      <c r="C71" s="86"/>
      <c r="D71" s="97">
        <f>D$32*(1-0.39)</f>
        <v>11.595245746042151</v>
      </c>
      <c r="E71" s="97">
        <f t="shared" ref="E71:G71" si="5">E$32*(1-0.39)</f>
        <v>9.3369175300587308</v>
      </c>
      <c r="F71" s="97">
        <f t="shared" si="5"/>
        <v>54.442171577183629</v>
      </c>
      <c r="G71" s="97">
        <f t="shared" si="5"/>
        <v>5.3085350156168509</v>
      </c>
      <c r="H71" s="98">
        <v>0</v>
      </c>
      <c r="I71" s="98">
        <v>0</v>
      </c>
      <c r="J71" s="101">
        <f>J43</f>
        <v>11.595245746042151</v>
      </c>
      <c r="K71" s="101">
        <f>K43</f>
        <v>9.3369175300587308</v>
      </c>
      <c r="L71" s="101">
        <f>F71</f>
        <v>54.442171577183629</v>
      </c>
      <c r="M71" s="98">
        <v>0</v>
      </c>
      <c r="N71" s="71"/>
      <c r="O71" s="71"/>
      <c r="P71" s="71"/>
      <c r="Q71" s="71"/>
      <c r="R71" s="71"/>
      <c r="S71" s="56"/>
      <c r="T71" s="22"/>
    </row>
    <row r="72" spans="1:20">
      <c r="A72" s="22"/>
      <c r="B72" s="87" t="s">
        <v>51</v>
      </c>
      <c r="C72" s="86"/>
      <c r="D72" s="98">
        <v>0</v>
      </c>
      <c r="E72" s="98">
        <v>0</v>
      </c>
      <c r="F72" s="98">
        <v>0</v>
      </c>
      <c r="G72" s="98">
        <v>0</v>
      </c>
      <c r="H72" s="98">
        <v>0</v>
      </c>
      <c r="I72" s="98">
        <v>0</v>
      </c>
      <c r="J72" s="98">
        <v>1</v>
      </c>
      <c r="K72" s="98">
        <v>1</v>
      </c>
      <c r="L72" s="98">
        <v>0.5</v>
      </c>
      <c r="M72" s="98">
        <v>0</v>
      </c>
      <c r="N72" s="71"/>
      <c r="O72" s="71"/>
      <c r="P72" s="71"/>
      <c r="Q72" s="71"/>
      <c r="R72" s="71"/>
      <c r="S72" s="56"/>
      <c r="T72" s="22"/>
    </row>
    <row r="73" spans="1:20">
      <c r="A73" s="22"/>
      <c r="B73" s="25" t="s">
        <v>52</v>
      </c>
      <c r="C73" s="67"/>
      <c r="D73" s="98">
        <v>0</v>
      </c>
      <c r="E73" s="98">
        <v>0</v>
      </c>
      <c r="F73" s="98">
        <v>0</v>
      </c>
      <c r="G73" s="98">
        <v>0</v>
      </c>
      <c r="H73" s="98">
        <v>0</v>
      </c>
      <c r="I73" s="98">
        <v>0</v>
      </c>
      <c r="J73" s="98">
        <v>0</v>
      </c>
      <c r="K73" s="98">
        <v>0</v>
      </c>
      <c r="L73" s="98">
        <v>0</v>
      </c>
      <c r="M73" s="97">
        <f>N5/2</f>
        <v>221.5</v>
      </c>
      <c r="N73" s="71"/>
      <c r="O73" s="71"/>
      <c r="P73" s="71"/>
      <c r="Q73" s="71"/>
      <c r="R73" s="71"/>
      <c r="S73" s="56"/>
      <c r="T73" s="22"/>
    </row>
    <row r="74" spans="1:20" ht="14.5" thickBot="1">
      <c r="A74" s="22"/>
      <c r="B74" s="30" t="s">
        <v>69</v>
      </c>
      <c r="C74" s="15">
        <f>+NPV(N$8,E74:M74)+D74</f>
        <v>239.4948087136294</v>
      </c>
      <c r="D74" s="95">
        <f>SUM(D71:D73)</f>
        <v>11.595245746042151</v>
      </c>
      <c r="E74" s="95">
        <f>SUM(E71:E73)</f>
        <v>9.3369175300587308</v>
      </c>
      <c r="F74" s="95">
        <f t="shared" ref="F74:M74" si="6">SUM(F71:F73)</f>
        <v>54.442171577183629</v>
      </c>
      <c r="G74" s="95">
        <f t="shared" si="6"/>
        <v>5.3085350156168509</v>
      </c>
      <c r="H74" s="95">
        <f t="shared" si="6"/>
        <v>0</v>
      </c>
      <c r="I74" s="95">
        <f t="shared" si="6"/>
        <v>0</v>
      </c>
      <c r="J74" s="95">
        <f t="shared" si="6"/>
        <v>12.595245746042151</v>
      </c>
      <c r="K74" s="95">
        <f t="shared" si="6"/>
        <v>10.336917530058731</v>
      </c>
      <c r="L74" s="95">
        <f t="shared" si="6"/>
        <v>54.942171577183629</v>
      </c>
      <c r="M74" s="95">
        <f t="shared" si="6"/>
        <v>221.5</v>
      </c>
      <c r="N74" s="72"/>
      <c r="O74" s="72"/>
      <c r="P74" s="72"/>
      <c r="Q74" s="72"/>
      <c r="R74" s="72"/>
      <c r="S74" s="73"/>
      <c r="T74" s="22"/>
    </row>
    <row r="75" spans="1:20">
      <c r="A75" s="22"/>
      <c r="B75" s="91" t="s">
        <v>43</v>
      </c>
      <c r="C75" s="92"/>
      <c r="D75" s="93"/>
      <c r="E75" s="93"/>
      <c r="F75" s="93"/>
      <c r="G75" s="93"/>
      <c r="H75" s="94"/>
      <c r="I75" s="94"/>
      <c r="J75" s="94"/>
      <c r="K75" s="71"/>
      <c r="L75" s="71"/>
      <c r="M75" s="71"/>
      <c r="N75" s="71"/>
      <c r="O75" s="71"/>
      <c r="P75" s="71"/>
      <c r="Q75" s="71"/>
      <c r="R75" s="71"/>
      <c r="S75" s="71"/>
      <c r="T75" s="22"/>
    </row>
    <row r="76" spans="1:20">
      <c r="A76" s="22"/>
      <c r="B76" s="89" t="s">
        <v>117</v>
      </c>
      <c r="C76" s="92"/>
      <c r="D76" s="93"/>
      <c r="E76" s="93"/>
      <c r="F76" s="93"/>
      <c r="G76" s="93"/>
      <c r="H76" s="94"/>
      <c r="I76" s="94"/>
      <c r="J76" s="94"/>
      <c r="K76" s="71"/>
      <c r="L76" s="71"/>
      <c r="M76" s="71"/>
      <c r="N76" s="71"/>
      <c r="O76" s="71"/>
      <c r="P76" s="71"/>
      <c r="Q76" s="71"/>
      <c r="R76" s="71"/>
      <c r="S76" s="71"/>
      <c r="T76" s="22"/>
    </row>
    <row r="77" spans="1:20">
      <c r="A77" s="22"/>
      <c r="B77" s="89" t="s">
        <v>74</v>
      </c>
      <c r="C77" s="93"/>
      <c r="D77" s="93"/>
      <c r="E77" s="93"/>
      <c r="F77" s="93"/>
      <c r="G77" s="93"/>
      <c r="H77" s="93"/>
      <c r="I77" s="93"/>
      <c r="J77" s="93"/>
      <c r="K77" s="71"/>
      <c r="L77" s="71"/>
      <c r="M77" s="71"/>
      <c r="N77" s="71"/>
      <c r="O77" s="71"/>
      <c r="P77" s="71"/>
      <c r="Q77" s="71"/>
      <c r="R77" s="71"/>
      <c r="S77" s="71"/>
      <c r="T77" s="22"/>
    </row>
    <row r="78" spans="1:20">
      <c r="A78" s="22"/>
      <c r="B78" s="89" t="s">
        <v>57</v>
      </c>
      <c r="C78" s="93"/>
      <c r="D78" s="93"/>
      <c r="E78" s="93"/>
      <c r="F78" s="93"/>
      <c r="G78" s="93"/>
      <c r="H78" s="93"/>
      <c r="I78" s="93"/>
      <c r="J78" s="93"/>
      <c r="K78" s="71"/>
      <c r="L78" s="71"/>
      <c r="M78" s="71"/>
      <c r="N78" s="71"/>
      <c r="O78" s="71"/>
      <c r="P78" s="71"/>
      <c r="Q78" s="71"/>
      <c r="R78" s="71"/>
      <c r="S78" s="71"/>
      <c r="T78" s="22"/>
    </row>
    <row r="79" spans="1:20">
      <c r="A79" s="22"/>
      <c r="B79" s="89"/>
      <c r="C79" s="93"/>
      <c r="D79" s="93"/>
      <c r="E79" s="93"/>
      <c r="F79" s="93"/>
      <c r="G79" s="93"/>
      <c r="H79" s="93"/>
      <c r="I79" s="93"/>
      <c r="J79" s="93"/>
      <c r="K79" s="71"/>
      <c r="L79" s="71"/>
      <c r="M79" s="71"/>
      <c r="N79" s="71"/>
      <c r="O79" s="71"/>
      <c r="P79" s="71"/>
      <c r="Q79" s="71"/>
      <c r="R79" s="71"/>
      <c r="S79" s="71"/>
      <c r="T79" s="22"/>
    </row>
    <row r="80" spans="1:20">
      <c r="A80" s="22"/>
      <c r="B80" s="53" t="s">
        <v>54</v>
      </c>
      <c r="C80" s="58"/>
      <c r="D80" s="58"/>
      <c r="E80" s="58"/>
      <c r="F80" s="58"/>
      <c r="G80" s="58"/>
      <c r="H80" s="58"/>
      <c r="I80" s="58"/>
      <c r="J80" s="58"/>
      <c r="K80" s="58"/>
      <c r="L80" s="58"/>
      <c r="M80" s="58"/>
      <c r="N80" s="58"/>
      <c r="O80" s="58"/>
      <c r="P80" s="58"/>
      <c r="Q80" s="58"/>
      <c r="R80" s="58"/>
      <c r="S80" s="58"/>
      <c r="T80" s="22"/>
    </row>
    <row r="81" spans="1:20">
      <c r="A81" s="22"/>
      <c r="B81" s="34" t="s">
        <v>75</v>
      </c>
      <c r="C81" s="34"/>
      <c r="D81" s="58"/>
      <c r="E81" s="58"/>
      <c r="F81" s="58"/>
      <c r="G81" s="58"/>
      <c r="H81" s="58"/>
      <c r="I81" s="58"/>
      <c r="J81" s="58"/>
      <c r="K81" s="58"/>
      <c r="L81" s="58"/>
      <c r="M81" s="58"/>
      <c r="N81" s="58"/>
      <c r="O81" s="58"/>
      <c r="P81" s="58"/>
      <c r="Q81" s="58"/>
      <c r="R81" s="58"/>
      <c r="S81" s="58"/>
      <c r="T81" s="22"/>
    </row>
    <row r="82" spans="1:20">
      <c r="A82" s="22"/>
      <c r="B82" s="22" t="s">
        <v>38</v>
      </c>
      <c r="C82" s="74">
        <f>N$8</f>
        <v>7.0000000000000007E-2</v>
      </c>
      <c r="D82" s="22" t="s">
        <v>39</v>
      </c>
      <c r="E82" s="22"/>
      <c r="F82" s="22"/>
      <c r="G82" s="22"/>
      <c r="H82" s="22"/>
      <c r="I82" s="22"/>
      <c r="J82" s="22"/>
      <c r="K82" s="22"/>
      <c r="L82" s="22"/>
      <c r="M82" s="22"/>
      <c r="N82" s="22"/>
      <c r="O82" s="22"/>
      <c r="P82" s="22"/>
      <c r="Q82" s="22"/>
      <c r="R82" s="22"/>
      <c r="S82" s="22"/>
      <c r="T82" s="22"/>
    </row>
    <row r="83" spans="1:20" ht="14.5" thickBot="1">
      <c r="A83" s="22"/>
      <c r="B83" s="22"/>
      <c r="C83" s="22"/>
      <c r="D83" s="22"/>
      <c r="E83" s="22"/>
      <c r="F83" s="22"/>
      <c r="G83" s="22"/>
      <c r="H83" s="22"/>
      <c r="I83" s="22"/>
      <c r="J83" s="22"/>
      <c r="K83" s="22"/>
      <c r="L83" s="22"/>
      <c r="M83" s="22"/>
      <c r="N83" s="22"/>
      <c r="O83" s="22"/>
      <c r="P83" s="22"/>
      <c r="Q83" s="22"/>
      <c r="R83" s="22"/>
      <c r="S83" s="22"/>
      <c r="T83" s="22"/>
    </row>
    <row r="84" spans="1:20">
      <c r="A84" s="22"/>
      <c r="B84" s="59" t="s">
        <v>40</v>
      </c>
      <c r="C84" s="60"/>
      <c r="D84" s="61">
        <v>2025</v>
      </c>
      <c r="E84" s="61">
        <v>2026</v>
      </c>
      <c r="F84" s="61">
        <v>2027</v>
      </c>
      <c r="G84" s="61">
        <v>2028</v>
      </c>
      <c r="H84" s="61">
        <v>2029</v>
      </c>
      <c r="I84" s="61">
        <v>2030</v>
      </c>
      <c r="J84" s="61">
        <v>2031</v>
      </c>
      <c r="K84" s="61">
        <v>2032</v>
      </c>
      <c r="L84" s="61">
        <v>2033</v>
      </c>
      <c r="M84" s="61">
        <v>2034</v>
      </c>
      <c r="N84" s="61">
        <v>2035</v>
      </c>
      <c r="O84" s="61">
        <v>2036</v>
      </c>
      <c r="P84" s="61">
        <v>2037</v>
      </c>
      <c r="Q84" s="61">
        <v>2038</v>
      </c>
      <c r="R84" s="61">
        <v>2039</v>
      </c>
      <c r="S84" s="62">
        <v>2040</v>
      </c>
      <c r="T84" s="22"/>
    </row>
    <row r="85" spans="1:20" ht="14.5" thickBot="1">
      <c r="A85" s="22"/>
      <c r="B85" s="63"/>
      <c r="C85" s="64" t="s">
        <v>41</v>
      </c>
      <c r="D85" s="65">
        <v>0</v>
      </c>
      <c r="E85" s="65">
        <v>1</v>
      </c>
      <c r="F85" s="65">
        <v>2</v>
      </c>
      <c r="G85" s="65">
        <v>3</v>
      </c>
      <c r="H85" s="65">
        <v>4</v>
      </c>
      <c r="I85" s="65">
        <v>5</v>
      </c>
      <c r="J85" s="65">
        <v>6</v>
      </c>
      <c r="K85" s="65">
        <v>7</v>
      </c>
      <c r="L85" s="65">
        <v>8</v>
      </c>
      <c r="M85" s="65">
        <v>9</v>
      </c>
      <c r="N85" s="65">
        <v>10</v>
      </c>
      <c r="O85" s="65">
        <v>11</v>
      </c>
      <c r="P85" s="65">
        <v>12</v>
      </c>
      <c r="Q85" s="65">
        <v>13</v>
      </c>
      <c r="R85" s="65">
        <v>14</v>
      </c>
      <c r="S85" s="66">
        <v>15</v>
      </c>
      <c r="T85" s="22"/>
    </row>
    <row r="86" spans="1:20">
      <c r="A86" s="22"/>
      <c r="B86" s="25"/>
      <c r="C86" s="67" t="s">
        <v>42</v>
      </c>
      <c r="D86" s="22"/>
      <c r="E86" s="22"/>
      <c r="F86" s="22"/>
      <c r="G86" s="22"/>
      <c r="H86" s="22"/>
      <c r="I86" s="22"/>
      <c r="J86" s="22"/>
      <c r="K86" s="22"/>
      <c r="L86" s="22"/>
      <c r="M86" s="22"/>
      <c r="N86" s="22"/>
      <c r="O86" s="22"/>
      <c r="P86" s="22"/>
      <c r="Q86" s="22"/>
      <c r="R86" s="22"/>
      <c r="S86" s="24"/>
      <c r="T86" s="22"/>
    </row>
    <row r="87" spans="1:20">
      <c r="A87" s="22"/>
      <c r="B87" s="68" t="s">
        <v>68</v>
      </c>
      <c r="C87" s="16">
        <f>+NPV(N$8,E87:G87)+D87</f>
        <v>118.37144895915702</v>
      </c>
      <c r="D87" s="99">
        <v>19.008599583675657</v>
      </c>
      <c r="E87" s="99">
        <v>15.30642218042415</v>
      </c>
      <c r="F87" s="99">
        <v>89.249461601940382</v>
      </c>
      <c r="G87" s="99">
        <v>8.7025164190440183</v>
      </c>
      <c r="H87" s="69"/>
      <c r="I87" s="69"/>
      <c r="J87" s="69"/>
      <c r="K87" s="69"/>
      <c r="L87" s="69"/>
      <c r="M87" s="69"/>
      <c r="N87" s="69"/>
      <c r="O87" s="69"/>
      <c r="P87" s="69"/>
      <c r="Q87" s="69"/>
      <c r="R87" s="69"/>
      <c r="S87" s="70"/>
      <c r="T87" s="22"/>
    </row>
    <row r="88" spans="1:20">
      <c r="A88" s="22"/>
      <c r="B88" s="25"/>
      <c r="C88" s="67" t="s">
        <v>42</v>
      </c>
      <c r="D88" s="71"/>
      <c r="E88" s="71"/>
      <c r="F88" s="71"/>
      <c r="G88" s="71"/>
      <c r="H88" s="71"/>
      <c r="I88" s="71"/>
      <c r="J88" s="71"/>
      <c r="K88" s="71"/>
      <c r="L88" s="71"/>
      <c r="M88" s="71"/>
      <c r="N88" s="71"/>
      <c r="O88" s="71"/>
      <c r="P88" s="71"/>
      <c r="Q88" s="71"/>
      <c r="R88" s="71"/>
      <c r="S88" s="56"/>
      <c r="T88" s="22"/>
    </row>
    <row r="89" spans="1:20" ht="14.5" thickBot="1">
      <c r="A89" s="22"/>
      <c r="B89" s="30" t="s">
        <v>76</v>
      </c>
      <c r="C89" s="15">
        <f>+NPV(N$8,E89:G89)+D89</f>
        <v>118.37144895915702</v>
      </c>
      <c r="D89" s="100">
        <v>19.008599583675657</v>
      </c>
      <c r="E89" s="100">
        <v>15.30642218042415</v>
      </c>
      <c r="F89" s="100">
        <v>89.249461601940382</v>
      </c>
      <c r="G89" s="100">
        <v>8.7025164190440183</v>
      </c>
      <c r="H89" s="72"/>
      <c r="I89" s="72"/>
      <c r="J89" s="72"/>
      <c r="K89" s="72"/>
      <c r="L89" s="72"/>
      <c r="M89" s="72"/>
      <c r="N89" s="72"/>
      <c r="O89" s="72"/>
      <c r="P89" s="72"/>
      <c r="Q89" s="72"/>
      <c r="R89" s="72"/>
      <c r="S89" s="73"/>
      <c r="T89" s="22"/>
    </row>
    <row r="90" spans="1:20">
      <c r="A90" s="22"/>
      <c r="B90" s="91" t="s">
        <v>43</v>
      </c>
      <c r="C90" s="90"/>
      <c r="D90" s="71"/>
      <c r="E90" s="71"/>
      <c r="F90" s="71"/>
      <c r="G90" s="71"/>
      <c r="H90" s="71"/>
      <c r="I90" s="71"/>
      <c r="J90" s="71"/>
      <c r="K90" s="71"/>
      <c r="L90" s="71"/>
      <c r="M90" s="71"/>
      <c r="N90" s="71"/>
      <c r="O90" s="71"/>
      <c r="P90" s="71"/>
      <c r="Q90" s="71"/>
      <c r="R90" s="71"/>
      <c r="S90" s="71"/>
      <c r="T90" s="22"/>
    </row>
    <row r="91" spans="1:20">
      <c r="A91" s="22"/>
      <c r="B91" s="89" t="s">
        <v>117</v>
      </c>
      <c r="C91" s="90"/>
      <c r="D91" s="71"/>
      <c r="E91" s="71"/>
      <c r="F91" s="71"/>
      <c r="G91" s="71"/>
      <c r="H91" s="71"/>
      <c r="I91" s="71"/>
      <c r="J91" s="71"/>
      <c r="K91" s="71"/>
      <c r="L91" s="71"/>
      <c r="M91" s="71"/>
      <c r="N91" s="71"/>
      <c r="O91" s="71"/>
      <c r="P91" s="71"/>
      <c r="Q91" s="71"/>
      <c r="R91" s="71"/>
      <c r="S91" s="71"/>
      <c r="T91" s="22"/>
    </row>
    <row r="92" spans="1:20" ht="14.5" thickBot="1">
      <c r="A92" s="22"/>
      <c r="C92" s="71"/>
      <c r="D92" s="71"/>
      <c r="E92" s="71"/>
      <c r="F92" s="71"/>
      <c r="G92" s="71"/>
      <c r="H92" s="71"/>
      <c r="I92" s="71"/>
      <c r="J92" s="71"/>
      <c r="K92" s="71"/>
      <c r="L92" s="71"/>
      <c r="M92" s="71"/>
      <c r="N92" s="71"/>
      <c r="O92" s="71"/>
      <c r="P92" s="71"/>
      <c r="Q92" s="71"/>
      <c r="R92" s="71"/>
      <c r="S92" s="71"/>
      <c r="T92" s="22"/>
    </row>
    <row r="93" spans="1:20">
      <c r="A93" s="22"/>
      <c r="B93" s="59" t="s">
        <v>45</v>
      </c>
      <c r="C93" s="60"/>
      <c r="D93" s="59">
        <v>2025</v>
      </c>
      <c r="E93" s="61">
        <v>2026</v>
      </c>
      <c r="F93" s="61">
        <v>2027</v>
      </c>
      <c r="G93" s="61">
        <v>2028</v>
      </c>
      <c r="H93" s="61">
        <v>2029</v>
      </c>
      <c r="I93" s="61">
        <v>2030</v>
      </c>
      <c r="J93" s="61">
        <v>2031</v>
      </c>
      <c r="K93" s="61">
        <v>2032</v>
      </c>
      <c r="L93" s="61">
        <v>2033</v>
      </c>
      <c r="M93" s="61">
        <v>2034</v>
      </c>
      <c r="N93" s="61">
        <v>2035</v>
      </c>
      <c r="O93" s="61">
        <v>2036</v>
      </c>
      <c r="P93" s="61">
        <v>2037</v>
      </c>
      <c r="Q93" s="61">
        <v>2038</v>
      </c>
      <c r="R93" s="61">
        <v>2039</v>
      </c>
      <c r="S93" s="62">
        <v>2040</v>
      </c>
      <c r="T93" s="22"/>
    </row>
    <row r="94" spans="1:20" ht="14.5" thickBot="1">
      <c r="A94" s="22"/>
      <c r="B94" s="63"/>
      <c r="C94" s="64" t="s">
        <v>41</v>
      </c>
      <c r="D94" s="107">
        <v>0</v>
      </c>
      <c r="E94" s="65">
        <v>1</v>
      </c>
      <c r="F94" s="65">
        <v>2</v>
      </c>
      <c r="G94" s="65">
        <v>3</v>
      </c>
      <c r="H94" s="65">
        <v>4</v>
      </c>
      <c r="I94" s="65">
        <v>5</v>
      </c>
      <c r="J94" s="65">
        <v>6</v>
      </c>
      <c r="K94" s="65">
        <v>7</v>
      </c>
      <c r="L94" s="65">
        <v>8</v>
      </c>
      <c r="M94" s="65">
        <v>9</v>
      </c>
      <c r="N94" s="65">
        <v>10</v>
      </c>
      <c r="O94" s="65">
        <v>11</v>
      </c>
      <c r="P94" s="65">
        <v>12</v>
      </c>
      <c r="Q94" s="65">
        <v>13</v>
      </c>
      <c r="R94" s="65">
        <v>14</v>
      </c>
      <c r="S94" s="66">
        <v>15</v>
      </c>
      <c r="T94" s="22"/>
    </row>
    <row r="95" spans="1:20">
      <c r="A95" s="22"/>
      <c r="B95" s="25"/>
      <c r="C95" s="67" t="s">
        <v>42</v>
      </c>
      <c r="D95" s="25"/>
      <c r="E95" s="22"/>
      <c r="F95" s="22"/>
      <c r="G95" s="22"/>
      <c r="H95" s="22"/>
      <c r="I95" s="22"/>
      <c r="J95" s="22"/>
      <c r="K95" s="22"/>
      <c r="L95" s="22"/>
      <c r="M95" s="22"/>
      <c r="N95" s="22"/>
      <c r="O95" s="22"/>
      <c r="P95" s="22"/>
      <c r="Q95" s="22"/>
      <c r="R95" s="22"/>
      <c r="S95" s="24"/>
      <c r="T95" s="22"/>
    </row>
    <row r="96" spans="1:20">
      <c r="A96" s="22"/>
      <c r="B96" s="68" t="s">
        <v>68</v>
      </c>
      <c r="C96" s="16">
        <f>+NPV(N$8,E96:G96)+D96</f>
        <v>72.206583865085776</v>
      </c>
      <c r="D96" s="118">
        <f>D$32*(1-0.39)</f>
        <v>11.595245746042151</v>
      </c>
      <c r="E96" s="85">
        <f t="shared" ref="E96:G96" si="7">E$32*(1-0.39)</f>
        <v>9.3369175300587308</v>
      </c>
      <c r="F96" s="85">
        <f t="shared" si="7"/>
        <v>54.442171577183629</v>
      </c>
      <c r="G96" s="85">
        <f t="shared" si="7"/>
        <v>5.3085350156168509</v>
      </c>
      <c r="H96" s="69"/>
      <c r="I96" s="69"/>
      <c r="J96" s="69"/>
      <c r="K96" s="69"/>
      <c r="L96" s="69"/>
      <c r="M96" s="69"/>
      <c r="N96" s="69"/>
      <c r="O96" s="69"/>
      <c r="P96" s="69"/>
      <c r="Q96" s="69"/>
      <c r="R96" s="69"/>
      <c r="S96" s="70"/>
      <c r="T96" s="22"/>
    </row>
    <row r="97" spans="1:20">
      <c r="A97" s="22"/>
      <c r="B97" s="25"/>
      <c r="C97" s="67" t="s">
        <v>42</v>
      </c>
      <c r="D97" s="109"/>
      <c r="E97" s="71"/>
      <c r="F97" s="71"/>
      <c r="G97" s="71"/>
      <c r="H97" s="71"/>
      <c r="I97" s="71"/>
      <c r="J97" s="71"/>
      <c r="K97" s="71"/>
      <c r="L97" s="71"/>
      <c r="M97" s="71"/>
      <c r="N97" s="71"/>
      <c r="O97" s="71"/>
      <c r="P97" s="71"/>
      <c r="Q97" s="71"/>
      <c r="R97" s="71"/>
      <c r="S97" s="56"/>
      <c r="T97" s="22"/>
    </row>
    <row r="98" spans="1:20">
      <c r="A98" s="22"/>
      <c r="B98" s="87" t="s">
        <v>77</v>
      </c>
      <c r="C98" s="86"/>
      <c r="D98" s="110">
        <f>D$32*(1-0.39)</f>
        <v>11.595245746042151</v>
      </c>
      <c r="E98" s="97">
        <f t="shared" ref="E98:G98" si="8">E$32*(1-0.39)</f>
        <v>9.3369175300587308</v>
      </c>
      <c r="F98" s="97">
        <f t="shared" si="8"/>
        <v>54.442171577183629</v>
      </c>
      <c r="G98" s="97">
        <f t="shared" si="8"/>
        <v>5.3085350156168509</v>
      </c>
      <c r="H98" s="112">
        <v>0</v>
      </c>
      <c r="I98" s="112">
        <v>0</v>
      </c>
      <c r="J98" s="112">
        <v>0</v>
      </c>
      <c r="K98" s="112">
        <v>0</v>
      </c>
      <c r="L98" s="112">
        <v>0</v>
      </c>
      <c r="M98" s="112">
        <v>0</v>
      </c>
      <c r="N98" s="97">
        <f>D$32*(1-0.39)</f>
        <v>11.595245746042151</v>
      </c>
      <c r="O98" s="97">
        <f>E$32*(1-0.39)</f>
        <v>9.3369175300587308</v>
      </c>
      <c r="P98" s="97">
        <f>F$32*(1-0.39)</f>
        <v>54.442171577183629</v>
      </c>
      <c r="Q98" s="97">
        <f>G$32*(1-0.39)</f>
        <v>5.3085350156168509</v>
      </c>
      <c r="R98" s="112">
        <v>0</v>
      </c>
      <c r="S98" s="115">
        <v>0</v>
      </c>
      <c r="T98" s="22"/>
    </row>
    <row r="99" spans="1:20">
      <c r="A99" s="22"/>
      <c r="B99" s="87" t="s">
        <v>46</v>
      </c>
      <c r="C99" s="86"/>
      <c r="D99" s="113">
        <v>0</v>
      </c>
      <c r="E99" s="112">
        <v>0</v>
      </c>
      <c r="F99" s="112">
        <v>0</v>
      </c>
      <c r="G99" s="112">
        <v>0</v>
      </c>
      <c r="H99" s="112">
        <v>0</v>
      </c>
      <c r="I99" s="112">
        <v>0</v>
      </c>
      <c r="J99" s="112">
        <v>0</v>
      </c>
      <c r="K99" s="112">
        <v>0</v>
      </c>
      <c r="L99" s="112">
        <v>0</v>
      </c>
      <c r="M99" s="112">
        <v>0</v>
      </c>
      <c r="N99" s="111">
        <v>1</v>
      </c>
      <c r="O99" s="111">
        <v>1</v>
      </c>
      <c r="P99" s="97">
        <v>1</v>
      </c>
      <c r="Q99" s="97">
        <v>1</v>
      </c>
      <c r="R99" s="112">
        <v>0</v>
      </c>
      <c r="S99" s="115">
        <v>0</v>
      </c>
      <c r="T99" s="22"/>
    </row>
    <row r="100" spans="1:20">
      <c r="A100" s="22"/>
      <c r="B100" s="25" t="s">
        <v>47</v>
      </c>
      <c r="C100" s="67"/>
      <c r="D100" s="113">
        <v>0</v>
      </c>
      <c r="E100" s="112">
        <v>0</v>
      </c>
      <c r="F100" s="112">
        <v>0</v>
      </c>
      <c r="G100" s="112">
        <v>0</v>
      </c>
      <c r="H100" s="112">
        <v>0</v>
      </c>
      <c r="I100" s="112">
        <v>0</v>
      </c>
      <c r="J100" s="112">
        <v>0</v>
      </c>
      <c r="K100" s="112">
        <v>0</v>
      </c>
      <c r="L100" s="112">
        <v>0</v>
      </c>
      <c r="M100" s="112">
        <v>0</v>
      </c>
      <c r="N100" s="112">
        <v>0</v>
      </c>
      <c r="O100" s="112">
        <v>0</v>
      </c>
      <c r="P100" s="112">
        <v>0</v>
      </c>
      <c r="Q100" s="112">
        <v>0</v>
      </c>
      <c r="R100" s="97">
        <f>N9/2</f>
        <v>16.614524260504687</v>
      </c>
      <c r="S100" s="119">
        <f>N9/2</f>
        <v>16.614524260504687</v>
      </c>
      <c r="T100" s="22"/>
    </row>
    <row r="101" spans="1:20" ht="14.5" thickBot="1">
      <c r="B101" s="27" t="s">
        <v>78</v>
      </c>
      <c r="C101" s="15">
        <f>+NPV(N$8,E101:S101)+D101</f>
        <v>123.22043530201552</v>
      </c>
      <c r="D101" s="114">
        <f>SUM(D98:D100)</f>
        <v>11.595245746042151</v>
      </c>
      <c r="E101" s="95">
        <f>SUM(E98:E100)</f>
        <v>9.3369175300587308</v>
      </c>
      <c r="F101" s="95">
        <f t="shared" ref="F101:S101" si="9">SUM(F98:F100)</f>
        <v>54.442171577183629</v>
      </c>
      <c r="G101" s="95">
        <f t="shared" si="9"/>
        <v>5.3085350156168509</v>
      </c>
      <c r="H101" s="95">
        <f t="shared" si="9"/>
        <v>0</v>
      </c>
      <c r="I101" s="95">
        <f t="shared" si="9"/>
        <v>0</v>
      </c>
      <c r="J101" s="95">
        <f t="shared" si="9"/>
        <v>0</v>
      </c>
      <c r="K101" s="95">
        <f t="shared" si="9"/>
        <v>0</v>
      </c>
      <c r="L101" s="95">
        <f t="shared" si="9"/>
        <v>0</v>
      </c>
      <c r="M101" s="95">
        <f t="shared" si="9"/>
        <v>0</v>
      </c>
      <c r="N101" s="95">
        <f t="shared" si="9"/>
        <v>12.595245746042151</v>
      </c>
      <c r="O101" s="95">
        <f t="shared" si="9"/>
        <v>10.336917530058731</v>
      </c>
      <c r="P101" s="95">
        <f t="shared" si="9"/>
        <v>55.442171577183629</v>
      </c>
      <c r="Q101" s="95">
        <f t="shared" si="9"/>
        <v>6.3085350156168509</v>
      </c>
      <c r="R101" s="95">
        <f t="shared" si="9"/>
        <v>16.614524260504687</v>
      </c>
      <c r="S101" s="116">
        <f t="shared" si="9"/>
        <v>16.614524260504687</v>
      </c>
      <c r="T101" s="22"/>
    </row>
    <row r="102" spans="1:20">
      <c r="B102" s="91" t="s">
        <v>43</v>
      </c>
      <c r="C102" s="92"/>
      <c r="D102" s="93"/>
      <c r="E102" s="93"/>
      <c r="F102" s="93"/>
      <c r="G102" s="93"/>
      <c r="H102" s="94"/>
      <c r="I102" s="94"/>
      <c r="J102" s="94"/>
      <c r="K102" s="94"/>
      <c r="L102" s="71"/>
      <c r="M102" s="71"/>
      <c r="N102" s="71"/>
      <c r="O102" s="71"/>
      <c r="P102" s="71"/>
      <c r="Q102" s="71"/>
      <c r="R102" s="71"/>
      <c r="S102" s="71"/>
      <c r="T102" s="22"/>
    </row>
    <row r="103" spans="1:20">
      <c r="B103" s="89" t="s">
        <v>84</v>
      </c>
      <c r="C103" s="92"/>
      <c r="D103" s="93"/>
      <c r="E103" s="93"/>
      <c r="F103" s="93"/>
      <c r="G103" s="93"/>
      <c r="H103" s="94"/>
      <c r="I103" s="94"/>
      <c r="J103" s="94"/>
      <c r="K103" s="94"/>
      <c r="L103" s="71"/>
      <c r="M103" s="71"/>
      <c r="N103" s="71"/>
      <c r="O103" s="71"/>
      <c r="P103" s="71"/>
      <c r="Q103" s="71"/>
      <c r="R103" s="71"/>
      <c r="S103" s="71"/>
      <c r="T103" s="22"/>
    </row>
    <row r="104" spans="1:20">
      <c r="B104" s="89" t="s">
        <v>110</v>
      </c>
      <c r="C104" s="93"/>
      <c r="D104" s="93"/>
      <c r="E104" s="93"/>
      <c r="F104" s="93"/>
      <c r="G104" s="93"/>
      <c r="H104" s="93"/>
      <c r="I104" s="93"/>
      <c r="J104" s="93"/>
      <c r="K104" s="93"/>
      <c r="L104" s="71"/>
      <c r="M104" s="71"/>
      <c r="N104" s="71"/>
      <c r="O104" s="71"/>
      <c r="P104" s="71"/>
      <c r="Q104" s="71"/>
      <c r="R104" s="71"/>
      <c r="S104" s="71"/>
      <c r="T104" s="22"/>
    </row>
    <row r="105" spans="1:20">
      <c r="B105" s="89" t="s">
        <v>56</v>
      </c>
      <c r="C105" s="93"/>
      <c r="D105" s="93"/>
      <c r="E105" s="93"/>
      <c r="F105" s="93"/>
      <c r="G105" s="93"/>
      <c r="H105" s="93"/>
      <c r="I105" s="93"/>
      <c r="J105" s="93"/>
      <c r="K105" s="93"/>
      <c r="L105" s="71"/>
      <c r="M105" s="71"/>
      <c r="N105" s="71"/>
      <c r="O105" s="71"/>
      <c r="P105" s="71"/>
      <c r="Q105" s="71"/>
      <c r="R105" s="71"/>
      <c r="S105" s="71"/>
      <c r="T105" s="22"/>
    </row>
    <row r="106" spans="1:20">
      <c r="B106" s="89" t="s">
        <v>57</v>
      </c>
      <c r="C106" s="93"/>
      <c r="D106" s="93"/>
      <c r="E106" s="93"/>
      <c r="F106" s="93"/>
      <c r="G106" s="93"/>
      <c r="H106" s="93"/>
      <c r="I106" s="93"/>
      <c r="J106" s="93"/>
      <c r="K106" s="93"/>
      <c r="L106" s="71"/>
      <c r="M106" s="71"/>
      <c r="N106" s="71"/>
      <c r="O106" s="71"/>
      <c r="P106" s="71"/>
      <c r="Q106" s="71"/>
      <c r="R106" s="71"/>
      <c r="S106" s="71"/>
      <c r="T106" s="22"/>
    </row>
    <row r="107" spans="1:20" ht="14.5" thickBot="1">
      <c r="B107" s="72"/>
      <c r="C107" s="72"/>
      <c r="D107" s="72"/>
      <c r="E107" s="72"/>
      <c r="F107" s="72"/>
      <c r="G107" s="72"/>
      <c r="H107" s="72"/>
      <c r="I107" s="72"/>
      <c r="J107" s="72"/>
      <c r="K107" s="72"/>
      <c r="L107" s="72"/>
      <c r="M107" s="72"/>
      <c r="N107" s="72"/>
      <c r="O107" s="72"/>
      <c r="P107" s="72"/>
      <c r="Q107" s="72"/>
      <c r="R107" s="72"/>
      <c r="S107" s="72"/>
      <c r="T107" s="22"/>
    </row>
    <row r="108" spans="1:20">
      <c r="B108" s="53" t="s">
        <v>54</v>
      </c>
      <c r="C108" s="58"/>
      <c r="D108" s="58"/>
      <c r="E108" s="58"/>
      <c r="F108" s="58"/>
      <c r="G108" s="58"/>
      <c r="H108" s="58"/>
      <c r="I108" s="58"/>
      <c r="J108" s="58"/>
      <c r="K108" s="58"/>
      <c r="L108" s="58"/>
      <c r="M108" s="58"/>
      <c r="N108" s="58"/>
      <c r="O108" s="58"/>
      <c r="P108" s="58"/>
      <c r="Q108" s="58"/>
      <c r="R108" s="58"/>
      <c r="S108" s="58"/>
      <c r="T108" s="22"/>
    </row>
    <row r="109" spans="1:20">
      <c r="B109" s="34" t="s">
        <v>50</v>
      </c>
      <c r="C109" s="58"/>
      <c r="D109" s="58"/>
      <c r="E109" s="58"/>
      <c r="F109" s="58"/>
      <c r="G109" s="58"/>
      <c r="H109" s="58"/>
      <c r="I109" s="58"/>
      <c r="J109" s="58"/>
      <c r="K109" s="58"/>
      <c r="L109" s="58"/>
      <c r="M109" s="58"/>
      <c r="N109" s="58"/>
      <c r="O109" s="58"/>
      <c r="P109" s="58"/>
      <c r="Q109" s="58"/>
      <c r="R109" s="58"/>
      <c r="S109" s="58"/>
      <c r="T109" s="22"/>
    </row>
    <row r="110" spans="1:20">
      <c r="B110" s="22" t="s">
        <v>38</v>
      </c>
      <c r="C110" s="74">
        <f>N$8</f>
        <v>7.0000000000000007E-2</v>
      </c>
      <c r="D110" s="22" t="s">
        <v>39</v>
      </c>
      <c r="E110" s="22"/>
      <c r="F110" s="22"/>
      <c r="G110" s="22"/>
      <c r="H110" s="22"/>
      <c r="I110" s="22"/>
      <c r="J110" s="22"/>
      <c r="K110" s="22"/>
      <c r="L110" s="22"/>
      <c r="M110" s="22"/>
      <c r="N110" s="22"/>
      <c r="O110" s="22"/>
      <c r="P110" s="22"/>
      <c r="Q110" s="22"/>
      <c r="R110" s="22"/>
      <c r="S110" s="22"/>
      <c r="T110" s="22"/>
    </row>
    <row r="111" spans="1:20" ht="14.5" thickBot="1">
      <c r="B111" s="22"/>
      <c r="C111" s="22"/>
      <c r="D111" s="22"/>
      <c r="E111" s="22"/>
      <c r="F111" s="22"/>
      <c r="G111" s="22"/>
      <c r="H111" s="22"/>
      <c r="I111" s="22"/>
      <c r="J111" s="22"/>
      <c r="K111" s="22"/>
      <c r="L111" s="22"/>
      <c r="M111" s="22"/>
      <c r="N111" s="22"/>
      <c r="O111" s="22"/>
      <c r="P111" s="22"/>
      <c r="Q111" s="22"/>
      <c r="R111" s="22"/>
      <c r="S111" s="22"/>
      <c r="T111" s="22"/>
    </row>
    <row r="112" spans="1:20">
      <c r="B112" s="75" t="s">
        <v>40</v>
      </c>
      <c r="C112" s="76"/>
      <c r="D112" s="77">
        <v>2025</v>
      </c>
      <c r="E112" s="77">
        <v>2026</v>
      </c>
      <c r="F112" s="77">
        <v>2027</v>
      </c>
      <c r="G112" s="77">
        <v>2028</v>
      </c>
      <c r="H112" s="77">
        <v>2029</v>
      </c>
      <c r="I112" s="77">
        <v>2030</v>
      </c>
      <c r="J112" s="77">
        <v>2031</v>
      </c>
      <c r="K112" s="77">
        <v>2032</v>
      </c>
      <c r="L112" s="77">
        <v>2033</v>
      </c>
      <c r="M112" s="77">
        <v>2034</v>
      </c>
      <c r="N112" s="77">
        <v>2035</v>
      </c>
      <c r="O112" s="77">
        <v>2036</v>
      </c>
      <c r="P112" s="77">
        <v>2037</v>
      </c>
      <c r="Q112" s="77">
        <v>2038</v>
      </c>
      <c r="R112" s="77">
        <v>2039</v>
      </c>
      <c r="S112" s="78">
        <v>2040</v>
      </c>
      <c r="T112" s="22"/>
    </row>
    <row r="113" spans="2:20" ht="14.5" thickBot="1">
      <c r="B113" s="79"/>
      <c r="C113" s="80" t="s">
        <v>41</v>
      </c>
      <c r="D113" s="81">
        <v>0</v>
      </c>
      <c r="E113" s="81">
        <v>1</v>
      </c>
      <c r="F113" s="81">
        <v>2</v>
      </c>
      <c r="G113" s="81">
        <v>3</v>
      </c>
      <c r="H113" s="81">
        <v>4</v>
      </c>
      <c r="I113" s="81">
        <v>5</v>
      </c>
      <c r="J113" s="81">
        <v>6</v>
      </c>
      <c r="K113" s="81">
        <v>7</v>
      </c>
      <c r="L113" s="81">
        <v>8</v>
      </c>
      <c r="M113" s="81">
        <v>9</v>
      </c>
      <c r="N113" s="81">
        <v>10</v>
      </c>
      <c r="O113" s="81">
        <v>11</v>
      </c>
      <c r="P113" s="81">
        <v>12</v>
      </c>
      <c r="Q113" s="81">
        <v>13</v>
      </c>
      <c r="R113" s="81">
        <v>14</v>
      </c>
      <c r="S113" s="82">
        <v>15</v>
      </c>
      <c r="T113" s="22"/>
    </row>
    <row r="114" spans="2:20">
      <c r="B114" s="25"/>
      <c r="C114" s="67" t="s">
        <v>42</v>
      </c>
      <c r="D114" s="22"/>
      <c r="E114" s="22"/>
      <c r="F114" s="22"/>
      <c r="G114" s="22"/>
      <c r="H114" s="22"/>
      <c r="I114" s="22"/>
      <c r="J114" s="22"/>
      <c r="K114" s="22"/>
      <c r="L114" s="22"/>
      <c r="M114" s="22"/>
      <c r="N114" s="22"/>
      <c r="O114" s="22"/>
      <c r="P114" s="22"/>
      <c r="Q114" s="22"/>
      <c r="R114" s="22"/>
      <c r="S114" s="24"/>
      <c r="T114" s="22"/>
    </row>
    <row r="115" spans="2:20">
      <c r="B115" s="68" t="s">
        <v>72</v>
      </c>
      <c r="C115" s="16">
        <f>+NPV(N$8,E115:G115)+D115</f>
        <v>118.37144895915702</v>
      </c>
      <c r="D115" s="99">
        <v>19.008599583675657</v>
      </c>
      <c r="E115" s="99">
        <v>15.30642218042415</v>
      </c>
      <c r="F115" s="99">
        <v>89.249461601940382</v>
      </c>
      <c r="G115" s="99">
        <v>8.7025164190440183</v>
      </c>
      <c r="H115" s="69"/>
      <c r="I115" s="69"/>
      <c r="J115" s="69"/>
      <c r="K115" s="69"/>
      <c r="L115" s="69"/>
      <c r="M115" s="69"/>
      <c r="N115" s="69"/>
      <c r="O115" s="69"/>
      <c r="P115" s="69"/>
      <c r="Q115" s="69"/>
      <c r="R115" s="69"/>
      <c r="S115" s="70"/>
      <c r="T115" s="22"/>
    </row>
    <row r="116" spans="2:20">
      <c r="B116" s="25"/>
      <c r="C116" s="67" t="s">
        <v>42</v>
      </c>
      <c r="D116" s="71"/>
      <c r="E116" s="71"/>
      <c r="F116" s="71"/>
      <c r="G116" s="71"/>
      <c r="H116" s="71"/>
      <c r="I116" s="71"/>
      <c r="J116" s="71"/>
      <c r="K116" s="71"/>
      <c r="L116" s="71"/>
      <c r="M116" s="71"/>
      <c r="N116" s="71"/>
      <c r="O116" s="71"/>
      <c r="P116" s="71"/>
      <c r="Q116" s="71"/>
      <c r="R116" s="71"/>
      <c r="S116" s="56"/>
      <c r="T116" s="22"/>
    </row>
    <row r="117" spans="2:20" ht="14.5" thickBot="1">
      <c r="B117" s="30" t="s">
        <v>76</v>
      </c>
      <c r="C117" s="15">
        <f>+NPV(N$8,E117:G117)+D117</f>
        <v>118.37144895915702</v>
      </c>
      <c r="D117" s="100">
        <v>19.008599583675657</v>
      </c>
      <c r="E117" s="100">
        <v>15.30642218042415</v>
      </c>
      <c r="F117" s="100">
        <v>89.249461601940382</v>
      </c>
      <c r="G117" s="100">
        <v>8.7025164190440183</v>
      </c>
      <c r="H117" s="72"/>
      <c r="I117" s="72"/>
      <c r="J117" s="72"/>
      <c r="K117" s="72"/>
      <c r="L117" s="72"/>
      <c r="M117" s="72"/>
      <c r="N117" s="72"/>
      <c r="O117" s="72"/>
      <c r="P117" s="72"/>
      <c r="Q117" s="72"/>
      <c r="R117" s="72"/>
      <c r="S117" s="73"/>
      <c r="T117" s="22"/>
    </row>
    <row r="118" spans="2:20">
      <c r="B118" s="91" t="s">
        <v>43</v>
      </c>
      <c r="C118" s="90"/>
      <c r="D118" s="71"/>
      <c r="E118" s="71"/>
      <c r="F118" s="71"/>
      <c r="G118" s="71"/>
      <c r="H118" s="71"/>
      <c r="I118" s="71"/>
      <c r="J118" s="71"/>
      <c r="K118" s="71"/>
      <c r="L118" s="71"/>
      <c r="M118" s="71"/>
      <c r="N118" s="71"/>
      <c r="O118" s="71"/>
      <c r="P118" s="71"/>
      <c r="Q118" s="71"/>
      <c r="R118" s="71"/>
      <c r="S118" s="71"/>
      <c r="T118" s="22"/>
    </row>
    <row r="119" spans="2:20">
      <c r="B119" s="89" t="s">
        <v>117</v>
      </c>
      <c r="C119" s="90"/>
      <c r="D119" s="71"/>
      <c r="E119" s="71"/>
      <c r="F119" s="71"/>
      <c r="G119" s="71"/>
      <c r="H119" s="71"/>
      <c r="I119" s="71"/>
      <c r="J119" s="71"/>
      <c r="K119" s="71"/>
      <c r="L119" s="71"/>
      <c r="M119" s="71"/>
      <c r="N119" s="71"/>
      <c r="O119" s="71"/>
      <c r="P119" s="71"/>
      <c r="Q119" s="71"/>
      <c r="R119" s="71"/>
      <c r="S119" s="71"/>
      <c r="T119" s="22"/>
    </row>
    <row r="120" spans="2:20" ht="14.5" thickBot="1">
      <c r="B120" s="22"/>
      <c r="C120" s="71"/>
      <c r="D120" s="71"/>
      <c r="E120" s="71"/>
      <c r="F120" s="71"/>
      <c r="G120" s="71"/>
      <c r="H120" s="71"/>
      <c r="I120" s="71"/>
      <c r="J120" s="71"/>
      <c r="K120" s="71"/>
      <c r="L120" s="71"/>
      <c r="M120" s="71"/>
      <c r="N120" s="71"/>
      <c r="O120" s="71"/>
      <c r="P120" s="71"/>
      <c r="Q120" s="71"/>
      <c r="R120" s="71"/>
      <c r="S120" s="71"/>
      <c r="T120" s="22"/>
    </row>
    <row r="121" spans="2:20">
      <c r="B121" s="75" t="s">
        <v>45</v>
      </c>
      <c r="C121" s="76"/>
      <c r="D121" s="77">
        <v>2025</v>
      </c>
      <c r="E121" s="77">
        <v>2026</v>
      </c>
      <c r="F121" s="77">
        <v>2027</v>
      </c>
      <c r="G121" s="77">
        <v>2028</v>
      </c>
      <c r="H121" s="77">
        <v>2029</v>
      </c>
      <c r="I121" s="77">
        <v>2030</v>
      </c>
      <c r="J121" s="77">
        <v>2031</v>
      </c>
      <c r="K121" s="77">
        <v>2032</v>
      </c>
      <c r="L121" s="77">
        <v>2033</v>
      </c>
      <c r="M121" s="77">
        <v>2034</v>
      </c>
      <c r="N121" s="77">
        <v>2035</v>
      </c>
      <c r="O121" s="77">
        <v>2036</v>
      </c>
      <c r="P121" s="77">
        <v>2037</v>
      </c>
      <c r="Q121" s="77">
        <v>2038</v>
      </c>
      <c r="R121" s="77">
        <v>2039</v>
      </c>
      <c r="S121" s="78">
        <v>2040</v>
      </c>
      <c r="T121" s="22"/>
    </row>
    <row r="122" spans="2:20" ht="14.5" thickBot="1">
      <c r="B122" s="79"/>
      <c r="C122" s="80" t="s">
        <v>41</v>
      </c>
      <c r="D122" s="81">
        <v>0</v>
      </c>
      <c r="E122" s="81">
        <v>1</v>
      </c>
      <c r="F122" s="81">
        <v>2</v>
      </c>
      <c r="G122" s="81">
        <v>3</v>
      </c>
      <c r="H122" s="81">
        <v>4</v>
      </c>
      <c r="I122" s="81">
        <v>5</v>
      </c>
      <c r="J122" s="81">
        <v>6</v>
      </c>
      <c r="K122" s="81">
        <v>7</v>
      </c>
      <c r="L122" s="81">
        <v>8</v>
      </c>
      <c r="M122" s="81">
        <v>9</v>
      </c>
      <c r="N122" s="81">
        <v>10</v>
      </c>
      <c r="O122" s="81">
        <v>11</v>
      </c>
      <c r="P122" s="81">
        <v>12</v>
      </c>
      <c r="Q122" s="81">
        <v>13</v>
      </c>
      <c r="R122" s="81">
        <v>14</v>
      </c>
      <c r="S122" s="82">
        <v>15</v>
      </c>
      <c r="T122" s="22"/>
    </row>
    <row r="123" spans="2:20">
      <c r="B123" s="25"/>
      <c r="C123" s="67" t="s">
        <v>42</v>
      </c>
      <c r="D123" s="22"/>
      <c r="E123" s="22"/>
      <c r="F123" s="22"/>
      <c r="G123" s="22"/>
      <c r="H123" s="22"/>
      <c r="I123" s="22"/>
      <c r="J123" s="22"/>
      <c r="K123" s="22"/>
      <c r="L123" s="22"/>
      <c r="M123" s="22"/>
      <c r="N123" s="22"/>
      <c r="O123" s="22"/>
      <c r="P123" s="22"/>
      <c r="Q123" s="22"/>
      <c r="R123" s="22"/>
      <c r="S123" s="24"/>
      <c r="T123" s="22"/>
    </row>
    <row r="124" spans="2:20">
      <c r="B124" s="68" t="s">
        <v>68</v>
      </c>
      <c r="C124" s="16">
        <f>+NPV(N$8,E124:G124)+D124</f>
        <v>72.206583865085776</v>
      </c>
      <c r="D124" s="99">
        <f>D$32*(1-0.39)</f>
        <v>11.595245746042151</v>
      </c>
      <c r="E124" s="99">
        <f t="shared" ref="E124:G124" si="10">E$32*(1-0.39)</f>
        <v>9.3369175300587308</v>
      </c>
      <c r="F124" s="99">
        <f t="shared" si="10"/>
        <v>54.442171577183629</v>
      </c>
      <c r="G124" s="99">
        <f t="shared" si="10"/>
        <v>5.3085350156168509</v>
      </c>
      <c r="H124" s="69"/>
      <c r="I124" s="69"/>
      <c r="J124" s="69"/>
      <c r="K124" s="69"/>
      <c r="L124" s="69"/>
      <c r="M124" s="69"/>
      <c r="N124" s="69"/>
      <c r="O124" s="69"/>
      <c r="P124" s="69"/>
      <c r="Q124" s="69"/>
      <c r="R124" s="69"/>
      <c r="S124" s="70"/>
      <c r="T124" s="22"/>
    </row>
    <row r="125" spans="2:20">
      <c r="B125" s="25"/>
      <c r="C125" s="67" t="s">
        <v>42</v>
      </c>
      <c r="D125" s="71"/>
      <c r="E125" s="71"/>
      <c r="F125" s="71"/>
      <c r="G125" s="71"/>
      <c r="H125" s="71"/>
      <c r="I125" s="71"/>
      <c r="J125" s="71"/>
      <c r="K125" s="71"/>
      <c r="L125" s="71"/>
      <c r="M125" s="71"/>
      <c r="N125" s="71"/>
      <c r="O125" s="71"/>
      <c r="P125" s="71"/>
      <c r="Q125" s="71"/>
      <c r="R125" s="71"/>
      <c r="S125" s="56"/>
      <c r="T125" s="22"/>
    </row>
    <row r="126" spans="2:20">
      <c r="B126" s="87" t="s">
        <v>79</v>
      </c>
      <c r="C126" s="86"/>
      <c r="D126" s="97">
        <f>D$32*(1-0.39)</f>
        <v>11.595245746042151</v>
      </c>
      <c r="E126" s="97">
        <f t="shared" ref="E126:G126" si="11">E$32*(1-0.39)</f>
        <v>9.3369175300587308</v>
      </c>
      <c r="F126" s="97">
        <f t="shared" si="11"/>
        <v>54.442171577183629</v>
      </c>
      <c r="G126" s="97">
        <f t="shared" si="11"/>
        <v>5.3085350156168509</v>
      </c>
      <c r="H126" s="98">
        <v>0</v>
      </c>
      <c r="I126" s="98">
        <v>0</v>
      </c>
      <c r="J126" s="98">
        <v>0</v>
      </c>
      <c r="K126" s="98">
        <v>0</v>
      </c>
      <c r="L126" s="98">
        <v>0</v>
      </c>
      <c r="M126" s="98">
        <v>0</v>
      </c>
      <c r="N126" s="101">
        <f>N98</f>
        <v>11.595245746042151</v>
      </c>
      <c r="O126" s="101">
        <f>O98</f>
        <v>9.3369175300587308</v>
      </c>
      <c r="P126" s="101">
        <f>P98</f>
        <v>54.442171577183629</v>
      </c>
      <c r="Q126" s="98">
        <v>0</v>
      </c>
      <c r="R126" s="71"/>
      <c r="S126" s="56"/>
      <c r="T126" s="22"/>
    </row>
    <row r="127" spans="2:20">
      <c r="B127" s="87" t="s">
        <v>51</v>
      </c>
      <c r="C127" s="86"/>
      <c r="D127" s="98">
        <v>0</v>
      </c>
      <c r="E127" s="98">
        <v>0</v>
      </c>
      <c r="F127" s="98">
        <v>0</v>
      </c>
      <c r="G127" s="98">
        <v>0</v>
      </c>
      <c r="H127" s="98">
        <v>0</v>
      </c>
      <c r="I127" s="98">
        <v>0</v>
      </c>
      <c r="J127" s="98">
        <v>0</v>
      </c>
      <c r="K127" s="98">
        <v>0</v>
      </c>
      <c r="L127" s="98">
        <v>0</v>
      </c>
      <c r="M127" s="98">
        <v>0</v>
      </c>
      <c r="N127" s="140">
        <v>1</v>
      </c>
      <c r="O127" s="140">
        <v>1</v>
      </c>
      <c r="P127" s="140">
        <v>1</v>
      </c>
      <c r="Q127" s="98">
        <v>0</v>
      </c>
      <c r="R127" s="71"/>
      <c r="S127" s="56"/>
      <c r="T127" s="22"/>
    </row>
    <row r="128" spans="2:20">
      <c r="B128" s="25" t="s">
        <v>52</v>
      </c>
      <c r="C128" s="67"/>
      <c r="D128" s="98">
        <v>0</v>
      </c>
      <c r="E128" s="98">
        <v>0</v>
      </c>
      <c r="F128" s="98">
        <v>0</v>
      </c>
      <c r="G128" s="98">
        <v>0</v>
      </c>
      <c r="H128" s="98">
        <v>0</v>
      </c>
      <c r="I128" s="98">
        <v>0</v>
      </c>
      <c r="J128" s="98">
        <v>0</v>
      </c>
      <c r="K128" s="98">
        <v>0</v>
      </c>
      <c r="L128" s="98">
        <v>0</v>
      </c>
      <c r="M128" s="98">
        <v>0</v>
      </c>
      <c r="N128" s="98">
        <v>0</v>
      </c>
      <c r="O128" s="98">
        <v>0</v>
      </c>
      <c r="P128" s="98">
        <v>0</v>
      </c>
      <c r="Q128" s="97">
        <f>N5/2</f>
        <v>221.5</v>
      </c>
      <c r="R128" s="71"/>
      <c r="S128" s="56"/>
      <c r="T128" s="22"/>
    </row>
    <row r="129" spans="2:20" ht="14.5" thickBot="1">
      <c r="B129" s="30" t="s">
        <v>80</v>
      </c>
      <c r="C129" s="15">
        <f>+NPV(N$8,E129:Q129)+D129</f>
        <v>200.05197561358992</v>
      </c>
      <c r="D129" s="95">
        <f>SUM(D126:D128)</f>
        <v>11.595245746042151</v>
      </c>
      <c r="E129" s="95">
        <f>SUM(E126:E128)</f>
        <v>9.3369175300587308</v>
      </c>
      <c r="F129" s="95">
        <f t="shared" ref="F129:Q129" si="12">SUM(F126:F128)</f>
        <v>54.442171577183629</v>
      </c>
      <c r="G129" s="95">
        <f t="shared" si="12"/>
        <v>5.3085350156168509</v>
      </c>
      <c r="H129" s="95">
        <f t="shared" si="12"/>
        <v>0</v>
      </c>
      <c r="I129" s="95">
        <f t="shared" si="12"/>
        <v>0</v>
      </c>
      <c r="J129" s="95">
        <f t="shared" si="12"/>
        <v>0</v>
      </c>
      <c r="K129" s="95">
        <f t="shared" si="12"/>
        <v>0</v>
      </c>
      <c r="L129" s="95">
        <f t="shared" si="12"/>
        <v>0</v>
      </c>
      <c r="M129" s="95">
        <f t="shared" si="12"/>
        <v>0</v>
      </c>
      <c r="N129" s="95">
        <f t="shared" si="12"/>
        <v>12.595245746042151</v>
      </c>
      <c r="O129" s="95">
        <f t="shared" si="12"/>
        <v>10.336917530058731</v>
      </c>
      <c r="P129" s="95">
        <f t="shared" si="12"/>
        <v>55.442171577183629</v>
      </c>
      <c r="Q129" s="95">
        <f t="shared" si="12"/>
        <v>221.5</v>
      </c>
      <c r="R129" s="72"/>
      <c r="S129" s="73"/>
      <c r="T129" s="22"/>
    </row>
    <row r="130" spans="2:20">
      <c r="B130" s="91" t="s">
        <v>43</v>
      </c>
      <c r="C130" s="92"/>
      <c r="D130" s="93"/>
      <c r="E130" s="93"/>
      <c r="F130" s="93"/>
      <c r="G130" s="93"/>
      <c r="H130" s="94"/>
      <c r="I130" s="94"/>
      <c r="J130" s="94"/>
      <c r="K130" s="71"/>
      <c r="L130" s="71"/>
      <c r="M130" s="71"/>
      <c r="N130" s="71"/>
      <c r="O130" s="71"/>
      <c r="P130" s="71"/>
      <c r="Q130" s="71"/>
      <c r="R130" s="71"/>
      <c r="S130" s="71"/>
      <c r="T130" s="22"/>
    </row>
    <row r="131" spans="2:20">
      <c r="B131" s="89" t="s">
        <v>117</v>
      </c>
      <c r="C131" s="92"/>
      <c r="D131" s="93"/>
      <c r="E131" s="93"/>
      <c r="F131" s="93"/>
      <c r="G131" s="93"/>
      <c r="H131" s="94"/>
      <c r="I131" s="94"/>
      <c r="J131" s="94"/>
      <c r="K131" s="71"/>
      <c r="L131" s="71"/>
      <c r="M131" s="71"/>
      <c r="N131" s="71"/>
      <c r="O131" s="71"/>
      <c r="P131" s="71"/>
      <c r="Q131" s="71"/>
      <c r="R131" s="71"/>
      <c r="S131" s="71"/>
      <c r="T131" s="22"/>
    </row>
    <row r="132" spans="2:20">
      <c r="B132" s="89" t="s">
        <v>81</v>
      </c>
      <c r="C132" s="93"/>
      <c r="D132" s="93"/>
      <c r="E132" s="93"/>
      <c r="F132" s="93"/>
      <c r="G132" s="93"/>
      <c r="H132" s="93"/>
      <c r="I132" s="93"/>
      <c r="J132" s="93"/>
      <c r="K132" s="71"/>
      <c r="L132" s="71"/>
      <c r="M132" s="71"/>
      <c r="N132" s="71"/>
      <c r="O132" s="71"/>
      <c r="P132" s="71"/>
      <c r="Q132" s="71"/>
      <c r="R132" s="71"/>
      <c r="S132" s="71"/>
      <c r="T132" s="22"/>
    </row>
    <row r="133" spans="2:20">
      <c r="B133" s="89" t="s">
        <v>57</v>
      </c>
      <c r="C133" s="93"/>
      <c r="D133" s="93"/>
      <c r="E133" s="93"/>
      <c r="F133" s="93"/>
      <c r="G133" s="93"/>
      <c r="H133" s="93"/>
      <c r="I133" s="93"/>
      <c r="J133" s="93"/>
      <c r="K133" s="71"/>
      <c r="L133" s="71"/>
      <c r="M133" s="71"/>
      <c r="N133" s="71"/>
      <c r="O133" s="71"/>
      <c r="P133" s="71"/>
      <c r="Q133" s="71"/>
      <c r="R133" s="71"/>
      <c r="S133" s="71"/>
      <c r="T133" s="22"/>
    </row>
    <row r="134" spans="2:20">
      <c r="B134" s="89"/>
      <c r="C134" s="93"/>
      <c r="D134" s="93"/>
      <c r="E134" s="93"/>
      <c r="F134" s="93"/>
      <c r="G134" s="93"/>
      <c r="H134" s="93"/>
      <c r="I134" s="93"/>
      <c r="J134" s="93"/>
      <c r="K134" s="71"/>
      <c r="L134" s="71"/>
      <c r="M134" s="71"/>
      <c r="N134" s="71"/>
      <c r="O134" s="71"/>
      <c r="P134" s="71"/>
      <c r="Q134" s="71"/>
      <c r="R134" s="71"/>
      <c r="S134" s="71"/>
      <c r="T134" s="22"/>
    </row>
    <row r="135" spans="2:20">
      <c r="C135" s="13"/>
      <c r="D135" s="13"/>
      <c r="E135" s="13"/>
      <c r="F135" s="13"/>
      <c r="G135" s="13"/>
      <c r="H135" s="13"/>
      <c r="I135" s="13"/>
      <c r="J135" s="13"/>
      <c r="K135" s="13"/>
      <c r="L135" s="13"/>
      <c r="M135" s="13"/>
      <c r="N135" s="13"/>
      <c r="O135" s="13"/>
      <c r="P135" s="13"/>
      <c r="Q135" s="13"/>
      <c r="R135" s="13"/>
      <c r="S135" s="13"/>
    </row>
    <row r="136" spans="2:20">
      <c r="C136" s="13"/>
      <c r="D136" s="13"/>
      <c r="E136" s="13"/>
      <c r="F136" s="13"/>
      <c r="G136" s="13"/>
      <c r="H136" s="13"/>
      <c r="I136" s="13"/>
      <c r="J136" s="13"/>
      <c r="K136" s="13"/>
      <c r="L136" s="13"/>
      <c r="M136" s="13"/>
      <c r="N136" s="13"/>
      <c r="O136" s="13"/>
      <c r="P136" s="13"/>
      <c r="Q136" s="13"/>
      <c r="R136" s="13"/>
      <c r="S136" s="13"/>
    </row>
    <row r="137" spans="2:20">
      <c r="C137" s="13"/>
      <c r="D137" s="13"/>
      <c r="E137" s="13"/>
      <c r="F137" s="13"/>
      <c r="G137" s="13"/>
      <c r="H137" s="13"/>
      <c r="I137" s="13"/>
      <c r="J137" s="13"/>
      <c r="K137" s="13"/>
      <c r="L137" s="13"/>
      <c r="M137" s="13"/>
      <c r="N137" s="13"/>
      <c r="O137" s="13"/>
      <c r="P137" s="13"/>
      <c r="Q137" s="13"/>
      <c r="R137" s="13"/>
      <c r="S137" s="13"/>
    </row>
    <row r="138" spans="2:20">
      <c r="C138" s="13"/>
      <c r="D138" s="13"/>
      <c r="E138" s="13"/>
      <c r="F138" s="13"/>
      <c r="G138" s="13"/>
      <c r="H138" s="13"/>
      <c r="I138" s="13"/>
      <c r="J138" s="13"/>
      <c r="K138" s="13"/>
      <c r="L138" s="13"/>
      <c r="M138" s="13"/>
      <c r="N138" s="13"/>
      <c r="O138" s="13"/>
      <c r="P138" s="13"/>
      <c r="Q138" s="13"/>
      <c r="R138" s="13"/>
      <c r="S138" s="13"/>
    </row>
    <row r="139" spans="2:20">
      <c r="C139" s="13"/>
      <c r="D139" s="13"/>
      <c r="E139" s="13"/>
      <c r="F139" s="13"/>
      <c r="G139" s="13"/>
      <c r="H139" s="13"/>
      <c r="I139" s="13"/>
      <c r="J139" s="13"/>
      <c r="K139" s="13"/>
      <c r="L139" s="13"/>
      <c r="M139" s="13"/>
      <c r="N139" s="13"/>
      <c r="O139" s="13"/>
      <c r="P139" s="13"/>
      <c r="Q139" s="13"/>
      <c r="R139" s="13"/>
      <c r="S139" s="13"/>
    </row>
    <row r="140" spans="2:20">
      <c r="C140" s="13"/>
      <c r="D140" s="13"/>
      <c r="E140" s="13"/>
      <c r="F140" s="13"/>
      <c r="G140" s="13"/>
      <c r="H140" s="13"/>
      <c r="I140" s="13"/>
      <c r="J140" s="13"/>
      <c r="K140" s="13"/>
      <c r="L140" s="13"/>
      <c r="M140" s="13"/>
      <c r="N140" s="13"/>
      <c r="O140" s="13"/>
      <c r="P140" s="13"/>
      <c r="Q140" s="13"/>
      <c r="R140" s="13"/>
      <c r="S140" s="13"/>
    </row>
    <row r="141" spans="2:20">
      <c r="C141" s="13"/>
      <c r="D141" s="13"/>
      <c r="E141" s="13"/>
      <c r="F141" s="13"/>
      <c r="G141" s="13"/>
      <c r="H141" s="13"/>
      <c r="I141" s="13"/>
      <c r="J141" s="13"/>
      <c r="K141" s="13"/>
      <c r="L141" s="13"/>
      <c r="M141" s="13"/>
      <c r="N141" s="13"/>
      <c r="O141" s="13"/>
      <c r="P141" s="13"/>
      <c r="Q141" s="13"/>
      <c r="R141" s="13"/>
      <c r="S141" s="13"/>
    </row>
    <row r="142" spans="2:20">
      <c r="C142" s="13"/>
      <c r="D142" s="13"/>
      <c r="E142" s="13"/>
      <c r="F142" s="13"/>
      <c r="G142" s="13"/>
      <c r="H142" s="13"/>
      <c r="I142" s="13"/>
      <c r="J142" s="13"/>
      <c r="K142" s="13"/>
      <c r="L142" s="13"/>
      <c r="M142" s="13"/>
      <c r="N142" s="13"/>
      <c r="O142" s="13"/>
      <c r="P142" s="13"/>
      <c r="Q142" s="13"/>
      <c r="R142" s="13"/>
      <c r="S142" s="13"/>
    </row>
    <row r="143" spans="2:20">
      <c r="C143" s="13"/>
      <c r="D143" s="13"/>
      <c r="E143" s="13"/>
      <c r="F143" s="13"/>
      <c r="G143" s="13"/>
      <c r="H143" s="13"/>
      <c r="I143" s="13"/>
      <c r="J143" s="13"/>
      <c r="K143" s="13"/>
      <c r="L143" s="13"/>
      <c r="M143" s="13"/>
      <c r="N143" s="13"/>
      <c r="O143" s="13"/>
      <c r="P143" s="13"/>
      <c r="Q143" s="13"/>
      <c r="R143" s="13"/>
      <c r="S143" s="13"/>
    </row>
    <row r="144" spans="2:20">
      <c r="C144" s="13"/>
      <c r="D144" s="13"/>
      <c r="E144" s="13"/>
      <c r="F144" s="13"/>
      <c r="G144" s="13"/>
      <c r="H144" s="13"/>
      <c r="I144" s="13"/>
      <c r="J144" s="13"/>
      <c r="K144" s="13"/>
      <c r="L144" s="13"/>
      <c r="M144" s="13"/>
      <c r="N144" s="13"/>
      <c r="O144" s="13"/>
      <c r="P144" s="13"/>
      <c r="Q144" s="13"/>
      <c r="R144" s="13"/>
      <c r="S144" s="13"/>
    </row>
    <row r="145" spans="3:19">
      <c r="C145" s="13"/>
      <c r="D145" s="13"/>
      <c r="E145" s="13"/>
      <c r="F145" s="13"/>
      <c r="G145" s="13"/>
      <c r="H145" s="13"/>
      <c r="I145" s="13"/>
      <c r="J145" s="13"/>
      <c r="K145" s="13"/>
      <c r="L145" s="13"/>
      <c r="M145" s="13"/>
      <c r="N145" s="13"/>
      <c r="O145" s="13"/>
      <c r="P145" s="13"/>
      <c r="Q145" s="13"/>
      <c r="R145" s="13"/>
      <c r="S145" s="13"/>
    </row>
  </sheetData>
  <mergeCells count="2">
    <mergeCell ref="C6:D6"/>
    <mergeCell ref="C16:D16"/>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2E7549-54EB-ED43-AEE1-F9A35EC8DAA4}">
  <dimension ref="A1:AE210"/>
  <sheetViews>
    <sheetView zoomScaleNormal="100" workbookViewId="0">
      <selection activeCell="N5" sqref="N5"/>
    </sheetView>
  </sheetViews>
  <sheetFormatPr defaultColWidth="9.1796875" defaultRowHeight="14"/>
  <cols>
    <col min="1" max="1" width="2.81640625" style="1" customWidth="1"/>
    <col min="2" max="2" width="55.1796875" style="1" customWidth="1"/>
    <col min="3" max="4" width="9.1796875" style="1"/>
    <col min="5" max="5" width="9.453125" style="1" customWidth="1"/>
    <col min="6" max="7" width="9.1796875" style="1"/>
    <col min="8" max="8" width="11.1796875" style="1" customWidth="1"/>
    <col min="9" max="10" width="10.6328125" style="1" bestFit="1" customWidth="1"/>
    <col min="11" max="11" width="9.6328125" style="1" bestFit="1" customWidth="1"/>
    <col min="12" max="12" width="9.1796875" style="1"/>
    <col min="13" max="13" width="9.6328125" style="1" customWidth="1"/>
    <col min="14" max="20" width="9.1796875" style="1"/>
    <col min="21" max="21" width="12.6328125" style="1" customWidth="1"/>
    <col min="22" max="16384" width="9.1796875" style="1"/>
  </cols>
  <sheetData>
    <row r="1" spans="1:20" ht="23">
      <c r="B1" s="2" t="s">
        <v>87</v>
      </c>
      <c r="C1" s="22"/>
      <c r="D1" s="22"/>
      <c r="E1" s="22"/>
      <c r="F1" s="22"/>
      <c r="G1" s="22"/>
      <c r="H1" s="22"/>
      <c r="I1" s="22"/>
      <c r="J1" s="22"/>
      <c r="K1" s="22"/>
      <c r="L1" s="22"/>
      <c r="M1" s="22"/>
      <c r="N1" s="22"/>
      <c r="O1" s="22"/>
      <c r="P1" s="22"/>
      <c r="Q1" s="22"/>
      <c r="R1" s="22"/>
      <c r="S1" s="22"/>
      <c r="T1" s="22"/>
    </row>
    <row r="2" spans="1:20" ht="23">
      <c r="A2" s="2"/>
      <c r="B2" s="134" t="s">
        <v>93</v>
      </c>
      <c r="C2" s="22"/>
      <c r="D2" s="22"/>
      <c r="E2" s="22"/>
      <c r="F2" s="22"/>
      <c r="G2" s="22"/>
      <c r="H2" s="22"/>
      <c r="I2" s="22"/>
      <c r="J2" s="22"/>
      <c r="K2" s="22"/>
      <c r="L2" s="22"/>
      <c r="M2" s="22"/>
      <c r="N2" s="22"/>
      <c r="O2" s="22"/>
      <c r="P2" s="22"/>
      <c r="Q2" s="22"/>
      <c r="R2" s="22"/>
      <c r="S2" s="22"/>
      <c r="T2" s="22"/>
    </row>
    <row r="3" spans="1:20" ht="17" customHeight="1" thickBot="1">
      <c r="A3" s="22"/>
      <c r="B3" s="22"/>
      <c r="C3" s="22"/>
      <c r="D3" s="22"/>
      <c r="E3" s="22"/>
      <c r="F3" s="22"/>
      <c r="H3" s="22"/>
      <c r="I3" s="22"/>
      <c r="J3" s="57"/>
      <c r="K3" s="57"/>
      <c r="L3" s="57"/>
      <c r="M3" s="57"/>
      <c r="N3" s="57"/>
      <c r="O3" s="22"/>
      <c r="P3" s="22"/>
      <c r="Q3" s="22"/>
      <c r="R3" s="22"/>
      <c r="S3" s="22"/>
      <c r="T3" s="22"/>
    </row>
    <row r="4" spans="1:20" ht="17" customHeight="1" thickBot="1">
      <c r="A4" s="22"/>
      <c r="B4" s="31" t="s">
        <v>94</v>
      </c>
      <c r="C4" s="32"/>
      <c r="D4" s="32"/>
      <c r="E4" s="33"/>
      <c r="F4" s="22"/>
      <c r="G4" s="22"/>
      <c r="H4" s="88"/>
      <c r="I4" s="21" t="s">
        <v>18</v>
      </c>
      <c r="J4" s="54"/>
      <c r="K4" s="54"/>
      <c r="L4" s="54"/>
      <c r="M4" s="23"/>
      <c r="N4" s="103" t="s">
        <v>19</v>
      </c>
      <c r="O4" s="22"/>
      <c r="P4" s="22"/>
      <c r="Q4" s="22"/>
      <c r="R4" s="22"/>
      <c r="S4" s="22"/>
      <c r="T4" s="22"/>
    </row>
    <row r="5" spans="1:20" ht="15" thickBot="1">
      <c r="A5" s="22"/>
      <c r="B5" s="35" t="s">
        <v>20</v>
      </c>
      <c r="C5" s="36"/>
      <c r="D5" s="37"/>
      <c r="E5" s="38"/>
      <c r="F5" s="22"/>
      <c r="G5"/>
      <c r="I5" s="25" t="s">
        <v>116</v>
      </c>
      <c r="J5" s="22"/>
      <c r="K5" s="22"/>
      <c r="L5" s="22"/>
      <c r="M5" s="22"/>
      <c r="N5" s="55">
        <v>443</v>
      </c>
      <c r="P5" s="22"/>
      <c r="Q5" s="22"/>
      <c r="R5" s="22"/>
      <c r="S5" s="22"/>
      <c r="T5" s="22"/>
    </row>
    <row r="6" spans="1:20" ht="14.5">
      <c r="A6" s="22"/>
      <c r="B6" s="39"/>
      <c r="C6" s="180" t="s">
        <v>21</v>
      </c>
      <c r="D6" s="181"/>
      <c r="E6" s="40" t="s">
        <v>22</v>
      </c>
      <c r="F6" s="41"/>
      <c r="G6"/>
      <c r="I6" s="25"/>
      <c r="J6" s="22"/>
      <c r="K6" s="22"/>
      <c r="L6" s="22"/>
      <c r="M6" s="22"/>
      <c r="N6" s="55"/>
      <c r="P6" s="22"/>
      <c r="Q6" s="22"/>
      <c r="R6" s="22"/>
      <c r="S6" s="22"/>
      <c r="T6" s="22"/>
    </row>
    <row r="7" spans="1:20" ht="14.5" thickBot="1">
      <c r="A7" s="22"/>
      <c r="B7" s="39"/>
      <c r="C7" s="42" t="s">
        <v>23</v>
      </c>
      <c r="D7" s="43" t="s">
        <v>24</v>
      </c>
      <c r="E7" s="44" t="s">
        <v>25</v>
      </c>
      <c r="F7" s="41"/>
      <c r="G7" s="144" t="s">
        <v>26</v>
      </c>
      <c r="I7" s="25" t="s">
        <v>27</v>
      </c>
      <c r="J7" s="22"/>
      <c r="K7" s="22"/>
      <c r="L7" s="22"/>
      <c r="M7" s="22"/>
      <c r="N7" s="55">
        <v>40</v>
      </c>
      <c r="P7" s="22"/>
      <c r="Q7" s="22"/>
      <c r="R7" s="22"/>
      <c r="S7" s="22"/>
      <c r="T7" s="22"/>
    </row>
    <row r="8" spans="1:20" ht="14.5">
      <c r="A8" s="22"/>
      <c r="B8" s="20" t="s">
        <v>88</v>
      </c>
      <c r="C8" s="17">
        <f>C32</f>
        <v>298.4874700301159</v>
      </c>
      <c r="D8" s="18">
        <f>C41</f>
        <v>244.85018742387848</v>
      </c>
      <c r="E8" s="45">
        <f>M20</f>
        <v>0.2</v>
      </c>
      <c r="F8" s="22"/>
      <c r="G8" s="163">
        <v>0.80364302674769228</v>
      </c>
      <c r="I8" s="25" t="s">
        <v>28</v>
      </c>
      <c r="J8" s="22"/>
      <c r="K8" s="22"/>
      <c r="L8" s="22"/>
      <c r="M8" s="22"/>
      <c r="N8" s="143">
        <v>0.02</v>
      </c>
      <c r="P8" s="22"/>
      <c r="Q8" s="22"/>
      <c r="R8" s="22"/>
      <c r="S8" s="22"/>
      <c r="T8" s="22"/>
    </row>
    <row r="9" spans="1:20" ht="15" thickBot="1">
      <c r="A9" s="22"/>
      <c r="B9" s="46" t="s">
        <v>89</v>
      </c>
      <c r="C9" s="47">
        <f>C34</f>
        <v>298.4874700301159</v>
      </c>
      <c r="D9" s="48">
        <f>C46</f>
        <v>490.32644163806822</v>
      </c>
      <c r="E9" s="49">
        <f>(1-E8)/2</f>
        <v>0.4</v>
      </c>
      <c r="F9" s="22"/>
      <c r="G9"/>
      <c r="I9" s="25" t="s">
        <v>29</v>
      </c>
      <c r="J9" s="22"/>
      <c r="K9" s="22"/>
      <c r="L9" s="22"/>
      <c r="M9" s="22"/>
      <c r="N9" s="14">
        <f>-PMT(N8,N7,N5)</f>
        <v>16.194196274224943</v>
      </c>
      <c r="P9" s="22"/>
      <c r="Q9" s="22"/>
      <c r="R9" s="22"/>
      <c r="S9" s="22"/>
      <c r="T9" s="22"/>
    </row>
    <row r="10" spans="1:20" ht="15" thickBot="1">
      <c r="A10" s="22"/>
      <c r="B10" s="46" t="s">
        <v>90</v>
      </c>
      <c r="C10" s="47">
        <f>C89</f>
        <v>298.4874700301159</v>
      </c>
      <c r="D10" s="48">
        <f>C101</f>
        <v>471.63230207777946</v>
      </c>
      <c r="E10" s="49">
        <f>E9</f>
        <v>0.4</v>
      </c>
      <c r="F10" s="22"/>
      <c r="G10"/>
      <c r="I10" s="25"/>
      <c r="J10" s="22"/>
      <c r="K10" s="22"/>
      <c r="L10" s="22"/>
      <c r="M10" s="22"/>
      <c r="N10" s="14"/>
      <c r="P10" s="22"/>
      <c r="Q10" s="22"/>
      <c r="R10" s="22"/>
      <c r="S10" s="22"/>
      <c r="T10" s="22"/>
    </row>
    <row r="11" spans="1:20" ht="15" thickBot="1">
      <c r="A11" s="22"/>
      <c r="B11" s="132" t="s">
        <v>30</v>
      </c>
      <c r="C11" s="133">
        <f>C8*$E8+C9*$E9+C10*$E10</f>
        <v>298.4874700301159</v>
      </c>
      <c r="D11" s="133">
        <f>D8*$E8+D9*$E9+D10*$E10</f>
        <v>433.75353497111479</v>
      </c>
      <c r="E11" s="49"/>
      <c r="F11" s="22"/>
      <c r="G11"/>
      <c r="I11" s="25" t="s">
        <v>31</v>
      </c>
      <c r="J11" s="22"/>
      <c r="K11" s="22"/>
      <c r="L11" s="22"/>
      <c r="M11" s="22"/>
      <c r="N11" s="55">
        <v>2</v>
      </c>
      <c r="P11" s="22"/>
      <c r="Q11" s="22"/>
      <c r="R11" s="22"/>
      <c r="S11" s="22"/>
      <c r="T11" s="22"/>
    </row>
    <row r="12" spans="1:20" ht="29" thickBot="1">
      <c r="A12" s="22"/>
      <c r="B12" s="51" t="s">
        <v>91</v>
      </c>
      <c r="C12" s="121">
        <f>D11-C11</f>
        <v>135.26606494099889</v>
      </c>
      <c r="D12" s="28"/>
      <c r="E12" s="29"/>
      <c r="F12" s="22"/>
      <c r="G12" s="166"/>
      <c r="I12" s="30"/>
      <c r="J12" s="28"/>
      <c r="K12" s="28"/>
      <c r="L12" s="28"/>
      <c r="M12" s="28"/>
      <c r="N12" s="19"/>
      <c r="P12" s="22"/>
      <c r="Q12" s="22"/>
      <c r="R12" s="22"/>
      <c r="S12" s="22"/>
      <c r="T12" s="22"/>
    </row>
    <row r="13" spans="1:20" ht="15" thickBot="1">
      <c r="A13" s="22"/>
      <c r="B13" s="22" t="s">
        <v>32</v>
      </c>
      <c r="C13" s="22"/>
      <c r="D13" s="22"/>
      <c r="E13" s="22"/>
      <c r="F13" s="22"/>
      <c r="G13"/>
      <c r="P13" s="22"/>
      <c r="Q13" s="22"/>
      <c r="R13" s="22"/>
      <c r="S13" s="22"/>
      <c r="T13" s="22"/>
    </row>
    <row r="14" spans="1:20" ht="14.5">
      <c r="A14" s="22"/>
      <c r="B14" s="31" t="s">
        <v>92</v>
      </c>
      <c r="C14" s="32"/>
      <c r="D14" s="32"/>
      <c r="E14" s="33"/>
      <c r="F14" s="22"/>
      <c r="G14"/>
      <c r="I14" s="134" t="s">
        <v>119</v>
      </c>
      <c r="J14" s="158"/>
      <c r="K14" s="157"/>
      <c r="L14" s="162">
        <v>56.3</v>
      </c>
      <c r="O14" s="22"/>
      <c r="P14" s="22"/>
      <c r="Q14" s="22"/>
      <c r="R14" s="22"/>
      <c r="S14" s="22"/>
      <c r="T14" s="22"/>
    </row>
    <row r="15" spans="1:20" ht="15" thickBot="1">
      <c r="A15" s="22"/>
      <c r="B15" s="35" t="s">
        <v>33</v>
      </c>
      <c r="C15" s="37"/>
      <c r="D15" s="37"/>
      <c r="E15" s="38"/>
      <c r="F15" s="22"/>
      <c r="G15"/>
      <c r="I15" s="106" t="s">
        <v>34</v>
      </c>
      <c r="J15" s="83"/>
      <c r="K15" s="83"/>
      <c r="L15" s="83"/>
      <c r="M15" s="22"/>
      <c r="N15" s="22"/>
      <c r="O15" s="22"/>
      <c r="P15" s="22"/>
      <c r="Q15" s="22"/>
      <c r="R15" s="22"/>
      <c r="S15" s="22"/>
      <c r="T15" s="22"/>
    </row>
    <row r="16" spans="1:20" ht="14.5">
      <c r="A16" s="22"/>
      <c r="B16" s="39"/>
      <c r="C16" s="180" t="s">
        <v>21</v>
      </c>
      <c r="D16" s="181"/>
      <c r="E16" s="40" t="s">
        <v>22</v>
      </c>
      <c r="F16" s="22"/>
      <c r="G16"/>
      <c r="I16" s="22" t="s">
        <v>108</v>
      </c>
      <c r="J16" s="22"/>
      <c r="K16" s="22"/>
      <c r="L16" s="22"/>
      <c r="M16" s="22"/>
      <c r="N16" s="22"/>
      <c r="O16" s="22"/>
      <c r="P16" s="22"/>
      <c r="Q16" s="22"/>
      <c r="R16" s="22"/>
      <c r="S16" s="22"/>
      <c r="T16" s="22"/>
    </row>
    <row r="17" spans="1:31" ht="14.5" thickBot="1">
      <c r="A17" s="22"/>
      <c r="B17" s="39"/>
      <c r="C17" s="42" t="s">
        <v>23</v>
      </c>
      <c r="D17" s="43" t="s">
        <v>24</v>
      </c>
      <c r="E17" s="44" t="s">
        <v>25</v>
      </c>
      <c r="F17" s="22"/>
      <c r="G17" s="144"/>
      <c r="J17" s="84"/>
      <c r="K17" s="84"/>
      <c r="L17" s="84"/>
      <c r="M17" s="22"/>
      <c r="N17" s="22"/>
      <c r="O17" s="22"/>
      <c r="P17" s="22"/>
      <c r="Q17" s="22"/>
      <c r="R17" s="22"/>
      <c r="S17" s="22"/>
      <c r="T17" s="22"/>
    </row>
    <row r="18" spans="1:31" ht="14.5">
      <c r="A18" s="22"/>
      <c r="B18" s="20" t="s">
        <v>88</v>
      </c>
      <c r="C18" s="17">
        <f>C60</f>
        <v>298.4874700301159</v>
      </c>
      <c r="D18" s="18">
        <f>C69</f>
        <v>244.85018742387848</v>
      </c>
      <c r="E18" s="45">
        <f>M20</f>
        <v>0.2</v>
      </c>
      <c r="F18" s="22"/>
      <c r="G18" s="145"/>
      <c r="I18" s="84" t="s">
        <v>35</v>
      </c>
      <c r="J18" s="22"/>
      <c r="K18" s="22"/>
      <c r="L18" s="22"/>
      <c r="M18" s="22"/>
      <c r="N18" s="22"/>
      <c r="O18" s="22"/>
      <c r="P18" s="22"/>
      <c r="Q18" s="22"/>
      <c r="R18" s="22"/>
      <c r="S18" s="22"/>
      <c r="T18" s="22"/>
    </row>
    <row r="19" spans="1:31" ht="15" thickBot="1">
      <c r="A19" s="22"/>
      <c r="B19" s="46" t="s">
        <v>89</v>
      </c>
      <c r="C19" s="47">
        <f>C62</f>
        <v>298.4874700301159</v>
      </c>
      <c r="D19" s="48">
        <f>C74</f>
        <v>667.41487513823381</v>
      </c>
      <c r="E19" s="49">
        <f>(1-E18)/2</f>
        <v>0.4</v>
      </c>
      <c r="F19" s="22"/>
      <c r="G19"/>
      <c r="H19" s="22"/>
      <c r="I19" s="22"/>
      <c r="J19" s="22"/>
      <c r="K19" s="22"/>
      <c r="L19" s="22"/>
      <c r="M19" s="22"/>
      <c r="N19" s="22"/>
      <c r="O19" s="22"/>
      <c r="P19" s="22"/>
      <c r="Q19" s="22"/>
      <c r="R19" s="22"/>
      <c r="S19" s="22"/>
      <c r="T19" s="22"/>
    </row>
    <row r="20" spans="1:31" ht="15" thickBot="1">
      <c r="A20" s="22"/>
      <c r="B20" s="46" t="s">
        <v>90</v>
      </c>
      <c r="C20" s="47">
        <f>C117</f>
        <v>298.4874700301159</v>
      </c>
      <c r="D20" s="48">
        <f>C129</f>
        <v>635.23464136910798</v>
      </c>
      <c r="E20" s="49">
        <f>E19</f>
        <v>0.4</v>
      </c>
      <c r="F20" s="22"/>
      <c r="G20"/>
      <c r="H20" s="22"/>
      <c r="I20" s="22" t="s">
        <v>36</v>
      </c>
      <c r="J20" s="22"/>
      <c r="K20" s="22"/>
      <c r="L20" s="22"/>
      <c r="M20" s="120">
        <v>0.2</v>
      </c>
      <c r="N20" s="22"/>
      <c r="O20" s="22"/>
      <c r="P20" s="22"/>
      <c r="Q20" s="22"/>
      <c r="R20" s="22"/>
      <c r="S20" s="22"/>
      <c r="T20" s="22"/>
    </row>
    <row r="21" spans="1:31" ht="15" thickBot="1">
      <c r="A21" s="22"/>
      <c r="B21" s="50" t="s">
        <v>30</v>
      </c>
      <c r="C21" s="131">
        <f>C18*$E18+C19*$E19+C20*$E20</f>
        <v>298.4874700301159</v>
      </c>
      <c r="D21" s="131">
        <f>D18*$E18+D19*$E19+D20*$E20</f>
        <v>570.02984408771249</v>
      </c>
      <c r="E21" s="49"/>
      <c r="F21" s="22"/>
      <c r="G21"/>
      <c r="H21" s="22"/>
      <c r="I21" s="22"/>
      <c r="J21" s="22"/>
      <c r="K21" s="22"/>
      <c r="L21" s="22"/>
      <c r="M21" s="22"/>
      <c r="N21" s="22"/>
      <c r="O21" s="22"/>
      <c r="P21" s="22"/>
      <c r="Q21" s="22"/>
      <c r="R21" s="22"/>
      <c r="S21" s="22"/>
      <c r="T21" s="22"/>
    </row>
    <row r="22" spans="1:31" ht="29" thickBot="1">
      <c r="A22" s="22"/>
      <c r="B22" s="51" t="s">
        <v>91</v>
      </c>
      <c r="C22" s="121">
        <f>D21-C21</f>
        <v>271.54237405759659</v>
      </c>
      <c r="D22" s="28"/>
      <c r="E22" s="29"/>
      <c r="F22" s="22"/>
      <c r="G22"/>
      <c r="H22" s="22"/>
      <c r="J22" s="22"/>
      <c r="K22" s="22"/>
      <c r="L22" s="22"/>
      <c r="M22" s="22"/>
      <c r="N22" s="22"/>
      <c r="O22" s="22"/>
      <c r="P22" s="22"/>
      <c r="Q22" s="22"/>
      <c r="R22" s="22"/>
      <c r="S22" s="22"/>
      <c r="T22" s="22"/>
    </row>
    <row r="23" spans="1:31" ht="14.5">
      <c r="A23" s="22"/>
      <c r="B23" s="22"/>
      <c r="C23" s="22"/>
      <c r="D23" s="22"/>
      <c r="E23" s="22"/>
      <c r="F23" s="26"/>
      <c r="G23"/>
      <c r="H23"/>
      <c r="I23"/>
      <c r="J23"/>
      <c r="K23"/>
      <c r="L23"/>
      <c r="M23"/>
      <c r="N23"/>
      <c r="O23" s="22"/>
      <c r="P23" s="22"/>
      <c r="Q23" s="22"/>
      <c r="R23" s="22"/>
      <c r="S23" s="22"/>
      <c r="T23" s="22"/>
    </row>
    <row r="24" spans="1:31" ht="14.5" thickBot="1">
      <c r="A24" s="22"/>
      <c r="B24" s="28"/>
      <c r="C24" s="28"/>
      <c r="D24" s="28"/>
      <c r="E24" s="28"/>
      <c r="F24" s="28"/>
      <c r="G24" s="28"/>
      <c r="H24" s="28"/>
      <c r="I24" s="28"/>
      <c r="J24" s="28"/>
      <c r="K24" s="28"/>
      <c r="L24" s="28"/>
      <c r="M24" s="28"/>
      <c r="N24" s="28"/>
      <c r="O24" s="28"/>
      <c r="P24" s="28"/>
      <c r="Q24" s="28"/>
      <c r="R24" s="28"/>
      <c r="S24" s="28"/>
      <c r="T24" s="22"/>
    </row>
    <row r="25" spans="1:31" ht="14.5">
      <c r="A25" s="24"/>
      <c r="B25" s="136" t="s">
        <v>37</v>
      </c>
      <c r="C25" s="58"/>
      <c r="D25" s="58"/>
      <c r="E25" s="58"/>
      <c r="F25" s="58"/>
      <c r="G25" s="58"/>
      <c r="H25" s="58"/>
      <c r="I25" s="58"/>
      <c r="J25" s="58"/>
      <c r="K25" s="58"/>
      <c r="L25" s="58"/>
      <c r="M25" s="58"/>
      <c r="N25" s="58"/>
      <c r="O25" s="58"/>
      <c r="P25" s="58"/>
      <c r="Q25" s="58"/>
      <c r="R25" s="58"/>
      <c r="S25" s="58"/>
      <c r="T25" s="25"/>
      <c r="U25"/>
      <c r="V25"/>
      <c r="W25"/>
      <c r="X25"/>
      <c r="Y25"/>
      <c r="Z25"/>
      <c r="AA25"/>
      <c r="AB25"/>
      <c r="AC25"/>
      <c r="AD25"/>
      <c r="AE25"/>
    </row>
    <row r="26" spans="1:31" ht="14.5">
      <c r="A26" s="22"/>
      <c r="B26" s="135" t="s">
        <v>20</v>
      </c>
      <c r="C26" s="34"/>
      <c r="D26" s="58"/>
      <c r="E26" s="58"/>
      <c r="F26" s="58"/>
      <c r="G26" s="58"/>
      <c r="H26" s="58"/>
      <c r="I26" s="58"/>
      <c r="J26" s="58"/>
      <c r="K26" s="58"/>
      <c r="L26" s="58"/>
      <c r="M26" s="58"/>
      <c r="N26" s="58"/>
      <c r="O26" s="58"/>
      <c r="P26" s="58"/>
      <c r="Q26" s="58"/>
      <c r="R26" s="58"/>
      <c r="S26" s="58"/>
      <c r="T26" s="25"/>
      <c r="U26"/>
      <c r="V26"/>
      <c r="W26"/>
      <c r="X26"/>
      <c r="Y26"/>
      <c r="Z26"/>
      <c r="AA26"/>
      <c r="AB26"/>
      <c r="AC26"/>
      <c r="AD26"/>
      <c r="AE26"/>
    </row>
    <row r="27" spans="1:31" ht="14.5">
      <c r="A27" s="22"/>
      <c r="B27" s="25" t="s">
        <v>38</v>
      </c>
      <c r="C27" s="74">
        <v>0.02</v>
      </c>
      <c r="D27" s="22" t="s">
        <v>39</v>
      </c>
      <c r="E27" s="22"/>
      <c r="F27" s="22"/>
      <c r="G27" s="22"/>
      <c r="H27" s="22"/>
      <c r="I27" s="22"/>
      <c r="J27" s="22"/>
      <c r="K27" s="22"/>
      <c r="L27" s="22"/>
      <c r="M27" s="22"/>
      <c r="N27" s="22"/>
      <c r="O27" s="22"/>
      <c r="P27" s="22"/>
      <c r="Q27" s="22"/>
      <c r="R27" s="22"/>
      <c r="S27" s="22"/>
      <c r="T27" s="22"/>
      <c r="U27"/>
      <c r="V27"/>
      <c r="W27"/>
      <c r="X27"/>
      <c r="Y27"/>
      <c r="Z27"/>
      <c r="AA27"/>
      <c r="AB27"/>
      <c r="AC27"/>
      <c r="AD27"/>
      <c r="AE27"/>
    </row>
    <row r="28" spans="1:31" ht="15" thickBot="1">
      <c r="A28" s="22"/>
      <c r="B28" s="22"/>
      <c r="C28" s="22"/>
      <c r="D28" s="22"/>
      <c r="E28" s="22"/>
      <c r="F28" s="22"/>
      <c r="G28" s="22"/>
      <c r="H28" s="22"/>
      <c r="I28" s="22"/>
      <c r="J28" s="22"/>
      <c r="K28" s="22"/>
      <c r="L28" s="22"/>
      <c r="M28" s="22"/>
      <c r="N28" s="22"/>
      <c r="O28" s="22"/>
      <c r="P28" s="22"/>
      <c r="Q28" s="22"/>
      <c r="R28" s="22"/>
      <c r="S28" s="22"/>
      <c r="T28" s="22"/>
      <c r="U28"/>
      <c r="V28"/>
      <c r="W28"/>
      <c r="X28"/>
      <c r="Y28"/>
      <c r="Z28"/>
      <c r="AA28"/>
      <c r="AB28"/>
      <c r="AC28"/>
      <c r="AD28"/>
      <c r="AE28"/>
    </row>
    <row r="29" spans="1:31" ht="14.5">
      <c r="A29" s="22"/>
      <c r="B29" s="59" t="s">
        <v>40</v>
      </c>
      <c r="C29" s="60"/>
      <c r="D29" s="61">
        <v>2025</v>
      </c>
      <c r="E29" s="61">
        <v>2026</v>
      </c>
      <c r="F29" s="61">
        <v>2027</v>
      </c>
      <c r="G29" s="61">
        <v>2028</v>
      </c>
      <c r="H29" s="61">
        <v>2029</v>
      </c>
      <c r="I29" s="61">
        <v>2030</v>
      </c>
      <c r="J29" s="61">
        <v>2031</v>
      </c>
      <c r="K29" s="61">
        <v>2032</v>
      </c>
      <c r="L29" s="61">
        <v>2033</v>
      </c>
      <c r="M29" s="61">
        <v>2034</v>
      </c>
      <c r="N29" s="61">
        <v>2035</v>
      </c>
      <c r="O29" s="61">
        <v>2036</v>
      </c>
      <c r="P29" s="61">
        <v>2037</v>
      </c>
      <c r="Q29" s="61">
        <v>2038</v>
      </c>
      <c r="R29" s="61">
        <v>2039</v>
      </c>
      <c r="S29" s="62">
        <v>2040</v>
      </c>
      <c r="T29" s="22"/>
      <c r="U29"/>
      <c r="V29"/>
      <c r="W29"/>
      <c r="X29"/>
      <c r="Y29"/>
      <c r="Z29"/>
      <c r="AA29"/>
      <c r="AB29"/>
      <c r="AC29"/>
      <c r="AD29"/>
      <c r="AE29"/>
    </row>
    <row r="30" spans="1:31" ht="15" thickBot="1">
      <c r="A30" s="22"/>
      <c r="B30" s="63"/>
      <c r="C30" s="64" t="s">
        <v>41</v>
      </c>
      <c r="D30" s="65">
        <v>0</v>
      </c>
      <c r="E30" s="65">
        <v>1</v>
      </c>
      <c r="F30" s="65">
        <v>2</v>
      </c>
      <c r="G30" s="65">
        <v>3</v>
      </c>
      <c r="H30" s="65">
        <v>4</v>
      </c>
      <c r="I30" s="65">
        <v>5</v>
      </c>
      <c r="J30" s="65">
        <v>6</v>
      </c>
      <c r="K30" s="65">
        <v>7</v>
      </c>
      <c r="L30" s="65">
        <v>8</v>
      </c>
      <c r="M30" s="65">
        <v>9</v>
      </c>
      <c r="N30" s="65">
        <v>10</v>
      </c>
      <c r="O30" s="65">
        <v>11</v>
      </c>
      <c r="P30" s="65">
        <v>12</v>
      </c>
      <c r="Q30" s="65">
        <v>13</v>
      </c>
      <c r="R30" s="65">
        <v>14</v>
      </c>
      <c r="S30" s="66">
        <v>15</v>
      </c>
      <c r="T30" s="22"/>
      <c r="U30"/>
      <c r="V30"/>
      <c r="W30"/>
      <c r="X30"/>
      <c r="Y30"/>
      <c r="Z30"/>
      <c r="AA30"/>
      <c r="AB30"/>
      <c r="AC30"/>
      <c r="AD30"/>
      <c r="AE30"/>
    </row>
    <row r="31" spans="1:31" ht="14.5">
      <c r="A31" s="22"/>
      <c r="B31" s="25"/>
      <c r="C31" s="67" t="s">
        <v>42</v>
      </c>
      <c r="D31" s="22"/>
      <c r="E31" s="22"/>
      <c r="F31" s="22"/>
      <c r="G31" s="22"/>
      <c r="H31" s="22"/>
      <c r="I31" s="22"/>
      <c r="J31" s="22"/>
      <c r="K31" s="22"/>
      <c r="L31" s="22"/>
      <c r="M31" s="22"/>
      <c r="N31" s="22"/>
      <c r="O31" s="22"/>
      <c r="P31" s="22"/>
      <c r="Q31" s="22"/>
      <c r="R31" s="22"/>
      <c r="S31" s="24"/>
      <c r="T31" s="22"/>
      <c r="U31"/>
      <c r="V31"/>
      <c r="W31"/>
      <c r="X31"/>
      <c r="Y31"/>
      <c r="Z31"/>
      <c r="AA31"/>
      <c r="AB31"/>
      <c r="AC31"/>
      <c r="AD31"/>
      <c r="AE31"/>
    </row>
    <row r="32" spans="1:31" ht="14.5">
      <c r="A32" s="22"/>
      <c r="B32" s="68" t="s">
        <v>95</v>
      </c>
      <c r="C32" s="16">
        <f>+NPV(N$8,E32:J32)+D32</f>
        <v>298.4874700301159</v>
      </c>
      <c r="D32" s="99">
        <v>0</v>
      </c>
      <c r="E32" s="99">
        <f>E41+$L$14*0.045</f>
        <v>14.179155689749606</v>
      </c>
      <c r="F32" s="99">
        <f>F41+$L$14*0.46</f>
        <v>144.22266029266603</v>
      </c>
      <c r="G32" s="99">
        <f>G41+$L$14*0.495</f>
        <v>154.89818401758438</v>
      </c>
      <c r="H32" s="156"/>
      <c r="I32" s="156"/>
      <c r="J32" s="156"/>
      <c r="K32" s="69"/>
      <c r="L32" s="69"/>
      <c r="M32" s="69"/>
      <c r="N32" s="69"/>
      <c r="O32" s="69"/>
      <c r="P32" s="69"/>
      <c r="Q32" s="69"/>
      <c r="R32" s="69"/>
      <c r="S32" s="70"/>
      <c r="T32" s="22"/>
      <c r="U32"/>
      <c r="V32"/>
      <c r="W32"/>
      <c r="X32"/>
      <c r="Y32"/>
      <c r="Z32"/>
      <c r="AA32"/>
      <c r="AB32"/>
      <c r="AC32"/>
      <c r="AD32"/>
      <c r="AE32"/>
    </row>
    <row r="33" spans="1:31" ht="14.5">
      <c r="A33" s="22"/>
      <c r="B33" s="25"/>
      <c r="C33" s="67" t="s">
        <v>42</v>
      </c>
      <c r="D33" s="71"/>
      <c r="E33" s="71"/>
      <c r="F33" s="71"/>
      <c r="G33" s="71"/>
      <c r="H33" s="71"/>
      <c r="I33" s="71"/>
      <c r="J33" s="71"/>
      <c r="K33" s="71"/>
      <c r="L33" s="71"/>
      <c r="M33" s="71"/>
      <c r="N33" s="71"/>
      <c r="O33" s="71"/>
      <c r="P33" s="71"/>
      <c r="Q33" s="71"/>
      <c r="R33" s="71"/>
      <c r="S33" s="56"/>
      <c r="T33" s="22"/>
      <c r="U33"/>
      <c r="V33"/>
      <c r="W33"/>
      <c r="X33"/>
      <c r="Y33"/>
      <c r="Z33"/>
      <c r="AA33"/>
      <c r="AB33"/>
      <c r="AC33"/>
      <c r="AD33"/>
      <c r="AE33"/>
    </row>
    <row r="34" spans="1:31" ht="15" thickBot="1">
      <c r="A34" s="22"/>
      <c r="B34" s="30" t="s">
        <v>96</v>
      </c>
      <c r="C34" s="15">
        <f>+NPV($N$8,E34:J34)+D34</f>
        <v>298.4874700301159</v>
      </c>
      <c r="D34" s="100">
        <v>0</v>
      </c>
      <c r="E34" s="100">
        <f>E32</f>
        <v>14.179155689749606</v>
      </c>
      <c r="F34" s="100">
        <f>F32</f>
        <v>144.22266029266603</v>
      </c>
      <c r="G34" s="100">
        <f>G32</f>
        <v>154.89818401758438</v>
      </c>
      <c r="H34" s="95"/>
      <c r="I34" s="95"/>
      <c r="J34" s="95"/>
      <c r="K34" s="72"/>
      <c r="L34" s="72"/>
      <c r="M34" s="72"/>
      <c r="N34" s="72"/>
      <c r="O34" s="72"/>
      <c r="P34" s="72"/>
      <c r="Q34" s="72"/>
      <c r="R34" s="72"/>
      <c r="S34" s="73"/>
      <c r="T34" s="22"/>
      <c r="U34"/>
      <c r="V34"/>
      <c r="W34"/>
      <c r="X34"/>
      <c r="Y34"/>
      <c r="Z34"/>
      <c r="AA34"/>
      <c r="AB34"/>
      <c r="AC34"/>
      <c r="AD34"/>
      <c r="AE34"/>
    </row>
    <row r="35" spans="1:31">
      <c r="A35" s="22"/>
      <c r="B35" s="91" t="s">
        <v>43</v>
      </c>
      <c r="C35" s="90"/>
      <c r="D35" s="71"/>
      <c r="E35" s="71"/>
      <c r="F35" s="71"/>
      <c r="G35" s="71"/>
      <c r="H35" s="71"/>
      <c r="I35" s="71"/>
      <c r="J35" s="71"/>
      <c r="K35" s="71"/>
      <c r="L35" s="71"/>
      <c r="M35" s="71"/>
      <c r="N35" s="71"/>
      <c r="O35" s="71"/>
      <c r="P35" s="71"/>
      <c r="Q35" s="71"/>
      <c r="R35" s="71"/>
      <c r="S35" s="71"/>
      <c r="T35" s="22"/>
    </row>
    <row r="36" spans="1:31">
      <c r="A36" s="22"/>
      <c r="B36" s="89" t="s">
        <v>85</v>
      </c>
      <c r="C36" s="90"/>
      <c r="D36" s="71"/>
      <c r="E36" s="71"/>
      <c r="F36" s="71"/>
      <c r="G36" s="71"/>
      <c r="H36" s="71"/>
      <c r="I36" s="71"/>
      <c r="J36" s="71"/>
      <c r="K36" s="71"/>
      <c r="L36" s="71"/>
      <c r="M36" s="71"/>
      <c r="N36" s="71"/>
      <c r="O36" s="71"/>
      <c r="P36" s="71"/>
      <c r="Q36" s="71"/>
      <c r="R36" s="71"/>
      <c r="S36" s="71"/>
      <c r="T36" s="22"/>
    </row>
    <row r="37" spans="1:31" ht="14.5" thickBot="1">
      <c r="A37" s="22"/>
      <c r="C37" s="71"/>
      <c r="D37" s="71"/>
      <c r="E37" s="71"/>
      <c r="F37" s="71"/>
      <c r="G37" s="71"/>
      <c r="H37" s="71"/>
      <c r="I37" s="71"/>
      <c r="J37" s="71"/>
      <c r="K37" s="71"/>
      <c r="L37" s="71"/>
      <c r="M37" s="71"/>
      <c r="N37" s="71"/>
      <c r="O37" s="71"/>
      <c r="P37" s="71"/>
      <c r="Q37" s="71"/>
      <c r="R37" s="71"/>
      <c r="S37" s="71"/>
      <c r="T37" s="22"/>
    </row>
    <row r="38" spans="1:31">
      <c r="A38" s="22"/>
      <c r="B38" s="59" t="s">
        <v>45</v>
      </c>
      <c r="C38" s="60"/>
      <c r="D38" s="61">
        <v>2025</v>
      </c>
      <c r="E38" s="61">
        <v>2026</v>
      </c>
      <c r="F38" s="61">
        <v>2027</v>
      </c>
      <c r="G38" s="61">
        <v>2028</v>
      </c>
      <c r="H38" s="61">
        <v>2029</v>
      </c>
      <c r="I38" s="61">
        <v>2030</v>
      </c>
      <c r="J38" s="61">
        <v>2031</v>
      </c>
      <c r="K38" s="61">
        <v>2032</v>
      </c>
      <c r="L38" s="61">
        <v>2033</v>
      </c>
      <c r="M38" s="61">
        <v>2034</v>
      </c>
      <c r="N38" s="61">
        <v>2035</v>
      </c>
      <c r="O38" s="61">
        <v>2036</v>
      </c>
      <c r="P38" s="61">
        <v>2037</v>
      </c>
      <c r="Q38" s="61">
        <v>2038</v>
      </c>
      <c r="R38" s="61">
        <v>2039</v>
      </c>
      <c r="S38" s="62">
        <v>2040</v>
      </c>
      <c r="T38" s="22"/>
    </row>
    <row r="39" spans="1:31" ht="14.5" thickBot="1">
      <c r="A39" s="22"/>
      <c r="B39" s="63"/>
      <c r="C39" s="64" t="s">
        <v>41</v>
      </c>
      <c r="D39" s="65">
        <v>0</v>
      </c>
      <c r="E39" s="65">
        <v>1</v>
      </c>
      <c r="F39" s="65">
        <v>2</v>
      </c>
      <c r="G39" s="65">
        <v>3</v>
      </c>
      <c r="H39" s="65">
        <v>4</v>
      </c>
      <c r="I39" s="65">
        <v>5</v>
      </c>
      <c r="J39" s="65">
        <v>6</v>
      </c>
      <c r="K39" s="65">
        <v>7</v>
      </c>
      <c r="L39" s="65">
        <v>8</v>
      </c>
      <c r="M39" s="65">
        <v>9</v>
      </c>
      <c r="N39" s="65">
        <v>10</v>
      </c>
      <c r="O39" s="65">
        <v>11</v>
      </c>
      <c r="P39" s="65">
        <v>12</v>
      </c>
      <c r="Q39" s="65">
        <v>13</v>
      </c>
      <c r="R39" s="65">
        <v>14</v>
      </c>
      <c r="S39" s="66">
        <v>15</v>
      </c>
      <c r="T39" s="22"/>
    </row>
    <row r="40" spans="1:31">
      <c r="A40" s="22"/>
      <c r="B40" s="25"/>
      <c r="C40" s="67" t="s">
        <v>42</v>
      </c>
      <c r="D40" s="22"/>
      <c r="E40" s="22"/>
      <c r="F40" s="22"/>
      <c r="G40" s="22"/>
      <c r="H40" s="22"/>
      <c r="I40" s="22"/>
      <c r="J40" s="22"/>
      <c r="K40" s="22"/>
      <c r="L40" s="22"/>
      <c r="M40" s="22"/>
      <c r="N40" s="22"/>
      <c r="O40" s="22"/>
      <c r="P40" s="22"/>
      <c r="Q40" s="22"/>
      <c r="R40" s="22"/>
      <c r="S40" s="24"/>
      <c r="T40" s="22"/>
    </row>
    <row r="41" spans="1:31">
      <c r="A41" s="22"/>
      <c r="B41" s="68" t="s">
        <v>95</v>
      </c>
      <c r="C41" s="16">
        <f>+NPV($N$8,E41:J41)+D41</f>
        <v>244.85018742387848</v>
      </c>
      <c r="D41" s="99">
        <v>0</v>
      </c>
      <c r="E41" s="99">
        <v>11.645655689749606</v>
      </c>
      <c r="F41" s="99">
        <v>118.32466029266602</v>
      </c>
      <c r="G41" s="99">
        <v>127.02968401758439</v>
      </c>
      <c r="H41" s="156"/>
      <c r="I41" s="156"/>
      <c r="J41" s="156"/>
      <c r="K41" s="69"/>
      <c r="L41" s="69"/>
      <c r="M41" s="69"/>
      <c r="N41" s="69"/>
      <c r="O41" s="69"/>
      <c r="P41" s="69"/>
      <c r="Q41" s="69"/>
      <c r="R41" s="69"/>
      <c r="S41" s="70"/>
      <c r="T41" s="22"/>
    </row>
    <row r="42" spans="1:31">
      <c r="A42" s="22"/>
      <c r="B42" s="25"/>
      <c r="C42" s="67" t="s">
        <v>42</v>
      </c>
      <c r="D42" s="71"/>
      <c r="E42" s="71"/>
      <c r="F42" s="71"/>
      <c r="G42" s="71"/>
      <c r="H42" s="71"/>
      <c r="I42" s="71"/>
      <c r="J42" s="71"/>
      <c r="K42" s="71"/>
      <c r="L42" s="71"/>
      <c r="M42" s="71"/>
      <c r="N42" s="71"/>
      <c r="O42" s="71"/>
      <c r="P42" s="71"/>
      <c r="Q42" s="71"/>
      <c r="R42" s="71"/>
      <c r="S42" s="56"/>
      <c r="T42" s="22"/>
    </row>
    <row r="43" spans="1:31">
      <c r="A43" s="24"/>
      <c r="B43" s="87" t="s">
        <v>97</v>
      </c>
      <c r="C43" s="86"/>
      <c r="D43" s="97">
        <f>D41</f>
        <v>0</v>
      </c>
      <c r="E43" s="97">
        <f>E41</f>
        <v>11.645655689749606</v>
      </c>
      <c r="F43" s="97">
        <f>F41</f>
        <v>118.32466029266602</v>
      </c>
      <c r="G43" s="97">
        <f>G41</f>
        <v>127.02968401758439</v>
      </c>
      <c r="H43" s="97"/>
      <c r="I43" s="97"/>
      <c r="J43" s="101">
        <v>11.645655689749606</v>
      </c>
      <c r="K43" s="101">
        <v>118.32466029266602</v>
      </c>
      <c r="L43" s="101">
        <v>127.02968401758439</v>
      </c>
      <c r="M43" s="154"/>
      <c r="N43" s="154"/>
      <c r="O43" s="154"/>
      <c r="P43" s="154"/>
      <c r="Q43" s="71"/>
      <c r="R43" s="71"/>
      <c r="S43" s="56"/>
      <c r="T43" s="22"/>
    </row>
    <row r="44" spans="1:31">
      <c r="A44" s="22"/>
      <c r="B44" s="87" t="s">
        <v>46</v>
      </c>
      <c r="C44" s="86"/>
      <c r="D44" s="98">
        <v>0</v>
      </c>
      <c r="E44" s="98">
        <v>0</v>
      </c>
      <c r="F44" s="98">
        <v>0</v>
      </c>
      <c r="G44" s="98">
        <v>0</v>
      </c>
      <c r="H44" s="98">
        <v>0</v>
      </c>
      <c r="I44" s="101">
        <v>3</v>
      </c>
      <c r="J44" s="101">
        <v>3</v>
      </c>
      <c r="K44" s="101">
        <v>3</v>
      </c>
      <c r="L44" s="97">
        <v>3</v>
      </c>
      <c r="M44" s="71"/>
      <c r="N44" s="71"/>
      <c r="O44" s="71"/>
      <c r="P44" s="155"/>
      <c r="Q44" s="71"/>
      <c r="R44" s="71"/>
      <c r="S44" s="56"/>
      <c r="T44" s="22"/>
    </row>
    <row r="45" spans="1:31">
      <c r="A45" s="22"/>
      <c r="B45" s="25" t="s">
        <v>47</v>
      </c>
      <c r="C45" s="67"/>
      <c r="D45" s="98">
        <v>0</v>
      </c>
      <c r="E45" s="98">
        <v>0</v>
      </c>
      <c r="F45" s="98">
        <v>0</v>
      </c>
      <c r="G45" s="98">
        <v>0</v>
      </c>
      <c r="H45" s="98">
        <v>0</v>
      </c>
      <c r="I45" s="98">
        <v>0</v>
      </c>
      <c r="J45" s="98">
        <v>0</v>
      </c>
      <c r="K45" s="98">
        <v>0</v>
      </c>
      <c r="L45" s="98">
        <v>0</v>
      </c>
      <c r="M45" s="98">
        <v>0</v>
      </c>
      <c r="N45" s="97">
        <f>N9/2</f>
        <v>8.0970981371124715</v>
      </c>
      <c r="O45" s="97">
        <f>N9/2</f>
        <v>8.0970981371124715</v>
      </c>
      <c r="P45" s="155"/>
      <c r="Q45" s="71"/>
      <c r="R45" s="71"/>
      <c r="S45" s="56"/>
      <c r="T45" s="22"/>
    </row>
    <row r="46" spans="1:31" ht="14.5" thickBot="1">
      <c r="A46" s="22"/>
      <c r="B46" s="27" t="s">
        <v>98</v>
      </c>
      <c r="C46" s="15">
        <f>+NPV($N$8,E46:P46)+D46</f>
        <v>490.32644163806822</v>
      </c>
      <c r="D46" s="95">
        <f>SUM(D43:D45)</f>
        <v>0</v>
      </c>
      <c r="E46" s="95">
        <f>SUM(E43:E45)</f>
        <v>11.645655689749606</v>
      </c>
      <c r="F46" s="95">
        <f t="shared" ref="F46:N46" si="0">SUM(F43:F45)</f>
        <v>118.32466029266602</v>
      </c>
      <c r="G46" s="95">
        <f t="shared" si="0"/>
        <v>127.02968401758439</v>
      </c>
      <c r="H46" s="95">
        <f t="shared" si="0"/>
        <v>0</v>
      </c>
      <c r="I46" s="95">
        <f t="shared" si="0"/>
        <v>3</v>
      </c>
      <c r="J46" s="95">
        <f t="shared" si="0"/>
        <v>14.645655689749606</v>
      </c>
      <c r="K46" s="95">
        <f t="shared" si="0"/>
        <v>121.32466029266602</v>
      </c>
      <c r="L46" s="95">
        <f t="shared" si="0"/>
        <v>130.02968401758437</v>
      </c>
      <c r="M46" s="95">
        <f t="shared" si="0"/>
        <v>0</v>
      </c>
      <c r="N46" s="95">
        <f t="shared" si="0"/>
        <v>8.0970981371124715</v>
      </c>
      <c r="O46" s="95">
        <f>SUM(O43:O45)</f>
        <v>8.0970981371124715</v>
      </c>
      <c r="P46" s="95"/>
      <c r="Q46" s="72"/>
      <c r="R46" s="72"/>
      <c r="S46" s="73"/>
      <c r="T46" s="22"/>
    </row>
    <row r="47" spans="1:31">
      <c r="A47" s="22"/>
      <c r="B47" s="91" t="s">
        <v>43</v>
      </c>
      <c r="C47" s="92"/>
      <c r="D47" s="93"/>
      <c r="E47" s="93"/>
      <c r="F47" s="93"/>
      <c r="G47" s="93"/>
      <c r="H47" s="94"/>
      <c r="I47" s="94"/>
      <c r="J47" s="94"/>
      <c r="K47" s="94"/>
      <c r="L47" s="71"/>
      <c r="M47" s="71"/>
      <c r="N47" s="71"/>
      <c r="O47" s="71"/>
      <c r="P47" s="71"/>
      <c r="Q47" s="71"/>
      <c r="R47" s="71"/>
      <c r="S47" s="71"/>
      <c r="T47" s="22"/>
    </row>
    <row r="48" spans="1:31">
      <c r="A48" s="22"/>
      <c r="B48" s="89" t="s">
        <v>86</v>
      </c>
      <c r="C48" s="92"/>
      <c r="D48" s="93"/>
      <c r="E48" s="93"/>
      <c r="F48" s="93"/>
      <c r="G48" s="93"/>
      <c r="H48" s="94"/>
      <c r="I48" s="94"/>
      <c r="J48" s="94"/>
      <c r="K48" s="94"/>
      <c r="L48" s="71"/>
      <c r="M48" s="71"/>
      <c r="N48" s="71"/>
      <c r="O48" s="71"/>
      <c r="P48" s="71"/>
      <c r="Q48" s="71"/>
      <c r="R48" s="71"/>
      <c r="S48" s="71"/>
      <c r="T48" s="22"/>
    </row>
    <row r="49" spans="1:20">
      <c r="A49" s="22"/>
      <c r="B49" s="89" t="s">
        <v>120</v>
      </c>
      <c r="C49" s="93"/>
      <c r="D49" s="93"/>
      <c r="E49" s="93"/>
      <c r="F49" s="93"/>
      <c r="G49" s="93"/>
      <c r="H49" s="93"/>
      <c r="I49" s="93"/>
      <c r="J49" s="93"/>
      <c r="K49" s="93"/>
      <c r="L49" s="71"/>
      <c r="M49" s="71"/>
      <c r="N49" s="71"/>
      <c r="O49" s="71"/>
      <c r="P49" s="71"/>
      <c r="Q49" s="71"/>
      <c r="R49" s="71"/>
      <c r="S49" s="71"/>
      <c r="T49" s="22"/>
    </row>
    <row r="50" spans="1:20">
      <c r="A50" s="22"/>
      <c r="B50" s="89" t="s">
        <v>49</v>
      </c>
      <c r="C50" s="93"/>
      <c r="D50" s="93"/>
      <c r="E50" s="93"/>
      <c r="F50" s="93"/>
      <c r="G50" s="93"/>
      <c r="H50" s="93"/>
      <c r="I50" s="93"/>
      <c r="J50" s="93"/>
      <c r="K50" s="93"/>
      <c r="L50" s="71"/>
      <c r="M50" s="71"/>
      <c r="N50" s="71"/>
      <c r="O50" s="71"/>
      <c r="P50" s="71"/>
      <c r="Q50" s="71"/>
      <c r="R50" s="71"/>
      <c r="S50" s="71"/>
      <c r="T50" s="22"/>
    </row>
    <row r="51" spans="1:20">
      <c r="A51" s="22"/>
      <c r="C51" s="93"/>
      <c r="D51" s="93"/>
      <c r="E51" s="93"/>
      <c r="F51" s="93"/>
      <c r="G51" s="93"/>
      <c r="H51" s="93"/>
      <c r="I51" s="93"/>
      <c r="J51" s="93"/>
      <c r="K51" s="93"/>
      <c r="L51" s="71"/>
      <c r="M51" s="71"/>
      <c r="N51" s="71"/>
      <c r="O51" s="71"/>
      <c r="P51" s="71"/>
      <c r="Q51" s="71"/>
      <c r="R51" s="71"/>
      <c r="S51" s="71"/>
      <c r="T51" s="22"/>
    </row>
    <row r="52" spans="1:20" ht="14.5" thickBot="1">
      <c r="A52" s="22"/>
      <c r="B52" s="72"/>
      <c r="C52" s="72"/>
      <c r="D52" s="72"/>
      <c r="E52" s="72"/>
      <c r="F52" s="72"/>
      <c r="G52" s="72"/>
      <c r="H52" s="72"/>
      <c r="I52" s="72"/>
      <c r="J52" s="72"/>
      <c r="K52" s="72"/>
      <c r="L52" s="72"/>
      <c r="M52" s="72"/>
      <c r="N52" s="72"/>
      <c r="O52" s="72"/>
      <c r="P52" s="72"/>
      <c r="Q52" s="72"/>
      <c r="R52" s="72"/>
      <c r="S52" s="72"/>
      <c r="T52" s="22"/>
    </row>
    <row r="53" spans="1:20">
      <c r="A53" s="22"/>
      <c r="B53" s="31" t="s">
        <v>37</v>
      </c>
      <c r="C53" s="58"/>
      <c r="D53" s="58"/>
      <c r="E53" s="58"/>
      <c r="F53" s="58"/>
      <c r="G53" s="58"/>
      <c r="H53" s="58"/>
      <c r="I53" s="58"/>
      <c r="J53" s="58"/>
      <c r="K53" s="58"/>
      <c r="L53" s="58"/>
      <c r="M53" s="58"/>
      <c r="N53" s="58"/>
      <c r="O53" s="58"/>
      <c r="P53" s="58"/>
      <c r="Q53" s="58"/>
      <c r="R53" s="58"/>
      <c r="S53" s="33"/>
      <c r="T53" s="22"/>
    </row>
    <row r="54" spans="1:20">
      <c r="A54" s="24"/>
      <c r="B54" s="34" t="s">
        <v>50</v>
      </c>
      <c r="C54" s="58"/>
      <c r="D54" s="58"/>
      <c r="E54" s="58"/>
      <c r="F54" s="58"/>
      <c r="G54" s="58"/>
      <c r="H54" s="58"/>
      <c r="I54" s="58"/>
      <c r="J54" s="58"/>
      <c r="K54" s="58"/>
      <c r="L54" s="58"/>
      <c r="M54" s="58"/>
      <c r="N54" s="58"/>
      <c r="O54" s="58"/>
      <c r="P54" s="58"/>
      <c r="Q54" s="58"/>
      <c r="R54" s="58"/>
      <c r="S54" s="139"/>
      <c r="T54" s="22"/>
    </row>
    <row r="55" spans="1:20">
      <c r="A55" s="22"/>
      <c r="B55" s="25" t="s">
        <v>38</v>
      </c>
      <c r="C55" s="74">
        <v>0.02</v>
      </c>
      <c r="D55" s="22" t="s">
        <v>39</v>
      </c>
      <c r="E55" s="22"/>
      <c r="F55" s="22"/>
      <c r="G55" s="22"/>
      <c r="H55" s="22"/>
      <c r="I55" s="22"/>
      <c r="J55" s="22"/>
      <c r="K55" s="22"/>
      <c r="L55" s="22"/>
      <c r="M55" s="22"/>
      <c r="N55" s="22"/>
      <c r="O55" s="22"/>
      <c r="P55" s="22"/>
      <c r="Q55" s="22"/>
      <c r="R55" s="22"/>
      <c r="S55" s="22"/>
      <c r="T55" s="22"/>
    </row>
    <row r="56" spans="1:20" ht="14.5" thickBot="1">
      <c r="A56" s="22"/>
      <c r="B56" s="22"/>
      <c r="C56" s="22"/>
      <c r="D56" s="22"/>
      <c r="E56" s="22"/>
      <c r="F56" s="22"/>
      <c r="G56" s="22"/>
      <c r="H56" s="22"/>
      <c r="I56" s="22"/>
      <c r="J56" s="22"/>
      <c r="K56" s="22"/>
      <c r="L56" s="22"/>
      <c r="M56" s="22"/>
      <c r="N56" s="22"/>
      <c r="O56" s="22"/>
      <c r="P56" s="22"/>
      <c r="Q56" s="22"/>
      <c r="R56" s="22"/>
      <c r="S56" s="22"/>
      <c r="T56" s="22"/>
    </row>
    <row r="57" spans="1:20">
      <c r="A57" s="22"/>
      <c r="B57" s="75" t="s">
        <v>40</v>
      </c>
      <c r="C57" s="76"/>
      <c r="D57" s="77">
        <v>2025</v>
      </c>
      <c r="E57" s="77">
        <v>2026</v>
      </c>
      <c r="F57" s="77">
        <v>2027</v>
      </c>
      <c r="G57" s="77">
        <v>2028</v>
      </c>
      <c r="H57" s="77">
        <v>2029</v>
      </c>
      <c r="I57" s="77">
        <v>2030</v>
      </c>
      <c r="J57" s="77">
        <v>2031</v>
      </c>
      <c r="K57" s="77">
        <v>2032</v>
      </c>
      <c r="L57" s="77">
        <v>2033</v>
      </c>
      <c r="M57" s="77">
        <v>2034</v>
      </c>
      <c r="N57" s="77">
        <v>2035</v>
      </c>
      <c r="O57" s="77">
        <v>2036</v>
      </c>
      <c r="P57" s="77">
        <v>2037</v>
      </c>
      <c r="Q57" s="77">
        <v>2038</v>
      </c>
      <c r="R57" s="77">
        <v>2039</v>
      </c>
      <c r="S57" s="78">
        <v>2040</v>
      </c>
      <c r="T57" s="22"/>
    </row>
    <row r="58" spans="1:20" ht="14.5" thickBot="1">
      <c r="A58" s="22"/>
      <c r="B58" s="79"/>
      <c r="C58" s="80" t="s">
        <v>41</v>
      </c>
      <c r="D58" s="81">
        <v>0</v>
      </c>
      <c r="E58" s="81">
        <v>1</v>
      </c>
      <c r="F58" s="81">
        <v>2</v>
      </c>
      <c r="G58" s="81">
        <v>3</v>
      </c>
      <c r="H58" s="81">
        <v>4</v>
      </c>
      <c r="I58" s="81">
        <v>5</v>
      </c>
      <c r="J58" s="81">
        <v>6</v>
      </c>
      <c r="K58" s="81">
        <v>7</v>
      </c>
      <c r="L58" s="81">
        <v>8</v>
      </c>
      <c r="M58" s="81">
        <v>9</v>
      </c>
      <c r="N58" s="81">
        <v>10</v>
      </c>
      <c r="O58" s="81">
        <v>11</v>
      </c>
      <c r="P58" s="81">
        <v>12</v>
      </c>
      <c r="Q58" s="81">
        <v>13</v>
      </c>
      <c r="R58" s="81">
        <v>14</v>
      </c>
      <c r="S58" s="82">
        <v>15</v>
      </c>
      <c r="T58" s="22"/>
    </row>
    <row r="59" spans="1:20">
      <c r="A59" s="22"/>
      <c r="B59" s="25"/>
      <c r="C59" s="67" t="s">
        <v>42</v>
      </c>
      <c r="D59" s="22"/>
      <c r="E59" s="22"/>
      <c r="F59" s="22"/>
      <c r="G59" s="22"/>
      <c r="H59" s="22"/>
      <c r="I59" s="22"/>
      <c r="J59" s="22"/>
      <c r="K59" s="22"/>
      <c r="L59" s="22"/>
      <c r="M59" s="22"/>
      <c r="N59" s="22"/>
      <c r="O59" s="22"/>
      <c r="P59" s="22"/>
      <c r="Q59" s="22"/>
      <c r="R59" s="22"/>
      <c r="S59" s="24"/>
      <c r="T59" s="22"/>
    </row>
    <row r="60" spans="1:20">
      <c r="A60" s="22"/>
      <c r="B60" s="68" t="s">
        <v>95</v>
      </c>
      <c r="C60" s="16">
        <f>+NPV($N$8,E60:J60)+D60</f>
        <v>298.4874700301159</v>
      </c>
      <c r="D60" s="99">
        <f>D32</f>
        <v>0</v>
      </c>
      <c r="E60" s="99">
        <f t="shared" ref="E60:G60" si="1">E32</f>
        <v>14.179155689749606</v>
      </c>
      <c r="F60" s="99">
        <f t="shared" si="1"/>
        <v>144.22266029266603</v>
      </c>
      <c r="G60" s="99">
        <f t="shared" si="1"/>
        <v>154.89818401758438</v>
      </c>
      <c r="H60" s="156"/>
      <c r="I60" s="156"/>
      <c r="J60" s="156"/>
      <c r="K60" s="69"/>
      <c r="L60" s="69"/>
      <c r="M60" s="69"/>
      <c r="N60" s="69"/>
      <c r="O60" s="69"/>
      <c r="P60" s="69"/>
      <c r="Q60" s="69"/>
      <c r="R60" s="69"/>
      <c r="S60" s="70"/>
      <c r="T60" s="22"/>
    </row>
    <row r="61" spans="1:20">
      <c r="A61" s="22"/>
      <c r="B61" s="25"/>
      <c r="C61" s="67" t="s">
        <v>42</v>
      </c>
      <c r="D61" s="71"/>
      <c r="E61" s="71"/>
      <c r="F61" s="71"/>
      <c r="G61" s="71"/>
      <c r="H61" s="71"/>
      <c r="I61" s="71"/>
      <c r="J61" s="71"/>
      <c r="K61" s="71"/>
      <c r="L61" s="71"/>
      <c r="M61" s="71"/>
      <c r="N61" s="71"/>
      <c r="O61" s="71"/>
      <c r="P61" s="71"/>
      <c r="Q61" s="71"/>
      <c r="R61" s="71"/>
      <c r="S61" s="56"/>
      <c r="T61" s="22"/>
    </row>
    <row r="62" spans="1:20" ht="14.5" thickBot="1">
      <c r="A62" s="22"/>
      <c r="B62" s="30" t="s">
        <v>99</v>
      </c>
      <c r="C62" s="15">
        <f>+NPV($N$8,E62:J62)+D62</f>
        <v>298.4874700301159</v>
      </c>
      <c r="D62" s="100">
        <f>D34</f>
        <v>0</v>
      </c>
      <c r="E62" s="100">
        <f t="shared" ref="E62:G62" si="2">E34</f>
        <v>14.179155689749606</v>
      </c>
      <c r="F62" s="100">
        <f t="shared" si="2"/>
        <v>144.22266029266603</v>
      </c>
      <c r="G62" s="100">
        <f t="shared" si="2"/>
        <v>154.89818401758438</v>
      </c>
      <c r="H62" s="95"/>
      <c r="I62" s="95"/>
      <c r="J62" s="95"/>
      <c r="K62" s="72"/>
      <c r="L62" s="72"/>
      <c r="M62" s="72"/>
      <c r="N62" s="72"/>
      <c r="O62" s="72"/>
      <c r="P62" s="72"/>
      <c r="Q62" s="72"/>
      <c r="R62" s="72"/>
      <c r="S62" s="73"/>
      <c r="T62" s="22"/>
    </row>
    <row r="63" spans="1:20">
      <c r="A63" s="22"/>
      <c r="B63" s="91" t="s">
        <v>43</v>
      </c>
      <c r="C63" s="90"/>
      <c r="D63" s="71"/>
      <c r="E63" s="71"/>
      <c r="F63" s="71"/>
      <c r="G63" s="71"/>
      <c r="H63" s="71"/>
      <c r="I63" s="71"/>
      <c r="J63" s="71"/>
      <c r="K63" s="71"/>
      <c r="L63" s="71"/>
      <c r="M63" s="71"/>
      <c r="N63" s="71"/>
      <c r="O63" s="71"/>
      <c r="P63" s="71"/>
      <c r="Q63" s="71"/>
      <c r="R63" s="71"/>
      <c r="S63" s="71"/>
      <c r="T63" s="22"/>
    </row>
    <row r="64" spans="1:20">
      <c r="A64" s="22"/>
      <c r="B64" s="89" t="s">
        <v>44</v>
      </c>
      <c r="C64" s="90"/>
      <c r="D64" s="71"/>
      <c r="E64" s="71"/>
      <c r="F64" s="71"/>
      <c r="G64" s="71"/>
      <c r="H64" s="71"/>
      <c r="I64" s="71"/>
      <c r="J64" s="71"/>
      <c r="K64" s="71"/>
      <c r="L64" s="71"/>
      <c r="M64" s="71"/>
      <c r="N64" s="71"/>
      <c r="O64" s="71"/>
      <c r="P64" s="71"/>
      <c r="Q64" s="71"/>
      <c r="R64" s="71"/>
      <c r="S64" s="71"/>
      <c r="T64" s="22"/>
    </row>
    <row r="65" spans="1:22" ht="14.5" thickBot="1">
      <c r="A65" s="22"/>
      <c r="B65" s="22"/>
      <c r="C65" s="71"/>
      <c r="D65" s="71"/>
      <c r="E65" s="71"/>
      <c r="F65" s="71"/>
      <c r="G65" s="71"/>
      <c r="H65" s="71"/>
      <c r="I65" s="71"/>
      <c r="J65" s="71"/>
      <c r="K65" s="71"/>
      <c r="L65" s="71"/>
      <c r="M65" s="71"/>
      <c r="N65" s="71"/>
      <c r="O65" s="71"/>
      <c r="P65" s="71"/>
      <c r="Q65" s="71"/>
      <c r="R65" s="71"/>
      <c r="S65" s="71"/>
      <c r="T65" s="22"/>
    </row>
    <row r="66" spans="1:22">
      <c r="A66" s="22"/>
      <c r="B66" s="75" t="s">
        <v>45</v>
      </c>
      <c r="C66" s="76"/>
      <c r="D66" s="77">
        <v>2025</v>
      </c>
      <c r="E66" s="77">
        <v>2026</v>
      </c>
      <c r="F66" s="77">
        <v>2027</v>
      </c>
      <c r="G66" s="77">
        <v>2028</v>
      </c>
      <c r="H66" s="77">
        <v>2029</v>
      </c>
      <c r="I66" s="77">
        <v>2030</v>
      </c>
      <c r="J66" s="77">
        <v>2031</v>
      </c>
      <c r="K66" s="77">
        <v>2032</v>
      </c>
      <c r="L66" s="77">
        <v>2033</v>
      </c>
      <c r="M66" s="77">
        <v>2034</v>
      </c>
      <c r="N66" s="77">
        <v>2035</v>
      </c>
      <c r="O66" s="77">
        <v>2036</v>
      </c>
      <c r="P66" s="77">
        <v>2037</v>
      </c>
      <c r="Q66" s="77">
        <v>2038</v>
      </c>
      <c r="R66" s="77">
        <v>2039</v>
      </c>
      <c r="S66" s="78">
        <v>2040</v>
      </c>
      <c r="T66" s="22"/>
    </row>
    <row r="67" spans="1:22" ht="14.5" thickBot="1">
      <c r="A67" s="22"/>
      <c r="B67" s="79"/>
      <c r="C67" s="80" t="s">
        <v>41</v>
      </c>
      <c r="D67" s="81">
        <v>0</v>
      </c>
      <c r="E67" s="81">
        <v>1</v>
      </c>
      <c r="F67" s="81">
        <v>2</v>
      </c>
      <c r="G67" s="81">
        <v>3</v>
      </c>
      <c r="H67" s="81">
        <v>4</v>
      </c>
      <c r="I67" s="81">
        <v>5</v>
      </c>
      <c r="J67" s="81">
        <v>6</v>
      </c>
      <c r="K67" s="81">
        <v>7</v>
      </c>
      <c r="L67" s="81">
        <v>8</v>
      </c>
      <c r="M67" s="81">
        <v>9</v>
      </c>
      <c r="N67" s="81">
        <v>10</v>
      </c>
      <c r="O67" s="81">
        <v>11</v>
      </c>
      <c r="P67" s="81">
        <v>12</v>
      </c>
      <c r="Q67" s="81">
        <v>13</v>
      </c>
      <c r="R67" s="81">
        <v>14</v>
      </c>
      <c r="S67" s="82">
        <v>15</v>
      </c>
      <c r="T67" s="22"/>
    </row>
    <row r="68" spans="1:22">
      <c r="A68" s="22"/>
      <c r="B68" s="25"/>
      <c r="C68" s="67" t="s">
        <v>42</v>
      </c>
      <c r="D68" s="22"/>
      <c r="E68" s="22"/>
      <c r="F68" s="22"/>
      <c r="G68" s="22"/>
      <c r="H68" s="22"/>
      <c r="I68" s="22"/>
      <c r="J68" s="22"/>
      <c r="K68" s="22"/>
      <c r="L68" s="22"/>
      <c r="M68" s="22"/>
      <c r="N68" s="22"/>
      <c r="O68" s="22"/>
      <c r="P68" s="22"/>
      <c r="Q68" s="22"/>
      <c r="R68" s="22"/>
      <c r="S68" s="24"/>
      <c r="T68" s="22"/>
    </row>
    <row r="69" spans="1:22">
      <c r="A69" s="22"/>
      <c r="B69" s="68" t="s">
        <v>95</v>
      </c>
      <c r="C69" s="16">
        <f>+NPV($N$8,E69:J69)+D69</f>
        <v>244.85018742387848</v>
      </c>
      <c r="D69" s="99">
        <f>D41</f>
        <v>0</v>
      </c>
      <c r="E69" s="99">
        <f t="shared" ref="E69:G69" si="3">E41</f>
        <v>11.645655689749606</v>
      </c>
      <c r="F69" s="99">
        <f t="shared" si="3"/>
        <v>118.32466029266602</v>
      </c>
      <c r="G69" s="99">
        <f t="shared" si="3"/>
        <v>127.02968401758439</v>
      </c>
      <c r="H69" s="156"/>
      <c r="I69" s="156"/>
      <c r="J69" s="156"/>
      <c r="K69" s="69"/>
      <c r="L69" s="69"/>
      <c r="M69" s="69"/>
      <c r="N69" s="69"/>
      <c r="O69" s="69"/>
      <c r="P69" s="69"/>
      <c r="Q69" s="69"/>
      <c r="R69" s="69"/>
      <c r="S69" s="70"/>
      <c r="T69" s="22"/>
    </row>
    <row r="70" spans="1:22">
      <c r="A70" s="22"/>
      <c r="B70" s="25"/>
      <c r="C70" s="67" t="s">
        <v>42</v>
      </c>
      <c r="D70" s="71"/>
      <c r="E70" s="71"/>
      <c r="F70" s="71"/>
      <c r="G70" s="71"/>
      <c r="H70" s="71"/>
      <c r="I70" s="71"/>
      <c r="J70" s="71"/>
      <c r="K70" s="71"/>
      <c r="L70" s="71"/>
      <c r="M70" s="71"/>
      <c r="N70" s="71"/>
      <c r="O70" s="71"/>
      <c r="P70" s="71"/>
      <c r="Q70" s="71"/>
      <c r="R70" s="71"/>
      <c r="S70" s="56"/>
      <c r="T70" s="22"/>
    </row>
    <row r="71" spans="1:22">
      <c r="A71" s="22"/>
      <c r="B71" s="87" t="s">
        <v>100</v>
      </c>
      <c r="C71" s="86"/>
      <c r="D71" s="97">
        <f>D43</f>
        <v>0</v>
      </c>
      <c r="E71" s="97">
        <f>E69</f>
        <v>11.645655689749606</v>
      </c>
      <c r="F71" s="97">
        <f>F69</f>
        <v>118.32466029266602</v>
      </c>
      <c r="G71" s="97">
        <f>G69</f>
        <v>127.02968401758439</v>
      </c>
      <c r="H71" s="98">
        <v>0</v>
      </c>
      <c r="I71" s="98">
        <v>0</v>
      </c>
      <c r="J71" s="97">
        <f>E71</f>
        <v>11.645655689749606</v>
      </c>
      <c r="K71" s="97">
        <f t="shared" ref="K71:L71" si="4">F71</f>
        <v>118.32466029266602</v>
      </c>
      <c r="L71" s="97">
        <f t="shared" si="4"/>
        <v>127.02968401758439</v>
      </c>
      <c r="M71" s="98">
        <v>0</v>
      </c>
      <c r="N71" s="71"/>
      <c r="O71" s="71"/>
      <c r="P71" s="71"/>
      <c r="Q71" s="71"/>
      <c r="R71" s="71"/>
      <c r="S71" s="56"/>
      <c r="T71" s="22"/>
    </row>
    <row r="72" spans="1:22">
      <c r="A72" s="22"/>
      <c r="B72" s="87" t="s">
        <v>51</v>
      </c>
      <c r="C72" s="86"/>
      <c r="D72" s="98">
        <v>0</v>
      </c>
      <c r="E72" s="98">
        <v>0</v>
      </c>
      <c r="F72" s="98">
        <v>0</v>
      </c>
      <c r="G72" s="98">
        <v>0</v>
      </c>
      <c r="H72" s="98">
        <v>0</v>
      </c>
      <c r="I72" s="98">
        <v>5</v>
      </c>
      <c r="J72" s="104">
        <v>5</v>
      </c>
      <c r="K72" s="104">
        <v>5</v>
      </c>
      <c r="L72" s="104">
        <v>2.5</v>
      </c>
      <c r="M72" s="98">
        <v>0</v>
      </c>
      <c r="N72" s="71"/>
      <c r="O72" s="71"/>
      <c r="P72" s="71"/>
      <c r="Q72" s="71"/>
      <c r="R72" s="71"/>
      <c r="S72" s="56"/>
      <c r="T72" s="22"/>
    </row>
    <row r="73" spans="1:22">
      <c r="A73" s="22"/>
      <c r="B73" s="25" t="s">
        <v>52</v>
      </c>
      <c r="C73" s="67"/>
      <c r="D73" s="98">
        <v>0</v>
      </c>
      <c r="E73" s="98">
        <v>0</v>
      </c>
      <c r="F73" s="98">
        <v>0</v>
      </c>
      <c r="G73" s="98">
        <v>0</v>
      </c>
      <c r="H73" s="98">
        <v>0</v>
      </c>
      <c r="I73" s="98">
        <v>0</v>
      </c>
      <c r="J73" s="98">
        <v>0</v>
      </c>
      <c r="K73" s="98">
        <v>0</v>
      </c>
      <c r="L73" s="98">
        <v>0</v>
      </c>
      <c r="M73" s="97">
        <f>N5/2</f>
        <v>221.5</v>
      </c>
      <c r="N73" s="71"/>
      <c r="O73" s="71"/>
      <c r="P73" s="71"/>
      <c r="Q73" s="71"/>
      <c r="R73" s="71"/>
      <c r="S73" s="56"/>
      <c r="T73" s="22"/>
    </row>
    <row r="74" spans="1:22" ht="14.5" thickBot="1">
      <c r="A74" s="22"/>
      <c r="B74" s="30" t="s">
        <v>96</v>
      </c>
      <c r="C74" s="15">
        <f>+NPV($N$8,E74:M74)+D74</f>
        <v>667.41487513823381</v>
      </c>
      <c r="D74" s="95">
        <f>SUM(D71:D73)</f>
        <v>0</v>
      </c>
      <c r="E74" s="95">
        <f>SUM(E71:E73)</f>
        <v>11.645655689749606</v>
      </c>
      <c r="F74" s="95">
        <f t="shared" ref="F74:M74" si="5">SUM(F71:F73)</f>
        <v>118.32466029266602</v>
      </c>
      <c r="G74" s="95">
        <f t="shared" si="5"/>
        <v>127.02968401758439</v>
      </c>
      <c r="H74" s="95">
        <f t="shared" si="5"/>
        <v>0</v>
      </c>
      <c r="I74" s="95">
        <f t="shared" si="5"/>
        <v>5</v>
      </c>
      <c r="J74" s="95">
        <f t="shared" si="5"/>
        <v>16.645655689749606</v>
      </c>
      <c r="K74" s="95">
        <f t="shared" si="5"/>
        <v>123.32466029266602</v>
      </c>
      <c r="L74" s="95">
        <f t="shared" si="5"/>
        <v>129.52968401758437</v>
      </c>
      <c r="M74" s="95">
        <f t="shared" si="5"/>
        <v>221.5</v>
      </c>
      <c r="N74" s="72"/>
      <c r="O74" s="72"/>
      <c r="P74" s="72"/>
      <c r="Q74" s="72"/>
      <c r="R74" s="72"/>
      <c r="S74" s="73"/>
      <c r="T74" s="22"/>
    </row>
    <row r="75" spans="1:22">
      <c r="A75" s="22"/>
      <c r="B75" s="91" t="s">
        <v>43</v>
      </c>
      <c r="C75" s="92"/>
      <c r="D75" s="93"/>
      <c r="E75" s="93"/>
      <c r="F75" s="93"/>
      <c r="G75" s="93"/>
      <c r="H75" s="94"/>
      <c r="I75" s="94"/>
      <c r="J75" s="94"/>
      <c r="K75" s="71"/>
      <c r="L75" s="71"/>
      <c r="M75" s="71"/>
      <c r="N75" s="71"/>
      <c r="O75" s="71"/>
      <c r="P75" s="71"/>
      <c r="Q75" s="71"/>
      <c r="R75" s="71"/>
      <c r="S75" s="71"/>
      <c r="T75" s="22"/>
    </row>
    <row r="76" spans="1:22">
      <c r="A76" s="22"/>
      <c r="B76" s="89" t="s">
        <v>86</v>
      </c>
      <c r="C76" s="92"/>
      <c r="D76" s="93"/>
      <c r="E76" s="93"/>
      <c r="F76" s="93"/>
      <c r="G76" s="93"/>
      <c r="H76" s="94"/>
      <c r="I76" s="94"/>
      <c r="J76" s="94"/>
      <c r="K76" s="71"/>
      <c r="L76" s="71"/>
      <c r="M76" s="71"/>
      <c r="N76" s="71"/>
      <c r="O76" s="71"/>
      <c r="P76" s="71"/>
      <c r="Q76" s="71"/>
      <c r="R76" s="71"/>
      <c r="S76" s="71"/>
      <c r="T76" s="22"/>
    </row>
    <row r="77" spans="1:22">
      <c r="A77" s="22"/>
      <c r="B77" s="89" t="s">
        <v>121</v>
      </c>
      <c r="C77" s="93"/>
      <c r="D77" s="93"/>
      <c r="E77" s="93"/>
      <c r="F77" s="93"/>
      <c r="G77" s="93"/>
      <c r="H77" s="93"/>
      <c r="I77" s="93"/>
      <c r="J77" s="93"/>
      <c r="K77" s="71"/>
      <c r="L77" s="71"/>
      <c r="M77" s="71"/>
      <c r="N77" s="71"/>
      <c r="O77" s="71"/>
      <c r="P77" s="71"/>
      <c r="Q77" s="71"/>
      <c r="R77" s="71"/>
      <c r="S77" s="71"/>
      <c r="T77" s="22"/>
    </row>
    <row r="78" spans="1:22">
      <c r="A78" s="22"/>
      <c r="B78" s="89" t="s">
        <v>53</v>
      </c>
      <c r="C78" s="93"/>
      <c r="D78" s="93"/>
      <c r="E78" s="93"/>
      <c r="F78" s="93"/>
      <c r="G78" s="93"/>
      <c r="H78" s="93"/>
      <c r="I78" s="93"/>
      <c r="J78" s="93"/>
      <c r="K78" s="71"/>
      <c r="L78" s="71"/>
      <c r="M78" s="71"/>
      <c r="N78" s="71"/>
      <c r="O78" s="71"/>
      <c r="P78" s="71"/>
      <c r="Q78" s="71"/>
      <c r="R78" s="71"/>
      <c r="S78" s="71"/>
      <c r="T78" s="22"/>
    </row>
    <row r="79" spans="1:22" ht="14.5" thickBot="1">
      <c r="A79" s="22"/>
      <c r="B79" s="89"/>
      <c r="C79" s="137"/>
      <c r="D79" s="93"/>
      <c r="E79" s="137"/>
      <c r="F79" s="137"/>
      <c r="G79" s="137"/>
      <c r="H79" s="93"/>
      <c r="I79" s="93"/>
      <c r="J79" s="93"/>
      <c r="K79" s="71"/>
      <c r="L79" s="72"/>
      <c r="M79" s="71"/>
      <c r="N79" s="72"/>
      <c r="O79" s="71"/>
      <c r="P79" s="71"/>
      <c r="Q79" s="71"/>
      <c r="R79" s="71"/>
      <c r="S79" s="71"/>
      <c r="T79" s="22"/>
    </row>
    <row r="80" spans="1:22" ht="14.5">
      <c r="A80" s="22"/>
      <c r="B80" s="31" t="s">
        <v>54</v>
      </c>
      <c r="C80" s="58"/>
      <c r="D80" s="138"/>
      <c r="E80" s="58"/>
      <c r="F80" s="58"/>
      <c r="G80" s="58"/>
      <c r="H80" s="138"/>
      <c r="I80" s="138"/>
      <c r="J80" s="138"/>
      <c r="K80" s="138"/>
      <c r="L80" s="58"/>
      <c r="M80" s="138"/>
      <c r="N80" s="58"/>
      <c r="O80" s="138"/>
      <c r="P80" s="138"/>
      <c r="Q80" s="138"/>
      <c r="R80" s="138"/>
      <c r="S80" s="33"/>
      <c r="T80" s="22"/>
      <c r="U80"/>
      <c r="V80"/>
    </row>
    <row r="81" spans="1:22" ht="14.5">
      <c r="A81" s="22"/>
      <c r="B81" s="135" t="s">
        <v>55</v>
      </c>
      <c r="C81" s="34"/>
      <c r="D81" s="58"/>
      <c r="E81" s="58"/>
      <c r="F81" s="58"/>
      <c r="G81" s="58"/>
      <c r="H81" s="58"/>
      <c r="I81" s="58"/>
      <c r="J81" s="58"/>
      <c r="K81" s="58"/>
      <c r="L81" s="58"/>
      <c r="M81" s="58"/>
      <c r="N81" s="58"/>
      <c r="O81" s="58"/>
      <c r="P81" s="58"/>
      <c r="Q81" s="58"/>
      <c r="R81" s="58"/>
      <c r="S81" s="139"/>
      <c r="T81" s="22"/>
      <c r="U81"/>
      <c r="V81"/>
    </row>
    <row r="82" spans="1:22" ht="14.5">
      <c r="A82" s="22"/>
      <c r="B82" s="25" t="s">
        <v>38</v>
      </c>
      <c r="C82" s="74">
        <f>N$8</f>
        <v>0.02</v>
      </c>
      <c r="D82" s="22" t="s">
        <v>39</v>
      </c>
      <c r="E82" s="22"/>
      <c r="F82" s="22"/>
      <c r="G82" s="22"/>
      <c r="H82" s="22"/>
      <c r="I82" s="22"/>
      <c r="J82" s="22"/>
      <c r="K82" s="22"/>
      <c r="L82" s="22"/>
      <c r="M82" s="22"/>
      <c r="N82" s="22"/>
      <c r="O82" s="22"/>
      <c r="P82" s="22"/>
      <c r="Q82" s="22"/>
      <c r="R82" s="22"/>
      <c r="S82" s="22"/>
      <c r="T82" s="22"/>
      <c r="U82"/>
      <c r="V82"/>
    </row>
    <row r="83" spans="1:22" ht="15" thickBot="1">
      <c r="A83" s="22"/>
      <c r="B83" s="22"/>
      <c r="C83" s="22"/>
      <c r="D83" s="22"/>
      <c r="E83" s="22"/>
      <c r="F83" s="22"/>
      <c r="G83" s="22"/>
      <c r="H83" s="22"/>
      <c r="I83" s="22"/>
      <c r="J83" s="22"/>
      <c r="K83" s="22"/>
      <c r="L83" s="22"/>
      <c r="M83" s="22"/>
      <c r="N83" s="22"/>
      <c r="O83" s="22"/>
      <c r="P83" s="22"/>
      <c r="Q83" s="22"/>
      <c r="R83" s="22"/>
      <c r="S83" s="22"/>
      <c r="T83" s="22"/>
      <c r="U83"/>
      <c r="V83"/>
    </row>
    <row r="84" spans="1:22" ht="14.5">
      <c r="A84" s="22"/>
      <c r="B84" s="59" t="s">
        <v>40</v>
      </c>
      <c r="C84" s="60"/>
      <c r="D84" s="61">
        <v>2025</v>
      </c>
      <c r="E84" s="61">
        <v>2026</v>
      </c>
      <c r="F84" s="61">
        <v>2027</v>
      </c>
      <c r="G84" s="61">
        <v>2028</v>
      </c>
      <c r="H84" s="61">
        <v>2029</v>
      </c>
      <c r="I84" s="61">
        <v>2030</v>
      </c>
      <c r="J84" s="61">
        <v>2031</v>
      </c>
      <c r="K84" s="61">
        <v>2032</v>
      </c>
      <c r="L84" s="61">
        <v>2033</v>
      </c>
      <c r="M84" s="61">
        <v>2034</v>
      </c>
      <c r="N84" s="61">
        <v>2035</v>
      </c>
      <c r="O84" s="61">
        <v>2036</v>
      </c>
      <c r="P84" s="61">
        <v>2037</v>
      </c>
      <c r="Q84" s="61">
        <v>2038</v>
      </c>
      <c r="R84" s="61">
        <v>2039</v>
      </c>
      <c r="S84" s="62">
        <v>2040</v>
      </c>
      <c r="T84" s="22"/>
      <c r="U84"/>
      <c r="V84"/>
    </row>
    <row r="85" spans="1:22" ht="15" thickBot="1">
      <c r="A85" s="22"/>
      <c r="B85" s="63"/>
      <c r="C85" s="64" t="s">
        <v>41</v>
      </c>
      <c r="D85" s="65">
        <v>0</v>
      </c>
      <c r="E85" s="65">
        <v>1</v>
      </c>
      <c r="F85" s="65">
        <v>2</v>
      </c>
      <c r="G85" s="65">
        <v>3</v>
      </c>
      <c r="H85" s="65">
        <v>4</v>
      </c>
      <c r="I85" s="65">
        <v>5</v>
      </c>
      <c r="J85" s="65">
        <v>6</v>
      </c>
      <c r="K85" s="65">
        <v>7</v>
      </c>
      <c r="L85" s="65">
        <v>8</v>
      </c>
      <c r="M85" s="65">
        <v>9</v>
      </c>
      <c r="N85" s="65">
        <v>10</v>
      </c>
      <c r="O85" s="65">
        <v>11</v>
      </c>
      <c r="P85" s="65">
        <v>12</v>
      </c>
      <c r="Q85" s="65">
        <v>13</v>
      </c>
      <c r="R85" s="65">
        <v>14</v>
      </c>
      <c r="S85" s="66">
        <v>15</v>
      </c>
      <c r="T85" s="22"/>
      <c r="U85"/>
      <c r="V85"/>
    </row>
    <row r="86" spans="1:22" ht="14.5">
      <c r="A86" s="22"/>
      <c r="B86" s="25"/>
      <c r="C86" s="67" t="s">
        <v>42</v>
      </c>
      <c r="D86" s="22"/>
      <c r="E86" s="22"/>
      <c r="F86" s="22"/>
      <c r="G86" s="22"/>
      <c r="H86" s="22"/>
      <c r="I86" s="22"/>
      <c r="J86" s="22"/>
      <c r="K86" s="22"/>
      <c r="L86" s="22"/>
      <c r="M86" s="22"/>
      <c r="N86" s="22"/>
      <c r="O86" s="22"/>
      <c r="P86" s="22"/>
      <c r="Q86" s="22"/>
      <c r="R86" s="22"/>
      <c r="S86" s="24"/>
      <c r="T86" s="22"/>
      <c r="U86"/>
      <c r="V86"/>
    </row>
    <row r="87" spans="1:22" ht="14.5">
      <c r="A87" s="22"/>
      <c r="B87" s="68" t="s">
        <v>95</v>
      </c>
      <c r="C87" s="16">
        <f>+NPV($N$8,E87:J87)+D87</f>
        <v>298.4874700301159</v>
      </c>
      <c r="D87" s="99">
        <f>D41</f>
        <v>0</v>
      </c>
      <c r="E87" s="99">
        <f>E32</f>
        <v>14.179155689749606</v>
      </c>
      <c r="F87" s="99">
        <f t="shared" ref="F87:G87" si="6">F32</f>
        <v>144.22266029266603</v>
      </c>
      <c r="G87" s="99">
        <f t="shared" si="6"/>
        <v>154.89818401758438</v>
      </c>
      <c r="H87" s="156"/>
      <c r="I87" s="156"/>
      <c r="J87" s="156"/>
      <c r="K87" s="69"/>
      <c r="L87" s="69"/>
      <c r="M87" s="69"/>
      <c r="N87" s="69"/>
      <c r="O87" s="69"/>
      <c r="P87" s="69"/>
      <c r="Q87" s="69"/>
      <c r="R87" s="69"/>
      <c r="S87" s="70"/>
      <c r="T87" s="22"/>
      <c r="U87"/>
      <c r="V87"/>
    </row>
    <row r="88" spans="1:22" ht="14.5">
      <c r="A88" s="22"/>
      <c r="B88" s="25"/>
      <c r="C88" s="67" t="s">
        <v>42</v>
      </c>
      <c r="D88" s="71"/>
      <c r="E88" s="71"/>
      <c r="F88" s="71"/>
      <c r="G88" s="71"/>
      <c r="H88" s="71"/>
      <c r="I88" s="71"/>
      <c r="J88" s="71"/>
      <c r="K88" s="71"/>
      <c r="L88" s="71"/>
      <c r="M88" s="71"/>
      <c r="N88" s="71"/>
      <c r="O88" s="71"/>
      <c r="P88" s="71"/>
      <c r="Q88" s="71"/>
      <c r="R88" s="71"/>
      <c r="S88" s="56"/>
      <c r="T88" s="22"/>
      <c r="U88"/>
      <c r="V88"/>
    </row>
    <row r="89" spans="1:22" ht="15" thickBot="1">
      <c r="A89" s="22"/>
      <c r="B89" s="30" t="s">
        <v>101</v>
      </c>
      <c r="C89" s="15">
        <f>+NPV($N$8,E89:J89)+D89</f>
        <v>298.4874700301159</v>
      </c>
      <c r="D89" s="100">
        <f>D87</f>
        <v>0</v>
      </c>
      <c r="E89" s="100">
        <f>E34</f>
        <v>14.179155689749606</v>
      </c>
      <c r="F89" s="100">
        <f t="shared" ref="F89:G89" si="7">F34</f>
        <v>144.22266029266603</v>
      </c>
      <c r="G89" s="100">
        <f t="shared" si="7"/>
        <v>154.89818401758438</v>
      </c>
      <c r="H89" s="95"/>
      <c r="I89" s="95"/>
      <c r="J89" s="95"/>
      <c r="K89" s="72"/>
      <c r="L89" s="72"/>
      <c r="M89" s="72"/>
      <c r="N89" s="72"/>
      <c r="O89" s="72"/>
      <c r="P89" s="72"/>
      <c r="Q89" s="72"/>
      <c r="R89" s="72"/>
      <c r="S89" s="73"/>
      <c r="T89" s="22"/>
      <c r="U89"/>
      <c r="V89"/>
    </row>
    <row r="90" spans="1:22">
      <c r="A90" s="22"/>
      <c r="B90" s="91" t="s">
        <v>43</v>
      </c>
      <c r="C90" s="90"/>
      <c r="D90" s="71"/>
      <c r="E90" s="71"/>
      <c r="F90" s="71"/>
      <c r="G90" s="71"/>
      <c r="H90" s="71"/>
      <c r="I90" s="71"/>
      <c r="J90" s="71"/>
      <c r="K90" s="71"/>
      <c r="L90" s="71"/>
      <c r="M90" s="71"/>
      <c r="N90" s="71"/>
      <c r="O90" s="71"/>
      <c r="P90" s="71"/>
      <c r="Q90" s="71"/>
      <c r="R90" s="71"/>
      <c r="S90" s="71"/>
      <c r="T90" s="22"/>
    </row>
    <row r="91" spans="1:22">
      <c r="A91" s="22"/>
      <c r="B91" s="89" t="s">
        <v>44</v>
      </c>
      <c r="C91" s="90"/>
      <c r="D91" s="71"/>
      <c r="E91" s="71"/>
      <c r="F91" s="71"/>
      <c r="G91" s="71"/>
      <c r="H91" s="71"/>
      <c r="I91" s="71"/>
      <c r="J91" s="71"/>
      <c r="K91" s="71"/>
      <c r="L91" s="71"/>
      <c r="M91" s="71"/>
      <c r="N91" s="71"/>
      <c r="O91" s="71"/>
      <c r="P91" s="71"/>
      <c r="Q91" s="71"/>
      <c r="R91" s="71"/>
      <c r="S91" s="71"/>
      <c r="T91" s="22"/>
    </row>
    <row r="92" spans="1:22" ht="14.5" thickBot="1">
      <c r="A92" s="22"/>
      <c r="C92" s="71"/>
      <c r="D92" s="71"/>
      <c r="E92" s="71"/>
      <c r="F92" s="71"/>
      <c r="G92" s="71"/>
      <c r="H92" s="71"/>
      <c r="I92" s="71"/>
      <c r="J92" s="71"/>
      <c r="K92" s="71"/>
      <c r="L92" s="71"/>
      <c r="M92" s="71"/>
      <c r="N92" s="71"/>
      <c r="O92" s="71"/>
      <c r="P92" s="71"/>
      <c r="Q92" s="71"/>
      <c r="R92" s="71"/>
      <c r="S92" s="71"/>
      <c r="T92" s="22"/>
    </row>
    <row r="93" spans="1:22">
      <c r="A93" s="22"/>
      <c r="B93" s="59" t="s">
        <v>45</v>
      </c>
      <c r="C93" s="60"/>
      <c r="D93" s="59">
        <v>2025</v>
      </c>
      <c r="E93" s="61">
        <v>2026</v>
      </c>
      <c r="F93" s="61">
        <v>2027</v>
      </c>
      <c r="G93" s="61">
        <v>2028</v>
      </c>
      <c r="H93" s="61">
        <v>2029</v>
      </c>
      <c r="I93" s="61">
        <v>2030</v>
      </c>
      <c r="J93" s="61">
        <v>2031</v>
      </c>
      <c r="K93" s="61">
        <v>2032</v>
      </c>
      <c r="L93" s="61">
        <v>2033</v>
      </c>
      <c r="M93" s="61">
        <v>2034</v>
      </c>
      <c r="N93" s="61">
        <v>2035</v>
      </c>
      <c r="O93" s="61">
        <v>2036</v>
      </c>
      <c r="P93" s="61">
        <v>2037</v>
      </c>
      <c r="Q93" s="61">
        <v>2038</v>
      </c>
      <c r="R93" s="61">
        <v>2039</v>
      </c>
      <c r="S93" s="61">
        <v>2040</v>
      </c>
      <c r="T93" s="62">
        <v>2041</v>
      </c>
    </row>
    <row r="94" spans="1:22" ht="14.5" thickBot="1">
      <c r="A94" s="22"/>
      <c r="B94" s="63"/>
      <c r="C94" s="64" t="s">
        <v>41</v>
      </c>
      <c r="D94" s="107">
        <v>0</v>
      </c>
      <c r="E94" s="65">
        <v>1</v>
      </c>
      <c r="F94" s="65">
        <v>2</v>
      </c>
      <c r="G94" s="65">
        <v>3</v>
      </c>
      <c r="H94" s="65">
        <v>4</v>
      </c>
      <c r="I94" s="65">
        <v>5</v>
      </c>
      <c r="J94" s="65">
        <v>6</v>
      </c>
      <c r="K94" s="65">
        <v>7</v>
      </c>
      <c r="L94" s="65">
        <v>8</v>
      </c>
      <c r="M94" s="65">
        <v>9</v>
      </c>
      <c r="N94" s="65">
        <v>10</v>
      </c>
      <c r="O94" s="65">
        <v>11</v>
      </c>
      <c r="P94" s="65">
        <v>12</v>
      </c>
      <c r="Q94" s="65">
        <v>13</v>
      </c>
      <c r="R94" s="65">
        <v>14</v>
      </c>
      <c r="S94" s="65">
        <v>15</v>
      </c>
      <c r="T94" s="66">
        <v>16</v>
      </c>
    </row>
    <row r="95" spans="1:22">
      <c r="A95" s="22"/>
      <c r="B95" s="25"/>
      <c r="C95" s="67" t="s">
        <v>42</v>
      </c>
      <c r="D95" s="25"/>
      <c r="E95" s="22"/>
      <c r="F95" s="22"/>
      <c r="G95" s="22"/>
      <c r="H95" s="22"/>
      <c r="I95" s="22"/>
      <c r="J95" s="22"/>
      <c r="K95" s="22"/>
      <c r="L95" s="22"/>
      <c r="M95" s="22"/>
      <c r="N95" s="22"/>
      <c r="O95" s="22"/>
      <c r="P95" s="22"/>
      <c r="Q95" s="22"/>
      <c r="R95" s="22"/>
      <c r="S95" s="22"/>
      <c r="T95" s="24"/>
    </row>
    <row r="96" spans="1:22">
      <c r="A96" s="22"/>
      <c r="B96" s="68" t="s">
        <v>95</v>
      </c>
      <c r="C96" s="16">
        <f>+NPV($N$8,E96:J96)+D96</f>
        <v>244.85018742387848</v>
      </c>
      <c r="D96" s="108">
        <v>0</v>
      </c>
      <c r="E96" s="99">
        <f>E41</f>
        <v>11.645655689749606</v>
      </c>
      <c r="F96" s="99">
        <f t="shared" ref="F96:G96" si="8">F41</f>
        <v>118.32466029266602</v>
      </c>
      <c r="G96" s="99">
        <f t="shared" si="8"/>
        <v>127.02968401758439</v>
      </c>
      <c r="H96" s="156"/>
      <c r="I96" s="156"/>
      <c r="J96" s="156"/>
      <c r="K96" s="69"/>
      <c r="L96" s="69"/>
      <c r="M96" s="69"/>
      <c r="N96" s="69"/>
      <c r="O96" s="69"/>
      <c r="P96" s="69"/>
      <c r="Q96" s="69"/>
      <c r="R96" s="69"/>
      <c r="S96" s="69"/>
      <c r="T96" s="117"/>
    </row>
    <row r="97" spans="1:20">
      <c r="A97" s="22"/>
      <c r="B97" s="25"/>
      <c r="C97" s="67" t="s">
        <v>42</v>
      </c>
      <c r="D97" s="109"/>
      <c r="E97" s="71"/>
      <c r="F97" s="71"/>
      <c r="G97" s="71"/>
      <c r="H97" s="71"/>
      <c r="I97" s="71"/>
      <c r="J97" s="71"/>
      <c r="K97" s="71"/>
      <c r="L97" s="71"/>
      <c r="M97" s="71"/>
      <c r="N97" s="71"/>
      <c r="O97" s="71"/>
      <c r="P97" s="71"/>
      <c r="Q97" s="71"/>
      <c r="R97" s="71"/>
      <c r="S97" s="71"/>
      <c r="T97" s="24"/>
    </row>
    <row r="98" spans="1:20">
      <c r="A98" s="22"/>
      <c r="B98" s="87" t="s">
        <v>102</v>
      </c>
      <c r="C98" s="86"/>
      <c r="D98" s="110">
        <f>D96</f>
        <v>0</v>
      </c>
      <c r="E98" s="97">
        <f>E96</f>
        <v>11.645655689749606</v>
      </c>
      <c r="F98" s="97">
        <f>F96</f>
        <v>118.32466029266602</v>
      </c>
      <c r="G98" s="97">
        <f>G96</f>
        <v>127.02968401758439</v>
      </c>
      <c r="H98" s="97"/>
      <c r="I98" s="97"/>
      <c r="J98" s="111"/>
      <c r="K98" s="112">
        <v>0</v>
      </c>
      <c r="L98" s="112">
        <v>0</v>
      </c>
      <c r="M98" s="112">
        <v>0</v>
      </c>
      <c r="N98" s="112">
        <f>E98</f>
        <v>11.645655689749606</v>
      </c>
      <c r="O98" s="111">
        <f>F98</f>
        <v>118.32466029266602</v>
      </c>
      <c r="P98" s="111">
        <f>G98</f>
        <v>127.02968401758439</v>
      </c>
      <c r="Q98" s="159"/>
      <c r="R98" s="159"/>
      <c r="S98" s="159"/>
      <c r="T98" s="160"/>
    </row>
    <row r="99" spans="1:20">
      <c r="A99" s="22"/>
      <c r="B99" s="87" t="s">
        <v>46</v>
      </c>
      <c r="C99" s="86"/>
      <c r="D99" s="113">
        <v>0</v>
      </c>
      <c r="E99" s="112">
        <v>0</v>
      </c>
      <c r="F99" s="112">
        <v>0</v>
      </c>
      <c r="G99" s="112">
        <v>0</v>
      </c>
      <c r="H99" s="112">
        <v>0</v>
      </c>
      <c r="I99" s="112">
        <v>0</v>
      </c>
      <c r="J99" s="112">
        <v>0</v>
      </c>
      <c r="K99" s="112">
        <v>0</v>
      </c>
      <c r="L99" s="112">
        <v>0</v>
      </c>
      <c r="M99" s="112">
        <v>3</v>
      </c>
      <c r="N99" s="111">
        <v>3</v>
      </c>
      <c r="O99" s="111">
        <v>3</v>
      </c>
      <c r="P99" s="97">
        <v>3</v>
      </c>
      <c r="Q99" s="159"/>
      <c r="R99" s="159"/>
      <c r="S99" s="159"/>
      <c r="T99" s="161"/>
    </row>
    <row r="100" spans="1:20">
      <c r="A100" s="22"/>
      <c r="B100" s="25" t="s">
        <v>47</v>
      </c>
      <c r="C100" s="67"/>
      <c r="D100" s="113">
        <v>0</v>
      </c>
      <c r="E100" s="112">
        <v>0</v>
      </c>
      <c r="F100" s="112">
        <v>0</v>
      </c>
      <c r="G100" s="112">
        <v>0</v>
      </c>
      <c r="H100" s="112">
        <v>0</v>
      </c>
      <c r="I100" s="112">
        <v>0</v>
      </c>
      <c r="J100" s="112">
        <v>0</v>
      </c>
      <c r="K100" s="112">
        <v>0</v>
      </c>
      <c r="L100" s="112">
        <v>0</v>
      </c>
      <c r="M100" s="112">
        <v>0</v>
      </c>
      <c r="N100" s="112">
        <v>0</v>
      </c>
      <c r="O100" s="112">
        <v>0</v>
      </c>
      <c r="P100" s="112">
        <v>0</v>
      </c>
      <c r="Q100" s="112">
        <v>0</v>
      </c>
      <c r="R100" s="97">
        <f>N9/2</f>
        <v>8.0970981371124715</v>
      </c>
      <c r="S100" s="97">
        <f>N9/2</f>
        <v>8.0970981371124715</v>
      </c>
      <c r="T100" s="161"/>
    </row>
    <row r="101" spans="1:20" ht="14.5" thickBot="1">
      <c r="B101" s="27" t="s">
        <v>103</v>
      </c>
      <c r="C101" s="15">
        <f>+NPV($N$8,E101:T101)+D101</f>
        <v>471.63230207777946</v>
      </c>
      <c r="D101" s="114">
        <f>SUM(D98:D100)</f>
        <v>0</v>
      </c>
      <c r="E101" s="95">
        <f>SUM(E98:E100)</f>
        <v>11.645655689749606</v>
      </c>
      <c r="F101" s="95">
        <f t="shared" ref="F101:S101" si="9">SUM(F98:F100)</f>
        <v>118.32466029266602</v>
      </c>
      <c r="G101" s="95">
        <f t="shared" si="9"/>
        <v>127.02968401758439</v>
      </c>
      <c r="H101" s="95">
        <f t="shared" si="9"/>
        <v>0</v>
      </c>
      <c r="I101" s="95">
        <f t="shared" si="9"/>
        <v>0</v>
      </c>
      <c r="J101" s="95">
        <f t="shared" si="9"/>
        <v>0</v>
      </c>
      <c r="K101" s="95">
        <f t="shared" si="9"/>
        <v>0</v>
      </c>
      <c r="L101" s="95">
        <f t="shared" si="9"/>
        <v>0</v>
      </c>
      <c r="M101" s="95">
        <f t="shared" si="9"/>
        <v>3</v>
      </c>
      <c r="N101" s="95">
        <f t="shared" si="9"/>
        <v>14.645655689749606</v>
      </c>
      <c r="O101" s="95">
        <f t="shared" si="9"/>
        <v>121.32466029266602</v>
      </c>
      <c r="P101" s="95">
        <f t="shared" si="9"/>
        <v>130.02968401758437</v>
      </c>
      <c r="Q101" s="95">
        <f t="shared" si="9"/>
        <v>0</v>
      </c>
      <c r="R101" s="95">
        <f t="shared" si="9"/>
        <v>8.0970981371124715</v>
      </c>
      <c r="S101" s="95">
        <f t="shared" si="9"/>
        <v>8.0970981371124715</v>
      </c>
      <c r="T101" s="116"/>
    </row>
    <row r="102" spans="1:20">
      <c r="B102" s="91" t="s">
        <v>43</v>
      </c>
      <c r="C102" s="92"/>
      <c r="D102" s="93"/>
      <c r="E102" s="93"/>
      <c r="F102" s="93"/>
      <c r="G102" s="93"/>
      <c r="H102" s="94"/>
      <c r="I102" s="94"/>
      <c r="J102" s="94"/>
      <c r="K102" s="94"/>
      <c r="L102" s="71"/>
      <c r="M102" s="71"/>
      <c r="N102" s="71"/>
      <c r="O102" s="71"/>
      <c r="P102" s="71"/>
      <c r="Q102" s="71"/>
      <c r="R102" s="71"/>
      <c r="S102" s="71"/>
      <c r="T102" s="22"/>
    </row>
    <row r="103" spans="1:20">
      <c r="B103" s="89" t="s">
        <v>86</v>
      </c>
      <c r="C103" s="92"/>
      <c r="D103" s="93"/>
      <c r="E103" s="93"/>
      <c r="F103" s="93"/>
      <c r="G103" s="93"/>
      <c r="H103" s="94"/>
      <c r="I103" s="94"/>
      <c r="J103" s="94"/>
      <c r="K103" s="94"/>
      <c r="L103" s="71"/>
      <c r="M103" s="71"/>
      <c r="N103" s="71"/>
      <c r="O103" s="71"/>
      <c r="P103" s="71"/>
      <c r="Q103" s="71"/>
      <c r="R103" s="71"/>
      <c r="S103" s="71"/>
      <c r="T103" s="22"/>
    </row>
    <row r="104" spans="1:20">
      <c r="B104" s="89" t="s">
        <v>104</v>
      </c>
      <c r="C104" s="93"/>
      <c r="D104" s="93"/>
      <c r="E104" s="93"/>
      <c r="F104" s="93"/>
      <c r="G104" s="93"/>
      <c r="H104" s="93"/>
      <c r="I104" s="93"/>
      <c r="J104" s="93"/>
      <c r="K104" s="93"/>
      <c r="L104" s="71"/>
      <c r="M104" s="71"/>
      <c r="N104" s="71"/>
      <c r="O104" s="71"/>
      <c r="P104" s="71"/>
      <c r="Q104" s="71"/>
      <c r="R104" s="71"/>
      <c r="S104" s="71"/>
      <c r="T104" s="22"/>
    </row>
    <row r="105" spans="1:20">
      <c r="B105" s="89" t="s">
        <v>56</v>
      </c>
      <c r="C105" s="93"/>
      <c r="D105" s="93"/>
      <c r="E105" s="93"/>
      <c r="F105" s="93"/>
      <c r="G105" s="93"/>
      <c r="H105" s="93"/>
      <c r="I105" s="93"/>
      <c r="J105" s="93"/>
      <c r="K105" s="93"/>
      <c r="L105" s="71"/>
      <c r="M105" s="71"/>
      <c r="N105" s="71"/>
      <c r="O105" s="71"/>
      <c r="P105" s="71"/>
      <c r="Q105" s="71"/>
      <c r="R105" s="71"/>
      <c r="S105" s="71"/>
      <c r="T105" s="22"/>
    </row>
    <row r="106" spans="1:20">
      <c r="B106" s="89" t="s">
        <v>57</v>
      </c>
      <c r="C106" s="93"/>
      <c r="D106" s="93"/>
      <c r="E106" s="93"/>
      <c r="F106" s="93"/>
      <c r="G106" s="93"/>
      <c r="H106" s="93"/>
      <c r="I106" s="93"/>
      <c r="J106" s="93"/>
      <c r="K106" s="93"/>
      <c r="L106" s="71"/>
      <c r="M106" s="71"/>
      <c r="N106" s="71"/>
      <c r="O106" s="71"/>
      <c r="P106" s="71"/>
      <c r="Q106" s="71"/>
      <c r="R106" s="71"/>
      <c r="S106" s="71"/>
      <c r="T106" s="22"/>
    </row>
    <row r="107" spans="1:20" ht="14.5" thickBot="1">
      <c r="B107" s="72"/>
      <c r="C107" s="72"/>
      <c r="D107" s="72"/>
      <c r="E107" s="72"/>
      <c r="F107" s="72"/>
      <c r="G107" s="72"/>
      <c r="H107" s="72"/>
      <c r="I107" s="72"/>
      <c r="J107" s="72"/>
      <c r="K107" s="72"/>
      <c r="L107" s="72"/>
      <c r="M107" s="72"/>
      <c r="N107" s="72"/>
      <c r="O107" s="72"/>
      <c r="P107" s="72"/>
      <c r="Q107" s="72"/>
      <c r="R107" s="72"/>
      <c r="S107" s="72"/>
      <c r="T107" s="22"/>
    </row>
    <row r="108" spans="1:20">
      <c r="A108" s="6"/>
      <c r="B108" s="53" t="s">
        <v>54</v>
      </c>
      <c r="C108" s="58"/>
      <c r="D108" s="58"/>
      <c r="E108" s="58"/>
      <c r="F108" s="58"/>
      <c r="G108" s="58"/>
      <c r="H108" s="58"/>
      <c r="I108" s="58"/>
      <c r="J108" s="58"/>
      <c r="K108" s="58"/>
      <c r="L108" s="58"/>
      <c r="M108" s="58"/>
      <c r="N108" s="58"/>
      <c r="O108" s="58"/>
      <c r="P108" s="58"/>
      <c r="Q108" s="58"/>
      <c r="R108" s="58"/>
      <c r="S108" s="58"/>
      <c r="T108" s="25"/>
    </row>
    <row r="109" spans="1:20">
      <c r="B109" s="135" t="s">
        <v>33</v>
      </c>
      <c r="C109" s="58"/>
      <c r="D109" s="58"/>
      <c r="E109" s="58"/>
      <c r="F109" s="58"/>
      <c r="G109" s="58"/>
      <c r="H109" s="58"/>
      <c r="I109" s="58"/>
      <c r="J109" s="58"/>
      <c r="K109" s="58"/>
      <c r="L109" s="58"/>
      <c r="M109" s="58"/>
      <c r="N109" s="58"/>
      <c r="O109" s="58"/>
      <c r="P109" s="58"/>
      <c r="Q109" s="58"/>
      <c r="R109" s="58"/>
      <c r="S109" s="58"/>
      <c r="T109" s="25"/>
    </row>
    <row r="110" spans="1:20">
      <c r="B110" s="25" t="s">
        <v>38</v>
      </c>
      <c r="C110" s="74">
        <f>N$8</f>
        <v>0.02</v>
      </c>
      <c r="D110" s="22" t="s">
        <v>39</v>
      </c>
      <c r="E110" s="22"/>
      <c r="F110" s="22"/>
      <c r="G110" s="22"/>
      <c r="H110" s="22"/>
      <c r="I110" s="22"/>
      <c r="J110" s="22"/>
      <c r="K110" s="22"/>
      <c r="L110" s="22"/>
      <c r="M110" s="22"/>
      <c r="N110" s="22"/>
      <c r="O110" s="22"/>
      <c r="P110" s="22"/>
      <c r="Q110" s="22"/>
      <c r="R110" s="22"/>
      <c r="S110" s="22"/>
      <c r="T110" s="22"/>
    </row>
    <row r="111" spans="1:20" ht="14.5" thickBot="1">
      <c r="B111" s="22"/>
      <c r="C111" s="22"/>
      <c r="D111" s="22"/>
      <c r="E111" s="22"/>
      <c r="F111" s="22"/>
      <c r="G111" s="22"/>
      <c r="H111" s="22"/>
      <c r="I111" s="22"/>
      <c r="J111" s="22"/>
      <c r="K111" s="22"/>
      <c r="L111" s="22"/>
      <c r="M111" s="22"/>
      <c r="N111" s="22"/>
      <c r="O111" s="22"/>
      <c r="P111" s="22"/>
      <c r="Q111" s="22"/>
      <c r="R111" s="22"/>
      <c r="S111" s="22"/>
      <c r="T111" s="22"/>
    </row>
    <row r="112" spans="1:20">
      <c r="B112" s="75" t="s">
        <v>40</v>
      </c>
      <c r="C112" s="76"/>
      <c r="D112" s="77">
        <v>2025</v>
      </c>
      <c r="E112" s="77">
        <v>2026</v>
      </c>
      <c r="F112" s="77">
        <v>2027</v>
      </c>
      <c r="G112" s="77">
        <v>2028</v>
      </c>
      <c r="H112" s="77">
        <v>2029</v>
      </c>
      <c r="I112" s="77">
        <v>2030</v>
      </c>
      <c r="J112" s="77">
        <v>2031</v>
      </c>
      <c r="K112" s="77">
        <v>2032</v>
      </c>
      <c r="L112" s="77">
        <v>2033</v>
      </c>
      <c r="M112" s="77">
        <v>2034</v>
      </c>
      <c r="N112" s="77">
        <v>2035</v>
      </c>
      <c r="O112" s="77">
        <v>2036</v>
      </c>
      <c r="P112" s="77">
        <v>2037</v>
      </c>
      <c r="Q112" s="77">
        <v>2038</v>
      </c>
      <c r="R112" s="77">
        <v>2039</v>
      </c>
      <c r="S112" s="78">
        <v>2040</v>
      </c>
      <c r="T112" s="22"/>
    </row>
    <row r="113" spans="2:20" ht="14.5" thickBot="1">
      <c r="B113" s="79"/>
      <c r="C113" s="80" t="s">
        <v>41</v>
      </c>
      <c r="D113" s="81">
        <v>0</v>
      </c>
      <c r="E113" s="81">
        <v>1</v>
      </c>
      <c r="F113" s="81">
        <v>2</v>
      </c>
      <c r="G113" s="81">
        <v>3</v>
      </c>
      <c r="H113" s="81">
        <v>4</v>
      </c>
      <c r="I113" s="81">
        <v>5</v>
      </c>
      <c r="J113" s="81">
        <v>6</v>
      </c>
      <c r="K113" s="81">
        <v>7</v>
      </c>
      <c r="L113" s="81">
        <v>8</v>
      </c>
      <c r="M113" s="81">
        <v>9</v>
      </c>
      <c r="N113" s="81">
        <v>10</v>
      </c>
      <c r="O113" s="81">
        <v>11</v>
      </c>
      <c r="P113" s="81">
        <v>12</v>
      </c>
      <c r="Q113" s="81">
        <v>13</v>
      </c>
      <c r="R113" s="81">
        <v>14</v>
      </c>
      <c r="S113" s="82">
        <v>15</v>
      </c>
      <c r="T113" s="22"/>
    </row>
    <row r="114" spans="2:20">
      <c r="B114" s="25"/>
      <c r="C114" s="67" t="s">
        <v>42</v>
      </c>
      <c r="D114" s="22"/>
      <c r="E114" s="22"/>
      <c r="F114" s="22"/>
      <c r="G114" s="22"/>
      <c r="H114" s="22"/>
      <c r="I114" s="22"/>
      <c r="J114" s="22"/>
      <c r="K114" s="22"/>
      <c r="L114" s="22"/>
      <c r="M114" s="22"/>
      <c r="N114" s="22"/>
      <c r="O114" s="22"/>
      <c r="P114" s="22"/>
      <c r="Q114" s="22"/>
      <c r="R114" s="22"/>
      <c r="S114" s="24"/>
      <c r="T114" s="22"/>
    </row>
    <row r="115" spans="2:20">
      <c r="B115" s="68" t="s">
        <v>95</v>
      </c>
      <c r="C115" s="16">
        <f>+NPV($N$8,E115:J115)+D115</f>
        <v>298.4874700301159</v>
      </c>
      <c r="D115" s="99">
        <f>D87</f>
        <v>0</v>
      </c>
      <c r="E115" s="99">
        <f t="shared" ref="E115:G115" si="10">E87</f>
        <v>14.179155689749606</v>
      </c>
      <c r="F115" s="99">
        <f t="shared" si="10"/>
        <v>144.22266029266603</v>
      </c>
      <c r="G115" s="99">
        <f t="shared" si="10"/>
        <v>154.89818401758438</v>
      </c>
      <c r="H115" s="156"/>
      <c r="I115" s="156"/>
      <c r="J115" s="156"/>
      <c r="K115" s="69"/>
      <c r="L115" s="69"/>
      <c r="M115" s="69"/>
      <c r="N115" s="69"/>
      <c r="O115" s="69"/>
      <c r="P115" s="69"/>
      <c r="Q115" s="69"/>
      <c r="R115" s="69"/>
      <c r="S115" s="70"/>
      <c r="T115" s="22"/>
    </row>
    <row r="116" spans="2:20">
      <c r="B116" s="25"/>
      <c r="C116" s="67" t="s">
        <v>42</v>
      </c>
      <c r="D116" s="71"/>
      <c r="E116" s="71"/>
      <c r="F116" s="71"/>
      <c r="G116" s="71"/>
      <c r="H116" s="71"/>
      <c r="I116" s="71"/>
      <c r="J116" s="71"/>
      <c r="K116" s="71"/>
      <c r="L116" s="71"/>
      <c r="M116" s="71"/>
      <c r="N116" s="71"/>
      <c r="O116" s="71"/>
      <c r="P116" s="71"/>
      <c r="Q116" s="71"/>
      <c r="R116" s="71"/>
      <c r="S116" s="56"/>
      <c r="T116" s="22"/>
    </row>
    <row r="117" spans="2:20" ht="14.5" thickBot="1">
      <c r="B117" s="30" t="s">
        <v>105</v>
      </c>
      <c r="C117" s="15">
        <f>+NPV($N$8,E117:J117)+D117</f>
        <v>298.4874700301159</v>
      </c>
      <c r="D117" s="100">
        <f>D89</f>
        <v>0</v>
      </c>
      <c r="E117" s="100">
        <f t="shared" ref="E117:G117" si="11">E89</f>
        <v>14.179155689749606</v>
      </c>
      <c r="F117" s="100">
        <f t="shared" si="11"/>
        <v>144.22266029266603</v>
      </c>
      <c r="G117" s="100">
        <f t="shared" si="11"/>
        <v>154.89818401758438</v>
      </c>
      <c r="H117" s="95"/>
      <c r="I117" s="95"/>
      <c r="J117" s="95"/>
      <c r="K117" s="72"/>
      <c r="L117" s="72"/>
      <c r="M117" s="72"/>
      <c r="N117" s="72"/>
      <c r="O117" s="72"/>
      <c r="P117" s="72"/>
      <c r="Q117" s="72"/>
      <c r="R117" s="72"/>
      <c r="S117" s="73"/>
      <c r="T117" s="22"/>
    </row>
    <row r="118" spans="2:20">
      <c r="B118" s="91" t="s">
        <v>43</v>
      </c>
      <c r="C118" s="90"/>
      <c r="D118" s="71"/>
      <c r="E118" s="71"/>
      <c r="F118" s="71"/>
      <c r="G118" s="71"/>
      <c r="H118" s="71"/>
      <c r="I118" s="71"/>
      <c r="J118" s="71"/>
      <c r="K118" s="71"/>
      <c r="L118" s="71"/>
      <c r="M118" s="71"/>
      <c r="N118" s="71"/>
      <c r="O118" s="71"/>
      <c r="P118" s="71"/>
      <c r="Q118" s="71"/>
      <c r="R118" s="71"/>
      <c r="S118" s="71"/>
      <c r="T118" s="22"/>
    </row>
    <row r="119" spans="2:20">
      <c r="B119" s="89" t="s">
        <v>85</v>
      </c>
      <c r="C119" s="90"/>
      <c r="D119" s="71"/>
      <c r="E119" s="71"/>
      <c r="F119" s="71"/>
      <c r="G119" s="71"/>
      <c r="H119" s="71"/>
      <c r="I119" s="71"/>
      <c r="J119" s="71"/>
      <c r="K119" s="71"/>
      <c r="L119" s="71"/>
      <c r="M119" s="71"/>
      <c r="N119" s="71"/>
      <c r="O119" s="71"/>
      <c r="P119" s="71"/>
      <c r="Q119" s="71"/>
      <c r="R119" s="71"/>
      <c r="S119" s="71"/>
      <c r="T119" s="22"/>
    </row>
    <row r="120" spans="2:20" ht="14.5" thickBot="1">
      <c r="B120" s="22"/>
      <c r="C120" s="71"/>
      <c r="D120" s="71"/>
      <c r="E120" s="71"/>
      <c r="F120" s="71"/>
      <c r="G120" s="71"/>
      <c r="H120" s="71"/>
      <c r="I120" s="71"/>
      <c r="J120" s="71"/>
      <c r="K120" s="71"/>
      <c r="L120" s="71"/>
      <c r="M120" s="71"/>
      <c r="N120" s="71"/>
      <c r="O120" s="71"/>
      <c r="P120" s="71"/>
      <c r="Q120" s="71"/>
      <c r="R120" s="71"/>
      <c r="S120" s="71"/>
      <c r="T120" s="22"/>
    </row>
    <row r="121" spans="2:20">
      <c r="B121" s="75" t="s">
        <v>45</v>
      </c>
      <c r="C121" s="76"/>
      <c r="D121" s="77">
        <v>2025</v>
      </c>
      <c r="E121" s="77">
        <v>2026</v>
      </c>
      <c r="F121" s="77">
        <v>2027</v>
      </c>
      <c r="G121" s="77">
        <v>2028</v>
      </c>
      <c r="H121" s="77">
        <v>2029</v>
      </c>
      <c r="I121" s="77">
        <v>2030</v>
      </c>
      <c r="J121" s="77">
        <v>2031</v>
      </c>
      <c r="K121" s="77">
        <v>2032</v>
      </c>
      <c r="L121" s="77">
        <v>2033</v>
      </c>
      <c r="M121" s="77">
        <v>2034</v>
      </c>
      <c r="N121" s="77">
        <v>2035</v>
      </c>
      <c r="O121" s="77">
        <v>2036</v>
      </c>
      <c r="P121" s="77">
        <v>2037</v>
      </c>
      <c r="Q121" s="77">
        <v>2038</v>
      </c>
      <c r="R121" s="77">
        <v>2039</v>
      </c>
      <c r="S121" s="78">
        <v>2040</v>
      </c>
      <c r="T121" s="22"/>
    </row>
    <row r="122" spans="2:20" ht="14.5" thickBot="1">
      <c r="B122" s="79"/>
      <c r="C122" s="80" t="s">
        <v>41</v>
      </c>
      <c r="D122" s="81">
        <v>0</v>
      </c>
      <c r="E122" s="81">
        <v>1</v>
      </c>
      <c r="F122" s="81">
        <v>2</v>
      </c>
      <c r="G122" s="81">
        <v>3</v>
      </c>
      <c r="H122" s="81">
        <v>4</v>
      </c>
      <c r="I122" s="81">
        <v>5</v>
      </c>
      <c r="J122" s="81">
        <v>6</v>
      </c>
      <c r="K122" s="81">
        <v>7</v>
      </c>
      <c r="L122" s="81">
        <v>8</v>
      </c>
      <c r="M122" s="81">
        <v>9</v>
      </c>
      <c r="N122" s="81">
        <v>10</v>
      </c>
      <c r="O122" s="81">
        <v>11</v>
      </c>
      <c r="P122" s="81">
        <v>12</v>
      </c>
      <c r="Q122" s="81">
        <v>13</v>
      </c>
      <c r="R122" s="81">
        <v>14</v>
      </c>
      <c r="S122" s="82">
        <v>15</v>
      </c>
      <c r="T122" s="22"/>
    </row>
    <row r="123" spans="2:20">
      <c r="B123" s="25"/>
      <c r="C123" s="67" t="s">
        <v>42</v>
      </c>
      <c r="D123" s="22"/>
      <c r="E123" s="22"/>
      <c r="F123" s="22"/>
      <c r="G123" s="22"/>
      <c r="H123" s="22"/>
      <c r="I123" s="22"/>
      <c r="J123" s="22"/>
      <c r="K123" s="22"/>
      <c r="L123" s="22"/>
      <c r="M123" s="22"/>
      <c r="N123" s="22"/>
      <c r="O123" s="22"/>
      <c r="P123" s="22"/>
      <c r="Q123" s="22"/>
      <c r="R123" s="22"/>
      <c r="S123" s="24"/>
      <c r="T123" s="22"/>
    </row>
    <row r="124" spans="2:20">
      <c r="B124" s="68" t="s">
        <v>95</v>
      </c>
      <c r="C124" s="16">
        <f>+NPV($N$8,E124:J124)+D124</f>
        <v>244.85018742387848</v>
      </c>
      <c r="D124" s="99">
        <f>D96</f>
        <v>0</v>
      </c>
      <c r="E124" s="99">
        <f>E98</f>
        <v>11.645655689749606</v>
      </c>
      <c r="F124" s="99">
        <f t="shared" ref="F124:G124" si="12">F98</f>
        <v>118.32466029266602</v>
      </c>
      <c r="G124" s="99">
        <f t="shared" si="12"/>
        <v>127.02968401758439</v>
      </c>
      <c r="H124" s="156"/>
      <c r="I124" s="156"/>
      <c r="J124" s="156"/>
      <c r="K124" s="69"/>
      <c r="L124" s="69"/>
      <c r="M124" s="69"/>
      <c r="N124" s="69"/>
      <c r="O124" s="69"/>
      <c r="P124" s="69"/>
      <c r="Q124" s="69"/>
      <c r="R124" s="69"/>
      <c r="S124" s="70"/>
      <c r="T124" s="22"/>
    </row>
    <row r="125" spans="2:20">
      <c r="B125" s="25"/>
      <c r="C125" s="67" t="s">
        <v>42</v>
      </c>
      <c r="D125" s="71"/>
      <c r="E125" s="71"/>
      <c r="F125" s="71"/>
      <c r="G125" s="71"/>
      <c r="H125" s="71"/>
      <c r="I125" s="71"/>
      <c r="J125" s="71"/>
      <c r="K125" s="71"/>
      <c r="L125" s="71"/>
      <c r="M125" s="71"/>
      <c r="N125" s="71"/>
      <c r="O125" s="71"/>
      <c r="P125" s="71"/>
      <c r="Q125" s="71"/>
      <c r="R125" s="71"/>
      <c r="S125" s="56"/>
      <c r="T125" s="22"/>
    </row>
    <row r="126" spans="2:20">
      <c r="B126" s="87" t="s">
        <v>106</v>
      </c>
      <c r="C126" s="86"/>
      <c r="D126" s="97">
        <f>D98</f>
        <v>0</v>
      </c>
      <c r="E126" s="97">
        <f t="shared" ref="E126:G126" si="13">E98</f>
        <v>11.645655689749606</v>
      </c>
      <c r="F126" s="97">
        <f t="shared" si="13"/>
        <v>118.32466029266602</v>
      </c>
      <c r="G126" s="97">
        <f t="shared" si="13"/>
        <v>127.02968401758439</v>
      </c>
      <c r="H126" s="98">
        <v>0</v>
      </c>
      <c r="I126" s="98">
        <v>0</v>
      </c>
      <c r="J126" s="98">
        <v>0</v>
      </c>
      <c r="K126" s="98">
        <v>0</v>
      </c>
      <c r="L126" s="98">
        <v>0</v>
      </c>
      <c r="M126" s="98">
        <v>0</v>
      </c>
      <c r="N126" s="98">
        <f>E126</f>
        <v>11.645655689749606</v>
      </c>
      <c r="O126" s="98">
        <f t="shared" ref="O126:P126" si="14">F126</f>
        <v>118.32466029266602</v>
      </c>
      <c r="P126" s="98">
        <f t="shared" si="14"/>
        <v>127.02968401758439</v>
      </c>
      <c r="Q126" s="98">
        <v>0</v>
      </c>
      <c r="R126" s="71"/>
      <c r="S126" s="56"/>
      <c r="T126" s="22"/>
    </row>
    <row r="127" spans="2:20">
      <c r="B127" s="87" t="s">
        <v>46</v>
      </c>
      <c r="C127" s="86"/>
      <c r="D127" s="98">
        <v>0</v>
      </c>
      <c r="E127" s="98">
        <v>0</v>
      </c>
      <c r="F127" s="98">
        <v>0</v>
      </c>
      <c r="G127" s="98">
        <v>0</v>
      </c>
      <c r="H127" s="98">
        <v>0</v>
      </c>
      <c r="I127" s="98">
        <v>0</v>
      </c>
      <c r="J127" s="98">
        <v>0</v>
      </c>
      <c r="K127" s="98">
        <v>0</v>
      </c>
      <c r="L127" s="98">
        <v>0</v>
      </c>
      <c r="M127" s="98">
        <v>5</v>
      </c>
      <c r="N127" s="104">
        <v>5</v>
      </c>
      <c r="O127" s="104">
        <v>5</v>
      </c>
      <c r="P127" s="104">
        <v>2.5</v>
      </c>
      <c r="Q127" s="98">
        <v>0</v>
      </c>
      <c r="R127" s="71"/>
      <c r="S127" s="56"/>
      <c r="T127" s="22"/>
    </row>
    <row r="128" spans="2:20">
      <c r="B128" s="25" t="s">
        <v>52</v>
      </c>
      <c r="C128" s="67"/>
      <c r="D128" s="98">
        <v>0</v>
      </c>
      <c r="E128" s="98">
        <v>0</v>
      </c>
      <c r="F128" s="98">
        <v>0</v>
      </c>
      <c r="G128" s="98">
        <v>0</v>
      </c>
      <c r="H128" s="98">
        <v>0</v>
      </c>
      <c r="I128" s="98">
        <v>0</v>
      </c>
      <c r="J128" s="98">
        <v>0</v>
      </c>
      <c r="K128" s="98">
        <v>0</v>
      </c>
      <c r="L128" s="98">
        <v>0</v>
      </c>
      <c r="M128" s="98">
        <v>0</v>
      </c>
      <c r="N128" s="98">
        <v>0</v>
      </c>
      <c r="O128" s="98">
        <v>0</v>
      </c>
      <c r="P128" s="98">
        <v>0</v>
      </c>
      <c r="Q128" s="97">
        <f>N5/2</f>
        <v>221.5</v>
      </c>
      <c r="R128" s="71"/>
      <c r="S128" s="56"/>
      <c r="T128" s="22"/>
    </row>
    <row r="129" spans="2:20" ht="14.5" thickBot="1">
      <c r="B129" s="30" t="s">
        <v>101</v>
      </c>
      <c r="C129" s="15">
        <f>+NPV($N$8,E129:Q129)+D129</f>
        <v>635.23464136910798</v>
      </c>
      <c r="D129" s="95">
        <f>SUM(D126:D128)</f>
        <v>0</v>
      </c>
      <c r="E129" s="95">
        <f>SUM(E126:E128)</f>
        <v>11.645655689749606</v>
      </c>
      <c r="F129" s="95">
        <f t="shared" ref="F129:Q129" si="15">SUM(F126:F128)</f>
        <v>118.32466029266602</v>
      </c>
      <c r="G129" s="95">
        <f t="shared" si="15"/>
        <v>127.02968401758439</v>
      </c>
      <c r="H129" s="95">
        <f t="shared" si="15"/>
        <v>0</v>
      </c>
      <c r="I129" s="95">
        <f t="shared" si="15"/>
        <v>0</v>
      </c>
      <c r="J129" s="95">
        <f t="shared" si="15"/>
        <v>0</v>
      </c>
      <c r="K129" s="95">
        <f t="shared" si="15"/>
        <v>0</v>
      </c>
      <c r="L129" s="95">
        <f t="shared" si="15"/>
        <v>0</v>
      </c>
      <c r="M129" s="95">
        <f t="shared" si="15"/>
        <v>5</v>
      </c>
      <c r="N129" s="95">
        <f t="shared" si="15"/>
        <v>16.645655689749606</v>
      </c>
      <c r="O129" s="95">
        <f t="shared" si="15"/>
        <v>123.32466029266602</v>
      </c>
      <c r="P129" s="95">
        <f t="shared" si="15"/>
        <v>129.52968401758437</v>
      </c>
      <c r="Q129" s="95">
        <f t="shared" si="15"/>
        <v>221.5</v>
      </c>
      <c r="R129" s="72"/>
      <c r="S129" s="73"/>
      <c r="T129" s="22"/>
    </row>
    <row r="130" spans="2:20">
      <c r="B130" s="91" t="s">
        <v>43</v>
      </c>
      <c r="C130" s="92"/>
      <c r="D130" s="93"/>
      <c r="E130" s="93"/>
      <c r="F130" s="93"/>
      <c r="G130" s="93"/>
      <c r="H130" s="94"/>
      <c r="I130" s="94"/>
      <c r="J130" s="94"/>
      <c r="K130" s="71"/>
      <c r="L130" s="71"/>
      <c r="M130" s="71"/>
      <c r="N130" s="71"/>
      <c r="O130" s="71"/>
      <c r="P130" s="71"/>
      <c r="Q130" s="71"/>
      <c r="R130" s="71"/>
      <c r="S130" s="71"/>
      <c r="T130" s="22"/>
    </row>
    <row r="131" spans="2:20">
      <c r="B131" s="89" t="s">
        <v>86</v>
      </c>
      <c r="C131" s="92"/>
      <c r="D131" s="93"/>
      <c r="E131" s="93"/>
      <c r="F131" s="93"/>
      <c r="G131" s="93"/>
      <c r="H131" s="94"/>
      <c r="I131" s="94"/>
      <c r="J131" s="94"/>
      <c r="K131" s="71"/>
      <c r="L131" s="71"/>
      <c r="M131" s="71"/>
      <c r="N131" s="71"/>
      <c r="O131" s="71"/>
      <c r="P131" s="71"/>
      <c r="Q131" s="71"/>
      <c r="R131" s="71"/>
      <c r="S131" s="71"/>
      <c r="T131" s="22"/>
    </row>
    <row r="132" spans="2:20">
      <c r="B132" s="89" t="s">
        <v>123</v>
      </c>
      <c r="C132" s="93"/>
      <c r="D132" s="93"/>
      <c r="E132" s="93"/>
      <c r="F132" s="93"/>
      <c r="G132" s="93"/>
      <c r="H132" s="93"/>
      <c r="I132" s="93"/>
      <c r="J132" s="93"/>
      <c r="K132" s="71"/>
      <c r="L132" s="71"/>
      <c r="M132" s="71"/>
      <c r="N132" s="71"/>
      <c r="O132" s="71"/>
      <c r="P132" s="71"/>
      <c r="Q132" s="71"/>
      <c r="R132" s="71"/>
      <c r="S132" s="71"/>
      <c r="T132" s="22"/>
    </row>
    <row r="133" spans="2:20">
      <c r="B133" s="89" t="s">
        <v>122</v>
      </c>
      <c r="C133" s="93"/>
      <c r="D133" s="93"/>
      <c r="E133" s="93"/>
      <c r="F133" s="93"/>
      <c r="G133" s="93"/>
      <c r="H133" s="93"/>
      <c r="I133" s="93"/>
      <c r="J133" s="93"/>
      <c r="K133" s="71"/>
      <c r="L133" s="71"/>
      <c r="M133" s="71"/>
      <c r="N133" s="71"/>
      <c r="O133" s="71"/>
      <c r="P133" s="71"/>
      <c r="Q133" s="71"/>
      <c r="R133" s="71"/>
      <c r="S133" s="71"/>
      <c r="T133" s="22"/>
    </row>
    <row r="134" spans="2:20">
      <c r="B134" s="89"/>
      <c r="C134" s="93"/>
      <c r="D134" s="93"/>
      <c r="E134" s="93"/>
      <c r="F134" s="93"/>
      <c r="G134" s="93"/>
      <c r="H134" s="93"/>
      <c r="I134" s="93"/>
      <c r="J134" s="93"/>
      <c r="K134" s="71"/>
      <c r="L134" s="71"/>
      <c r="M134" s="71"/>
      <c r="N134" s="71"/>
      <c r="O134" s="71"/>
      <c r="P134" s="71"/>
      <c r="Q134" s="71"/>
      <c r="R134" s="71"/>
      <c r="S134" s="71"/>
      <c r="T134" s="22"/>
    </row>
    <row r="135" spans="2:20">
      <c r="B135" s="89"/>
      <c r="C135" s="93"/>
      <c r="D135" s="93"/>
      <c r="E135" s="93"/>
      <c r="F135" s="93"/>
      <c r="G135" s="93"/>
      <c r="H135" s="93"/>
      <c r="I135" s="93"/>
      <c r="J135" s="93"/>
      <c r="K135" s="71"/>
      <c r="L135" s="71"/>
      <c r="M135" s="71"/>
      <c r="N135" s="71"/>
      <c r="O135" s="71"/>
      <c r="P135" s="71"/>
      <c r="Q135" s="71"/>
      <c r="R135" s="71"/>
      <c r="S135" s="71"/>
      <c r="T135" s="22"/>
    </row>
    <row r="136" spans="2:20">
      <c r="C136" s="13"/>
      <c r="D136" s="13"/>
      <c r="E136" s="13"/>
      <c r="F136" s="13"/>
      <c r="G136" s="13"/>
      <c r="H136" s="13"/>
      <c r="I136" s="13"/>
      <c r="J136" s="13"/>
      <c r="K136" s="13"/>
      <c r="L136" s="13"/>
      <c r="M136" s="13"/>
      <c r="N136" s="13"/>
      <c r="O136" s="13"/>
      <c r="P136" s="13"/>
      <c r="Q136" s="13"/>
      <c r="R136" s="13"/>
      <c r="S136" s="13"/>
    </row>
    <row r="137" spans="2:20">
      <c r="C137" s="13"/>
      <c r="D137" s="13"/>
      <c r="E137" s="13"/>
      <c r="F137" s="13"/>
      <c r="G137" s="13"/>
      <c r="H137" s="13"/>
      <c r="I137" s="13"/>
      <c r="J137" s="13"/>
      <c r="K137" s="13"/>
      <c r="L137" s="13"/>
      <c r="M137" s="13"/>
      <c r="N137" s="13"/>
      <c r="O137" s="13"/>
      <c r="P137" s="13"/>
      <c r="Q137" s="13"/>
      <c r="R137" s="13"/>
      <c r="S137" s="13"/>
    </row>
    <row r="138" spans="2:20">
      <c r="C138" s="13"/>
      <c r="D138" s="13"/>
      <c r="E138" s="13"/>
      <c r="F138" s="13"/>
      <c r="G138" s="13"/>
      <c r="H138" s="13"/>
      <c r="I138" s="13"/>
      <c r="J138" s="13"/>
      <c r="K138" s="13"/>
      <c r="L138" s="13"/>
      <c r="M138" s="13"/>
      <c r="N138" s="13"/>
      <c r="O138" s="13"/>
      <c r="P138" s="13"/>
      <c r="Q138" s="13"/>
      <c r="R138" s="13"/>
      <c r="S138" s="13"/>
    </row>
    <row r="139" spans="2:20">
      <c r="C139" s="13"/>
      <c r="D139" s="13"/>
      <c r="E139" s="13"/>
      <c r="F139" s="13"/>
      <c r="G139" s="13"/>
      <c r="H139" s="13"/>
      <c r="I139" s="13"/>
      <c r="J139" s="13"/>
      <c r="K139" s="13"/>
      <c r="L139" s="13"/>
      <c r="M139" s="13"/>
      <c r="N139" s="13"/>
      <c r="O139" s="13"/>
      <c r="P139" s="13"/>
      <c r="Q139" s="13"/>
      <c r="R139" s="13"/>
      <c r="S139" s="13"/>
    </row>
    <row r="140" spans="2:20">
      <c r="C140" s="13"/>
      <c r="D140" s="13"/>
      <c r="E140" s="13"/>
      <c r="F140" s="13"/>
      <c r="G140" s="13"/>
      <c r="H140" s="13"/>
      <c r="I140" s="13"/>
      <c r="J140" s="13"/>
      <c r="K140" s="13"/>
      <c r="L140" s="13"/>
      <c r="M140" s="13"/>
      <c r="N140" s="13"/>
      <c r="O140" s="13"/>
      <c r="P140" s="13"/>
      <c r="Q140" s="13"/>
      <c r="R140" s="13"/>
      <c r="S140" s="13"/>
    </row>
    <row r="141" spans="2:20">
      <c r="C141" s="13"/>
      <c r="D141" s="13"/>
      <c r="E141" s="13"/>
      <c r="F141" s="13"/>
      <c r="G141" s="13"/>
      <c r="H141" s="13"/>
      <c r="I141" s="13"/>
      <c r="J141" s="13"/>
      <c r="K141" s="13"/>
      <c r="L141" s="13"/>
      <c r="M141" s="13"/>
      <c r="N141" s="13"/>
      <c r="O141" s="13"/>
      <c r="P141" s="13"/>
      <c r="Q141" s="13"/>
      <c r="R141" s="13"/>
      <c r="S141" s="13"/>
    </row>
    <row r="142" spans="2:20">
      <c r="C142" s="13"/>
      <c r="D142" s="13"/>
      <c r="E142" s="13"/>
      <c r="F142" s="13"/>
      <c r="G142" s="13"/>
      <c r="H142" s="13"/>
      <c r="I142" s="13"/>
      <c r="J142" s="13"/>
      <c r="K142" s="13"/>
      <c r="L142" s="13"/>
      <c r="M142" s="13"/>
      <c r="N142" s="13"/>
      <c r="O142" s="13"/>
      <c r="P142" s="13"/>
      <c r="Q142" s="13"/>
      <c r="R142" s="13"/>
      <c r="S142" s="13"/>
    </row>
    <row r="143" spans="2:20">
      <c r="C143" s="13"/>
      <c r="D143" s="13"/>
      <c r="E143" s="13"/>
      <c r="F143" s="13"/>
      <c r="G143" s="13"/>
      <c r="H143" s="13"/>
      <c r="I143" s="13"/>
      <c r="J143" s="13"/>
      <c r="K143" s="13"/>
      <c r="L143" s="13"/>
      <c r="M143" s="13"/>
      <c r="N143" s="13"/>
      <c r="O143" s="13"/>
      <c r="P143" s="13"/>
      <c r="Q143" s="13"/>
      <c r="R143" s="13"/>
      <c r="S143" s="13"/>
    </row>
    <row r="144" spans="2:20">
      <c r="C144" s="13"/>
      <c r="D144" s="13"/>
      <c r="E144" s="13"/>
      <c r="F144" s="13"/>
      <c r="G144" s="13"/>
      <c r="H144" s="13"/>
      <c r="I144" s="13"/>
      <c r="J144" s="13"/>
      <c r="K144" s="13"/>
      <c r="L144" s="13"/>
      <c r="M144" s="13"/>
      <c r="N144" s="13"/>
      <c r="O144" s="13"/>
      <c r="P144" s="13"/>
      <c r="Q144" s="13"/>
      <c r="R144" s="13"/>
      <c r="S144" s="13"/>
    </row>
    <row r="145" spans="3:19">
      <c r="C145" s="13"/>
      <c r="D145" s="13"/>
      <c r="E145" s="13"/>
      <c r="F145" s="13"/>
      <c r="G145" s="13"/>
      <c r="H145" s="13"/>
      <c r="I145" s="13"/>
      <c r="J145" s="13"/>
      <c r="K145" s="13"/>
      <c r="L145" s="13"/>
      <c r="M145" s="13"/>
      <c r="N145" s="13"/>
      <c r="O145" s="13"/>
      <c r="P145" s="13"/>
      <c r="Q145" s="13"/>
      <c r="R145" s="13"/>
      <c r="S145" s="13"/>
    </row>
    <row r="146" spans="3:19">
      <c r="C146" s="13"/>
      <c r="D146" s="13"/>
      <c r="E146" s="13"/>
      <c r="F146" s="13"/>
      <c r="G146" s="13"/>
      <c r="H146" s="13"/>
      <c r="I146" s="13"/>
      <c r="J146" s="13"/>
      <c r="K146" s="13"/>
      <c r="L146" s="13"/>
      <c r="M146" s="13"/>
      <c r="N146" s="13"/>
      <c r="O146" s="13"/>
      <c r="P146" s="13"/>
      <c r="Q146" s="13"/>
      <c r="R146" s="13"/>
      <c r="S146" s="13"/>
    </row>
    <row r="147" spans="3:19">
      <c r="C147" s="13"/>
      <c r="D147" s="13"/>
      <c r="E147" s="13"/>
      <c r="F147" s="13"/>
      <c r="G147" s="13"/>
      <c r="H147" s="13"/>
      <c r="I147" s="13"/>
      <c r="J147" s="13"/>
      <c r="K147" s="13"/>
      <c r="L147" s="13"/>
      <c r="M147" s="13"/>
      <c r="N147" s="13"/>
      <c r="O147" s="13"/>
      <c r="P147" s="13"/>
      <c r="Q147" s="13"/>
      <c r="R147" s="13"/>
      <c r="S147" s="13"/>
    </row>
    <row r="148" spans="3:19">
      <c r="C148" s="13"/>
      <c r="D148" s="13"/>
      <c r="E148" s="13"/>
      <c r="F148" s="13"/>
      <c r="G148" s="13"/>
      <c r="H148" s="13"/>
      <c r="I148" s="13"/>
      <c r="J148" s="13"/>
      <c r="K148" s="13"/>
      <c r="L148" s="13"/>
      <c r="M148" s="13"/>
      <c r="N148" s="13"/>
      <c r="O148" s="13"/>
      <c r="P148" s="13"/>
      <c r="Q148" s="13"/>
      <c r="R148" s="13"/>
      <c r="S148" s="13"/>
    </row>
    <row r="149" spans="3:19">
      <c r="C149" s="13"/>
      <c r="D149" s="13"/>
      <c r="E149" s="13"/>
      <c r="F149" s="13"/>
      <c r="G149" s="13"/>
      <c r="H149" s="13"/>
      <c r="I149" s="13"/>
      <c r="J149" s="13"/>
      <c r="K149" s="13"/>
      <c r="L149" s="13"/>
      <c r="M149" s="13"/>
      <c r="N149" s="13"/>
      <c r="O149" s="13"/>
      <c r="P149" s="13"/>
      <c r="Q149" s="13"/>
      <c r="R149" s="13"/>
      <c r="S149" s="13"/>
    </row>
    <row r="150" spans="3:19">
      <c r="C150" s="13"/>
      <c r="D150" s="13"/>
      <c r="E150" s="13"/>
      <c r="F150" s="13"/>
      <c r="G150" s="13"/>
      <c r="H150" s="13"/>
      <c r="I150" s="13"/>
      <c r="J150" s="13"/>
      <c r="K150" s="13"/>
      <c r="L150" s="13"/>
      <c r="M150" s="13"/>
      <c r="N150" s="13"/>
      <c r="O150" s="13"/>
      <c r="P150" s="13"/>
      <c r="Q150" s="13"/>
      <c r="R150" s="13"/>
      <c r="S150" s="13"/>
    </row>
    <row r="151" spans="3:19">
      <c r="C151" s="13"/>
      <c r="D151" s="13"/>
      <c r="E151" s="13"/>
      <c r="F151" s="13"/>
      <c r="G151" s="13"/>
      <c r="H151" s="13"/>
      <c r="I151" s="13"/>
      <c r="J151" s="13"/>
      <c r="K151" s="13"/>
      <c r="L151" s="13"/>
      <c r="M151" s="13"/>
      <c r="N151" s="13"/>
      <c r="O151" s="13"/>
      <c r="P151" s="13"/>
      <c r="Q151" s="13"/>
      <c r="R151" s="13"/>
      <c r="S151" s="13"/>
    </row>
    <row r="152" spans="3:19">
      <c r="C152" s="13"/>
      <c r="D152" s="13"/>
      <c r="E152" s="13"/>
      <c r="F152" s="13"/>
      <c r="G152" s="13"/>
      <c r="H152" s="13"/>
      <c r="I152" s="13"/>
      <c r="J152" s="13"/>
      <c r="K152" s="13"/>
      <c r="L152" s="13"/>
      <c r="M152" s="13"/>
      <c r="N152" s="13"/>
      <c r="O152" s="13"/>
      <c r="P152" s="13"/>
      <c r="Q152" s="13"/>
      <c r="R152" s="13"/>
      <c r="S152" s="13"/>
    </row>
    <row r="153" spans="3:19">
      <c r="C153" s="13"/>
      <c r="D153" s="13"/>
      <c r="E153" s="13"/>
      <c r="F153" s="13"/>
      <c r="G153" s="13"/>
      <c r="H153" s="13"/>
      <c r="I153" s="13"/>
      <c r="J153" s="13"/>
      <c r="K153" s="13"/>
      <c r="L153" s="13"/>
      <c r="M153" s="13"/>
      <c r="N153" s="13"/>
      <c r="O153" s="13"/>
      <c r="P153" s="13"/>
      <c r="Q153" s="13"/>
      <c r="R153" s="13"/>
      <c r="S153" s="13"/>
    </row>
    <row r="154" spans="3:19">
      <c r="C154" s="13"/>
      <c r="D154" s="13"/>
      <c r="E154" s="13"/>
      <c r="F154" s="13"/>
      <c r="G154" s="13"/>
      <c r="H154" s="13"/>
      <c r="I154" s="13"/>
      <c r="J154" s="13"/>
      <c r="K154" s="13"/>
      <c r="L154" s="13"/>
      <c r="M154" s="13"/>
      <c r="N154" s="13"/>
      <c r="O154" s="13"/>
      <c r="P154" s="13"/>
      <c r="Q154" s="13"/>
      <c r="R154" s="13"/>
      <c r="S154" s="13"/>
    </row>
    <row r="155" spans="3:19">
      <c r="C155" s="13"/>
      <c r="D155" s="13"/>
      <c r="E155" s="13"/>
      <c r="F155" s="13"/>
      <c r="G155" s="13"/>
      <c r="H155" s="13"/>
      <c r="I155" s="13"/>
      <c r="J155" s="13"/>
      <c r="K155" s="13"/>
      <c r="L155" s="13"/>
      <c r="M155" s="13"/>
      <c r="N155" s="13"/>
      <c r="O155" s="13"/>
      <c r="P155" s="13"/>
      <c r="Q155" s="13"/>
      <c r="R155" s="13"/>
      <c r="S155" s="13"/>
    </row>
    <row r="156" spans="3:19">
      <c r="C156" s="13"/>
      <c r="D156" s="13"/>
      <c r="E156" s="13"/>
      <c r="F156" s="13"/>
      <c r="G156" s="13"/>
      <c r="H156" s="13"/>
      <c r="I156" s="13"/>
      <c r="J156" s="13"/>
      <c r="K156" s="13"/>
      <c r="L156" s="13"/>
      <c r="M156" s="13"/>
      <c r="N156" s="13"/>
      <c r="O156" s="13"/>
      <c r="P156" s="13"/>
      <c r="Q156" s="13"/>
      <c r="R156" s="13"/>
      <c r="S156" s="13"/>
    </row>
    <row r="157" spans="3:19">
      <c r="C157" s="13"/>
      <c r="D157" s="13"/>
      <c r="E157" s="13"/>
      <c r="F157" s="13"/>
      <c r="G157" s="13"/>
      <c r="H157" s="13"/>
      <c r="I157" s="13"/>
      <c r="J157" s="13"/>
      <c r="K157" s="13"/>
      <c r="L157" s="13"/>
      <c r="M157" s="13"/>
      <c r="N157" s="13"/>
      <c r="O157" s="13"/>
      <c r="P157" s="13"/>
      <c r="Q157" s="13"/>
      <c r="R157" s="13"/>
      <c r="S157" s="13"/>
    </row>
    <row r="158" spans="3:19">
      <c r="C158" s="13"/>
      <c r="D158" s="13"/>
      <c r="E158" s="13"/>
      <c r="F158" s="13"/>
      <c r="G158" s="13"/>
      <c r="H158" s="13"/>
      <c r="I158" s="13"/>
      <c r="J158" s="13"/>
      <c r="K158" s="13"/>
      <c r="L158" s="13"/>
      <c r="M158" s="13"/>
      <c r="N158" s="13"/>
      <c r="O158" s="13"/>
      <c r="P158" s="13"/>
      <c r="Q158" s="13"/>
      <c r="R158" s="13"/>
      <c r="S158" s="13"/>
    </row>
    <row r="159" spans="3:19">
      <c r="C159" s="13"/>
      <c r="D159" s="13"/>
      <c r="E159" s="13"/>
      <c r="F159" s="13"/>
      <c r="G159" s="13"/>
      <c r="H159" s="13"/>
      <c r="I159" s="13"/>
      <c r="J159" s="13"/>
      <c r="K159" s="13"/>
      <c r="L159" s="13"/>
      <c r="M159" s="13"/>
      <c r="N159" s="13"/>
      <c r="O159" s="13"/>
      <c r="P159" s="13"/>
      <c r="Q159" s="13"/>
      <c r="R159" s="13"/>
      <c r="S159" s="13"/>
    </row>
    <row r="160" spans="3:19">
      <c r="C160" s="13"/>
      <c r="D160" s="13"/>
      <c r="E160" s="13"/>
      <c r="F160" s="13"/>
      <c r="G160" s="13"/>
      <c r="H160" s="13"/>
      <c r="I160" s="13"/>
      <c r="J160" s="13"/>
      <c r="K160" s="13"/>
      <c r="L160" s="13"/>
      <c r="M160" s="13"/>
      <c r="N160" s="13"/>
      <c r="O160" s="13"/>
      <c r="P160" s="13"/>
      <c r="Q160" s="13"/>
      <c r="R160" s="13"/>
      <c r="S160" s="13"/>
    </row>
    <row r="161" spans="3:19">
      <c r="C161" s="13"/>
      <c r="D161" s="13"/>
      <c r="E161" s="13"/>
      <c r="F161" s="13"/>
      <c r="G161" s="13"/>
      <c r="H161" s="13"/>
      <c r="I161" s="13"/>
      <c r="J161" s="13"/>
      <c r="K161" s="13"/>
      <c r="L161" s="13"/>
      <c r="M161" s="13"/>
      <c r="N161" s="13"/>
      <c r="O161" s="13"/>
      <c r="P161" s="13"/>
      <c r="Q161" s="13"/>
      <c r="R161" s="13"/>
      <c r="S161" s="13"/>
    </row>
    <row r="162" spans="3:19">
      <c r="C162" s="13"/>
      <c r="D162" s="13"/>
      <c r="E162" s="13"/>
      <c r="F162" s="13"/>
      <c r="G162" s="13"/>
      <c r="H162" s="13"/>
      <c r="I162" s="13"/>
      <c r="J162" s="13"/>
      <c r="K162" s="13"/>
      <c r="L162" s="13"/>
      <c r="M162" s="13"/>
      <c r="N162" s="13"/>
      <c r="O162" s="13"/>
      <c r="P162" s="13"/>
      <c r="Q162" s="13"/>
      <c r="R162" s="13"/>
      <c r="S162" s="13"/>
    </row>
    <row r="163" spans="3:19">
      <c r="C163" s="13"/>
      <c r="D163" s="13"/>
      <c r="E163" s="13"/>
      <c r="F163" s="13"/>
      <c r="G163" s="13"/>
      <c r="H163" s="13"/>
      <c r="I163" s="13"/>
      <c r="J163" s="13"/>
      <c r="K163" s="13"/>
      <c r="L163" s="13"/>
      <c r="M163" s="13"/>
      <c r="N163" s="13"/>
      <c r="O163" s="13"/>
      <c r="P163" s="13"/>
      <c r="Q163" s="13"/>
      <c r="R163" s="13"/>
      <c r="S163" s="13"/>
    </row>
    <row r="164" spans="3:19">
      <c r="C164" s="13"/>
      <c r="D164" s="13"/>
      <c r="E164" s="13"/>
      <c r="F164" s="13"/>
      <c r="G164" s="13"/>
      <c r="H164" s="13"/>
      <c r="I164" s="13"/>
      <c r="J164" s="13"/>
      <c r="K164" s="13"/>
      <c r="L164" s="13"/>
      <c r="M164" s="13"/>
      <c r="N164" s="13"/>
      <c r="O164" s="13"/>
      <c r="P164" s="13"/>
      <c r="Q164" s="13"/>
      <c r="R164" s="13"/>
      <c r="S164" s="13"/>
    </row>
    <row r="165" spans="3:19">
      <c r="C165" s="13"/>
      <c r="D165" s="13"/>
      <c r="E165" s="13"/>
      <c r="F165" s="13"/>
      <c r="G165" s="13"/>
      <c r="H165" s="13"/>
      <c r="I165" s="13"/>
      <c r="J165" s="13"/>
      <c r="K165" s="13"/>
      <c r="L165" s="13"/>
      <c r="M165" s="13"/>
      <c r="N165" s="13"/>
      <c r="O165" s="13"/>
      <c r="P165" s="13"/>
      <c r="Q165" s="13"/>
      <c r="R165" s="13"/>
      <c r="S165" s="13"/>
    </row>
    <row r="166" spans="3:19">
      <c r="C166" s="13"/>
      <c r="D166" s="13"/>
      <c r="E166" s="13"/>
      <c r="F166" s="13"/>
      <c r="G166" s="13"/>
      <c r="H166" s="13"/>
      <c r="I166" s="13"/>
      <c r="J166" s="13"/>
      <c r="K166" s="13"/>
      <c r="L166" s="13"/>
      <c r="M166" s="13"/>
      <c r="N166" s="13"/>
      <c r="O166" s="13"/>
      <c r="P166" s="13"/>
      <c r="Q166" s="13"/>
      <c r="R166" s="13"/>
      <c r="S166" s="13"/>
    </row>
    <row r="167" spans="3:19">
      <c r="C167" s="13"/>
      <c r="D167" s="13"/>
      <c r="E167" s="13"/>
      <c r="F167" s="13"/>
      <c r="G167" s="13"/>
      <c r="H167" s="13"/>
      <c r="I167" s="13"/>
      <c r="J167" s="13"/>
      <c r="K167" s="13"/>
      <c r="L167" s="13"/>
      <c r="M167" s="13"/>
      <c r="N167" s="13"/>
      <c r="O167" s="13"/>
      <c r="P167" s="13"/>
      <c r="Q167" s="13"/>
      <c r="R167" s="13"/>
      <c r="S167" s="13"/>
    </row>
    <row r="168" spans="3:19">
      <c r="C168" s="13"/>
      <c r="D168" s="13"/>
      <c r="E168" s="13"/>
      <c r="F168" s="13"/>
      <c r="G168" s="13"/>
      <c r="H168" s="13"/>
      <c r="I168" s="13"/>
      <c r="J168" s="13"/>
      <c r="K168" s="13"/>
      <c r="L168" s="13"/>
      <c r="M168" s="13"/>
      <c r="N168" s="13"/>
      <c r="O168" s="13"/>
      <c r="P168" s="13"/>
      <c r="Q168" s="13"/>
      <c r="R168" s="13"/>
      <c r="S168" s="13"/>
    </row>
    <row r="169" spans="3:19">
      <c r="C169" s="13"/>
      <c r="D169" s="13"/>
      <c r="E169" s="13"/>
      <c r="F169" s="13"/>
      <c r="G169" s="13"/>
      <c r="H169" s="13"/>
      <c r="I169" s="13"/>
      <c r="J169" s="13"/>
      <c r="K169" s="13"/>
      <c r="L169" s="13"/>
      <c r="M169" s="13"/>
      <c r="N169" s="13"/>
      <c r="O169" s="13"/>
      <c r="P169" s="13"/>
      <c r="Q169" s="13"/>
      <c r="R169" s="13"/>
      <c r="S169" s="13"/>
    </row>
    <row r="170" spans="3:19">
      <c r="C170" s="13"/>
      <c r="D170" s="13"/>
      <c r="E170" s="13"/>
      <c r="F170" s="13"/>
      <c r="G170" s="13"/>
      <c r="H170" s="13"/>
      <c r="I170" s="13"/>
      <c r="J170" s="13"/>
      <c r="K170" s="13"/>
      <c r="L170" s="13"/>
      <c r="M170" s="13"/>
      <c r="N170" s="13"/>
      <c r="O170" s="13"/>
      <c r="P170" s="13"/>
      <c r="Q170" s="13"/>
      <c r="R170" s="13"/>
      <c r="S170" s="13"/>
    </row>
    <row r="171" spans="3:19">
      <c r="C171" s="13"/>
      <c r="D171" s="13"/>
      <c r="E171" s="13"/>
      <c r="F171" s="13"/>
      <c r="G171" s="13"/>
      <c r="H171" s="13"/>
      <c r="I171" s="13"/>
      <c r="J171" s="13"/>
      <c r="K171" s="13"/>
      <c r="L171" s="13"/>
      <c r="M171" s="13"/>
      <c r="N171" s="13"/>
      <c r="O171" s="13"/>
      <c r="P171" s="13"/>
      <c r="Q171" s="13"/>
      <c r="R171" s="13"/>
      <c r="S171" s="13"/>
    </row>
    <row r="172" spans="3:19">
      <c r="C172" s="13"/>
      <c r="D172" s="13"/>
      <c r="E172" s="13"/>
      <c r="F172" s="13"/>
      <c r="G172" s="13"/>
      <c r="H172" s="13"/>
      <c r="I172" s="13"/>
      <c r="J172" s="13"/>
      <c r="K172" s="13"/>
      <c r="L172" s="13"/>
      <c r="M172" s="13"/>
      <c r="N172" s="13"/>
      <c r="O172" s="13"/>
      <c r="P172" s="13"/>
      <c r="Q172" s="13"/>
      <c r="R172" s="13"/>
      <c r="S172" s="13"/>
    </row>
    <row r="173" spans="3:19">
      <c r="C173" s="13"/>
      <c r="D173" s="13"/>
      <c r="E173" s="13"/>
      <c r="F173" s="13"/>
      <c r="G173" s="13"/>
      <c r="H173" s="13"/>
      <c r="I173" s="13"/>
      <c r="J173" s="13"/>
      <c r="K173" s="13"/>
      <c r="L173" s="13"/>
      <c r="M173" s="13"/>
      <c r="N173" s="13"/>
      <c r="O173" s="13"/>
      <c r="P173" s="13"/>
      <c r="Q173" s="13"/>
      <c r="R173" s="13"/>
      <c r="S173" s="13"/>
    </row>
    <row r="174" spans="3:19">
      <c r="C174" s="13"/>
      <c r="D174" s="13"/>
      <c r="E174" s="13"/>
      <c r="F174" s="13"/>
      <c r="G174" s="13"/>
      <c r="H174" s="13"/>
      <c r="I174" s="13"/>
      <c r="J174" s="13"/>
      <c r="K174" s="13"/>
      <c r="L174" s="13"/>
      <c r="M174" s="13"/>
      <c r="N174" s="13"/>
      <c r="O174" s="13"/>
      <c r="P174" s="13"/>
      <c r="Q174" s="13"/>
      <c r="R174" s="13"/>
      <c r="S174" s="13"/>
    </row>
    <row r="175" spans="3:19">
      <c r="C175" s="13"/>
      <c r="D175" s="13"/>
      <c r="E175" s="13"/>
      <c r="F175" s="13"/>
      <c r="G175" s="13"/>
      <c r="H175" s="13"/>
      <c r="I175" s="13"/>
      <c r="J175" s="13"/>
      <c r="K175" s="13"/>
      <c r="L175" s="13"/>
      <c r="M175" s="13"/>
      <c r="N175" s="13"/>
      <c r="O175" s="13"/>
      <c r="P175" s="13"/>
      <c r="Q175" s="13"/>
      <c r="R175" s="13"/>
      <c r="S175" s="13"/>
    </row>
    <row r="176" spans="3:19">
      <c r="C176" s="13"/>
      <c r="D176" s="13"/>
      <c r="E176" s="13"/>
      <c r="F176" s="13"/>
      <c r="G176" s="13"/>
      <c r="H176" s="13"/>
      <c r="I176" s="13"/>
      <c r="J176" s="13"/>
      <c r="K176" s="13"/>
      <c r="L176" s="13"/>
      <c r="M176" s="13"/>
      <c r="N176" s="13"/>
      <c r="O176" s="13"/>
      <c r="P176" s="13"/>
      <c r="Q176" s="13"/>
      <c r="R176" s="13"/>
      <c r="S176" s="13"/>
    </row>
    <row r="177" spans="3:19">
      <c r="C177" s="13"/>
      <c r="D177" s="13"/>
      <c r="E177" s="13"/>
      <c r="F177" s="13"/>
      <c r="G177" s="13"/>
      <c r="H177" s="13"/>
      <c r="I177" s="13"/>
      <c r="J177" s="13"/>
      <c r="K177" s="13"/>
      <c r="L177" s="13"/>
      <c r="M177" s="13"/>
      <c r="N177" s="13"/>
      <c r="O177" s="13"/>
      <c r="P177" s="13"/>
      <c r="Q177" s="13"/>
      <c r="R177" s="13"/>
      <c r="S177" s="13"/>
    </row>
    <row r="178" spans="3:19">
      <c r="C178" s="13"/>
      <c r="D178" s="13"/>
      <c r="E178" s="13"/>
      <c r="F178" s="13"/>
      <c r="G178" s="13"/>
      <c r="H178" s="13"/>
      <c r="I178" s="13"/>
      <c r="J178" s="13"/>
      <c r="K178" s="13"/>
      <c r="L178" s="13"/>
      <c r="M178" s="13"/>
      <c r="N178" s="13"/>
      <c r="O178" s="13"/>
      <c r="P178" s="13"/>
      <c r="Q178" s="13"/>
      <c r="R178" s="13"/>
      <c r="S178" s="13"/>
    </row>
    <row r="179" spans="3:19">
      <c r="C179" s="13"/>
      <c r="D179" s="13"/>
      <c r="E179" s="13"/>
      <c r="F179" s="13"/>
      <c r="G179" s="13"/>
      <c r="H179" s="13"/>
      <c r="I179" s="13"/>
      <c r="J179" s="13"/>
      <c r="K179" s="13"/>
      <c r="L179" s="13"/>
      <c r="M179" s="13"/>
      <c r="N179" s="13"/>
      <c r="O179" s="13"/>
      <c r="P179" s="13"/>
      <c r="Q179" s="13"/>
      <c r="R179" s="13"/>
      <c r="S179" s="13"/>
    </row>
    <row r="180" spans="3:19">
      <c r="C180" s="13"/>
      <c r="D180" s="13"/>
      <c r="E180" s="13"/>
      <c r="F180" s="13"/>
      <c r="G180" s="13"/>
      <c r="H180" s="13"/>
      <c r="I180" s="13"/>
      <c r="J180" s="13"/>
      <c r="K180" s="13"/>
      <c r="L180" s="13"/>
      <c r="M180" s="13"/>
      <c r="N180" s="13"/>
      <c r="O180" s="13"/>
      <c r="P180" s="13"/>
      <c r="Q180" s="13"/>
      <c r="R180" s="13"/>
      <c r="S180" s="13"/>
    </row>
    <row r="181" spans="3:19">
      <c r="C181" s="13"/>
      <c r="D181" s="13"/>
      <c r="E181" s="13"/>
      <c r="F181" s="13"/>
      <c r="G181" s="13"/>
      <c r="H181" s="13"/>
      <c r="I181" s="13"/>
      <c r="J181" s="13"/>
      <c r="K181" s="13"/>
      <c r="L181" s="13"/>
      <c r="M181" s="13"/>
      <c r="N181" s="13"/>
      <c r="O181" s="13"/>
      <c r="P181" s="13"/>
      <c r="Q181" s="13"/>
      <c r="R181" s="13"/>
      <c r="S181" s="13"/>
    </row>
    <row r="182" spans="3:19">
      <c r="C182" s="13"/>
      <c r="D182" s="13"/>
      <c r="E182" s="13"/>
      <c r="F182" s="13"/>
      <c r="G182" s="13"/>
      <c r="H182" s="13"/>
      <c r="I182" s="13"/>
      <c r="J182" s="13"/>
      <c r="K182" s="13"/>
      <c r="L182" s="13"/>
      <c r="M182" s="13"/>
      <c r="N182" s="13"/>
      <c r="O182" s="13"/>
      <c r="P182" s="13"/>
      <c r="Q182" s="13"/>
      <c r="R182" s="13"/>
      <c r="S182" s="13"/>
    </row>
    <row r="183" spans="3:19">
      <c r="C183" s="13"/>
      <c r="D183" s="13"/>
      <c r="E183" s="13"/>
      <c r="F183" s="13"/>
      <c r="G183" s="13"/>
      <c r="H183" s="13"/>
      <c r="I183" s="13"/>
      <c r="J183" s="13"/>
      <c r="K183" s="13"/>
      <c r="L183" s="13"/>
      <c r="M183" s="13"/>
      <c r="N183" s="13"/>
      <c r="O183" s="13"/>
      <c r="P183" s="13"/>
      <c r="Q183" s="13"/>
      <c r="R183" s="13"/>
      <c r="S183" s="13"/>
    </row>
    <row r="184" spans="3:19">
      <c r="C184" s="13"/>
      <c r="D184" s="13"/>
      <c r="E184" s="13"/>
      <c r="F184" s="13"/>
      <c r="G184" s="13"/>
      <c r="H184" s="13"/>
      <c r="I184" s="13"/>
      <c r="J184" s="13"/>
      <c r="K184" s="13"/>
      <c r="L184" s="13"/>
      <c r="M184" s="13"/>
      <c r="N184" s="13"/>
      <c r="O184" s="13"/>
      <c r="P184" s="13"/>
      <c r="Q184" s="13"/>
      <c r="R184" s="13"/>
      <c r="S184" s="13"/>
    </row>
    <row r="185" spans="3:19">
      <c r="C185" s="13"/>
      <c r="D185" s="13"/>
      <c r="E185" s="13"/>
      <c r="F185" s="13"/>
      <c r="G185" s="13"/>
      <c r="H185" s="13"/>
      <c r="I185" s="13"/>
      <c r="J185" s="13"/>
      <c r="K185" s="13"/>
      <c r="L185" s="13"/>
      <c r="M185" s="13"/>
      <c r="N185" s="13"/>
      <c r="O185" s="13"/>
      <c r="P185" s="13"/>
      <c r="Q185" s="13"/>
      <c r="R185" s="13"/>
      <c r="S185" s="13"/>
    </row>
    <row r="186" spans="3:19">
      <c r="C186" s="13"/>
      <c r="D186" s="13"/>
      <c r="E186" s="13"/>
      <c r="F186" s="13"/>
      <c r="G186" s="13"/>
      <c r="H186" s="13"/>
      <c r="I186" s="13"/>
      <c r="J186" s="13"/>
      <c r="K186" s="13"/>
      <c r="L186" s="13"/>
      <c r="M186" s="13"/>
      <c r="N186" s="13"/>
      <c r="O186" s="13"/>
      <c r="P186" s="13"/>
      <c r="Q186" s="13"/>
      <c r="R186" s="13"/>
      <c r="S186" s="13"/>
    </row>
    <row r="187" spans="3:19">
      <c r="C187" s="13"/>
      <c r="D187" s="13"/>
      <c r="E187" s="13"/>
      <c r="F187" s="13"/>
      <c r="G187" s="13"/>
      <c r="H187" s="13"/>
      <c r="I187" s="13"/>
      <c r="J187" s="13"/>
      <c r="K187" s="13"/>
      <c r="L187" s="13"/>
      <c r="M187" s="13"/>
      <c r="N187" s="13"/>
      <c r="O187" s="13"/>
      <c r="P187" s="13"/>
      <c r="Q187" s="13"/>
      <c r="R187" s="13"/>
      <c r="S187" s="13"/>
    </row>
    <row r="188" spans="3:19">
      <c r="C188" s="13"/>
      <c r="D188" s="13"/>
      <c r="E188" s="13"/>
      <c r="F188" s="13"/>
      <c r="G188" s="13"/>
      <c r="H188" s="13"/>
      <c r="I188" s="13"/>
      <c r="J188" s="13"/>
      <c r="K188" s="13"/>
      <c r="L188" s="13"/>
      <c r="M188" s="13"/>
      <c r="N188" s="13"/>
      <c r="O188" s="13"/>
      <c r="P188" s="13"/>
      <c r="Q188" s="13"/>
      <c r="R188" s="13"/>
      <c r="S188" s="13"/>
    </row>
    <row r="189" spans="3:19">
      <c r="C189" s="13"/>
      <c r="D189" s="13"/>
      <c r="E189" s="13"/>
      <c r="F189" s="13"/>
      <c r="G189" s="13"/>
      <c r="H189" s="13"/>
      <c r="I189" s="13"/>
      <c r="J189" s="13"/>
      <c r="K189" s="13"/>
      <c r="L189" s="13"/>
      <c r="M189" s="13"/>
      <c r="N189" s="13"/>
      <c r="O189" s="13"/>
      <c r="P189" s="13"/>
      <c r="Q189" s="13"/>
      <c r="R189" s="13"/>
      <c r="S189" s="13"/>
    </row>
    <row r="190" spans="3:19">
      <c r="C190" s="13"/>
      <c r="D190" s="13"/>
      <c r="E190" s="13"/>
      <c r="F190" s="13"/>
      <c r="G190" s="13"/>
      <c r="H190" s="13"/>
      <c r="I190" s="13"/>
      <c r="J190" s="13"/>
      <c r="K190" s="13"/>
      <c r="L190" s="13"/>
      <c r="M190" s="13"/>
      <c r="N190" s="13"/>
      <c r="O190" s="13"/>
      <c r="P190" s="13"/>
      <c r="Q190" s="13"/>
      <c r="R190" s="13"/>
      <c r="S190" s="13"/>
    </row>
    <row r="191" spans="3:19">
      <c r="C191" s="13"/>
      <c r="D191" s="13"/>
      <c r="E191" s="13"/>
      <c r="F191" s="13"/>
      <c r="G191" s="13"/>
      <c r="H191" s="13"/>
      <c r="I191" s="13"/>
      <c r="J191" s="13"/>
      <c r="K191" s="13"/>
      <c r="L191" s="13"/>
      <c r="M191" s="13"/>
      <c r="N191" s="13"/>
      <c r="O191" s="13"/>
      <c r="P191" s="13"/>
      <c r="Q191" s="13"/>
      <c r="R191" s="13"/>
      <c r="S191" s="13"/>
    </row>
    <row r="192" spans="3:19">
      <c r="C192" s="13"/>
      <c r="D192" s="13"/>
      <c r="E192" s="13"/>
      <c r="F192" s="13"/>
      <c r="G192" s="13"/>
      <c r="H192" s="13"/>
      <c r="I192" s="13"/>
      <c r="J192" s="13"/>
      <c r="K192" s="13"/>
      <c r="L192" s="13"/>
      <c r="M192" s="13"/>
      <c r="N192" s="13"/>
      <c r="O192" s="13"/>
      <c r="P192" s="13"/>
      <c r="Q192" s="13"/>
      <c r="R192" s="13"/>
      <c r="S192" s="13"/>
    </row>
    <row r="193" spans="3:19">
      <c r="C193" s="13"/>
      <c r="D193" s="13"/>
      <c r="E193" s="13"/>
      <c r="F193" s="13"/>
      <c r="G193" s="13"/>
      <c r="H193" s="13"/>
      <c r="I193" s="13"/>
      <c r="J193" s="13"/>
      <c r="K193" s="13"/>
      <c r="L193" s="13"/>
      <c r="M193" s="13"/>
      <c r="N193" s="13"/>
      <c r="O193" s="13"/>
      <c r="P193" s="13"/>
      <c r="Q193" s="13"/>
      <c r="R193" s="13"/>
      <c r="S193" s="13"/>
    </row>
    <row r="194" spans="3:19">
      <c r="C194" s="13"/>
      <c r="D194" s="13"/>
      <c r="E194" s="13"/>
      <c r="F194" s="13"/>
      <c r="G194" s="13"/>
      <c r="H194" s="13"/>
      <c r="I194" s="13"/>
      <c r="J194" s="13"/>
      <c r="K194" s="13"/>
      <c r="L194" s="13"/>
      <c r="M194" s="13"/>
      <c r="N194" s="13"/>
      <c r="O194" s="13"/>
      <c r="P194" s="13"/>
      <c r="Q194" s="13"/>
      <c r="R194" s="13"/>
      <c r="S194" s="13"/>
    </row>
    <row r="195" spans="3:19">
      <c r="C195" s="13"/>
      <c r="D195" s="13"/>
      <c r="E195" s="13"/>
      <c r="F195" s="13"/>
      <c r="G195" s="13"/>
      <c r="H195" s="13"/>
      <c r="I195" s="13"/>
      <c r="J195" s="13"/>
      <c r="K195" s="13"/>
      <c r="L195" s="13"/>
      <c r="M195" s="13"/>
      <c r="N195" s="13"/>
      <c r="O195" s="13"/>
      <c r="P195" s="13"/>
      <c r="Q195" s="13"/>
      <c r="R195" s="13"/>
      <c r="S195" s="13"/>
    </row>
    <row r="196" spans="3:19">
      <c r="C196" s="13"/>
      <c r="D196" s="13"/>
      <c r="E196" s="13"/>
      <c r="F196" s="13"/>
      <c r="G196" s="13"/>
      <c r="H196" s="13"/>
      <c r="I196" s="13"/>
      <c r="J196" s="13"/>
      <c r="K196" s="13"/>
      <c r="L196" s="13"/>
      <c r="M196" s="13"/>
      <c r="N196" s="13"/>
      <c r="O196" s="13"/>
      <c r="P196" s="13"/>
      <c r="Q196" s="13"/>
      <c r="R196" s="13"/>
      <c r="S196" s="13"/>
    </row>
    <row r="197" spans="3:19">
      <c r="C197" s="13"/>
      <c r="D197" s="13"/>
      <c r="E197" s="13"/>
      <c r="F197" s="13"/>
      <c r="G197" s="13"/>
      <c r="H197" s="13"/>
      <c r="I197" s="13"/>
      <c r="J197" s="13"/>
      <c r="K197" s="13"/>
      <c r="L197" s="13"/>
      <c r="M197" s="13"/>
      <c r="N197" s="13"/>
      <c r="O197" s="13"/>
      <c r="P197" s="13"/>
      <c r="Q197" s="13"/>
      <c r="R197" s="13"/>
      <c r="S197" s="13"/>
    </row>
    <row r="198" spans="3:19">
      <c r="C198" s="13"/>
      <c r="D198" s="13"/>
      <c r="E198" s="13"/>
      <c r="F198" s="13"/>
      <c r="G198" s="13"/>
      <c r="H198" s="13"/>
      <c r="I198" s="13"/>
      <c r="J198" s="13"/>
      <c r="K198" s="13"/>
      <c r="L198" s="13"/>
      <c r="M198" s="13"/>
      <c r="N198" s="13"/>
      <c r="O198" s="13"/>
      <c r="P198" s="13"/>
      <c r="Q198" s="13"/>
      <c r="R198" s="13"/>
      <c r="S198" s="13"/>
    </row>
    <row r="199" spans="3:19">
      <c r="C199" s="13"/>
      <c r="D199" s="13"/>
      <c r="E199" s="13"/>
      <c r="F199" s="13"/>
      <c r="G199" s="13"/>
      <c r="H199" s="13"/>
      <c r="I199" s="13"/>
      <c r="J199" s="13"/>
      <c r="K199" s="13"/>
      <c r="L199" s="13"/>
      <c r="M199" s="13"/>
      <c r="N199" s="13"/>
      <c r="O199" s="13"/>
      <c r="P199" s="13"/>
      <c r="Q199" s="13"/>
      <c r="R199" s="13"/>
      <c r="S199" s="13"/>
    </row>
    <row r="200" spans="3:19">
      <c r="C200" s="13"/>
      <c r="D200" s="13"/>
      <c r="E200" s="13"/>
      <c r="F200" s="13"/>
      <c r="G200" s="13"/>
      <c r="H200" s="13"/>
      <c r="I200" s="13"/>
      <c r="J200" s="13"/>
      <c r="K200" s="13"/>
      <c r="L200" s="13"/>
      <c r="M200" s="13"/>
      <c r="N200" s="13"/>
      <c r="O200" s="13"/>
      <c r="P200" s="13"/>
      <c r="Q200" s="13"/>
      <c r="R200" s="13"/>
      <c r="S200" s="13"/>
    </row>
    <row r="201" spans="3:19">
      <c r="C201" s="13"/>
      <c r="D201" s="13"/>
      <c r="E201" s="13"/>
      <c r="F201" s="13"/>
      <c r="G201" s="13"/>
      <c r="H201" s="13"/>
      <c r="I201" s="13"/>
      <c r="J201" s="13"/>
      <c r="K201" s="13"/>
      <c r="L201" s="13"/>
      <c r="M201" s="13"/>
      <c r="N201" s="13"/>
      <c r="O201" s="13"/>
      <c r="P201" s="13"/>
      <c r="Q201" s="13"/>
      <c r="R201" s="13"/>
      <c r="S201" s="13"/>
    </row>
    <row r="202" spans="3:19">
      <c r="C202" s="13"/>
      <c r="D202" s="13"/>
      <c r="E202" s="13"/>
      <c r="F202" s="13"/>
      <c r="G202" s="13"/>
      <c r="H202" s="13"/>
      <c r="I202" s="13"/>
      <c r="J202" s="13"/>
      <c r="K202" s="13"/>
      <c r="L202" s="13"/>
      <c r="M202" s="13"/>
      <c r="N202" s="13"/>
      <c r="O202" s="13"/>
      <c r="P202" s="13"/>
      <c r="Q202" s="13"/>
      <c r="R202" s="13"/>
      <c r="S202" s="13"/>
    </row>
    <row r="203" spans="3:19">
      <c r="C203" s="13"/>
      <c r="D203" s="13"/>
      <c r="E203" s="13"/>
      <c r="F203" s="13"/>
      <c r="G203" s="13"/>
      <c r="H203" s="13"/>
      <c r="I203" s="13"/>
      <c r="J203" s="13"/>
      <c r="K203" s="13"/>
      <c r="L203" s="13"/>
      <c r="M203" s="13"/>
      <c r="N203" s="13"/>
      <c r="O203" s="13"/>
      <c r="P203" s="13"/>
      <c r="Q203" s="13"/>
      <c r="R203" s="13"/>
      <c r="S203" s="13"/>
    </row>
    <row r="204" spans="3:19">
      <c r="C204" s="13"/>
      <c r="D204" s="13"/>
      <c r="E204" s="13"/>
      <c r="F204" s="13"/>
      <c r="G204" s="13"/>
      <c r="H204" s="13"/>
      <c r="I204" s="13"/>
      <c r="J204" s="13"/>
      <c r="K204" s="13"/>
      <c r="L204" s="13"/>
      <c r="M204" s="13"/>
      <c r="N204" s="13"/>
      <c r="O204" s="13"/>
      <c r="P204" s="13"/>
      <c r="Q204" s="13"/>
      <c r="R204" s="13"/>
      <c r="S204" s="13"/>
    </row>
    <row r="205" spans="3:19">
      <c r="C205" s="13"/>
      <c r="D205" s="13"/>
      <c r="E205" s="13"/>
      <c r="F205" s="13"/>
      <c r="G205" s="13"/>
      <c r="H205" s="13"/>
      <c r="I205" s="13"/>
      <c r="J205" s="13"/>
      <c r="K205" s="13"/>
      <c r="L205" s="13"/>
      <c r="M205" s="13"/>
      <c r="N205" s="13"/>
      <c r="O205" s="13"/>
      <c r="P205" s="13"/>
      <c r="Q205" s="13"/>
      <c r="R205" s="13"/>
      <c r="S205" s="13"/>
    </row>
    <row r="206" spans="3:19">
      <c r="C206" s="13"/>
      <c r="D206" s="13"/>
      <c r="E206" s="13"/>
      <c r="F206" s="13"/>
      <c r="G206" s="13"/>
      <c r="H206" s="13"/>
      <c r="I206" s="13"/>
      <c r="J206" s="13"/>
      <c r="K206" s="13"/>
      <c r="L206" s="13"/>
      <c r="M206" s="13"/>
      <c r="N206" s="13"/>
      <c r="O206" s="13"/>
      <c r="P206" s="13"/>
      <c r="Q206" s="13"/>
      <c r="R206" s="13"/>
      <c r="S206" s="13"/>
    </row>
    <row r="207" spans="3:19">
      <c r="C207" s="13"/>
      <c r="D207" s="13"/>
      <c r="E207" s="13"/>
      <c r="F207" s="13"/>
      <c r="G207" s="13"/>
      <c r="H207" s="13"/>
      <c r="I207" s="13"/>
      <c r="J207" s="13"/>
      <c r="K207" s="13"/>
      <c r="L207" s="13"/>
      <c r="M207" s="13"/>
      <c r="N207" s="13"/>
      <c r="O207" s="13"/>
      <c r="P207" s="13"/>
      <c r="Q207" s="13"/>
      <c r="R207" s="13"/>
      <c r="S207" s="13"/>
    </row>
    <row r="208" spans="3:19">
      <c r="C208" s="13"/>
      <c r="D208" s="13"/>
      <c r="E208" s="13"/>
      <c r="F208" s="13"/>
      <c r="G208" s="13"/>
      <c r="H208" s="13"/>
      <c r="I208" s="13"/>
      <c r="J208" s="13"/>
      <c r="K208" s="13"/>
      <c r="L208" s="13"/>
      <c r="M208" s="13"/>
      <c r="N208" s="13"/>
      <c r="O208" s="13"/>
      <c r="P208" s="13"/>
      <c r="Q208" s="13"/>
      <c r="R208" s="13"/>
      <c r="S208" s="13"/>
    </row>
    <row r="209" spans="3:19">
      <c r="C209" s="13"/>
      <c r="D209" s="13"/>
      <c r="E209" s="13"/>
      <c r="F209" s="13"/>
      <c r="G209" s="13"/>
      <c r="H209" s="13"/>
      <c r="I209" s="13"/>
      <c r="J209" s="13"/>
      <c r="K209" s="13"/>
      <c r="L209" s="13"/>
      <c r="M209" s="13"/>
      <c r="N209" s="13"/>
      <c r="O209" s="13"/>
      <c r="P209" s="13"/>
      <c r="Q209" s="13"/>
      <c r="R209" s="13"/>
      <c r="S209" s="13"/>
    </row>
    <row r="210" spans="3:19">
      <c r="C210" s="13"/>
      <c r="D210" s="13"/>
      <c r="E210" s="13"/>
      <c r="F210" s="13"/>
      <c r="G210" s="13"/>
      <c r="H210" s="13"/>
      <c r="I210" s="13"/>
      <c r="J210" s="13"/>
      <c r="K210" s="13"/>
      <c r="L210" s="13"/>
      <c r="M210" s="13"/>
      <c r="N210" s="13"/>
      <c r="O210" s="13"/>
      <c r="P210" s="13"/>
      <c r="Q210" s="13"/>
      <c r="R210" s="13"/>
      <c r="S210" s="13"/>
    </row>
  </sheetData>
  <mergeCells count="2">
    <mergeCell ref="C6:D6"/>
    <mergeCell ref="C16:D16"/>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2857EB-E700-524E-A195-B952FB969045}">
  <dimension ref="A1:T145"/>
  <sheetViews>
    <sheetView zoomScaleNormal="100" workbookViewId="0">
      <selection activeCell="B3" sqref="B3"/>
    </sheetView>
  </sheetViews>
  <sheetFormatPr defaultColWidth="9.1796875" defaultRowHeight="14"/>
  <cols>
    <col min="1" max="1" width="2.81640625" style="1" customWidth="1"/>
    <col min="2" max="2" width="58.1796875" style="1" customWidth="1"/>
    <col min="3" max="4" width="9.1796875" style="1"/>
    <col min="5" max="5" width="9.453125" style="1" customWidth="1"/>
    <col min="6" max="7" width="9.1796875" style="1"/>
    <col min="8" max="8" width="11.1796875" style="1" customWidth="1"/>
    <col min="9" max="10" width="10.6328125" style="1" bestFit="1" customWidth="1"/>
    <col min="11" max="11" width="9.6328125" style="1" bestFit="1" customWidth="1"/>
    <col min="12" max="12" width="9.1796875" style="1"/>
    <col min="13" max="13" width="9.6328125" style="1" customWidth="1"/>
    <col min="14" max="16384" width="9.1796875" style="1"/>
  </cols>
  <sheetData>
    <row r="1" spans="1:20" ht="23">
      <c r="B1" s="52" t="s">
        <v>58</v>
      </c>
      <c r="C1" s="22"/>
      <c r="D1" s="22"/>
      <c r="E1" s="22"/>
      <c r="F1" s="22"/>
      <c r="G1" s="22"/>
      <c r="H1" s="22"/>
      <c r="I1" s="22"/>
      <c r="J1" s="22"/>
      <c r="K1" s="22"/>
      <c r="L1" s="22"/>
      <c r="M1" s="22"/>
      <c r="N1" s="22"/>
      <c r="O1" s="22"/>
      <c r="P1" s="22"/>
      <c r="Q1" s="22"/>
      <c r="R1" s="22"/>
      <c r="S1" s="22"/>
      <c r="T1" s="22"/>
    </row>
    <row r="2" spans="1:20" ht="23">
      <c r="A2" s="52"/>
      <c r="B2" s="134" t="s">
        <v>59</v>
      </c>
      <c r="C2" s="22"/>
      <c r="D2" s="22"/>
      <c r="E2" s="22"/>
      <c r="F2" s="22"/>
      <c r="G2" s="22"/>
      <c r="H2" s="22"/>
      <c r="I2" s="22"/>
      <c r="J2" s="22"/>
      <c r="K2" s="22"/>
      <c r="L2" s="22"/>
      <c r="M2" s="22"/>
      <c r="N2" s="22"/>
      <c r="O2" s="22"/>
      <c r="P2" s="22"/>
      <c r="Q2" s="22"/>
      <c r="R2" s="22"/>
      <c r="S2" s="22"/>
      <c r="T2" s="22"/>
    </row>
    <row r="3" spans="1:20" ht="15" thickBot="1">
      <c r="A3" s="22"/>
      <c r="B3" s="22"/>
      <c r="C3" s="22"/>
      <c r="D3" s="22"/>
      <c r="E3" s="22"/>
      <c r="F3" s="22"/>
      <c r="G3" s="22"/>
      <c r="H3" s="130"/>
      <c r="I3" s="22"/>
      <c r="J3" s="57"/>
      <c r="K3" s="57"/>
      <c r="L3" s="57"/>
      <c r="M3" s="57"/>
      <c r="N3" s="57"/>
      <c r="O3" s="22"/>
      <c r="P3" s="22"/>
      <c r="Q3" s="22"/>
      <c r="R3" s="22"/>
      <c r="S3" s="22"/>
      <c r="T3" s="22"/>
    </row>
    <row r="4" spans="1:20" ht="15" customHeight="1" thickBot="1">
      <c r="A4" s="22"/>
      <c r="B4" s="31" t="s">
        <v>60</v>
      </c>
      <c r="C4" s="32"/>
      <c r="D4" s="32"/>
      <c r="E4" s="33"/>
      <c r="F4" s="22"/>
      <c r="G4" s="22"/>
      <c r="H4" s="88"/>
      <c r="I4" s="21" t="s">
        <v>18</v>
      </c>
      <c r="J4" s="54"/>
      <c r="K4" s="54"/>
      <c r="L4" s="54"/>
      <c r="M4" s="23"/>
      <c r="N4" s="103" t="s">
        <v>19</v>
      </c>
      <c r="O4" s="22"/>
      <c r="P4" s="22"/>
      <c r="Q4" s="22"/>
      <c r="R4" s="22"/>
      <c r="S4" s="22"/>
      <c r="T4" s="22"/>
    </row>
    <row r="5" spans="1:20" ht="15" thickBot="1">
      <c r="A5" s="22"/>
      <c r="B5" s="35" t="s">
        <v>61</v>
      </c>
      <c r="C5" s="36"/>
      <c r="D5" s="37"/>
      <c r="E5" s="38"/>
      <c r="F5" s="22"/>
      <c r="G5"/>
      <c r="I5" s="25" t="s">
        <v>107</v>
      </c>
      <c r="J5" s="22"/>
      <c r="K5" s="22"/>
      <c r="L5" s="22"/>
      <c r="M5" s="22"/>
      <c r="N5" s="55">
        <v>443</v>
      </c>
      <c r="P5" s="22"/>
      <c r="Q5" s="22"/>
      <c r="R5" s="22"/>
      <c r="S5" s="22"/>
      <c r="T5" s="22"/>
    </row>
    <row r="6" spans="1:20" ht="14.5">
      <c r="A6" s="22"/>
      <c r="B6" s="39"/>
      <c r="C6" s="180" t="s">
        <v>21</v>
      </c>
      <c r="D6" s="181"/>
      <c r="E6" s="40" t="s">
        <v>22</v>
      </c>
      <c r="F6" s="41"/>
      <c r="G6"/>
      <c r="I6" s="25"/>
      <c r="J6" s="22"/>
      <c r="K6" s="22"/>
      <c r="L6" s="22"/>
      <c r="M6" s="22"/>
      <c r="N6" s="55"/>
      <c r="P6" s="22"/>
      <c r="Q6" s="22"/>
      <c r="R6" s="22"/>
      <c r="S6" s="22"/>
      <c r="T6" s="22"/>
    </row>
    <row r="7" spans="1:20" ht="14.5" thickBot="1">
      <c r="A7" s="22"/>
      <c r="B7" s="39"/>
      <c r="C7" s="42" t="s">
        <v>23</v>
      </c>
      <c r="D7" s="43" t="s">
        <v>24</v>
      </c>
      <c r="E7" s="44" t="s">
        <v>25</v>
      </c>
      <c r="F7" s="41"/>
      <c r="G7" s="144"/>
      <c r="I7" s="25" t="s">
        <v>27</v>
      </c>
      <c r="J7" s="22"/>
      <c r="K7" s="22"/>
      <c r="L7" s="22"/>
      <c r="M7" s="22"/>
      <c r="N7" s="55">
        <v>40</v>
      </c>
      <c r="P7" s="22"/>
      <c r="Q7" s="22"/>
      <c r="R7" s="22"/>
      <c r="S7" s="22"/>
      <c r="T7" s="22"/>
    </row>
    <row r="8" spans="1:20" ht="14.5">
      <c r="A8" s="22"/>
      <c r="B8" s="20" t="s">
        <v>62</v>
      </c>
      <c r="C8" s="17">
        <f>C32</f>
        <v>127.9992676615044</v>
      </c>
      <c r="D8" s="18">
        <f>C41</f>
        <v>78.079553273517689</v>
      </c>
      <c r="E8" s="45">
        <f>'CASE 2_BoW'!M20</f>
        <v>0.2</v>
      </c>
      <c r="F8" s="22"/>
      <c r="G8" s="145"/>
      <c r="I8" s="25" t="s">
        <v>28</v>
      </c>
      <c r="J8" s="22"/>
      <c r="K8" s="22"/>
      <c r="L8" s="22"/>
      <c r="M8" s="22"/>
      <c r="N8" s="149">
        <v>0.02</v>
      </c>
      <c r="P8" s="22"/>
      <c r="Q8" s="22"/>
      <c r="R8" s="22"/>
      <c r="S8" s="22"/>
      <c r="T8" s="22"/>
    </row>
    <row r="9" spans="1:20" ht="15" thickBot="1">
      <c r="A9" s="22"/>
      <c r="B9" s="46" t="s">
        <v>63</v>
      </c>
      <c r="C9" s="47">
        <f>C34</f>
        <v>127.9992676615044</v>
      </c>
      <c r="D9" s="48">
        <f>C46</f>
        <v>164.01537675843969</v>
      </c>
      <c r="E9" s="49">
        <f>(1-E8)/2</f>
        <v>0.4</v>
      </c>
      <c r="F9" s="22"/>
      <c r="G9"/>
      <c r="I9" s="25" t="s">
        <v>29</v>
      </c>
      <c r="J9" s="22"/>
      <c r="K9" s="22"/>
      <c r="L9" s="22"/>
      <c r="M9" s="22"/>
      <c r="N9" s="14">
        <f>-PMT(N8,N7,N5)</f>
        <v>16.194196274224943</v>
      </c>
      <c r="P9" s="22"/>
      <c r="Q9" s="22"/>
      <c r="R9" s="22"/>
      <c r="S9" s="22"/>
      <c r="T9" s="22"/>
    </row>
    <row r="10" spans="1:20" ht="15" thickBot="1">
      <c r="A10" s="22"/>
      <c r="B10" s="46" t="s">
        <v>64</v>
      </c>
      <c r="C10" s="47">
        <f>C89</f>
        <v>127.9992676615044</v>
      </c>
      <c r="D10" s="48">
        <f>C74</f>
        <v>330.49658562308576</v>
      </c>
      <c r="E10" s="49">
        <f>E9</f>
        <v>0.4</v>
      </c>
      <c r="F10" s="22"/>
      <c r="G10"/>
      <c r="I10" s="25"/>
      <c r="J10" s="22"/>
      <c r="K10" s="22"/>
      <c r="L10" s="22"/>
      <c r="M10" s="22"/>
      <c r="N10" s="14"/>
      <c r="P10" s="22"/>
      <c r="Q10" s="22"/>
      <c r="R10" s="22"/>
      <c r="S10" s="22"/>
      <c r="T10" s="22"/>
    </row>
    <row r="11" spans="1:20" ht="15" thickBot="1">
      <c r="A11" s="22"/>
      <c r="B11" s="132" t="s">
        <v>30</v>
      </c>
      <c r="C11" s="133">
        <f>C8*$E8+C9*$E9+C10*$E10</f>
        <v>127.99926766150442</v>
      </c>
      <c r="D11" s="133">
        <f>D8*$E8+D9*$E9+D10*$E10</f>
        <v>213.42069560731375</v>
      </c>
      <c r="E11" s="49"/>
      <c r="F11" s="22"/>
      <c r="G11"/>
      <c r="I11" s="25" t="s">
        <v>31</v>
      </c>
      <c r="J11" s="22"/>
      <c r="K11" s="22"/>
      <c r="L11" s="22"/>
      <c r="M11" s="22"/>
      <c r="N11" s="55">
        <v>2</v>
      </c>
      <c r="P11" s="22"/>
      <c r="Q11" s="22"/>
      <c r="R11" s="22"/>
      <c r="S11" s="22"/>
      <c r="T11" s="22"/>
    </row>
    <row r="12" spans="1:20" ht="34" customHeight="1" thickBot="1">
      <c r="A12" s="22"/>
      <c r="B12" s="141" t="s">
        <v>65</v>
      </c>
      <c r="C12" s="121">
        <f>D11-C11</f>
        <v>85.421427945809327</v>
      </c>
      <c r="D12" s="28"/>
      <c r="E12" s="29"/>
      <c r="F12" s="22"/>
      <c r="G12"/>
      <c r="I12" s="30"/>
      <c r="J12" s="28"/>
      <c r="K12" s="28"/>
      <c r="L12" s="28"/>
      <c r="M12" s="28"/>
      <c r="N12" s="19"/>
      <c r="P12" s="22"/>
      <c r="Q12" s="22"/>
      <c r="R12" s="22"/>
      <c r="S12" s="22"/>
      <c r="T12" s="22"/>
    </row>
    <row r="13" spans="1:20" ht="15" thickBot="1">
      <c r="A13" s="22"/>
      <c r="B13" s="22" t="s">
        <v>32</v>
      </c>
      <c r="C13" s="22"/>
      <c r="D13" s="22"/>
      <c r="E13" s="22"/>
      <c r="F13" s="22"/>
      <c r="G13"/>
      <c r="P13" s="22"/>
      <c r="Q13" s="22"/>
      <c r="R13" s="22"/>
      <c r="S13" s="22"/>
      <c r="T13" s="22"/>
    </row>
    <row r="14" spans="1:20" ht="14.5">
      <c r="A14" s="22"/>
      <c r="B14" s="31" t="s">
        <v>66</v>
      </c>
      <c r="C14" s="32"/>
      <c r="D14" s="32"/>
      <c r="E14" s="33"/>
      <c r="F14" s="22"/>
      <c r="G14"/>
      <c r="O14" s="22"/>
      <c r="P14" s="22"/>
      <c r="Q14" s="22"/>
      <c r="R14" s="22"/>
      <c r="S14" s="22"/>
      <c r="T14" s="22"/>
    </row>
    <row r="15" spans="1:20" ht="15" thickBot="1">
      <c r="A15" s="22"/>
      <c r="B15" s="35" t="s">
        <v>33</v>
      </c>
      <c r="C15" s="37"/>
      <c r="D15" s="37"/>
      <c r="E15" s="38"/>
      <c r="F15" s="22"/>
      <c r="G15"/>
      <c r="I15" s="106" t="s">
        <v>34</v>
      </c>
      <c r="J15" s="83"/>
      <c r="K15" s="83"/>
      <c r="L15" s="83"/>
      <c r="M15" s="22"/>
      <c r="N15" s="22"/>
      <c r="O15" s="22"/>
      <c r="P15" s="22"/>
      <c r="Q15" s="22"/>
      <c r="R15" s="22"/>
      <c r="S15" s="22"/>
      <c r="T15" s="22"/>
    </row>
    <row r="16" spans="1:20" ht="14.5">
      <c r="A16" s="22"/>
      <c r="B16" s="39"/>
      <c r="C16" s="180" t="s">
        <v>21</v>
      </c>
      <c r="D16" s="181"/>
      <c r="E16" s="40" t="s">
        <v>22</v>
      </c>
      <c r="F16" s="22"/>
      <c r="G16"/>
      <c r="I16" s="22" t="s">
        <v>115</v>
      </c>
      <c r="J16" s="22"/>
      <c r="K16" s="22"/>
      <c r="L16" s="22"/>
      <c r="M16" s="22"/>
      <c r="N16" s="22"/>
      <c r="O16" s="22"/>
      <c r="P16" s="22"/>
      <c r="Q16" s="22"/>
      <c r="R16" s="22"/>
      <c r="S16" s="22"/>
      <c r="T16" s="22"/>
    </row>
    <row r="17" spans="1:20" ht="14.5" thickBot="1">
      <c r="A17" s="22"/>
      <c r="B17" s="39"/>
      <c r="C17" s="42" t="s">
        <v>23</v>
      </c>
      <c r="D17" s="43" t="s">
        <v>24</v>
      </c>
      <c r="E17" s="44" t="s">
        <v>25</v>
      </c>
      <c r="F17" s="22"/>
      <c r="G17" s="144"/>
      <c r="I17" s="22"/>
      <c r="J17" s="22"/>
      <c r="K17" s="22"/>
      <c r="L17" s="22"/>
      <c r="M17" s="22"/>
      <c r="N17" s="22"/>
      <c r="O17" s="22"/>
      <c r="P17" s="22"/>
      <c r="Q17" s="22"/>
      <c r="R17" s="22"/>
      <c r="S17" s="22"/>
      <c r="T17" s="22"/>
    </row>
    <row r="18" spans="1:20" ht="14.5">
      <c r="A18" s="22"/>
      <c r="B18" s="20" t="s">
        <v>62</v>
      </c>
      <c r="C18" s="17">
        <f>C60</f>
        <v>127.9992676615044</v>
      </c>
      <c r="D18" s="18">
        <f>C41</f>
        <v>78.079553273517689</v>
      </c>
      <c r="E18" s="45">
        <f>'CASE 2_BoW'!M20</f>
        <v>0.2</v>
      </c>
      <c r="F18" s="22"/>
      <c r="G18" s="145"/>
      <c r="J18" s="84"/>
      <c r="K18" s="84"/>
      <c r="L18" s="84"/>
      <c r="M18" s="22"/>
      <c r="N18" s="22"/>
      <c r="O18" s="22"/>
      <c r="P18" s="22"/>
      <c r="Q18" s="22"/>
      <c r="R18" s="22"/>
      <c r="S18" s="22"/>
      <c r="T18" s="22"/>
    </row>
    <row r="19" spans="1:20" ht="15" thickBot="1">
      <c r="A19" s="22"/>
      <c r="B19" s="46" t="s">
        <v>63</v>
      </c>
      <c r="C19" s="47">
        <f>C62</f>
        <v>127.9992676615044</v>
      </c>
      <c r="D19" s="48">
        <f>C74</f>
        <v>330.49658562308576</v>
      </c>
      <c r="E19" s="49">
        <f>(1-E18)/2</f>
        <v>0.4</v>
      </c>
      <c r="F19" s="22"/>
      <c r="G19"/>
      <c r="H19" s="22"/>
      <c r="I19" s="1" t="s">
        <v>82</v>
      </c>
      <c r="J19" s="22"/>
      <c r="K19" s="22"/>
      <c r="L19" s="22"/>
      <c r="M19" s="22"/>
      <c r="N19" s="22"/>
      <c r="O19" s="22"/>
      <c r="P19" s="22"/>
      <c r="Q19" s="22"/>
      <c r="R19" s="22"/>
      <c r="S19" s="22"/>
      <c r="T19" s="22"/>
    </row>
    <row r="20" spans="1:20" ht="15" thickBot="1">
      <c r="A20" s="22"/>
      <c r="B20" s="46" t="s">
        <v>64</v>
      </c>
      <c r="C20" s="47">
        <f>C117</f>
        <v>127.9992676615044</v>
      </c>
      <c r="D20" s="48">
        <f>C129</f>
        <v>311.66812064864365</v>
      </c>
      <c r="E20" s="49">
        <f>E19</f>
        <v>0.4</v>
      </c>
      <c r="F20" s="22"/>
      <c r="G20"/>
      <c r="H20" s="22"/>
      <c r="I20" s="84"/>
      <c r="J20" s="22"/>
      <c r="K20" s="22"/>
      <c r="L20" s="22"/>
      <c r="M20" s="22"/>
      <c r="N20" s="22"/>
      <c r="O20" s="22"/>
      <c r="P20" s="22"/>
      <c r="Q20" s="22"/>
      <c r="R20" s="22"/>
      <c r="S20" s="22"/>
      <c r="T20" s="22"/>
    </row>
    <row r="21" spans="1:20" ht="15" thickBot="1">
      <c r="A21" s="22"/>
      <c r="B21" s="50" t="s">
        <v>30</v>
      </c>
      <c r="C21" s="133">
        <f>C18*$E18+C19*$E19+C20*$E20</f>
        <v>127.99926766150442</v>
      </c>
      <c r="D21" s="133">
        <f>D18*$E18+D19*$E19+D20*$E20</f>
        <v>272.48179316339531</v>
      </c>
      <c r="E21" s="49"/>
      <c r="F21" s="22"/>
      <c r="G21"/>
      <c r="H21" s="22"/>
      <c r="I21" s="22"/>
      <c r="J21" s="22"/>
      <c r="K21" s="22"/>
      <c r="L21" s="22"/>
      <c r="M21" s="22"/>
      <c r="N21" s="22"/>
      <c r="O21" s="22"/>
      <c r="P21" s="22"/>
      <c r="Q21" s="22"/>
      <c r="R21" s="22"/>
      <c r="S21" s="22"/>
      <c r="T21" s="22"/>
    </row>
    <row r="22" spans="1:20" ht="29" thickBot="1">
      <c r="A22" s="22"/>
      <c r="B22" s="51" t="s">
        <v>65</v>
      </c>
      <c r="C22" s="121">
        <f>D21-C21</f>
        <v>144.4825255018909</v>
      </c>
      <c r="D22" s="28"/>
      <c r="E22" s="29"/>
      <c r="F22" s="22"/>
      <c r="G22" s="142"/>
      <c r="H22" s="22"/>
      <c r="I22" s="22"/>
      <c r="J22" s="22"/>
      <c r="K22" s="22"/>
      <c r="L22" s="22"/>
      <c r="M22" s="22"/>
      <c r="N22" s="22"/>
      <c r="O22" s="22"/>
      <c r="P22" s="22"/>
      <c r="Q22" s="22"/>
      <c r="R22" s="22"/>
      <c r="S22" s="22"/>
      <c r="T22" s="22"/>
    </row>
    <row r="23" spans="1:20" ht="14.5">
      <c r="A23" s="22"/>
      <c r="B23" s="22"/>
      <c r="C23" s="22"/>
      <c r="D23" s="22"/>
      <c r="E23" s="22"/>
      <c r="F23" s="26"/>
      <c r="G23"/>
      <c r="H23" s="26"/>
      <c r="I23" s="26"/>
      <c r="J23" s="26"/>
      <c r="K23" s="26"/>
      <c r="L23" s="26"/>
      <c r="M23" s="26"/>
      <c r="N23" s="22"/>
      <c r="O23" s="22"/>
      <c r="P23" s="22"/>
      <c r="Q23" s="22"/>
      <c r="R23" s="22"/>
      <c r="S23" s="22"/>
      <c r="T23" s="22"/>
    </row>
    <row r="24" spans="1:20" ht="14.5" thickBot="1">
      <c r="A24" s="22"/>
      <c r="B24" s="28"/>
      <c r="C24" s="28"/>
      <c r="D24" s="28"/>
      <c r="E24" s="28"/>
      <c r="F24" s="28"/>
      <c r="G24" s="28"/>
      <c r="H24" s="28"/>
      <c r="I24" s="28"/>
      <c r="J24" s="28"/>
      <c r="K24" s="28"/>
      <c r="L24" s="28"/>
      <c r="M24" s="28"/>
      <c r="N24" s="28"/>
      <c r="O24" s="28"/>
      <c r="P24" s="28"/>
      <c r="Q24" s="28"/>
      <c r="R24" s="28"/>
      <c r="S24" s="28"/>
      <c r="T24" s="22"/>
    </row>
    <row r="25" spans="1:20">
      <c r="A25" s="22"/>
      <c r="B25" s="53" t="s">
        <v>37</v>
      </c>
      <c r="C25" s="58"/>
      <c r="D25" s="58"/>
      <c r="E25" s="58"/>
      <c r="F25" s="58"/>
      <c r="G25" s="58"/>
      <c r="H25" s="58"/>
      <c r="I25" s="58"/>
      <c r="J25" s="58"/>
      <c r="K25" s="58"/>
      <c r="L25" s="58"/>
      <c r="M25" s="58"/>
      <c r="N25" s="58"/>
      <c r="O25" s="58"/>
      <c r="P25" s="58"/>
      <c r="Q25" s="58"/>
      <c r="R25" s="58"/>
      <c r="S25" s="58"/>
      <c r="T25" s="22"/>
    </row>
    <row r="26" spans="1:20">
      <c r="A26" s="22"/>
      <c r="B26" s="34" t="s">
        <v>20</v>
      </c>
      <c r="C26" s="34"/>
      <c r="D26" s="58"/>
      <c r="E26" s="58"/>
      <c r="F26" s="58"/>
      <c r="G26" s="58"/>
      <c r="H26" s="58"/>
      <c r="I26" s="58"/>
      <c r="J26" s="58"/>
      <c r="K26" s="58"/>
      <c r="L26" s="58"/>
      <c r="M26" s="58"/>
      <c r="N26" s="58"/>
      <c r="O26" s="58"/>
      <c r="P26" s="58"/>
      <c r="Q26" s="58"/>
      <c r="R26" s="58"/>
      <c r="S26" s="58"/>
      <c r="T26" s="22"/>
    </row>
    <row r="27" spans="1:20">
      <c r="A27" s="22"/>
      <c r="B27" s="22" t="s">
        <v>38</v>
      </c>
      <c r="C27" s="150">
        <f>N$8</f>
        <v>0.02</v>
      </c>
      <c r="D27" s="22" t="s">
        <v>39</v>
      </c>
      <c r="E27" s="22"/>
      <c r="F27" s="22"/>
      <c r="G27" s="22"/>
      <c r="H27" s="22"/>
      <c r="I27" s="22"/>
      <c r="J27" s="22"/>
      <c r="K27" s="22"/>
      <c r="L27" s="22"/>
      <c r="M27" s="22"/>
      <c r="N27" s="22"/>
      <c r="O27" s="22"/>
      <c r="P27" s="22"/>
      <c r="Q27" s="22"/>
      <c r="R27" s="22"/>
      <c r="S27" s="22"/>
      <c r="T27" s="22"/>
    </row>
    <row r="28" spans="1:20" ht="14.5" thickBot="1">
      <c r="A28" s="22"/>
      <c r="B28" s="22"/>
      <c r="C28" s="22"/>
      <c r="D28" s="22"/>
      <c r="E28" s="22"/>
      <c r="F28" s="22"/>
      <c r="G28" s="22"/>
      <c r="H28" s="22"/>
      <c r="I28" s="22"/>
      <c r="J28" s="22"/>
      <c r="K28" s="22"/>
      <c r="L28" s="22"/>
      <c r="M28" s="22"/>
      <c r="N28" s="22"/>
      <c r="O28" s="22"/>
      <c r="P28" s="22"/>
      <c r="Q28" s="22"/>
      <c r="R28" s="22"/>
      <c r="S28" s="22"/>
      <c r="T28" s="22"/>
    </row>
    <row r="29" spans="1:20">
      <c r="A29" s="22"/>
      <c r="B29" s="59" t="s">
        <v>40</v>
      </c>
      <c r="C29" s="60"/>
      <c r="D29" s="61">
        <v>2025</v>
      </c>
      <c r="E29" s="61">
        <v>2026</v>
      </c>
      <c r="F29" s="61">
        <v>2027</v>
      </c>
      <c r="G29" s="61">
        <v>2028</v>
      </c>
      <c r="H29" s="61">
        <v>2029</v>
      </c>
      <c r="I29" s="61">
        <v>2030</v>
      </c>
      <c r="J29" s="61">
        <v>2031</v>
      </c>
      <c r="K29" s="61">
        <v>2032</v>
      </c>
      <c r="L29" s="61">
        <v>2033</v>
      </c>
      <c r="M29" s="61">
        <v>2034</v>
      </c>
      <c r="N29" s="61">
        <v>2035</v>
      </c>
      <c r="O29" s="61">
        <v>2036</v>
      </c>
      <c r="P29" s="61">
        <v>2037</v>
      </c>
      <c r="Q29" s="61">
        <v>2038</v>
      </c>
      <c r="R29" s="61">
        <v>2039</v>
      </c>
      <c r="S29" s="62">
        <v>2040</v>
      </c>
      <c r="T29" s="22"/>
    </row>
    <row r="30" spans="1:20" ht="14.5" thickBot="1">
      <c r="A30" s="22"/>
      <c r="B30" s="63"/>
      <c r="C30" s="64" t="s">
        <v>41</v>
      </c>
      <c r="D30" s="65">
        <v>0</v>
      </c>
      <c r="E30" s="65">
        <v>1</v>
      </c>
      <c r="F30" s="65">
        <v>2</v>
      </c>
      <c r="G30" s="65">
        <v>3</v>
      </c>
      <c r="H30" s="65">
        <v>4</v>
      </c>
      <c r="I30" s="65">
        <v>5</v>
      </c>
      <c r="J30" s="65">
        <v>6</v>
      </c>
      <c r="K30" s="65">
        <v>7</v>
      </c>
      <c r="L30" s="65">
        <v>8</v>
      </c>
      <c r="M30" s="65">
        <v>9</v>
      </c>
      <c r="N30" s="65">
        <v>10</v>
      </c>
      <c r="O30" s="65">
        <v>11</v>
      </c>
      <c r="P30" s="65">
        <v>12</v>
      </c>
      <c r="Q30" s="65">
        <v>13</v>
      </c>
      <c r="R30" s="65">
        <v>14</v>
      </c>
      <c r="S30" s="66">
        <v>15</v>
      </c>
      <c r="T30" s="22"/>
    </row>
    <row r="31" spans="1:20">
      <c r="A31" s="22"/>
      <c r="B31" s="25"/>
      <c r="C31" s="67" t="s">
        <v>42</v>
      </c>
      <c r="D31" s="22"/>
      <c r="E31" s="22"/>
      <c r="F31" s="22"/>
      <c r="G31" s="22"/>
      <c r="H31" s="22"/>
      <c r="I31" s="22"/>
      <c r="J31" s="22"/>
      <c r="K31" s="22"/>
      <c r="L31" s="22"/>
      <c r="M31" s="22"/>
      <c r="N31" s="22"/>
      <c r="O31" s="22"/>
      <c r="P31" s="22"/>
      <c r="Q31" s="22"/>
      <c r="R31" s="22"/>
      <c r="S31" s="24"/>
      <c r="T31" s="22"/>
    </row>
    <row r="32" spans="1:20">
      <c r="A32" s="22"/>
      <c r="B32" s="68" t="s">
        <v>68</v>
      </c>
      <c r="C32" s="16">
        <f>+NPV(N$8,E32:G32)+D32</f>
        <v>127.9992676615044</v>
      </c>
      <c r="D32" s="99">
        <v>19.008599583675657</v>
      </c>
      <c r="E32" s="99">
        <v>15.30642218042415</v>
      </c>
      <c r="F32" s="99">
        <v>89.249461601940382</v>
      </c>
      <c r="G32" s="99">
        <v>8.7025164190440183</v>
      </c>
      <c r="H32" s="69"/>
      <c r="I32" s="69"/>
      <c r="J32" s="69"/>
      <c r="K32" s="69"/>
      <c r="L32" s="69"/>
      <c r="M32" s="69"/>
      <c r="N32" s="69"/>
      <c r="O32" s="69"/>
      <c r="P32" s="69"/>
      <c r="Q32" s="69"/>
      <c r="R32" s="69"/>
      <c r="S32" s="70"/>
      <c r="T32" s="22"/>
    </row>
    <row r="33" spans="1:20">
      <c r="A33" s="22"/>
      <c r="B33" s="25"/>
      <c r="C33" s="67" t="s">
        <v>42</v>
      </c>
      <c r="D33" s="71"/>
      <c r="E33" s="71"/>
      <c r="F33" s="71"/>
      <c r="G33" s="71"/>
      <c r="H33" s="71"/>
      <c r="I33" s="71"/>
      <c r="J33" s="71"/>
      <c r="K33" s="71"/>
      <c r="L33" s="71"/>
      <c r="M33" s="71"/>
      <c r="N33" s="71"/>
      <c r="O33" s="71"/>
      <c r="P33" s="71"/>
      <c r="Q33" s="71"/>
      <c r="R33" s="71"/>
      <c r="S33" s="56"/>
      <c r="T33" s="22"/>
    </row>
    <row r="34" spans="1:20" ht="14.5" thickBot="1">
      <c r="A34" s="22"/>
      <c r="B34" s="30" t="s">
        <v>69</v>
      </c>
      <c r="C34" s="15">
        <f>+NPV(N$8,E34:G34)+D34</f>
        <v>127.9992676615044</v>
      </c>
      <c r="D34" s="100">
        <v>19.008599583675657</v>
      </c>
      <c r="E34" s="100">
        <v>15.30642218042415</v>
      </c>
      <c r="F34" s="100">
        <v>89.249461601940382</v>
      </c>
      <c r="G34" s="100">
        <v>8.7025164190440183</v>
      </c>
      <c r="H34" s="72"/>
      <c r="I34" s="72"/>
      <c r="J34" s="72"/>
      <c r="K34" s="72"/>
      <c r="L34" s="72"/>
      <c r="M34" s="72"/>
      <c r="N34" s="72"/>
      <c r="O34" s="72"/>
      <c r="P34" s="72"/>
      <c r="Q34" s="72"/>
      <c r="R34" s="72"/>
      <c r="S34" s="73"/>
      <c r="T34" s="22"/>
    </row>
    <row r="35" spans="1:20">
      <c r="A35" s="22"/>
      <c r="B35" s="91" t="s">
        <v>43</v>
      </c>
      <c r="C35" s="90"/>
      <c r="D35" s="71"/>
      <c r="E35" s="71"/>
      <c r="F35" s="71"/>
      <c r="G35" s="71"/>
      <c r="H35" s="71"/>
      <c r="I35" s="71"/>
      <c r="J35" s="71"/>
      <c r="K35" s="71"/>
      <c r="L35" s="71"/>
      <c r="M35" s="71"/>
      <c r="N35" s="71"/>
      <c r="O35" s="71"/>
      <c r="P35" s="71"/>
      <c r="Q35" s="71"/>
      <c r="R35" s="71"/>
      <c r="S35" s="71"/>
      <c r="T35" s="22"/>
    </row>
    <row r="36" spans="1:20">
      <c r="A36" s="22"/>
      <c r="B36" s="89" t="s">
        <v>85</v>
      </c>
      <c r="C36" s="90"/>
      <c r="D36" s="71"/>
      <c r="E36" s="71"/>
      <c r="F36" s="71"/>
      <c r="G36" s="71"/>
      <c r="H36" s="71"/>
      <c r="I36" s="71"/>
      <c r="J36" s="71"/>
      <c r="K36" s="71"/>
      <c r="L36" s="71"/>
      <c r="M36" s="71"/>
      <c r="N36" s="71"/>
      <c r="O36" s="71"/>
      <c r="P36" s="71"/>
      <c r="Q36" s="71"/>
      <c r="R36" s="71"/>
      <c r="S36" s="71"/>
      <c r="T36" s="22"/>
    </row>
    <row r="37" spans="1:20" ht="14.5" thickBot="1">
      <c r="A37" s="22"/>
      <c r="C37" s="71"/>
      <c r="D37" s="71"/>
      <c r="E37" s="71"/>
      <c r="F37" s="71"/>
      <c r="G37" s="71"/>
      <c r="H37" s="71"/>
      <c r="I37" s="71"/>
      <c r="J37" s="71"/>
      <c r="K37" s="71"/>
      <c r="L37" s="71"/>
      <c r="M37" s="71"/>
      <c r="N37" s="71"/>
      <c r="O37" s="71"/>
      <c r="P37" s="71"/>
      <c r="Q37" s="71"/>
      <c r="R37" s="71"/>
      <c r="S37" s="71"/>
      <c r="T37" s="22"/>
    </row>
    <row r="38" spans="1:20">
      <c r="A38" s="22"/>
      <c r="B38" s="59" t="s">
        <v>45</v>
      </c>
      <c r="C38" s="60"/>
      <c r="D38" s="61">
        <v>2025</v>
      </c>
      <c r="E38" s="61">
        <v>2026</v>
      </c>
      <c r="F38" s="61">
        <v>2027</v>
      </c>
      <c r="G38" s="61">
        <v>2028</v>
      </c>
      <c r="H38" s="61">
        <v>2029</v>
      </c>
      <c r="I38" s="61">
        <v>2030</v>
      </c>
      <c r="J38" s="61">
        <v>2031</v>
      </c>
      <c r="K38" s="61">
        <v>2032</v>
      </c>
      <c r="L38" s="61">
        <v>2033</v>
      </c>
      <c r="M38" s="61">
        <v>2034</v>
      </c>
      <c r="N38" s="61">
        <v>2035</v>
      </c>
      <c r="O38" s="61">
        <v>2036</v>
      </c>
      <c r="P38" s="61">
        <v>2037</v>
      </c>
      <c r="Q38" s="61">
        <v>2038</v>
      </c>
      <c r="R38" s="61">
        <v>2039</v>
      </c>
      <c r="S38" s="62">
        <v>2040</v>
      </c>
      <c r="T38" s="22"/>
    </row>
    <row r="39" spans="1:20" ht="14.5" thickBot="1">
      <c r="A39" s="22"/>
      <c r="B39" s="63"/>
      <c r="C39" s="64" t="s">
        <v>41</v>
      </c>
      <c r="D39" s="65">
        <v>0</v>
      </c>
      <c r="E39" s="65">
        <v>1</v>
      </c>
      <c r="F39" s="65">
        <v>2</v>
      </c>
      <c r="G39" s="65">
        <v>3</v>
      </c>
      <c r="H39" s="65">
        <v>4</v>
      </c>
      <c r="I39" s="65">
        <v>5</v>
      </c>
      <c r="J39" s="65">
        <v>6</v>
      </c>
      <c r="K39" s="65">
        <v>7</v>
      </c>
      <c r="L39" s="65">
        <v>8</v>
      </c>
      <c r="M39" s="65">
        <v>9</v>
      </c>
      <c r="N39" s="65">
        <v>10</v>
      </c>
      <c r="O39" s="65">
        <v>11</v>
      </c>
      <c r="P39" s="65">
        <v>12</v>
      </c>
      <c r="Q39" s="65">
        <v>13</v>
      </c>
      <c r="R39" s="65">
        <v>14</v>
      </c>
      <c r="S39" s="66">
        <v>15</v>
      </c>
      <c r="T39" s="22"/>
    </row>
    <row r="40" spans="1:20">
      <c r="A40" s="22"/>
      <c r="B40" s="25"/>
      <c r="C40" s="67" t="s">
        <v>42</v>
      </c>
      <c r="D40" s="22"/>
      <c r="E40" s="22"/>
      <c r="F40" s="22"/>
      <c r="G40" s="22"/>
      <c r="H40" s="22"/>
      <c r="I40" s="22"/>
      <c r="J40" s="22"/>
      <c r="K40" s="22"/>
      <c r="L40" s="22"/>
      <c r="M40" s="22"/>
      <c r="N40" s="22"/>
      <c r="O40" s="22"/>
      <c r="P40" s="22"/>
      <c r="Q40" s="22"/>
      <c r="R40" s="22"/>
      <c r="S40" s="24"/>
      <c r="T40" s="22"/>
    </row>
    <row r="41" spans="1:20">
      <c r="A41" s="22"/>
      <c r="B41" s="68" t="s">
        <v>68</v>
      </c>
      <c r="C41" s="16">
        <f>+NPV(N$8,E41:G41)+D41</f>
        <v>78.079553273517689</v>
      </c>
      <c r="D41" s="85">
        <f>D$32*(1-0.39)</f>
        <v>11.595245746042151</v>
      </c>
      <c r="E41" s="85">
        <f t="shared" ref="E41:G41" si="0">E$32*(1-0.39)</f>
        <v>9.3369175300587308</v>
      </c>
      <c r="F41" s="85">
        <f t="shared" si="0"/>
        <v>54.442171577183629</v>
      </c>
      <c r="G41" s="85">
        <f t="shared" si="0"/>
        <v>5.3085350156168509</v>
      </c>
      <c r="H41" s="69"/>
      <c r="I41" s="69"/>
      <c r="J41" s="69"/>
      <c r="K41" s="69"/>
      <c r="L41" s="69"/>
      <c r="M41" s="69"/>
      <c r="N41" s="69"/>
      <c r="O41" s="69"/>
      <c r="P41" s="69"/>
      <c r="Q41" s="69"/>
      <c r="R41" s="69"/>
      <c r="S41" s="70"/>
      <c r="T41" s="22"/>
    </row>
    <row r="42" spans="1:20">
      <c r="A42" s="22"/>
      <c r="B42" s="25"/>
      <c r="C42" s="67" t="s">
        <v>42</v>
      </c>
      <c r="D42" s="71"/>
      <c r="E42" s="71"/>
      <c r="F42" s="71"/>
      <c r="G42" s="71"/>
      <c r="H42" s="71"/>
      <c r="I42" s="71"/>
      <c r="J42" s="71"/>
      <c r="K42" s="71"/>
      <c r="L42" s="71"/>
      <c r="M42" s="71"/>
      <c r="N42" s="71"/>
      <c r="O42" s="71"/>
      <c r="P42" s="71"/>
      <c r="Q42" s="71"/>
      <c r="R42" s="71"/>
      <c r="S42" s="56"/>
      <c r="T42" s="22"/>
    </row>
    <row r="43" spans="1:20">
      <c r="A43" s="24"/>
      <c r="B43" s="87" t="s">
        <v>70</v>
      </c>
      <c r="C43" s="86"/>
      <c r="D43" s="97">
        <f>D$32*(1-0.39)</f>
        <v>11.595245746042151</v>
      </c>
      <c r="E43" s="97">
        <f t="shared" ref="E43:G43" si="1">E$32*(1-0.39)</f>
        <v>9.3369175300587308</v>
      </c>
      <c r="F43" s="97">
        <f t="shared" si="1"/>
        <v>54.442171577183629</v>
      </c>
      <c r="G43" s="97">
        <f t="shared" si="1"/>
        <v>5.3085350156168509</v>
      </c>
      <c r="H43" s="98">
        <v>0</v>
      </c>
      <c r="I43" s="98">
        <v>0</v>
      </c>
      <c r="J43" s="97">
        <f>D$32*(1-0.39)</f>
        <v>11.595245746042151</v>
      </c>
      <c r="K43" s="97">
        <f t="shared" ref="K43:M43" si="2">E$32*(1-0.39)</f>
        <v>9.3369175300587308</v>
      </c>
      <c r="L43" s="97">
        <f t="shared" si="2"/>
        <v>54.442171577183629</v>
      </c>
      <c r="M43" s="97">
        <f t="shared" si="2"/>
        <v>5.3085350156168509</v>
      </c>
      <c r="N43" s="98">
        <v>0</v>
      </c>
      <c r="O43" s="98">
        <v>0</v>
      </c>
      <c r="P43" s="71"/>
      <c r="Q43" s="71"/>
      <c r="R43" s="71"/>
      <c r="S43" s="56"/>
      <c r="T43" s="22"/>
    </row>
    <row r="44" spans="1:20">
      <c r="A44" s="22"/>
      <c r="B44" s="87" t="s">
        <v>46</v>
      </c>
      <c r="C44" s="86"/>
      <c r="D44" s="98">
        <v>0</v>
      </c>
      <c r="E44" s="98">
        <v>0</v>
      </c>
      <c r="F44" s="98">
        <v>0</v>
      </c>
      <c r="G44" s="98">
        <v>0</v>
      </c>
      <c r="H44" s="98">
        <v>0</v>
      </c>
      <c r="I44" s="98">
        <v>0</v>
      </c>
      <c r="J44" s="101">
        <v>1</v>
      </c>
      <c r="K44" s="101">
        <v>1</v>
      </c>
      <c r="L44" s="97">
        <v>1</v>
      </c>
      <c r="M44" s="97">
        <v>1</v>
      </c>
      <c r="N44" s="98">
        <v>0</v>
      </c>
      <c r="O44" s="98">
        <v>0</v>
      </c>
      <c r="P44" s="71"/>
      <c r="Q44" s="71"/>
      <c r="R44" s="71"/>
      <c r="S44" s="56"/>
      <c r="T44" s="22"/>
    </row>
    <row r="45" spans="1:20">
      <c r="A45" s="22"/>
      <c r="B45" s="25" t="s">
        <v>47</v>
      </c>
      <c r="C45" s="67"/>
      <c r="D45" s="98">
        <v>0</v>
      </c>
      <c r="E45" s="98">
        <v>0</v>
      </c>
      <c r="F45" s="98">
        <v>0</v>
      </c>
      <c r="G45" s="98">
        <v>0</v>
      </c>
      <c r="H45" s="98">
        <v>0</v>
      </c>
      <c r="I45" s="98">
        <v>0</v>
      </c>
      <c r="J45" s="98">
        <v>0</v>
      </c>
      <c r="K45" s="98">
        <v>0</v>
      </c>
      <c r="L45" s="98">
        <v>0</v>
      </c>
      <c r="M45" s="98">
        <v>0</v>
      </c>
      <c r="N45" s="97">
        <f>N9/2</f>
        <v>8.0970981371124715</v>
      </c>
      <c r="O45" s="97">
        <f>N9/2</f>
        <v>8.0970981371124715</v>
      </c>
      <c r="P45" s="71"/>
      <c r="Q45" s="71"/>
      <c r="R45" s="71"/>
      <c r="S45" s="56"/>
      <c r="T45" s="22"/>
    </row>
    <row r="46" spans="1:20" ht="14.5" thickBot="1">
      <c r="A46" s="22"/>
      <c r="B46" s="27" t="s">
        <v>71</v>
      </c>
      <c r="C46" s="15">
        <f>+NPV(N$8,E46:O46)+D46</f>
        <v>164.01537675843969</v>
      </c>
      <c r="D46" s="95">
        <f>SUM(D43:D45)</f>
        <v>11.595245746042151</v>
      </c>
      <c r="E46" s="95">
        <f>SUM(E43:E45)</f>
        <v>9.3369175300587308</v>
      </c>
      <c r="F46" s="95">
        <f t="shared" ref="F46:O46" si="3">SUM(F43:F45)</f>
        <v>54.442171577183629</v>
      </c>
      <c r="G46" s="95">
        <f t="shared" si="3"/>
        <v>5.3085350156168509</v>
      </c>
      <c r="H46" s="96">
        <f t="shared" si="3"/>
        <v>0</v>
      </c>
      <c r="I46" s="96">
        <f t="shared" si="3"/>
        <v>0</v>
      </c>
      <c r="J46" s="96">
        <f t="shared" si="3"/>
        <v>12.595245746042151</v>
      </c>
      <c r="K46" s="96">
        <f t="shared" si="3"/>
        <v>10.336917530058731</v>
      </c>
      <c r="L46" s="95">
        <f t="shared" si="3"/>
        <v>55.442171577183629</v>
      </c>
      <c r="M46" s="95">
        <f t="shared" si="3"/>
        <v>6.3085350156168509</v>
      </c>
      <c r="N46" s="95">
        <f t="shared" si="3"/>
        <v>8.0970981371124715</v>
      </c>
      <c r="O46" s="95">
        <f t="shared" si="3"/>
        <v>8.0970981371124715</v>
      </c>
      <c r="P46" s="72"/>
      <c r="Q46" s="72"/>
      <c r="R46" s="72"/>
      <c r="S46" s="73"/>
      <c r="T46" s="22"/>
    </row>
    <row r="47" spans="1:20">
      <c r="A47" s="22"/>
      <c r="B47" s="91" t="s">
        <v>43</v>
      </c>
      <c r="C47" s="92"/>
      <c r="D47" s="93"/>
      <c r="E47" s="93"/>
      <c r="F47" s="93"/>
      <c r="G47" s="93"/>
      <c r="H47" s="94"/>
      <c r="I47" s="94"/>
      <c r="J47" s="94"/>
      <c r="K47" s="94"/>
      <c r="L47" s="71"/>
      <c r="M47" s="71"/>
      <c r="N47" s="71"/>
      <c r="O47" s="71"/>
      <c r="P47" s="71"/>
      <c r="Q47" s="71"/>
      <c r="R47" s="71"/>
      <c r="S47" s="71"/>
      <c r="T47" s="22"/>
    </row>
    <row r="48" spans="1:20">
      <c r="A48" s="22"/>
      <c r="B48" s="89" t="s">
        <v>117</v>
      </c>
      <c r="C48" s="92"/>
      <c r="D48" s="93"/>
      <c r="E48" s="93"/>
      <c r="F48" s="93"/>
      <c r="G48" s="93"/>
      <c r="H48" s="94"/>
      <c r="I48" s="94"/>
      <c r="J48" s="94"/>
      <c r="K48" s="94"/>
      <c r="L48" s="71"/>
      <c r="M48" s="71"/>
      <c r="N48" s="71"/>
      <c r="O48" s="71"/>
      <c r="P48" s="71"/>
      <c r="Q48" s="71"/>
      <c r="R48" s="71"/>
      <c r="S48" s="71"/>
      <c r="T48" s="22"/>
    </row>
    <row r="49" spans="1:20">
      <c r="A49" s="22"/>
      <c r="B49" s="89" t="s">
        <v>109</v>
      </c>
      <c r="C49" s="93"/>
      <c r="D49" s="93"/>
      <c r="E49" s="93"/>
      <c r="F49" s="93"/>
      <c r="G49" s="93"/>
      <c r="H49" s="93"/>
      <c r="I49" s="93"/>
      <c r="J49" s="93"/>
      <c r="K49" s="93"/>
      <c r="L49" s="71"/>
      <c r="M49" s="71"/>
      <c r="N49" s="71"/>
      <c r="O49" s="71"/>
      <c r="P49" s="71"/>
      <c r="Q49" s="71"/>
      <c r="R49" s="71"/>
      <c r="S49" s="71"/>
      <c r="T49" s="22"/>
    </row>
    <row r="50" spans="1:20">
      <c r="A50" s="22"/>
      <c r="B50" s="89" t="s">
        <v>48</v>
      </c>
      <c r="C50" s="93"/>
      <c r="D50" s="93"/>
      <c r="E50" s="93"/>
      <c r="F50" s="93"/>
      <c r="G50" s="93"/>
      <c r="H50" s="93"/>
      <c r="I50" s="93"/>
      <c r="J50" s="93"/>
      <c r="K50" s="93"/>
      <c r="L50" s="71"/>
      <c r="M50" s="71"/>
      <c r="N50" s="71"/>
      <c r="O50" s="71"/>
      <c r="P50" s="71"/>
      <c r="Q50" s="71"/>
      <c r="R50" s="71"/>
      <c r="S50" s="71"/>
      <c r="T50" s="22"/>
    </row>
    <row r="51" spans="1:20">
      <c r="A51" s="22"/>
      <c r="B51" s="89" t="s">
        <v>57</v>
      </c>
      <c r="C51" s="93"/>
      <c r="D51" s="93"/>
      <c r="E51" s="93"/>
      <c r="F51" s="93"/>
      <c r="G51" s="93"/>
      <c r="H51" s="93"/>
      <c r="I51" s="93"/>
      <c r="J51" s="93"/>
      <c r="K51" s="93"/>
      <c r="L51" s="71"/>
      <c r="M51" s="71"/>
      <c r="N51" s="71"/>
      <c r="O51" s="71"/>
      <c r="P51" s="71"/>
      <c r="Q51" s="71"/>
      <c r="R51" s="71"/>
      <c r="S51" s="71"/>
      <c r="T51" s="22"/>
    </row>
    <row r="52" spans="1:20" ht="14.5" thickBot="1">
      <c r="A52" s="22"/>
      <c r="B52" s="72"/>
      <c r="C52" s="72"/>
      <c r="D52" s="72"/>
      <c r="E52" s="72"/>
      <c r="F52" s="72"/>
      <c r="G52" s="72"/>
      <c r="H52" s="72"/>
      <c r="I52" s="72"/>
      <c r="J52" s="72"/>
      <c r="K52" s="72"/>
      <c r="L52" s="72"/>
      <c r="M52" s="72"/>
      <c r="N52" s="72"/>
      <c r="O52" s="72"/>
      <c r="P52" s="72"/>
      <c r="Q52" s="72"/>
      <c r="R52" s="72"/>
      <c r="S52" s="72"/>
      <c r="T52" s="22"/>
    </row>
    <row r="53" spans="1:20">
      <c r="A53" s="22"/>
      <c r="B53" s="53" t="s">
        <v>37</v>
      </c>
      <c r="C53" s="58"/>
      <c r="D53" s="58"/>
      <c r="E53" s="58"/>
      <c r="F53" s="58"/>
      <c r="G53" s="58"/>
      <c r="H53" s="58"/>
      <c r="I53" s="58"/>
      <c r="J53" s="58"/>
      <c r="K53" s="58"/>
      <c r="L53" s="58"/>
      <c r="M53" s="58"/>
      <c r="N53" s="58"/>
      <c r="O53" s="58"/>
      <c r="P53" s="58"/>
      <c r="Q53" s="58"/>
      <c r="R53" s="58"/>
      <c r="S53" s="58"/>
      <c r="T53" s="22"/>
    </row>
    <row r="54" spans="1:20">
      <c r="A54" s="22"/>
      <c r="B54" s="34" t="s">
        <v>50</v>
      </c>
      <c r="C54" s="58"/>
      <c r="D54" s="58"/>
      <c r="E54" s="58"/>
      <c r="F54" s="58"/>
      <c r="G54" s="58"/>
      <c r="H54" s="58"/>
      <c r="I54" s="58"/>
      <c r="J54" s="58"/>
      <c r="K54" s="58"/>
      <c r="L54" s="58"/>
      <c r="M54" s="58"/>
      <c r="N54" s="58"/>
      <c r="O54" s="58"/>
      <c r="P54" s="58"/>
      <c r="Q54" s="58"/>
      <c r="R54" s="58"/>
      <c r="S54" s="58"/>
      <c r="T54" s="22"/>
    </row>
    <row r="55" spans="1:20">
      <c r="A55" s="22"/>
      <c r="B55" s="22" t="s">
        <v>38</v>
      </c>
      <c r="C55" s="150">
        <f>N$8</f>
        <v>0.02</v>
      </c>
      <c r="D55" s="22" t="s">
        <v>39</v>
      </c>
      <c r="E55" s="22"/>
      <c r="F55" s="22"/>
      <c r="G55" s="22"/>
      <c r="H55" s="22"/>
      <c r="I55" s="22"/>
      <c r="J55" s="22"/>
      <c r="K55" s="22"/>
      <c r="L55" s="22"/>
      <c r="M55" s="22"/>
      <c r="N55" s="22"/>
      <c r="O55" s="22"/>
      <c r="P55" s="22"/>
      <c r="Q55" s="22"/>
      <c r="R55" s="22"/>
      <c r="S55" s="22"/>
      <c r="T55" s="22"/>
    </row>
    <row r="56" spans="1:20" ht="14.5" thickBot="1">
      <c r="A56" s="22"/>
      <c r="B56" s="22"/>
      <c r="C56" s="22"/>
      <c r="D56" s="22"/>
      <c r="E56" s="22"/>
      <c r="F56" s="22"/>
      <c r="G56" s="22"/>
      <c r="H56" s="22"/>
      <c r="I56" s="22"/>
      <c r="J56" s="22"/>
      <c r="K56" s="22"/>
      <c r="L56" s="22"/>
      <c r="M56" s="22"/>
      <c r="N56" s="22"/>
      <c r="O56" s="22"/>
      <c r="P56" s="22"/>
      <c r="Q56" s="22"/>
      <c r="R56" s="22"/>
      <c r="S56" s="22"/>
      <c r="T56" s="22"/>
    </row>
    <row r="57" spans="1:20">
      <c r="A57" s="22"/>
      <c r="B57" s="75" t="s">
        <v>40</v>
      </c>
      <c r="C57" s="76"/>
      <c r="D57" s="77">
        <v>2025</v>
      </c>
      <c r="E57" s="77">
        <v>2026</v>
      </c>
      <c r="F57" s="77">
        <v>2027</v>
      </c>
      <c r="G57" s="77">
        <v>2028</v>
      </c>
      <c r="H57" s="77">
        <v>2029</v>
      </c>
      <c r="I57" s="77">
        <v>2030</v>
      </c>
      <c r="J57" s="77">
        <v>2031</v>
      </c>
      <c r="K57" s="77">
        <v>2032</v>
      </c>
      <c r="L57" s="77">
        <v>2033</v>
      </c>
      <c r="M57" s="77">
        <v>2034</v>
      </c>
      <c r="N57" s="77">
        <v>2035</v>
      </c>
      <c r="O57" s="77">
        <v>2036</v>
      </c>
      <c r="P57" s="77">
        <v>2037</v>
      </c>
      <c r="Q57" s="77">
        <v>2038</v>
      </c>
      <c r="R57" s="77">
        <v>2039</v>
      </c>
      <c r="S57" s="78">
        <v>2040</v>
      </c>
      <c r="T57" s="22"/>
    </row>
    <row r="58" spans="1:20" ht="14.5" thickBot="1">
      <c r="A58" s="22"/>
      <c r="B58" s="79"/>
      <c r="C58" s="80" t="s">
        <v>41</v>
      </c>
      <c r="D58" s="81">
        <v>0</v>
      </c>
      <c r="E58" s="81">
        <v>1</v>
      </c>
      <c r="F58" s="81">
        <v>2</v>
      </c>
      <c r="G58" s="81">
        <v>3</v>
      </c>
      <c r="H58" s="81">
        <v>4</v>
      </c>
      <c r="I58" s="81">
        <v>5</v>
      </c>
      <c r="J58" s="81">
        <v>6</v>
      </c>
      <c r="K58" s="81">
        <v>7</v>
      </c>
      <c r="L58" s="81">
        <v>8</v>
      </c>
      <c r="M58" s="81">
        <v>9</v>
      </c>
      <c r="N58" s="81">
        <v>10</v>
      </c>
      <c r="O58" s="81">
        <v>11</v>
      </c>
      <c r="P58" s="81">
        <v>12</v>
      </c>
      <c r="Q58" s="81">
        <v>13</v>
      </c>
      <c r="R58" s="81">
        <v>14</v>
      </c>
      <c r="S58" s="82">
        <v>15</v>
      </c>
      <c r="T58" s="22"/>
    </row>
    <row r="59" spans="1:20">
      <c r="A59" s="22"/>
      <c r="B59" s="25"/>
      <c r="C59" s="67" t="s">
        <v>42</v>
      </c>
      <c r="D59" s="22"/>
      <c r="E59" s="22"/>
      <c r="F59" s="22"/>
      <c r="G59" s="22"/>
      <c r="H59" s="22"/>
      <c r="I59" s="22"/>
      <c r="J59" s="22"/>
      <c r="K59" s="22"/>
      <c r="L59" s="22"/>
      <c r="M59" s="22"/>
      <c r="N59" s="22"/>
      <c r="O59" s="22"/>
      <c r="P59" s="22"/>
      <c r="Q59" s="22"/>
      <c r="R59" s="22"/>
      <c r="S59" s="24"/>
      <c r="T59" s="22"/>
    </row>
    <row r="60" spans="1:20">
      <c r="A60" s="22"/>
      <c r="B60" s="68" t="s">
        <v>72</v>
      </c>
      <c r="C60" s="16">
        <f>+NPV(N$8,E60:G60)+D60</f>
        <v>127.9992676615044</v>
      </c>
      <c r="D60" s="99">
        <v>19.008599583675657</v>
      </c>
      <c r="E60" s="99">
        <v>15.30642218042415</v>
      </c>
      <c r="F60" s="99">
        <v>89.249461601940382</v>
      </c>
      <c r="G60" s="99">
        <v>8.7025164190440183</v>
      </c>
      <c r="H60" s="69"/>
      <c r="I60" s="69"/>
      <c r="J60" s="69"/>
      <c r="K60" s="69"/>
      <c r="L60" s="69"/>
      <c r="M60" s="69"/>
      <c r="N60" s="69"/>
      <c r="O60" s="69"/>
      <c r="P60" s="69"/>
      <c r="Q60" s="69"/>
      <c r="R60" s="69"/>
      <c r="S60" s="70"/>
      <c r="T60" s="22"/>
    </row>
    <row r="61" spans="1:20">
      <c r="A61" s="22"/>
      <c r="B61" s="25"/>
      <c r="C61" s="67" t="s">
        <v>42</v>
      </c>
      <c r="D61" s="71"/>
      <c r="E61" s="71"/>
      <c r="F61" s="71"/>
      <c r="G61" s="71"/>
      <c r="H61" s="71"/>
      <c r="I61" s="71"/>
      <c r="J61" s="71"/>
      <c r="K61" s="71"/>
      <c r="L61" s="71"/>
      <c r="M61" s="71"/>
      <c r="N61" s="71"/>
      <c r="O61" s="71"/>
      <c r="P61" s="71"/>
      <c r="Q61" s="71"/>
      <c r="R61" s="71"/>
      <c r="S61" s="56"/>
      <c r="T61" s="22"/>
    </row>
    <row r="62" spans="1:20" ht="14.5" thickBot="1">
      <c r="A62" s="22"/>
      <c r="B62" s="30" t="s">
        <v>69</v>
      </c>
      <c r="C62" s="15">
        <f>+NPV(N$8,E62:G62)+D62</f>
        <v>127.9992676615044</v>
      </c>
      <c r="D62" s="100">
        <v>19.008599583675657</v>
      </c>
      <c r="E62" s="100">
        <v>15.30642218042415</v>
      </c>
      <c r="F62" s="100">
        <v>89.249461601940382</v>
      </c>
      <c r="G62" s="100">
        <v>8.7025164190440183</v>
      </c>
      <c r="H62" s="72"/>
      <c r="I62" s="72"/>
      <c r="J62" s="72"/>
      <c r="K62" s="72"/>
      <c r="L62" s="72"/>
      <c r="M62" s="72"/>
      <c r="N62" s="72"/>
      <c r="O62" s="72"/>
      <c r="P62" s="72"/>
      <c r="Q62" s="72"/>
      <c r="R62" s="72"/>
      <c r="S62" s="73"/>
      <c r="T62" s="22"/>
    </row>
    <row r="63" spans="1:20">
      <c r="A63" s="22"/>
      <c r="B63" s="91" t="s">
        <v>43</v>
      </c>
      <c r="C63" s="90"/>
      <c r="D63" s="71"/>
      <c r="E63" s="71"/>
      <c r="F63" s="71"/>
      <c r="G63" s="71"/>
      <c r="H63" s="71"/>
      <c r="I63" s="71"/>
      <c r="J63" s="71"/>
      <c r="K63" s="71"/>
      <c r="L63" s="71"/>
      <c r="M63" s="71"/>
      <c r="N63" s="71"/>
      <c r="O63" s="71"/>
      <c r="P63" s="71"/>
      <c r="Q63" s="71"/>
      <c r="R63" s="71"/>
      <c r="S63" s="71"/>
      <c r="T63" s="22"/>
    </row>
    <row r="64" spans="1:20">
      <c r="A64" s="22"/>
      <c r="B64" s="89" t="s">
        <v>117</v>
      </c>
      <c r="C64" s="90"/>
      <c r="D64" s="71"/>
      <c r="E64" s="71"/>
      <c r="F64" s="71"/>
      <c r="G64" s="71"/>
      <c r="H64" s="71"/>
      <c r="I64" s="71"/>
      <c r="J64" s="71"/>
      <c r="K64" s="71"/>
      <c r="L64" s="71"/>
      <c r="M64" s="71"/>
      <c r="N64" s="71"/>
      <c r="O64" s="71"/>
      <c r="P64" s="71"/>
      <c r="Q64" s="71"/>
      <c r="R64" s="71"/>
      <c r="S64" s="71"/>
      <c r="T64" s="22"/>
    </row>
    <row r="65" spans="1:20" ht="14.5" thickBot="1">
      <c r="A65" s="22"/>
      <c r="B65" s="22"/>
      <c r="C65" s="71"/>
      <c r="D65" s="71"/>
      <c r="E65" s="71"/>
      <c r="F65" s="71"/>
      <c r="G65" s="71"/>
      <c r="H65" s="71"/>
      <c r="I65" s="71"/>
      <c r="J65" s="71"/>
      <c r="K65" s="71"/>
      <c r="L65" s="71"/>
      <c r="M65" s="71"/>
      <c r="N65" s="71"/>
      <c r="O65" s="71"/>
      <c r="P65" s="71"/>
      <c r="Q65" s="71"/>
      <c r="R65" s="71"/>
      <c r="S65" s="71"/>
      <c r="T65" s="22"/>
    </row>
    <row r="66" spans="1:20">
      <c r="A66" s="22"/>
      <c r="B66" s="75" t="s">
        <v>45</v>
      </c>
      <c r="C66" s="76"/>
      <c r="D66" s="77">
        <v>2025</v>
      </c>
      <c r="E66" s="77">
        <v>2026</v>
      </c>
      <c r="F66" s="77">
        <v>2027</v>
      </c>
      <c r="G66" s="77">
        <v>2028</v>
      </c>
      <c r="H66" s="77">
        <v>2029</v>
      </c>
      <c r="I66" s="77">
        <v>2030</v>
      </c>
      <c r="J66" s="77">
        <v>2031</v>
      </c>
      <c r="K66" s="77">
        <v>2032</v>
      </c>
      <c r="L66" s="77">
        <v>2033</v>
      </c>
      <c r="M66" s="77">
        <v>2034</v>
      </c>
      <c r="N66" s="77">
        <v>2035</v>
      </c>
      <c r="O66" s="77">
        <v>2036</v>
      </c>
      <c r="P66" s="77">
        <v>2037</v>
      </c>
      <c r="Q66" s="77">
        <v>2038</v>
      </c>
      <c r="R66" s="77">
        <v>2039</v>
      </c>
      <c r="S66" s="78">
        <v>2040</v>
      </c>
      <c r="T66" s="22"/>
    </row>
    <row r="67" spans="1:20" ht="14.5" thickBot="1">
      <c r="A67" s="22"/>
      <c r="B67" s="79"/>
      <c r="C67" s="80" t="s">
        <v>41</v>
      </c>
      <c r="D67" s="81">
        <v>0</v>
      </c>
      <c r="E67" s="81">
        <v>1</v>
      </c>
      <c r="F67" s="81">
        <v>2</v>
      </c>
      <c r="G67" s="81">
        <v>3</v>
      </c>
      <c r="H67" s="81">
        <v>4</v>
      </c>
      <c r="I67" s="81">
        <v>5</v>
      </c>
      <c r="J67" s="81">
        <v>6</v>
      </c>
      <c r="K67" s="81">
        <v>7</v>
      </c>
      <c r="L67" s="81">
        <v>8</v>
      </c>
      <c r="M67" s="81">
        <v>9</v>
      </c>
      <c r="N67" s="81">
        <v>10</v>
      </c>
      <c r="O67" s="81">
        <v>11</v>
      </c>
      <c r="P67" s="81">
        <v>12</v>
      </c>
      <c r="Q67" s="81">
        <v>13</v>
      </c>
      <c r="R67" s="81">
        <v>14</v>
      </c>
      <c r="S67" s="82">
        <v>15</v>
      </c>
      <c r="T67" s="22"/>
    </row>
    <row r="68" spans="1:20">
      <c r="A68" s="22"/>
      <c r="B68" s="25"/>
      <c r="C68" s="67" t="s">
        <v>42</v>
      </c>
      <c r="D68" s="22"/>
      <c r="E68" s="22"/>
      <c r="F68" s="22"/>
      <c r="G68" s="22"/>
      <c r="H68" s="22"/>
      <c r="I68" s="22"/>
      <c r="J68" s="22"/>
      <c r="K68" s="22"/>
      <c r="L68" s="22"/>
      <c r="M68" s="22"/>
      <c r="N68" s="22"/>
      <c r="O68" s="22"/>
      <c r="P68" s="22"/>
      <c r="Q68" s="22"/>
      <c r="R68" s="22"/>
      <c r="S68" s="24"/>
      <c r="T68" s="22"/>
    </row>
    <row r="69" spans="1:20">
      <c r="A69" s="22"/>
      <c r="B69" s="68" t="s">
        <v>68</v>
      </c>
      <c r="C69" s="16">
        <f>+NPV(N$8,E69:G69)+D69</f>
        <v>78.079553273517689</v>
      </c>
      <c r="D69" s="99">
        <f>D$32*(1-0.39)</f>
        <v>11.595245746042151</v>
      </c>
      <c r="E69" s="99">
        <f t="shared" ref="E69:G69" si="4">E$32*(1-0.39)</f>
        <v>9.3369175300587308</v>
      </c>
      <c r="F69" s="99">
        <f t="shared" si="4"/>
        <v>54.442171577183629</v>
      </c>
      <c r="G69" s="99">
        <f t="shared" si="4"/>
        <v>5.3085350156168509</v>
      </c>
      <c r="H69" s="69"/>
      <c r="I69" s="69"/>
      <c r="J69" s="69"/>
      <c r="K69" s="69"/>
      <c r="L69" s="69"/>
      <c r="M69" s="69"/>
      <c r="N69" s="69"/>
      <c r="O69" s="69"/>
      <c r="P69" s="69"/>
      <c r="Q69" s="69"/>
      <c r="R69" s="69"/>
      <c r="S69" s="70"/>
      <c r="T69" s="22"/>
    </row>
    <row r="70" spans="1:20">
      <c r="A70" s="22"/>
      <c r="B70" s="25"/>
      <c r="C70" s="67" t="s">
        <v>42</v>
      </c>
      <c r="D70" s="71"/>
      <c r="E70" s="71"/>
      <c r="F70" s="71"/>
      <c r="G70" s="71"/>
      <c r="H70" s="71"/>
      <c r="I70" s="71"/>
      <c r="J70" s="71"/>
      <c r="K70" s="71"/>
      <c r="L70" s="71"/>
      <c r="M70" s="71"/>
      <c r="N70" s="71"/>
      <c r="O70" s="71"/>
      <c r="P70" s="71"/>
      <c r="Q70" s="71"/>
      <c r="R70" s="71"/>
      <c r="S70" s="56"/>
      <c r="T70" s="22"/>
    </row>
    <row r="71" spans="1:20">
      <c r="A71" s="22"/>
      <c r="B71" s="87" t="s">
        <v>73</v>
      </c>
      <c r="C71" s="86"/>
      <c r="D71" s="97">
        <f>D$32*(1-0.39)</f>
        <v>11.595245746042151</v>
      </c>
      <c r="E71" s="97">
        <f t="shared" ref="E71:G71" si="5">E$32*(1-0.39)</f>
        <v>9.3369175300587308</v>
      </c>
      <c r="F71" s="97">
        <f t="shared" si="5"/>
        <v>54.442171577183629</v>
      </c>
      <c r="G71" s="97">
        <f t="shared" si="5"/>
        <v>5.3085350156168509</v>
      </c>
      <c r="H71" s="98">
        <v>0</v>
      </c>
      <c r="I71" s="98">
        <v>0</v>
      </c>
      <c r="J71" s="101">
        <f>J43</f>
        <v>11.595245746042151</v>
      </c>
      <c r="K71" s="101">
        <f>K43</f>
        <v>9.3369175300587308</v>
      </c>
      <c r="L71" s="101">
        <f>F71</f>
        <v>54.442171577183629</v>
      </c>
      <c r="M71" s="98">
        <v>0</v>
      </c>
      <c r="N71" s="71"/>
      <c r="O71" s="71"/>
      <c r="P71" s="71"/>
      <c r="Q71" s="71"/>
      <c r="R71" s="71"/>
      <c r="S71" s="56"/>
      <c r="T71" s="22"/>
    </row>
    <row r="72" spans="1:20">
      <c r="A72" s="22"/>
      <c r="B72" s="87" t="s">
        <v>51</v>
      </c>
      <c r="C72" s="86"/>
      <c r="D72" s="98">
        <v>0</v>
      </c>
      <c r="E72" s="98">
        <v>0</v>
      </c>
      <c r="F72" s="98">
        <v>0</v>
      </c>
      <c r="G72" s="98">
        <v>0</v>
      </c>
      <c r="H72" s="98">
        <v>0</v>
      </c>
      <c r="I72" s="98">
        <v>0</v>
      </c>
      <c r="J72" s="98">
        <v>1</v>
      </c>
      <c r="K72" s="98">
        <v>1</v>
      </c>
      <c r="L72" s="98">
        <v>0.5</v>
      </c>
      <c r="M72" s="98">
        <v>0</v>
      </c>
      <c r="N72" s="71"/>
      <c r="O72" s="71"/>
      <c r="P72" s="71"/>
      <c r="Q72" s="71"/>
      <c r="R72" s="71"/>
      <c r="S72" s="56"/>
      <c r="T72" s="22"/>
    </row>
    <row r="73" spans="1:20">
      <c r="A73" s="22"/>
      <c r="B73" s="25" t="s">
        <v>52</v>
      </c>
      <c r="C73" s="67"/>
      <c r="D73" s="98">
        <v>0</v>
      </c>
      <c r="E73" s="98">
        <v>0</v>
      </c>
      <c r="F73" s="98">
        <v>0</v>
      </c>
      <c r="G73" s="98">
        <v>0</v>
      </c>
      <c r="H73" s="98">
        <v>0</v>
      </c>
      <c r="I73" s="98">
        <v>0</v>
      </c>
      <c r="J73" s="98">
        <v>0</v>
      </c>
      <c r="K73" s="98">
        <v>0</v>
      </c>
      <c r="L73" s="98">
        <v>0</v>
      </c>
      <c r="M73" s="97">
        <f>N5/2</f>
        <v>221.5</v>
      </c>
      <c r="N73" s="71"/>
      <c r="O73" s="71"/>
      <c r="P73" s="71"/>
      <c r="Q73" s="71"/>
      <c r="R73" s="71"/>
      <c r="S73" s="56"/>
      <c r="T73" s="22"/>
    </row>
    <row r="74" spans="1:20" ht="14.5" thickBot="1">
      <c r="A74" s="22"/>
      <c r="B74" s="30" t="s">
        <v>69</v>
      </c>
      <c r="C74" s="15">
        <f>+NPV(N$8,E74:M74)+D74</f>
        <v>330.49658562308576</v>
      </c>
      <c r="D74" s="95">
        <f>SUM(D71:D73)</f>
        <v>11.595245746042151</v>
      </c>
      <c r="E74" s="95">
        <f>SUM(E71:E73)</f>
        <v>9.3369175300587308</v>
      </c>
      <c r="F74" s="95">
        <f t="shared" ref="F74:M74" si="6">SUM(F71:F73)</f>
        <v>54.442171577183629</v>
      </c>
      <c r="G74" s="95">
        <f t="shared" si="6"/>
        <v>5.3085350156168509</v>
      </c>
      <c r="H74" s="95">
        <f t="shared" si="6"/>
        <v>0</v>
      </c>
      <c r="I74" s="95">
        <f t="shared" si="6"/>
        <v>0</v>
      </c>
      <c r="J74" s="95">
        <f t="shared" si="6"/>
        <v>12.595245746042151</v>
      </c>
      <c r="K74" s="95">
        <f t="shared" si="6"/>
        <v>10.336917530058731</v>
      </c>
      <c r="L74" s="95">
        <f t="shared" si="6"/>
        <v>54.942171577183629</v>
      </c>
      <c r="M74" s="95">
        <f t="shared" si="6"/>
        <v>221.5</v>
      </c>
      <c r="N74" s="72"/>
      <c r="O74" s="72"/>
      <c r="P74" s="72"/>
      <c r="Q74" s="72"/>
      <c r="R74" s="72"/>
      <c r="S74" s="73"/>
      <c r="T74" s="22"/>
    </row>
    <row r="75" spans="1:20">
      <c r="A75" s="22"/>
      <c r="B75" s="91" t="s">
        <v>43</v>
      </c>
      <c r="C75" s="92"/>
      <c r="D75" s="93"/>
      <c r="E75" s="93"/>
      <c r="F75" s="93"/>
      <c r="G75" s="93"/>
      <c r="H75" s="94"/>
      <c r="I75" s="94"/>
      <c r="J75" s="94"/>
      <c r="K75" s="71"/>
      <c r="L75" s="71"/>
      <c r="M75" s="71"/>
      <c r="N75" s="71"/>
      <c r="O75" s="71"/>
      <c r="P75" s="71"/>
      <c r="Q75" s="71"/>
      <c r="R75" s="71"/>
      <c r="S75" s="71"/>
      <c r="T75" s="22"/>
    </row>
    <row r="76" spans="1:20">
      <c r="A76" s="22"/>
      <c r="B76" s="89" t="s">
        <v>117</v>
      </c>
      <c r="C76" s="92"/>
      <c r="D76" s="93"/>
      <c r="E76" s="93"/>
      <c r="F76" s="93"/>
      <c r="G76" s="93"/>
      <c r="H76" s="94"/>
      <c r="I76" s="94"/>
      <c r="J76" s="94"/>
      <c r="K76" s="71"/>
      <c r="L76" s="71"/>
      <c r="M76" s="71"/>
      <c r="N76" s="71"/>
      <c r="O76" s="71"/>
      <c r="P76" s="71"/>
      <c r="Q76" s="71"/>
      <c r="R76" s="71"/>
      <c r="S76" s="71"/>
      <c r="T76" s="22"/>
    </row>
    <row r="77" spans="1:20">
      <c r="A77" s="22"/>
      <c r="B77" s="89" t="s">
        <v>74</v>
      </c>
      <c r="C77" s="93"/>
      <c r="D77" s="93"/>
      <c r="E77" s="93"/>
      <c r="F77" s="93"/>
      <c r="G77" s="93"/>
      <c r="H77" s="93"/>
      <c r="I77" s="93"/>
      <c r="J77" s="93"/>
      <c r="K77" s="71"/>
      <c r="L77" s="71"/>
      <c r="M77" s="71"/>
      <c r="N77" s="71"/>
      <c r="O77" s="71"/>
      <c r="P77" s="71"/>
      <c r="Q77" s="71"/>
      <c r="R77" s="71"/>
      <c r="S77" s="71"/>
      <c r="T77" s="22"/>
    </row>
    <row r="78" spans="1:20">
      <c r="A78" s="22"/>
      <c r="B78" s="89" t="s">
        <v>57</v>
      </c>
      <c r="C78" s="93"/>
      <c r="D78" s="93"/>
      <c r="E78" s="93"/>
      <c r="F78" s="93"/>
      <c r="G78" s="93"/>
      <c r="H78" s="93"/>
      <c r="I78" s="93"/>
      <c r="J78" s="93"/>
      <c r="K78" s="71"/>
      <c r="L78" s="71"/>
      <c r="M78" s="71"/>
      <c r="N78" s="71"/>
      <c r="O78" s="71"/>
      <c r="P78" s="71"/>
      <c r="Q78" s="71"/>
      <c r="R78" s="71"/>
      <c r="S78" s="71"/>
      <c r="T78" s="22"/>
    </row>
    <row r="79" spans="1:20">
      <c r="A79" s="22"/>
      <c r="B79" s="89"/>
      <c r="C79" s="93"/>
      <c r="D79" s="93"/>
      <c r="E79" s="93"/>
      <c r="F79" s="93"/>
      <c r="G79" s="93"/>
      <c r="H79" s="93"/>
      <c r="I79" s="93"/>
      <c r="J79" s="93"/>
      <c r="K79" s="71"/>
      <c r="L79" s="71"/>
      <c r="M79" s="71"/>
      <c r="N79" s="71"/>
      <c r="O79" s="71"/>
      <c r="P79" s="71"/>
      <c r="Q79" s="71"/>
      <c r="R79" s="71"/>
      <c r="S79" s="71"/>
      <c r="T79" s="22"/>
    </row>
    <row r="80" spans="1:20">
      <c r="A80" s="22"/>
      <c r="B80" s="53" t="s">
        <v>54</v>
      </c>
      <c r="C80" s="58"/>
      <c r="D80" s="58"/>
      <c r="E80" s="58"/>
      <c r="F80" s="58"/>
      <c r="G80" s="58"/>
      <c r="H80" s="58"/>
      <c r="I80" s="58"/>
      <c r="J80" s="58"/>
      <c r="K80" s="58"/>
      <c r="L80" s="58"/>
      <c r="M80" s="58"/>
      <c r="N80" s="58"/>
      <c r="O80" s="58"/>
      <c r="P80" s="58"/>
      <c r="Q80" s="58"/>
      <c r="R80" s="58"/>
      <c r="S80" s="58"/>
      <c r="T80" s="22"/>
    </row>
    <row r="81" spans="1:20">
      <c r="A81" s="22"/>
      <c r="B81" s="34" t="s">
        <v>75</v>
      </c>
      <c r="C81" s="34"/>
      <c r="D81" s="58"/>
      <c r="E81" s="58"/>
      <c r="F81" s="58"/>
      <c r="G81" s="58"/>
      <c r="H81" s="58"/>
      <c r="I81" s="58"/>
      <c r="J81" s="58"/>
      <c r="K81" s="58"/>
      <c r="L81" s="58"/>
      <c r="M81" s="58"/>
      <c r="N81" s="58"/>
      <c r="O81" s="58"/>
      <c r="P81" s="58"/>
      <c r="Q81" s="58"/>
      <c r="R81" s="58"/>
      <c r="S81" s="58"/>
      <c r="T81" s="22"/>
    </row>
    <row r="82" spans="1:20">
      <c r="A82" s="22"/>
      <c r="B82" s="22" t="s">
        <v>38</v>
      </c>
      <c r="C82" s="150">
        <f>N$8</f>
        <v>0.02</v>
      </c>
      <c r="D82" s="22" t="s">
        <v>39</v>
      </c>
      <c r="E82" s="22"/>
      <c r="F82" s="22"/>
      <c r="G82" s="22"/>
      <c r="H82" s="22"/>
      <c r="I82" s="22"/>
      <c r="J82" s="22"/>
      <c r="K82" s="22"/>
      <c r="L82" s="22"/>
      <c r="M82" s="22"/>
      <c r="N82" s="22"/>
      <c r="O82" s="22"/>
      <c r="P82" s="22"/>
      <c r="Q82" s="22"/>
      <c r="R82" s="22"/>
      <c r="S82" s="22"/>
      <c r="T82" s="22"/>
    </row>
    <row r="83" spans="1:20" ht="14.5" thickBot="1">
      <c r="A83" s="22"/>
      <c r="B83" s="22"/>
      <c r="C83" s="22"/>
      <c r="D83" s="22"/>
      <c r="E83" s="22"/>
      <c r="F83" s="22"/>
      <c r="G83" s="22"/>
      <c r="H83" s="22"/>
      <c r="I83" s="22"/>
      <c r="J83" s="22"/>
      <c r="K83" s="22"/>
      <c r="L83" s="22"/>
      <c r="M83" s="22"/>
      <c r="N83" s="22"/>
      <c r="O83" s="22"/>
      <c r="P83" s="22"/>
      <c r="Q83" s="22"/>
      <c r="R83" s="22"/>
      <c r="S83" s="22"/>
      <c r="T83" s="22"/>
    </row>
    <row r="84" spans="1:20">
      <c r="A84" s="22"/>
      <c r="B84" s="59" t="s">
        <v>40</v>
      </c>
      <c r="C84" s="60"/>
      <c r="D84" s="61">
        <v>2025</v>
      </c>
      <c r="E84" s="61">
        <v>2026</v>
      </c>
      <c r="F84" s="61">
        <v>2027</v>
      </c>
      <c r="G84" s="61">
        <v>2028</v>
      </c>
      <c r="H84" s="61">
        <v>2029</v>
      </c>
      <c r="I84" s="61">
        <v>2030</v>
      </c>
      <c r="J84" s="61">
        <v>2031</v>
      </c>
      <c r="K84" s="61">
        <v>2032</v>
      </c>
      <c r="L84" s="61">
        <v>2033</v>
      </c>
      <c r="M84" s="61">
        <v>2034</v>
      </c>
      <c r="N84" s="61">
        <v>2035</v>
      </c>
      <c r="O84" s="61">
        <v>2036</v>
      </c>
      <c r="P84" s="61">
        <v>2037</v>
      </c>
      <c r="Q84" s="61">
        <v>2038</v>
      </c>
      <c r="R84" s="61">
        <v>2039</v>
      </c>
      <c r="S84" s="62">
        <v>2040</v>
      </c>
      <c r="T84" s="22"/>
    </row>
    <row r="85" spans="1:20" ht="14.5" thickBot="1">
      <c r="A85" s="22"/>
      <c r="B85" s="63"/>
      <c r="C85" s="64" t="s">
        <v>41</v>
      </c>
      <c r="D85" s="65">
        <v>0</v>
      </c>
      <c r="E85" s="65">
        <v>1</v>
      </c>
      <c r="F85" s="65">
        <v>2</v>
      </c>
      <c r="G85" s="65">
        <v>3</v>
      </c>
      <c r="H85" s="65">
        <v>4</v>
      </c>
      <c r="I85" s="65">
        <v>5</v>
      </c>
      <c r="J85" s="65">
        <v>6</v>
      </c>
      <c r="K85" s="65">
        <v>7</v>
      </c>
      <c r="L85" s="65">
        <v>8</v>
      </c>
      <c r="M85" s="65">
        <v>9</v>
      </c>
      <c r="N85" s="65">
        <v>10</v>
      </c>
      <c r="O85" s="65">
        <v>11</v>
      </c>
      <c r="P85" s="65">
        <v>12</v>
      </c>
      <c r="Q85" s="65">
        <v>13</v>
      </c>
      <c r="R85" s="65">
        <v>14</v>
      </c>
      <c r="S85" s="66">
        <v>15</v>
      </c>
      <c r="T85" s="22"/>
    </row>
    <row r="86" spans="1:20">
      <c r="A86" s="22"/>
      <c r="B86" s="25"/>
      <c r="C86" s="67" t="s">
        <v>42</v>
      </c>
      <c r="D86" s="22"/>
      <c r="E86" s="22"/>
      <c r="F86" s="22"/>
      <c r="G86" s="22"/>
      <c r="H86" s="22"/>
      <c r="I86" s="22"/>
      <c r="J86" s="22"/>
      <c r="K86" s="22"/>
      <c r="L86" s="22"/>
      <c r="M86" s="22"/>
      <c r="N86" s="22"/>
      <c r="O86" s="22"/>
      <c r="P86" s="22"/>
      <c r="Q86" s="22"/>
      <c r="R86" s="22"/>
      <c r="S86" s="24"/>
      <c r="T86" s="22"/>
    </row>
    <row r="87" spans="1:20">
      <c r="A87" s="22"/>
      <c r="B87" s="68" t="s">
        <v>68</v>
      </c>
      <c r="C87" s="16">
        <f>+NPV(N$8,E87:G87)+D87</f>
        <v>127.9992676615044</v>
      </c>
      <c r="D87" s="99">
        <v>19.008599583675657</v>
      </c>
      <c r="E87" s="99">
        <v>15.30642218042415</v>
      </c>
      <c r="F87" s="99">
        <v>89.249461601940382</v>
      </c>
      <c r="G87" s="99">
        <v>8.7025164190440183</v>
      </c>
      <c r="H87" s="69"/>
      <c r="I87" s="69"/>
      <c r="J87" s="69"/>
      <c r="K87" s="69"/>
      <c r="L87" s="69"/>
      <c r="M87" s="69"/>
      <c r="N87" s="69"/>
      <c r="O87" s="69"/>
      <c r="P87" s="69"/>
      <c r="Q87" s="69"/>
      <c r="R87" s="69"/>
      <c r="S87" s="70"/>
      <c r="T87" s="22"/>
    </row>
    <row r="88" spans="1:20">
      <c r="A88" s="22"/>
      <c r="B88" s="25"/>
      <c r="C88" s="67" t="s">
        <v>42</v>
      </c>
      <c r="D88" s="71"/>
      <c r="E88" s="71"/>
      <c r="F88" s="71"/>
      <c r="G88" s="71"/>
      <c r="H88" s="71"/>
      <c r="I88" s="71"/>
      <c r="J88" s="71"/>
      <c r="K88" s="71"/>
      <c r="L88" s="71"/>
      <c r="M88" s="71"/>
      <c r="N88" s="71"/>
      <c r="O88" s="71"/>
      <c r="P88" s="71"/>
      <c r="Q88" s="71"/>
      <c r="R88" s="71"/>
      <c r="S88" s="56"/>
      <c r="T88" s="22"/>
    </row>
    <row r="89" spans="1:20" ht="14.5" thickBot="1">
      <c r="A89" s="22"/>
      <c r="B89" s="30" t="s">
        <v>76</v>
      </c>
      <c r="C89" s="15">
        <f>+NPV(N$8,E89:G89)+D89</f>
        <v>127.9992676615044</v>
      </c>
      <c r="D89" s="100">
        <v>19.008599583675657</v>
      </c>
      <c r="E89" s="100">
        <v>15.30642218042415</v>
      </c>
      <c r="F89" s="100">
        <v>89.249461601940382</v>
      </c>
      <c r="G89" s="100">
        <v>8.7025164190440183</v>
      </c>
      <c r="H89" s="72"/>
      <c r="I89" s="72"/>
      <c r="J89" s="72"/>
      <c r="K89" s="72"/>
      <c r="L89" s="72"/>
      <c r="M89" s="72"/>
      <c r="N89" s="72"/>
      <c r="O89" s="72"/>
      <c r="P89" s="72"/>
      <c r="Q89" s="72"/>
      <c r="R89" s="72"/>
      <c r="S89" s="73"/>
      <c r="T89" s="22"/>
    </row>
    <row r="90" spans="1:20">
      <c r="A90" s="22"/>
      <c r="B90" s="91" t="s">
        <v>43</v>
      </c>
      <c r="C90" s="90"/>
      <c r="D90" s="71"/>
      <c r="E90" s="71"/>
      <c r="F90" s="71"/>
      <c r="G90" s="71"/>
      <c r="H90" s="71"/>
      <c r="I90" s="71"/>
      <c r="J90" s="71"/>
      <c r="K90" s="71"/>
      <c r="L90" s="71"/>
      <c r="M90" s="71"/>
      <c r="N90" s="71"/>
      <c r="O90" s="71"/>
      <c r="P90" s="71"/>
      <c r="Q90" s="71"/>
      <c r="R90" s="71"/>
      <c r="S90" s="71"/>
      <c r="T90" s="22"/>
    </row>
    <row r="91" spans="1:20">
      <c r="A91" s="22"/>
      <c r="B91" s="89" t="s">
        <v>83</v>
      </c>
      <c r="C91" s="90"/>
      <c r="D91" s="71"/>
      <c r="E91" s="71"/>
      <c r="F91" s="71"/>
      <c r="G91" s="71"/>
      <c r="H91" s="71"/>
      <c r="I91" s="71"/>
      <c r="J91" s="71"/>
      <c r="K91" s="71"/>
      <c r="L91" s="71"/>
      <c r="M91" s="71"/>
      <c r="N91" s="71"/>
      <c r="O91" s="71"/>
      <c r="P91" s="71"/>
      <c r="Q91" s="71"/>
      <c r="R91" s="71"/>
      <c r="S91" s="71"/>
      <c r="T91" s="22"/>
    </row>
    <row r="92" spans="1:20" ht="14.5" thickBot="1">
      <c r="A92" s="22"/>
      <c r="C92" s="71"/>
      <c r="D92" s="71"/>
      <c r="E92" s="71"/>
      <c r="F92" s="71"/>
      <c r="G92" s="71"/>
      <c r="H92" s="71"/>
      <c r="I92" s="71"/>
      <c r="J92" s="71"/>
      <c r="K92" s="71"/>
      <c r="L92" s="71"/>
      <c r="M92" s="71"/>
      <c r="N92" s="71"/>
      <c r="O92" s="71"/>
      <c r="P92" s="71"/>
      <c r="Q92" s="71"/>
      <c r="R92" s="71"/>
      <c r="S92" s="71"/>
      <c r="T92" s="22"/>
    </row>
    <row r="93" spans="1:20">
      <c r="A93" s="22"/>
      <c r="B93" s="59" t="s">
        <v>45</v>
      </c>
      <c r="C93" s="60"/>
      <c r="D93" s="59">
        <v>2025</v>
      </c>
      <c r="E93" s="61">
        <v>2026</v>
      </c>
      <c r="F93" s="61">
        <v>2027</v>
      </c>
      <c r="G93" s="61">
        <v>2028</v>
      </c>
      <c r="H93" s="61">
        <v>2029</v>
      </c>
      <c r="I93" s="61">
        <v>2030</v>
      </c>
      <c r="J93" s="61">
        <v>2031</v>
      </c>
      <c r="K93" s="61">
        <v>2032</v>
      </c>
      <c r="L93" s="61">
        <v>2033</v>
      </c>
      <c r="M93" s="61">
        <v>2034</v>
      </c>
      <c r="N93" s="61">
        <v>2035</v>
      </c>
      <c r="O93" s="61">
        <v>2036</v>
      </c>
      <c r="P93" s="61">
        <v>2037</v>
      </c>
      <c r="Q93" s="61">
        <v>2038</v>
      </c>
      <c r="R93" s="61">
        <v>2039</v>
      </c>
      <c r="S93" s="62">
        <v>2040</v>
      </c>
      <c r="T93" s="22"/>
    </row>
    <row r="94" spans="1:20" ht="14.5" thickBot="1">
      <c r="A94" s="22"/>
      <c r="B94" s="63"/>
      <c r="C94" s="64" t="s">
        <v>41</v>
      </c>
      <c r="D94" s="107">
        <v>0</v>
      </c>
      <c r="E94" s="65">
        <v>1</v>
      </c>
      <c r="F94" s="65">
        <v>2</v>
      </c>
      <c r="G94" s="65">
        <v>3</v>
      </c>
      <c r="H94" s="65">
        <v>4</v>
      </c>
      <c r="I94" s="65">
        <v>5</v>
      </c>
      <c r="J94" s="65">
        <v>6</v>
      </c>
      <c r="K94" s="65">
        <v>7</v>
      </c>
      <c r="L94" s="65">
        <v>8</v>
      </c>
      <c r="M94" s="65">
        <v>9</v>
      </c>
      <c r="N94" s="65">
        <v>10</v>
      </c>
      <c r="O94" s="65">
        <v>11</v>
      </c>
      <c r="P94" s="65">
        <v>12</v>
      </c>
      <c r="Q94" s="65">
        <v>13</v>
      </c>
      <c r="R94" s="65">
        <v>14</v>
      </c>
      <c r="S94" s="66">
        <v>15</v>
      </c>
      <c r="T94" s="22"/>
    </row>
    <row r="95" spans="1:20">
      <c r="A95" s="22"/>
      <c r="B95" s="25"/>
      <c r="C95" s="67" t="s">
        <v>42</v>
      </c>
      <c r="D95" s="25"/>
      <c r="E95" s="22"/>
      <c r="F95" s="22"/>
      <c r="G95" s="22"/>
      <c r="H95" s="22"/>
      <c r="I95" s="22"/>
      <c r="J95" s="22"/>
      <c r="K95" s="22"/>
      <c r="L95" s="22"/>
      <c r="M95" s="22"/>
      <c r="N95" s="22"/>
      <c r="O95" s="22"/>
      <c r="P95" s="22"/>
      <c r="Q95" s="22"/>
      <c r="R95" s="22"/>
      <c r="S95" s="24"/>
      <c r="T95" s="22"/>
    </row>
    <row r="96" spans="1:20">
      <c r="A96" s="22"/>
      <c r="B96" s="68" t="s">
        <v>68</v>
      </c>
      <c r="C96" s="16">
        <f>+NPV(N$8,E96:G96)+D96</f>
        <v>78.079553273517689</v>
      </c>
      <c r="D96" s="118">
        <f>D$32*(1-0.39)</f>
        <v>11.595245746042151</v>
      </c>
      <c r="E96" s="85">
        <f t="shared" ref="E96:G96" si="7">E$32*(1-0.39)</f>
        <v>9.3369175300587308</v>
      </c>
      <c r="F96" s="85">
        <f t="shared" si="7"/>
        <v>54.442171577183629</v>
      </c>
      <c r="G96" s="85">
        <f t="shared" si="7"/>
        <v>5.3085350156168509</v>
      </c>
      <c r="H96" s="69"/>
      <c r="I96" s="69"/>
      <c r="J96" s="69"/>
      <c r="K96" s="69"/>
      <c r="L96" s="69"/>
      <c r="M96" s="69"/>
      <c r="N96" s="69"/>
      <c r="O96" s="69"/>
      <c r="P96" s="69"/>
      <c r="Q96" s="69"/>
      <c r="R96" s="69"/>
      <c r="S96" s="70"/>
      <c r="T96" s="22"/>
    </row>
    <row r="97" spans="1:20">
      <c r="A97" s="22"/>
      <c r="B97" s="25"/>
      <c r="C97" s="67" t="s">
        <v>42</v>
      </c>
      <c r="D97" s="109"/>
      <c r="E97" s="71"/>
      <c r="F97" s="71"/>
      <c r="G97" s="71"/>
      <c r="H97" s="71"/>
      <c r="I97" s="71"/>
      <c r="J97" s="71"/>
      <c r="K97" s="71"/>
      <c r="L97" s="71"/>
      <c r="M97" s="71"/>
      <c r="N97" s="71"/>
      <c r="O97" s="71"/>
      <c r="P97" s="71"/>
      <c r="Q97" s="71"/>
      <c r="R97" s="71"/>
      <c r="S97" s="56"/>
      <c r="T97" s="22"/>
    </row>
    <row r="98" spans="1:20">
      <c r="A98" s="22"/>
      <c r="B98" s="87" t="s">
        <v>77</v>
      </c>
      <c r="C98" s="86"/>
      <c r="D98" s="110">
        <f>D$32*(1-0.39)</f>
        <v>11.595245746042151</v>
      </c>
      <c r="E98" s="97">
        <f t="shared" ref="E98:G98" si="8">E$32*(1-0.39)</f>
        <v>9.3369175300587308</v>
      </c>
      <c r="F98" s="97">
        <f t="shared" si="8"/>
        <v>54.442171577183629</v>
      </c>
      <c r="G98" s="97">
        <f t="shared" si="8"/>
        <v>5.3085350156168509</v>
      </c>
      <c r="H98" s="112">
        <v>0</v>
      </c>
      <c r="I98" s="112">
        <v>0</v>
      </c>
      <c r="J98" s="112">
        <v>0</v>
      </c>
      <c r="K98" s="112">
        <v>0</v>
      </c>
      <c r="L98" s="112">
        <v>0</v>
      </c>
      <c r="M98" s="112">
        <v>0</v>
      </c>
      <c r="N98" s="97">
        <f>D$32*(1-0.39)</f>
        <v>11.595245746042151</v>
      </c>
      <c r="O98" s="97">
        <f>E$32*(1-0.39)</f>
        <v>9.3369175300587308</v>
      </c>
      <c r="P98" s="97">
        <f>F$32*(1-0.39)</f>
        <v>54.442171577183629</v>
      </c>
      <c r="Q98" s="97">
        <f>G$32*(1-0.39)</f>
        <v>5.3085350156168509</v>
      </c>
      <c r="R98" s="112">
        <v>0</v>
      </c>
      <c r="S98" s="115">
        <v>0</v>
      </c>
      <c r="T98" s="22"/>
    </row>
    <row r="99" spans="1:20">
      <c r="A99" s="22"/>
      <c r="B99" s="87" t="s">
        <v>46</v>
      </c>
      <c r="C99" s="86"/>
      <c r="D99" s="113">
        <v>0</v>
      </c>
      <c r="E99" s="112">
        <v>0</v>
      </c>
      <c r="F99" s="112">
        <v>0</v>
      </c>
      <c r="G99" s="112">
        <v>0</v>
      </c>
      <c r="H99" s="112">
        <v>0</v>
      </c>
      <c r="I99" s="112">
        <v>0</v>
      </c>
      <c r="J99" s="112">
        <v>0</v>
      </c>
      <c r="K99" s="112">
        <v>0</v>
      </c>
      <c r="L99" s="112">
        <v>0</v>
      </c>
      <c r="M99" s="112">
        <v>0</v>
      </c>
      <c r="N99" s="111">
        <v>1</v>
      </c>
      <c r="O99" s="111">
        <v>1</v>
      </c>
      <c r="P99" s="97">
        <v>1</v>
      </c>
      <c r="Q99" s="97">
        <v>1</v>
      </c>
      <c r="R99" s="112">
        <v>0</v>
      </c>
      <c r="S99" s="115">
        <v>0</v>
      </c>
      <c r="T99" s="22"/>
    </row>
    <row r="100" spans="1:20">
      <c r="A100" s="22"/>
      <c r="B100" s="25" t="s">
        <v>47</v>
      </c>
      <c r="C100" s="67"/>
      <c r="D100" s="113">
        <v>0</v>
      </c>
      <c r="E100" s="112">
        <v>0</v>
      </c>
      <c r="F100" s="112">
        <v>0</v>
      </c>
      <c r="G100" s="112">
        <v>0</v>
      </c>
      <c r="H100" s="112">
        <v>0</v>
      </c>
      <c r="I100" s="112">
        <v>0</v>
      </c>
      <c r="J100" s="112">
        <v>0</v>
      </c>
      <c r="K100" s="112">
        <v>0</v>
      </c>
      <c r="L100" s="112">
        <v>0</v>
      </c>
      <c r="M100" s="112">
        <v>0</v>
      </c>
      <c r="N100" s="112">
        <v>0</v>
      </c>
      <c r="O100" s="112">
        <v>0</v>
      </c>
      <c r="P100" s="112">
        <v>0</v>
      </c>
      <c r="Q100" s="112">
        <v>0</v>
      </c>
      <c r="R100" s="97">
        <f>N9/2</f>
        <v>8.0970981371124715</v>
      </c>
      <c r="S100" s="119">
        <f>N9/2</f>
        <v>8.0970981371124715</v>
      </c>
      <c r="T100" s="22"/>
    </row>
    <row r="101" spans="1:20" ht="14.5" thickBot="1">
      <c r="B101" s="27" t="s">
        <v>78</v>
      </c>
      <c r="C101" s="15">
        <f>+NPV(N$8,E101:S101)+D101</f>
        <v>157.47097073188476</v>
      </c>
      <c r="D101" s="114">
        <f>SUM(D98:D100)</f>
        <v>11.595245746042151</v>
      </c>
      <c r="E101" s="95">
        <f>SUM(E98:E100)</f>
        <v>9.3369175300587308</v>
      </c>
      <c r="F101" s="95">
        <f t="shared" ref="F101:S101" si="9">SUM(F98:F100)</f>
        <v>54.442171577183629</v>
      </c>
      <c r="G101" s="95">
        <f t="shared" si="9"/>
        <v>5.3085350156168509</v>
      </c>
      <c r="H101" s="95">
        <f t="shared" si="9"/>
        <v>0</v>
      </c>
      <c r="I101" s="95">
        <f t="shared" si="9"/>
        <v>0</v>
      </c>
      <c r="J101" s="95">
        <f t="shared" si="9"/>
        <v>0</v>
      </c>
      <c r="K101" s="95">
        <f t="shared" si="9"/>
        <v>0</v>
      </c>
      <c r="L101" s="95">
        <f t="shared" si="9"/>
        <v>0</v>
      </c>
      <c r="M101" s="95">
        <f t="shared" si="9"/>
        <v>0</v>
      </c>
      <c r="N101" s="95">
        <f t="shared" si="9"/>
        <v>12.595245746042151</v>
      </c>
      <c r="O101" s="95">
        <f t="shared" si="9"/>
        <v>10.336917530058731</v>
      </c>
      <c r="P101" s="95">
        <f t="shared" si="9"/>
        <v>55.442171577183629</v>
      </c>
      <c r="Q101" s="95">
        <f t="shared" si="9"/>
        <v>6.3085350156168509</v>
      </c>
      <c r="R101" s="95">
        <f t="shared" si="9"/>
        <v>8.0970981371124715</v>
      </c>
      <c r="S101" s="116">
        <f t="shared" si="9"/>
        <v>8.0970981371124715</v>
      </c>
      <c r="T101" s="22"/>
    </row>
    <row r="102" spans="1:20">
      <c r="B102" s="91" t="s">
        <v>43</v>
      </c>
      <c r="C102" s="92"/>
      <c r="D102" s="93"/>
      <c r="E102" s="93"/>
      <c r="F102" s="93"/>
      <c r="G102" s="93"/>
      <c r="H102" s="94"/>
      <c r="I102" s="94"/>
      <c r="J102" s="94"/>
      <c r="K102" s="94"/>
      <c r="L102" s="71"/>
      <c r="M102" s="71"/>
      <c r="N102" s="71"/>
      <c r="O102" s="71"/>
      <c r="P102" s="71"/>
      <c r="Q102" s="71"/>
      <c r="R102" s="71"/>
      <c r="S102" s="71"/>
      <c r="T102" s="22"/>
    </row>
    <row r="103" spans="1:20">
      <c r="B103" s="89" t="s">
        <v>117</v>
      </c>
      <c r="C103" s="92"/>
      <c r="D103" s="93"/>
      <c r="E103" s="93"/>
      <c r="F103" s="93"/>
      <c r="G103" s="93"/>
      <c r="H103" s="94"/>
      <c r="I103" s="94"/>
      <c r="J103" s="94"/>
      <c r="K103" s="94"/>
      <c r="L103" s="71"/>
      <c r="M103" s="71"/>
      <c r="N103" s="71"/>
      <c r="O103" s="71"/>
      <c r="P103" s="71"/>
      <c r="Q103" s="71"/>
      <c r="R103" s="71"/>
      <c r="S103" s="71"/>
      <c r="T103" s="22"/>
    </row>
    <row r="104" spans="1:20">
      <c r="B104" s="89" t="s">
        <v>110</v>
      </c>
      <c r="C104" s="93"/>
      <c r="D104" s="93"/>
      <c r="E104" s="93"/>
      <c r="F104" s="93"/>
      <c r="G104" s="93"/>
      <c r="H104" s="93"/>
      <c r="I104" s="93"/>
      <c r="J104" s="93"/>
      <c r="K104" s="93"/>
      <c r="L104" s="71"/>
      <c r="M104" s="71"/>
      <c r="N104" s="71"/>
      <c r="O104" s="71"/>
      <c r="P104" s="71"/>
      <c r="Q104" s="71"/>
      <c r="R104" s="71"/>
      <c r="S104" s="71"/>
      <c r="T104" s="22"/>
    </row>
    <row r="105" spans="1:20">
      <c r="B105" s="89" t="s">
        <v>56</v>
      </c>
      <c r="C105" s="93"/>
      <c r="D105" s="93"/>
      <c r="E105" s="93"/>
      <c r="F105" s="93"/>
      <c r="G105" s="93"/>
      <c r="H105" s="93"/>
      <c r="I105" s="93"/>
      <c r="J105" s="93"/>
      <c r="K105" s="93"/>
      <c r="L105" s="71"/>
      <c r="M105" s="71"/>
      <c r="N105" s="71"/>
      <c r="O105" s="71"/>
      <c r="P105" s="71"/>
      <c r="Q105" s="71"/>
      <c r="R105" s="71"/>
      <c r="S105" s="71"/>
      <c r="T105" s="22"/>
    </row>
    <row r="106" spans="1:20">
      <c r="B106" s="89" t="s">
        <v>57</v>
      </c>
      <c r="C106" s="93"/>
      <c r="D106" s="93"/>
      <c r="E106" s="93"/>
      <c r="F106" s="93"/>
      <c r="G106" s="93"/>
      <c r="H106" s="93"/>
      <c r="I106" s="93"/>
      <c r="J106" s="93"/>
      <c r="K106" s="93"/>
      <c r="L106" s="71"/>
      <c r="M106" s="71"/>
      <c r="N106" s="71"/>
      <c r="O106" s="71"/>
      <c r="P106" s="71"/>
      <c r="Q106" s="71"/>
      <c r="R106" s="71"/>
      <c r="S106" s="71"/>
      <c r="T106" s="22"/>
    </row>
    <row r="107" spans="1:20" ht="14.5" thickBot="1">
      <c r="B107" s="72"/>
      <c r="C107" s="72"/>
      <c r="D107" s="72"/>
      <c r="E107" s="72"/>
      <c r="F107" s="72"/>
      <c r="G107" s="72"/>
      <c r="H107" s="72"/>
      <c r="I107" s="72"/>
      <c r="J107" s="72"/>
      <c r="K107" s="72"/>
      <c r="L107" s="72"/>
      <c r="M107" s="72"/>
      <c r="N107" s="72"/>
      <c r="O107" s="72"/>
      <c r="P107" s="72"/>
      <c r="Q107" s="72"/>
      <c r="R107" s="72"/>
      <c r="S107" s="72"/>
      <c r="T107" s="22"/>
    </row>
    <row r="108" spans="1:20">
      <c r="B108" s="53" t="s">
        <v>54</v>
      </c>
      <c r="C108" s="58"/>
      <c r="D108" s="58"/>
      <c r="E108" s="58"/>
      <c r="F108" s="58"/>
      <c r="G108" s="58"/>
      <c r="H108" s="58"/>
      <c r="I108" s="58"/>
      <c r="J108" s="58"/>
      <c r="K108" s="58"/>
      <c r="L108" s="58"/>
      <c r="M108" s="58"/>
      <c r="N108" s="58"/>
      <c r="O108" s="58"/>
      <c r="P108" s="58"/>
      <c r="Q108" s="58"/>
      <c r="R108" s="58"/>
      <c r="S108" s="58"/>
      <c r="T108" s="22"/>
    </row>
    <row r="109" spans="1:20">
      <c r="B109" s="34" t="s">
        <v>50</v>
      </c>
      <c r="C109" s="58"/>
      <c r="D109" s="58"/>
      <c r="E109" s="58"/>
      <c r="F109" s="58"/>
      <c r="G109" s="58"/>
      <c r="H109" s="58"/>
      <c r="I109" s="58"/>
      <c r="J109" s="58"/>
      <c r="K109" s="58"/>
      <c r="L109" s="58"/>
      <c r="M109" s="58"/>
      <c r="N109" s="58"/>
      <c r="O109" s="58"/>
      <c r="P109" s="58"/>
      <c r="Q109" s="58"/>
      <c r="R109" s="58"/>
      <c r="S109" s="58"/>
      <c r="T109" s="22"/>
    </row>
    <row r="110" spans="1:20">
      <c r="B110" s="22" t="s">
        <v>38</v>
      </c>
      <c r="C110" s="150">
        <f>N$8</f>
        <v>0.02</v>
      </c>
      <c r="D110" s="22" t="s">
        <v>39</v>
      </c>
      <c r="E110" s="22"/>
      <c r="F110" s="22"/>
      <c r="G110" s="22"/>
      <c r="H110" s="22"/>
      <c r="I110" s="22"/>
      <c r="J110" s="22"/>
      <c r="K110" s="22"/>
      <c r="L110" s="22"/>
      <c r="M110" s="22"/>
      <c r="N110" s="22"/>
      <c r="O110" s="22"/>
      <c r="P110" s="22"/>
      <c r="Q110" s="22"/>
      <c r="R110" s="22"/>
      <c r="S110" s="22"/>
      <c r="T110" s="22"/>
    </row>
    <row r="111" spans="1:20" ht="14.5" thickBot="1">
      <c r="B111" s="22"/>
      <c r="C111" s="22"/>
      <c r="D111" s="22"/>
      <c r="E111" s="22"/>
      <c r="F111" s="22"/>
      <c r="G111" s="22"/>
      <c r="H111" s="22"/>
      <c r="I111" s="22"/>
      <c r="J111" s="22"/>
      <c r="K111" s="22"/>
      <c r="L111" s="22"/>
      <c r="M111" s="22"/>
      <c r="N111" s="22"/>
      <c r="O111" s="22"/>
      <c r="P111" s="22"/>
      <c r="Q111" s="22"/>
      <c r="R111" s="22"/>
      <c r="S111" s="22"/>
      <c r="T111" s="22"/>
    </row>
    <row r="112" spans="1:20">
      <c r="B112" s="75" t="s">
        <v>40</v>
      </c>
      <c r="C112" s="76"/>
      <c r="D112" s="77">
        <v>2025</v>
      </c>
      <c r="E112" s="77">
        <v>2026</v>
      </c>
      <c r="F112" s="77">
        <v>2027</v>
      </c>
      <c r="G112" s="77">
        <v>2028</v>
      </c>
      <c r="H112" s="77">
        <v>2029</v>
      </c>
      <c r="I112" s="77">
        <v>2030</v>
      </c>
      <c r="J112" s="77">
        <v>2031</v>
      </c>
      <c r="K112" s="77">
        <v>2032</v>
      </c>
      <c r="L112" s="77">
        <v>2033</v>
      </c>
      <c r="M112" s="77">
        <v>2034</v>
      </c>
      <c r="N112" s="77">
        <v>2035</v>
      </c>
      <c r="O112" s="77">
        <v>2036</v>
      </c>
      <c r="P112" s="77">
        <v>2037</v>
      </c>
      <c r="Q112" s="77">
        <v>2038</v>
      </c>
      <c r="R112" s="77">
        <v>2039</v>
      </c>
      <c r="S112" s="78">
        <v>2040</v>
      </c>
      <c r="T112" s="22"/>
    </row>
    <row r="113" spans="2:20" ht="14.5" thickBot="1">
      <c r="B113" s="79"/>
      <c r="C113" s="80" t="s">
        <v>41</v>
      </c>
      <c r="D113" s="81">
        <v>0</v>
      </c>
      <c r="E113" s="81">
        <v>1</v>
      </c>
      <c r="F113" s="81">
        <v>2</v>
      </c>
      <c r="G113" s="81">
        <v>3</v>
      </c>
      <c r="H113" s="81">
        <v>4</v>
      </c>
      <c r="I113" s="81">
        <v>5</v>
      </c>
      <c r="J113" s="81">
        <v>6</v>
      </c>
      <c r="K113" s="81">
        <v>7</v>
      </c>
      <c r="L113" s="81">
        <v>8</v>
      </c>
      <c r="M113" s="81">
        <v>9</v>
      </c>
      <c r="N113" s="81">
        <v>10</v>
      </c>
      <c r="O113" s="81">
        <v>11</v>
      </c>
      <c r="P113" s="81">
        <v>12</v>
      </c>
      <c r="Q113" s="81">
        <v>13</v>
      </c>
      <c r="R113" s="81">
        <v>14</v>
      </c>
      <c r="S113" s="82">
        <v>15</v>
      </c>
      <c r="T113" s="22"/>
    </row>
    <row r="114" spans="2:20">
      <c r="B114" s="25"/>
      <c r="C114" s="67" t="s">
        <v>42</v>
      </c>
      <c r="D114" s="22"/>
      <c r="E114" s="22"/>
      <c r="F114" s="22"/>
      <c r="G114" s="22"/>
      <c r="H114" s="22"/>
      <c r="I114" s="22"/>
      <c r="J114" s="22"/>
      <c r="K114" s="22"/>
      <c r="L114" s="22"/>
      <c r="M114" s="22"/>
      <c r="N114" s="22"/>
      <c r="O114" s="22"/>
      <c r="P114" s="22"/>
      <c r="Q114" s="22"/>
      <c r="R114" s="22"/>
      <c r="S114" s="24"/>
      <c r="T114" s="22"/>
    </row>
    <row r="115" spans="2:20">
      <c r="B115" s="68" t="s">
        <v>72</v>
      </c>
      <c r="C115" s="16">
        <f>+NPV(N$8,E115:G115)+D115</f>
        <v>127.9992676615044</v>
      </c>
      <c r="D115" s="99">
        <v>19.008599583675657</v>
      </c>
      <c r="E115" s="99">
        <v>15.30642218042415</v>
      </c>
      <c r="F115" s="99">
        <v>89.249461601940382</v>
      </c>
      <c r="G115" s="99">
        <v>8.7025164190440183</v>
      </c>
      <c r="H115" s="69"/>
      <c r="I115" s="69"/>
      <c r="J115" s="69"/>
      <c r="K115" s="69"/>
      <c r="L115" s="69"/>
      <c r="M115" s="69"/>
      <c r="N115" s="69"/>
      <c r="O115" s="69"/>
      <c r="P115" s="69"/>
      <c r="Q115" s="69"/>
      <c r="R115" s="69"/>
      <c r="S115" s="70"/>
      <c r="T115" s="22"/>
    </row>
    <row r="116" spans="2:20">
      <c r="B116" s="25"/>
      <c r="C116" s="67" t="s">
        <v>42</v>
      </c>
      <c r="D116" s="71"/>
      <c r="E116" s="71"/>
      <c r="F116" s="71"/>
      <c r="G116" s="71"/>
      <c r="H116" s="71"/>
      <c r="I116" s="71"/>
      <c r="J116" s="71"/>
      <c r="K116" s="71"/>
      <c r="L116" s="71"/>
      <c r="M116" s="71"/>
      <c r="N116" s="71"/>
      <c r="O116" s="71"/>
      <c r="P116" s="71"/>
      <c r="Q116" s="71"/>
      <c r="R116" s="71"/>
      <c r="S116" s="56"/>
      <c r="T116" s="22"/>
    </row>
    <row r="117" spans="2:20" ht="14.5" thickBot="1">
      <c r="B117" s="30" t="s">
        <v>76</v>
      </c>
      <c r="C117" s="15">
        <f>+NPV(N$8,E117:G117)+D117</f>
        <v>127.9992676615044</v>
      </c>
      <c r="D117" s="100">
        <v>19.008599583675657</v>
      </c>
      <c r="E117" s="100">
        <v>15.30642218042415</v>
      </c>
      <c r="F117" s="100">
        <v>89.249461601940382</v>
      </c>
      <c r="G117" s="100">
        <v>8.7025164190440183</v>
      </c>
      <c r="H117" s="72"/>
      <c r="I117" s="72"/>
      <c r="J117" s="72"/>
      <c r="K117" s="72"/>
      <c r="L117" s="72"/>
      <c r="M117" s="72"/>
      <c r="N117" s="72"/>
      <c r="O117" s="72"/>
      <c r="P117" s="72"/>
      <c r="Q117" s="72"/>
      <c r="R117" s="72"/>
      <c r="S117" s="73"/>
      <c r="T117" s="22"/>
    </row>
    <row r="118" spans="2:20">
      <c r="B118" s="91" t="s">
        <v>43</v>
      </c>
      <c r="C118" s="90"/>
      <c r="D118" s="71"/>
      <c r="E118" s="71"/>
      <c r="F118" s="71"/>
      <c r="G118" s="71"/>
      <c r="H118" s="71"/>
      <c r="I118" s="71"/>
      <c r="J118" s="71"/>
      <c r="K118" s="71"/>
      <c r="L118" s="71"/>
      <c r="M118" s="71"/>
      <c r="N118" s="71"/>
      <c r="O118" s="71"/>
      <c r="P118" s="71"/>
      <c r="Q118" s="71"/>
      <c r="R118" s="71"/>
      <c r="S118" s="71"/>
      <c r="T118" s="22"/>
    </row>
    <row r="119" spans="2:20">
      <c r="B119" s="89" t="s">
        <v>117</v>
      </c>
      <c r="C119" s="90"/>
      <c r="D119" s="71"/>
      <c r="E119" s="71"/>
      <c r="F119" s="71"/>
      <c r="G119" s="71"/>
      <c r="H119" s="71"/>
      <c r="I119" s="71"/>
      <c r="J119" s="71"/>
      <c r="K119" s="71"/>
      <c r="L119" s="71"/>
      <c r="M119" s="71"/>
      <c r="N119" s="71"/>
      <c r="O119" s="71"/>
      <c r="P119" s="71"/>
      <c r="Q119" s="71"/>
      <c r="R119" s="71"/>
      <c r="S119" s="71"/>
      <c r="T119" s="22"/>
    </row>
    <row r="120" spans="2:20" ht="14.5" thickBot="1">
      <c r="B120" s="22"/>
      <c r="C120" s="71"/>
      <c r="D120" s="71"/>
      <c r="E120" s="71"/>
      <c r="F120" s="71"/>
      <c r="G120" s="71"/>
      <c r="H120" s="71"/>
      <c r="I120" s="71"/>
      <c r="J120" s="71"/>
      <c r="K120" s="71"/>
      <c r="L120" s="71"/>
      <c r="M120" s="71"/>
      <c r="N120" s="71"/>
      <c r="O120" s="71"/>
      <c r="P120" s="71"/>
      <c r="Q120" s="71"/>
      <c r="R120" s="71"/>
      <c r="S120" s="71"/>
      <c r="T120" s="22"/>
    </row>
    <row r="121" spans="2:20">
      <c r="B121" s="75" t="s">
        <v>45</v>
      </c>
      <c r="C121" s="76"/>
      <c r="D121" s="77">
        <v>2025</v>
      </c>
      <c r="E121" s="77">
        <v>2026</v>
      </c>
      <c r="F121" s="77">
        <v>2027</v>
      </c>
      <c r="G121" s="77">
        <v>2028</v>
      </c>
      <c r="H121" s="77">
        <v>2029</v>
      </c>
      <c r="I121" s="77">
        <v>2030</v>
      </c>
      <c r="J121" s="77">
        <v>2031</v>
      </c>
      <c r="K121" s="77">
        <v>2032</v>
      </c>
      <c r="L121" s="77">
        <v>2033</v>
      </c>
      <c r="M121" s="77">
        <v>2034</v>
      </c>
      <c r="N121" s="77">
        <v>2035</v>
      </c>
      <c r="O121" s="77">
        <v>2036</v>
      </c>
      <c r="P121" s="77">
        <v>2037</v>
      </c>
      <c r="Q121" s="77">
        <v>2038</v>
      </c>
      <c r="R121" s="77">
        <v>2039</v>
      </c>
      <c r="S121" s="78">
        <v>2040</v>
      </c>
      <c r="T121" s="22"/>
    </row>
    <row r="122" spans="2:20" ht="14.5" thickBot="1">
      <c r="B122" s="79"/>
      <c r="C122" s="80" t="s">
        <v>41</v>
      </c>
      <c r="D122" s="81">
        <v>0</v>
      </c>
      <c r="E122" s="81">
        <v>1</v>
      </c>
      <c r="F122" s="81">
        <v>2</v>
      </c>
      <c r="G122" s="81">
        <v>3</v>
      </c>
      <c r="H122" s="81">
        <v>4</v>
      </c>
      <c r="I122" s="81">
        <v>5</v>
      </c>
      <c r="J122" s="81">
        <v>6</v>
      </c>
      <c r="K122" s="81">
        <v>7</v>
      </c>
      <c r="L122" s="81">
        <v>8</v>
      </c>
      <c r="M122" s="81">
        <v>9</v>
      </c>
      <c r="N122" s="81">
        <v>10</v>
      </c>
      <c r="O122" s="81">
        <v>11</v>
      </c>
      <c r="P122" s="81">
        <v>12</v>
      </c>
      <c r="Q122" s="81">
        <v>13</v>
      </c>
      <c r="R122" s="81">
        <v>14</v>
      </c>
      <c r="S122" s="82">
        <v>15</v>
      </c>
      <c r="T122" s="22"/>
    </row>
    <row r="123" spans="2:20">
      <c r="B123" s="25"/>
      <c r="C123" s="67" t="s">
        <v>42</v>
      </c>
      <c r="D123" s="22"/>
      <c r="E123" s="22"/>
      <c r="F123" s="22"/>
      <c r="G123" s="22"/>
      <c r="H123" s="22"/>
      <c r="I123" s="22"/>
      <c r="J123" s="22"/>
      <c r="K123" s="22"/>
      <c r="L123" s="22"/>
      <c r="M123" s="22"/>
      <c r="N123" s="22"/>
      <c r="O123" s="22"/>
      <c r="P123" s="22"/>
      <c r="Q123" s="22"/>
      <c r="R123" s="22"/>
      <c r="S123" s="24"/>
      <c r="T123" s="22"/>
    </row>
    <row r="124" spans="2:20">
      <c r="B124" s="68" t="s">
        <v>68</v>
      </c>
      <c r="C124" s="16">
        <f>+NPV(N$8,E124:G124)+D124</f>
        <v>78.079553273517689</v>
      </c>
      <c r="D124" s="99">
        <f>D$32*(1-0.39)</f>
        <v>11.595245746042151</v>
      </c>
      <c r="E124" s="99">
        <f t="shared" ref="E124:G124" si="10">E$32*(1-0.39)</f>
        <v>9.3369175300587308</v>
      </c>
      <c r="F124" s="99">
        <f t="shared" si="10"/>
        <v>54.442171577183629</v>
      </c>
      <c r="G124" s="99">
        <f t="shared" si="10"/>
        <v>5.3085350156168509</v>
      </c>
      <c r="H124" s="69"/>
      <c r="I124" s="69"/>
      <c r="J124" s="69"/>
      <c r="K124" s="69"/>
      <c r="L124" s="69"/>
      <c r="M124" s="69"/>
      <c r="N124" s="69"/>
      <c r="O124" s="69"/>
      <c r="P124" s="69"/>
      <c r="Q124" s="69"/>
      <c r="R124" s="69"/>
      <c r="S124" s="70"/>
      <c r="T124" s="22"/>
    </row>
    <row r="125" spans="2:20">
      <c r="B125" s="25"/>
      <c r="C125" s="67" t="s">
        <v>42</v>
      </c>
      <c r="D125" s="71"/>
      <c r="E125" s="71"/>
      <c r="F125" s="71"/>
      <c r="G125" s="71"/>
      <c r="H125" s="71"/>
      <c r="I125" s="71"/>
      <c r="J125" s="71"/>
      <c r="K125" s="71"/>
      <c r="L125" s="71"/>
      <c r="M125" s="71"/>
      <c r="N125" s="71"/>
      <c r="O125" s="71"/>
      <c r="P125" s="71"/>
      <c r="Q125" s="71"/>
      <c r="R125" s="71"/>
      <c r="S125" s="56"/>
      <c r="T125" s="22"/>
    </row>
    <row r="126" spans="2:20">
      <c r="B126" s="87" t="s">
        <v>79</v>
      </c>
      <c r="C126" s="86"/>
      <c r="D126" s="97">
        <f>D$32*(1-0.39)</f>
        <v>11.595245746042151</v>
      </c>
      <c r="E126" s="97">
        <f t="shared" ref="E126:G126" si="11">E$32*(1-0.39)</f>
        <v>9.3369175300587308</v>
      </c>
      <c r="F126" s="97">
        <f t="shared" si="11"/>
        <v>54.442171577183629</v>
      </c>
      <c r="G126" s="97">
        <f t="shared" si="11"/>
        <v>5.3085350156168509</v>
      </c>
      <c r="H126" s="98">
        <v>0</v>
      </c>
      <c r="I126" s="98">
        <v>0</v>
      </c>
      <c r="J126" s="98">
        <v>0</v>
      </c>
      <c r="K126" s="98">
        <v>0</v>
      </c>
      <c r="L126" s="98">
        <v>0</v>
      </c>
      <c r="M126" s="98">
        <v>0</v>
      </c>
      <c r="N126" s="101">
        <f>N98</f>
        <v>11.595245746042151</v>
      </c>
      <c r="O126" s="101">
        <f>O98</f>
        <v>9.3369175300587308</v>
      </c>
      <c r="P126" s="101">
        <f>P98</f>
        <v>54.442171577183629</v>
      </c>
      <c r="Q126" s="98">
        <v>0</v>
      </c>
      <c r="R126" s="71"/>
      <c r="S126" s="56"/>
      <c r="T126" s="22"/>
    </row>
    <row r="127" spans="2:20">
      <c r="B127" s="87" t="s">
        <v>51</v>
      </c>
      <c r="C127" s="86"/>
      <c r="D127" s="98">
        <v>0</v>
      </c>
      <c r="E127" s="98">
        <v>0</v>
      </c>
      <c r="F127" s="98">
        <v>0</v>
      </c>
      <c r="G127" s="98">
        <v>0</v>
      </c>
      <c r="H127" s="98">
        <v>0</v>
      </c>
      <c r="I127" s="98">
        <v>0</v>
      </c>
      <c r="J127" s="98">
        <v>0</v>
      </c>
      <c r="K127" s="98">
        <v>0</v>
      </c>
      <c r="L127" s="98">
        <v>0</v>
      </c>
      <c r="M127" s="98">
        <v>0</v>
      </c>
      <c r="N127" s="140">
        <v>1</v>
      </c>
      <c r="O127" s="140">
        <v>1</v>
      </c>
      <c r="P127" s="140">
        <v>1</v>
      </c>
      <c r="Q127" s="98">
        <v>0</v>
      </c>
      <c r="R127" s="71"/>
      <c r="S127" s="56"/>
      <c r="T127" s="22"/>
    </row>
    <row r="128" spans="2:20">
      <c r="B128" s="25" t="s">
        <v>52</v>
      </c>
      <c r="C128" s="67"/>
      <c r="D128" s="98">
        <v>0</v>
      </c>
      <c r="E128" s="98">
        <v>0</v>
      </c>
      <c r="F128" s="98">
        <v>0</v>
      </c>
      <c r="G128" s="98">
        <v>0</v>
      </c>
      <c r="H128" s="98">
        <v>0</v>
      </c>
      <c r="I128" s="98">
        <v>0</v>
      </c>
      <c r="J128" s="98">
        <v>0</v>
      </c>
      <c r="K128" s="98">
        <v>0</v>
      </c>
      <c r="L128" s="98">
        <v>0</v>
      </c>
      <c r="M128" s="98">
        <v>0</v>
      </c>
      <c r="N128" s="98">
        <v>0</v>
      </c>
      <c r="O128" s="98">
        <v>0</v>
      </c>
      <c r="P128" s="98">
        <v>0</v>
      </c>
      <c r="Q128" s="97">
        <f>N5/2</f>
        <v>221.5</v>
      </c>
      <c r="R128" s="71"/>
      <c r="S128" s="56"/>
      <c r="T128" s="22"/>
    </row>
    <row r="129" spans="2:20" ht="14.5" thickBot="1">
      <c r="B129" s="30" t="s">
        <v>80</v>
      </c>
      <c r="C129" s="15">
        <f>+NPV(N$8,E129:Q129)+D129</f>
        <v>311.66812064864365</v>
      </c>
      <c r="D129" s="95">
        <f>SUM(D126:D128)</f>
        <v>11.595245746042151</v>
      </c>
      <c r="E129" s="95">
        <f>SUM(E126:E128)</f>
        <v>9.3369175300587308</v>
      </c>
      <c r="F129" s="95">
        <f t="shared" ref="F129:Q129" si="12">SUM(F126:F128)</f>
        <v>54.442171577183629</v>
      </c>
      <c r="G129" s="95">
        <f t="shared" si="12"/>
        <v>5.3085350156168509</v>
      </c>
      <c r="H129" s="95">
        <f t="shared" si="12"/>
        <v>0</v>
      </c>
      <c r="I129" s="95">
        <f t="shared" si="12"/>
        <v>0</v>
      </c>
      <c r="J129" s="95">
        <f t="shared" si="12"/>
        <v>0</v>
      </c>
      <c r="K129" s="95">
        <f t="shared" si="12"/>
        <v>0</v>
      </c>
      <c r="L129" s="95">
        <f t="shared" si="12"/>
        <v>0</v>
      </c>
      <c r="M129" s="95">
        <f t="shared" si="12"/>
        <v>0</v>
      </c>
      <c r="N129" s="95">
        <f t="shared" si="12"/>
        <v>12.595245746042151</v>
      </c>
      <c r="O129" s="95">
        <f t="shared" si="12"/>
        <v>10.336917530058731</v>
      </c>
      <c r="P129" s="95">
        <f t="shared" si="12"/>
        <v>55.442171577183629</v>
      </c>
      <c r="Q129" s="95">
        <f t="shared" si="12"/>
        <v>221.5</v>
      </c>
      <c r="R129" s="72"/>
      <c r="S129" s="73"/>
      <c r="T129" s="22"/>
    </row>
    <row r="130" spans="2:20">
      <c r="B130" s="91" t="s">
        <v>43</v>
      </c>
      <c r="C130" s="92"/>
      <c r="D130" s="93"/>
      <c r="E130" s="93"/>
      <c r="F130" s="93"/>
      <c r="G130" s="93"/>
      <c r="H130" s="94"/>
      <c r="I130" s="94"/>
      <c r="J130" s="94"/>
      <c r="K130" s="71"/>
      <c r="L130" s="71"/>
      <c r="M130" s="71"/>
      <c r="N130" s="71"/>
      <c r="O130" s="71"/>
      <c r="P130" s="71"/>
      <c r="Q130" s="71"/>
      <c r="R130" s="71"/>
      <c r="S130" s="71"/>
      <c r="T130" s="22"/>
    </row>
    <row r="131" spans="2:20">
      <c r="B131" s="89" t="s">
        <v>117</v>
      </c>
      <c r="C131" s="92"/>
      <c r="D131" s="93"/>
      <c r="E131" s="93"/>
      <c r="F131" s="93"/>
      <c r="G131" s="93"/>
      <c r="H131" s="94"/>
      <c r="I131" s="94"/>
      <c r="J131" s="94"/>
      <c r="K131" s="71"/>
      <c r="L131" s="71"/>
      <c r="M131" s="71"/>
      <c r="N131" s="71"/>
      <c r="O131" s="71"/>
      <c r="P131" s="71"/>
      <c r="Q131" s="71"/>
      <c r="R131" s="71"/>
      <c r="S131" s="71"/>
      <c r="T131" s="22"/>
    </row>
    <row r="132" spans="2:20">
      <c r="B132" s="89" t="s">
        <v>81</v>
      </c>
      <c r="C132" s="93"/>
      <c r="D132" s="93"/>
      <c r="E132" s="93"/>
      <c r="F132" s="93"/>
      <c r="G132" s="93"/>
      <c r="H132" s="93"/>
      <c r="I132" s="93"/>
      <c r="J132" s="93"/>
      <c r="K132" s="71"/>
      <c r="L132" s="71"/>
      <c r="M132" s="71"/>
      <c r="N132" s="71"/>
      <c r="O132" s="71"/>
      <c r="P132" s="71"/>
      <c r="Q132" s="71"/>
      <c r="R132" s="71"/>
      <c r="S132" s="71"/>
      <c r="T132" s="22"/>
    </row>
    <row r="133" spans="2:20">
      <c r="B133" s="89" t="s">
        <v>57</v>
      </c>
      <c r="C133" s="93"/>
      <c r="D133" s="93"/>
      <c r="E133" s="93"/>
      <c r="F133" s="93"/>
      <c r="G133" s="93"/>
      <c r="H133" s="93"/>
      <c r="I133" s="93"/>
      <c r="J133" s="93"/>
      <c r="K133" s="71"/>
      <c r="L133" s="71"/>
      <c r="M133" s="71"/>
      <c r="N133" s="71"/>
      <c r="O133" s="71"/>
      <c r="P133" s="71"/>
      <c r="Q133" s="71"/>
      <c r="R133" s="71"/>
      <c r="S133" s="71"/>
      <c r="T133" s="22"/>
    </row>
    <row r="134" spans="2:20">
      <c r="B134" s="89"/>
      <c r="C134" s="93"/>
      <c r="D134" s="93"/>
      <c r="E134" s="93"/>
      <c r="F134" s="93"/>
      <c r="G134" s="93"/>
      <c r="H134" s="93"/>
      <c r="I134" s="93"/>
      <c r="J134" s="93"/>
      <c r="K134" s="71"/>
      <c r="L134" s="71"/>
      <c r="M134" s="71"/>
      <c r="N134" s="71"/>
      <c r="O134" s="71"/>
      <c r="P134" s="71"/>
      <c r="Q134" s="71"/>
      <c r="R134" s="71"/>
      <c r="S134" s="71"/>
      <c r="T134" s="22"/>
    </row>
    <row r="135" spans="2:20">
      <c r="C135" s="13"/>
      <c r="D135" s="13"/>
      <c r="E135" s="13"/>
      <c r="F135" s="13"/>
      <c r="G135" s="13"/>
      <c r="H135" s="13"/>
      <c r="I135" s="13"/>
      <c r="J135" s="13"/>
      <c r="K135" s="13"/>
      <c r="L135" s="13"/>
      <c r="M135" s="13"/>
      <c r="N135" s="13"/>
      <c r="O135" s="13"/>
      <c r="P135" s="13"/>
      <c r="Q135" s="13"/>
      <c r="R135" s="13"/>
      <c r="S135" s="13"/>
    </row>
    <row r="136" spans="2:20">
      <c r="C136" s="13"/>
      <c r="D136" s="13"/>
      <c r="E136" s="13"/>
      <c r="F136" s="13"/>
      <c r="G136" s="13"/>
      <c r="H136" s="13"/>
      <c r="I136" s="13"/>
      <c r="J136" s="13"/>
      <c r="K136" s="13"/>
      <c r="L136" s="13"/>
      <c r="M136" s="13"/>
      <c r="N136" s="13"/>
      <c r="O136" s="13"/>
      <c r="P136" s="13"/>
      <c r="Q136" s="13"/>
      <c r="R136" s="13"/>
      <c r="S136" s="13"/>
    </row>
    <row r="137" spans="2:20">
      <c r="C137" s="13"/>
      <c r="D137" s="13"/>
      <c r="E137" s="13"/>
      <c r="F137" s="13"/>
      <c r="G137" s="13"/>
      <c r="H137" s="13"/>
      <c r="I137" s="13"/>
      <c r="J137" s="13"/>
      <c r="K137" s="13"/>
      <c r="L137" s="13"/>
      <c r="M137" s="13"/>
      <c r="N137" s="13"/>
      <c r="O137" s="13"/>
      <c r="P137" s="13"/>
      <c r="Q137" s="13"/>
      <c r="R137" s="13"/>
      <c r="S137" s="13"/>
    </row>
    <row r="138" spans="2:20">
      <c r="C138" s="13"/>
      <c r="D138" s="13"/>
      <c r="E138" s="13"/>
      <c r="F138" s="13"/>
      <c r="G138" s="13"/>
      <c r="H138" s="13"/>
      <c r="I138" s="13"/>
      <c r="J138" s="13"/>
      <c r="K138" s="13"/>
      <c r="L138" s="13"/>
      <c r="M138" s="13"/>
      <c r="N138" s="13"/>
      <c r="O138" s="13"/>
      <c r="P138" s="13"/>
      <c r="Q138" s="13"/>
      <c r="R138" s="13"/>
      <c r="S138" s="13"/>
    </row>
    <row r="139" spans="2:20">
      <c r="C139" s="13"/>
      <c r="D139" s="13"/>
      <c r="E139" s="13"/>
      <c r="F139" s="13"/>
      <c r="G139" s="13"/>
      <c r="H139" s="13"/>
      <c r="I139" s="13"/>
      <c r="J139" s="13"/>
      <c r="K139" s="13"/>
      <c r="L139" s="13"/>
      <c r="M139" s="13"/>
      <c r="N139" s="13"/>
      <c r="O139" s="13"/>
      <c r="P139" s="13"/>
      <c r="Q139" s="13"/>
      <c r="R139" s="13"/>
      <c r="S139" s="13"/>
    </row>
    <row r="140" spans="2:20">
      <c r="C140" s="13"/>
      <c r="D140" s="13"/>
      <c r="E140" s="13"/>
      <c r="F140" s="13"/>
      <c r="G140" s="13"/>
      <c r="H140" s="13"/>
      <c r="I140" s="13"/>
      <c r="J140" s="13"/>
      <c r="K140" s="13"/>
      <c r="L140" s="13"/>
      <c r="M140" s="13"/>
      <c r="N140" s="13"/>
      <c r="O140" s="13"/>
      <c r="P140" s="13"/>
      <c r="Q140" s="13"/>
      <c r="R140" s="13"/>
      <c r="S140" s="13"/>
    </row>
    <row r="141" spans="2:20">
      <c r="C141" s="13"/>
      <c r="D141" s="13"/>
      <c r="E141" s="13"/>
      <c r="F141" s="13"/>
      <c r="G141" s="13"/>
      <c r="H141" s="13"/>
      <c r="I141" s="13"/>
      <c r="J141" s="13"/>
      <c r="K141" s="13"/>
      <c r="L141" s="13"/>
      <c r="M141" s="13"/>
      <c r="N141" s="13"/>
      <c r="O141" s="13"/>
      <c r="P141" s="13"/>
      <c r="Q141" s="13"/>
      <c r="R141" s="13"/>
      <c r="S141" s="13"/>
    </row>
    <row r="142" spans="2:20">
      <c r="C142" s="13"/>
      <c r="D142" s="13"/>
      <c r="E142" s="13"/>
      <c r="F142" s="13"/>
      <c r="G142" s="13"/>
      <c r="H142" s="13"/>
      <c r="I142" s="13"/>
      <c r="J142" s="13"/>
      <c r="K142" s="13"/>
      <c r="L142" s="13"/>
      <c r="M142" s="13"/>
      <c r="N142" s="13"/>
      <c r="O142" s="13"/>
      <c r="P142" s="13"/>
      <c r="Q142" s="13"/>
      <c r="R142" s="13"/>
      <c r="S142" s="13"/>
    </row>
    <row r="143" spans="2:20">
      <c r="C143" s="13"/>
      <c r="D143" s="13"/>
      <c r="E143" s="13"/>
      <c r="F143" s="13"/>
      <c r="G143" s="13"/>
      <c r="H143" s="13"/>
      <c r="I143" s="13"/>
      <c r="J143" s="13"/>
      <c r="K143" s="13"/>
      <c r="L143" s="13"/>
      <c r="M143" s="13"/>
      <c r="N143" s="13"/>
      <c r="O143" s="13"/>
      <c r="P143" s="13"/>
      <c r="Q143" s="13"/>
      <c r="R143" s="13"/>
      <c r="S143" s="13"/>
    </row>
    <row r="144" spans="2:20">
      <c r="C144" s="13"/>
      <c r="D144" s="13"/>
      <c r="E144" s="13"/>
      <c r="F144" s="13"/>
      <c r="G144" s="13"/>
      <c r="H144" s="13"/>
      <c r="I144" s="13"/>
      <c r="J144" s="13"/>
      <c r="K144" s="13"/>
      <c r="L144" s="13"/>
      <c r="M144" s="13"/>
      <c r="N144" s="13"/>
      <c r="O144" s="13"/>
      <c r="P144" s="13"/>
      <c r="Q144" s="13"/>
      <c r="R144" s="13"/>
      <c r="S144" s="13"/>
    </row>
    <row r="145" spans="3:19">
      <c r="C145" s="13"/>
      <c r="D145" s="13"/>
      <c r="E145" s="13"/>
      <c r="F145" s="13"/>
      <c r="G145" s="13"/>
      <c r="H145" s="13"/>
      <c r="I145" s="13"/>
      <c r="J145" s="13"/>
      <c r="K145" s="13"/>
      <c r="L145" s="13"/>
      <c r="M145" s="13"/>
      <c r="N145" s="13"/>
      <c r="O145" s="13"/>
      <c r="P145" s="13"/>
      <c r="Q145" s="13"/>
      <c r="R145" s="13"/>
      <c r="S145" s="13"/>
    </row>
  </sheetData>
  <mergeCells count="2">
    <mergeCell ref="C6:D6"/>
    <mergeCell ref="C16:D16"/>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92A7CF24AE4CE42ABB0B2C6DBCE58AB" ma:contentTypeVersion="13" ma:contentTypeDescription="Create a new document." ma:contentTypeScope="" ma:versionID="c374ebd7c4bd9f7a93e15a07368a2a2e">
  <xsd:schema xmlns:xsd="http://www.w3.org/2001/XMLSchema" xmlns:xs="http://www.w3.org/2001/XMLSchema" xmlns:p="http://schemas.microsoft.com/office/2006/metadata/properties" xmlns:ns2="2a9679de-e6f9-4a24-98ef-f89e7c8109a8" xmlns:ns3="446808f2-e8dc-4bf8-8635-e4d3c53bbc23" targetNamespace="http://schemas.microsoft.com/office/2006/metadata/properties" ma:root="true" ma:fieldsID="bf0c9f379b33bddc980dc94320744f14" ns2:_="" ns3:_="">
    <xsd:import namespace="2a9679de-e6f9-4a24-98ef-f89e7c8109a8"/>
    <xsd:import namespace="446808f2-e8dc-4bf8-8635-e4d3c53bbc23"/>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BillingMetadata" minOccurs="0"/>
                <xsd:element ref="ns3:MediaServiceDateTaken"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a9679de-e6f9-4a24-98ef-f89e7c8109a8"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1" nillable="true" ma:displayName="Taxonomy Catch All Column" ma:hidden="true" ma:list="{0b4dcd69-9fd6-4284-aa71-03586a6be066}" ma:internalName="TaxCatchAll" ma:showField="CatchAllData" ma:web="2a9679de-e6f9-4a24-98ef-f89e7c8109a8">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446808f2-e8dc-4bf8-8635-e4d3c53bbc23"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BillingMetadata" ma:index="14" nillable="true" ma:displayName="MediaServiceBillingMetadata" ma:hidden="true" ma:internalName="MediaServiceBillingMetadata" ma:readOnly="true">
      <xsd:simpleType>
        <xsd:restriction base="dms:Note"/>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5b587c05-3346-4fce-ae5e-76af011224e7"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p:properties xmlns:p="http://schemas.microsoft.com/office/2006/metadata/properties" xmlns:xsi="http://www.w3.org/2001/XMLSchema-instance" xmlns:pc="http://schemas.microsoft.com/office/infopath/2007/PartnerControls">
  <documentManagement>
    <TaxCatchAll xmlns="2a9679de-e6f9-4a24-98ef-f89e7c8109a8" xsi:nil="true"/>
    <lcf76f155ced4ddcb4097134ff3c332f xmlns="446808f2-e8dc-4bf8-8635-e4d3c53bbc23">
      <Terms xmlns="http://schemas.microsoft.com/office/infopath/2007/PartnerControls"/>
    </lcf76f155ced4ddcb4097134ff3c332f>
    <_dlc_DocId xmlns="2a9679de-e6f9-4a24-98ef-f89e7c8109a8">MLPL-1436608066-2311</_dlc_DocId>
    <_dlc_DocIdUrl xmlns="2a9679de-e6f9-4a24-98ef-f89e7c8109a8">
      <Url>https://marinuslink.sharepoint.com/sites/Customer_and_Revenue/_layouts/15/DocIdRedir.aspx?ID=MLPL-1436608066-2311</Url>
      <Description>MLPL-1436608066-2311</Description>
    </_dlc_DocIdUrl>
  </documentManagement>
</p:properties>
</file>

<file path=customXml/itemProps1.xml><?xml version="1.0" encoding="utf-8"?>
<ds:datastoreItem xmlns:ds="http://schemas.openxmlformats.org/officeDocument/2006/customXml" ds:itemID="{C03E783A-0C06-43E5-9B74-166217C5FBC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a9679de-e6f9-4a24-98ef-f89e7c8109a8"/>
    <ds:schemaRef ds:uri="446808f2-e8dc-4bf8-8635-e4d3c53bbc2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003803F-8C7D-4D73-87B0-15F3358FCCF6}">
  <ds:schemaRefs>
    <ds:schemaRef ds:uri="http://schemas.microsoft.com/sharepoint/v3/contenttype/forms"/>
  </ds:schemaRefs>
</ds:datastoreItem>
</file>

<file path=customXml/itemProps3.xml><?xml version="1.0" encoding="utf-8"?>
<ds:datastoreItem xmlns:ds="http://schemas.openxmlformats.org/officeDocument/2006/customXml" ds:itemID="{486CBE82-5ED9-4F7C-B111-CD42770ACA7E}">
  <ds:schemaRefs>
    <ds:schemaRef ds:uri="http://schemas.microsoft.com/sharepoint/events"/>
  </ds:schemaRefs>
</ds:datastoreItem>
</file>

<file path=customXml/itemProps4.xml><?xml version="1.0" encoding="utf-8"?>
<ds:datastoreItem xmlns:ds="http://schemas.openxmlformats.org/officeDocument/2006/customXml" ds:itemID="{8446DB39-DCA3-4C92-98F6-50D3416B6C3E}">
  <ds:schemaRefs>
    <ds:schemaRef ds:uri="2a9679de-e6f9-4a24-98ef-f89e7c8109a8"/>
    <ds:schemaRef ds:uri="http://purl.org/dc/elements/1.1/"/>
    <ds:schemaRef ds:uri="http://purl.org/dc/terms/"/>
    <ds:schemaRef ds:uri="http://schemas.microsoft.com/office/infopath/2007/PartnerControls"/>
    <ds:schemaRef ds:uri="http://purl.org/dc/dcmitype/"/>
    <ds:schemaRef ds:uri="446808f2-e8dc-4bf8-8635-e4d3c53bbc23"/>
    <ds:schemaRef ds:uri="http://schemas.openxmlformats.org/package/2006/metadata/core-properties"/>
    <ds:schemaRef ds:uri="http://schemas.microsoft.com/office/2006/documentManagement/types"/>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Summary</vt:lpstr>
      <vt:lpstr>CASE 1_BoW</vt:lpstr>
      <vt:lpstr>CASE 1_LHDD</vt:lpstr>
      <vt:lpstr>CASE 2_BoW</vt:lpstr>
      <vt:lpstr>CASE 2_LHDD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Mark Harding</dc:creator>
  <cp:keywords/>
  <dc:description/>
  <cp:lastModifiedBy>Eamon Sullivan</cp:lastModifiedBy>
  <cp:revision/>
  <dcterms:created xsi:type="dcterms:W3CDTF">2024-12-18T05:34:24Z</dcterms:created>
  <dcterms:modified xsi:type="dcterms:W3CDTF">2025-09-24T00:39:17Z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0x010100E92A7CF24AE4CE42ABB0B2C6DBCE58AB</vt:lpwstr>
  </property>
  <property fmtid="{D5CDD505-2E9C-101B-9397-08002B2CF9AE}" pid="3" name="_dlc_DocIdItemGuid">
    <vt:lpwstr>2d2a66a9-3def-409f-ab77-eb126f739010</vt:lpwstr>
  </property>
  <property fmtid="{D5CDD505-2E9C-101B-9397-08002B2CF9AE}" pid="4" name="MediaServiceImageTags">
    <vt:lpwstr/>
  </property>
</Properties>
</file>