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AER\Opex modelling\AER opex models\32. AGNSA, Evoenergy, Amadeus 2026-31\AGNSA\ECM\draft decision\publish\"/>
    </mc:Choice>
  </mc:AlternateContent>
  <xr:revisionPtr revIDLastSave="0" documentId="13_ncr:1_{FFA5829C-3D01-4B05-986B-5E493BE8470A}" xr6:coauthVersionLast="47" xr6:coauthVersionMax="47" xr10:uidLastSave="{00000000-0000-0000-0000-000000000000}"/>
  <bookViews>
    <workbookView xWindow="-120" yWindow="-120" windowWidth="29040" windowHeight="15840" xr2:uid="{731ED27A-481D-49DD-A550-71FEB24A8D2B}"/>
  </bookViews>
  <sheets>
    <sheet name="Draft decision" sheetId="9" r:id="rId1"/>
  </sheets>
  <definedNames>
    <definedName name="dms_PRCP_BaseYear" localSheetId="0">'Draft decision'!$C$26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9" l="1"/>
  <c r="J55" i="9"/>
  <c r="J54" i="9"/>
  <c r="J53" i="9"/>
  <c r="J52" i="9"/>
  <c r="J22" i="9"/>
  <c r="K22" i="9"/>
  <c r="J24" i="9"/>
  <c r="K24" i="9"/>
  <c r="L24" i="9"/>
  <c r="M24" i="9"/>
  <c r="N24" i="9"/>
  <c r="O24" i="9"/>
  <c r="P24" i="9"/>
  <c r="K23" i="9"/>
  <c r="J23" i="9"/>
  <c r="K33" i="9"/>
  <c r="K17" i="9"/>
  <c r="N23" i="9" l="1"/>
  <c r="M23" i="9"/>
  <c r="P23" i="9"/>
  <c r="L23" i="9"/>
  <c r="O23" i="9"/>
  <c r="P22" i="9" l="1"/>
  <c r="M22" i="9" l="1"/>
  <c r="O22" i="9"/>
  <c r="N22" i="9"/>
  <c r="L22" i="9"/>
  <c r="J3" i="9" l="1"/>
  <c r="M5" i="9" l="1"/>
  <c r="L5" i="9" l="1"/>
  <c r="C33" i="9" l="1"/>
  <c r="B13" i="9"/>
  <c r="F17" i="9" l="1"/>
  <c r="N17" i="9" s="1"/>
  <c r="N33" i="9" s="1"/>
  <c r="G17" i="9"/>
  <c r="O17" i="9" s="1"/>
  <c r="O33" i="9" s="1"/>
  <c r="H17" i="9"/>
  <c r="H33" i="9" s="1"/>
  <c r="I3" i="9"/>
  <c r="H3" i="9" s="1"/>
  <c r="G3" i="9" s="1"/>
  <c r="F3" i="9" s="1"/>
  <c r="E3" i="9" s="1"/>
  <c r="D3" i="9" s="1"/>
  <c r="P17" i="9" l="1"/>
  <c r="P33" i="9" s="1"/>
  <c r="E17" i="9"/>
  <c r="G33" i="9"/>
  <c r="D17" i="9"/>
  <c r="F33" i="9"/>
  <c r="C3" i="9"/>
  <c r="B3" i="9" s="1"/>
  <c r="E28" i="9"/>
  <c r="C43" i="9"/>
  <c r="B43" i="9"/>
  <c r="J33" i="9"/>
  <c r="B33" i="9"/>
  <c r="C28" i="9"/>
  <c r="B28" i="9"/>
  <c r="J17" i="9"/>
  <c r="B17" i="9"/>
  <c r="K5" i="9"/>
  <c r="J5" i="9"/>
  <c r="I5" i="9"/>
  <c r="H5" i="9"/>
  <c r="G5" i="9"/>
  <c r="F5" i="9"/>
  <c r="E5" i="9"/>
  <c r="D5" i="9"/>
  <c r="L17" i="9" l="1"/>
  <c r="L33" i="9" s="1"/>
  <c r="D33" i="9"/>
  <c r="E33" i="9"/>
  <c r="M17" i="9"/>
  <c r="M33" i="9" s="1"/>
  <c r="F28" i="9"/>
  <c r="G28" i="9"/>
  <c r="L6" i="9"/>
  <c r="D28" i="9"/>
  <c r="E43" i="9"/>
  <c r="H28" i="9"/>
  <c r="O34" i="9" l="1"/>
  <c r="O36" i="9"/>
  <c r="O39" i="9"/>
  <c r="O41" i="9"/>
  <c r="K6" i="9"/>
  <c r="O42" i="9"/>
  <c r="O37" i="9"/>
  <c r="O38" i="9"/>
  <c r="N36" i="9" l="1"/>
  <c r="N37" i="9"/>
  <c r="N41" i="9"/>
  <c r="N34" i="9"/>
  <c r="N42" i="9"/>
  <c r="N38" i="9"/>
  <c r="J6" i="9"/>
  <c r="M34" i="9" l="1"/>
  <c r="M42" i="9"/>
  <c r="M37" i="9"/>
  <c r="M39" i="9"/>
  <c r="M40" i="9"/>
  <c r="M38" i="9"/>
  <c r="M36" i="9"/>
  <c r="I6" i="9"/>
  <c r="M41" i="9"/>
  <c r="L36" i="9" l="1"/>
  <c r="H6" i="9"/>
  <c r="L37" i="9"/>
  <c r="L40" i="9"/>
  <c r="L39" i="9"/>
  <c r="L42" i="9"/>
  <c r="L34" i="9"/>
  <c r="L41" i="9"/>
  <c r="M43" i="9"/>
  <c r="K39" i="9" l="1"/>
  <c r="N26" i="9"/>
  <c r="N18" i="9"/>
  <c r="P25" i="9"/>
  <c r="P27" i="9"/>
  <c r="K41" i="9"/>
  <c r="L20" i="9"/>
  <c r="P18" i="9"/>
  <c r="L27" i="9"/>
  <c r="K38" i="9"/>
  <c r="P21" i="9"/>
  <c r="N21" i="9"/>
  <c r="L25" i="9"/>
  <c r="N27" i="9"/>
  <c r="K34" i="9"/>
  <c r="M20" i="9"/>
  <c r="N20" i="9"/>
  <c r="K37" i="9"/>
  <c r="K36" i="9"/>
  <c r="O20" i="9"/>
  <c r="O18" i="9"/>
  <c r="G6" i="9"/>
  <c r="L21" i="9"/>
  <c r="M25" i="9"/>
  <c r="K40" i="9"/>
  <c r="O27" i="9"/>
  <c r="L26" i="9"/>
  <c r="O25" i="9"/>
  <c r="M18" i="9"/>
  <c r="O21" i="9"/>
  <c r="K42" i="9"/>
  <c r="P20" i="9"/>
  <c r="M27" i="9"/>
  <c r="P26" i="9"/>
  <c r="O26" i="9"/>
  <c r="M21" i="9"/>
  <c r="M26" i="9"/>
  <c r="L18" i="9"/>
  <c r="N25" i="9"/>
  <c r="F6" i="9" l="1"/>
  <c r="N28" i="9"/>
  <c r="K43" i="9"/>
  <c r="L28" i="9"/>
  <c r="O28" i="9"/>
  <c r="P28" i="9"/>
  <c r="M28" i="9"/>
  <c r="J36" i="9" l="1"/>
  <c r="J37" i="9"/>
  <c r="E6" i="9"/>
  <c r="J42" i="9" s="1"/>
  <c r="J34" i="9" l="1"/>
  <c r="J41" i="9"/>
  <c r="J38" i="9"/>
  <c r="J39" i="9"/>
  <c r="J40" i="9"/>
  <c r="D6" i="9"/>
  <c r="J43" i="9" l="1"/>
  <c r="C6" i="9"/>
  <c r="K18" i="9" s="1"/>
  <c r="J27" i="9" l="1"/>
  <c r="K20" i="9"/>
  <c r="K27" i="9"/>
  <c r="K25" i="9"/>
  <c r="J20" i="9"/>
  <c r="J25" i="9"/>
  <c r="K21" i="9"/>
  <c r="J26" i="9"/>
  <c r="K26" i="9"/>
  <c r="J18" i="9"/>
  <c r="J21" i="9"/>
  <c r="K28" i="9" l="1"/>
  <c r="J28" i="9"/>
  <c r="N39" i="9"/>
  <c r="N40" i="9"/>
  <c r="N43" i="9" l="1"/>
  <c r="F43" i="9"/>
  <c r="N46" i="9" l="1"/>
  <c r="S54" i="9" l="1"/>
  <c r="O54" i="9"/>
  <c r="R54" i="9"/>
  <c r="P54" i="9"/>
  <c r="Q54" i="9"/>
  <c r="D43" i="9" l="1"/>
  <c r="L38" i="9"/>
  <c r="L43" i="9" l="1"/>
  <c r="L46" i="9"/>
  <c r="M46" i="9"/>
  <c r="O53" i="9" l="1"/>
  <c r="P53" i="9"/>
  <c r="N53" i="9"/>
  <c r="Q53" i="9"/>
  <c r="R53" i="9"/>
  <c r="Q52" i="9"/>
  <c r="N52" i="9"/>
  <c r="O52" i="9"/>
  <c r="P52" i="9"/>
  <c r="M52" i="9"/>
  <c r="G43" i="9" l="1"/>
  <c r="O40" i="9"/>
  <c r="O43" i="9" s="1"/>
  <c r="P43" i="9" l="1"/>
  <c r="P46" i="9" s="1"/>
  <c r="O46" i="9"/>
  <c r="S55" i="9" l="1"/>
  <c r="T55" i="9"/>
  <c r="P55" i="9"/>
  <c r="R55" i="9"/>
  <c r="Q55" i="9"/>
  <c r="T56" i="9"/>
  <c r="U56" i="9"/>
  <c r="R56" i="9"/>
  <c r="Q56" i="9"/>
  <c r="S56" i="9"/>
  <c r="Q57" i="9" l="1"/>
  <c r="U57" i="9"/>
  <c r="R57" i="9"/>
  <c r="T57" i="9"/>
  <c r="S57" i="9"/>
  <c r="Q59" i="9" l="1"/>
  <c r="S59" i="9"/>
  <c r="T59" i="9"/>
  <c r="R59" i="9"/>
  <c r="U59" i="9"/>
  <c r="V57" i="9"/>
  <c r="V59" i="9" l="1"/>
</calcChain>
</file>

<file path=xl/sharedStrings.xml><?xml version="1.0" encoding="utf-8"?>
<sst xmlns="http://schemas.openxmlformats.org/spreadsheetml/2006/main" count="65" uniqueCount="50">
  <si>
    <t>Actual and estimated inflation</t>
  </si>
  <si>
    <t>Actual</t>
  </si>
  <si>
    <t>Estimated</t>
  </si>
  <si>
    <t>ABS CPI index - June</t>
  </si>
  <si>
    <t xml:space="preserve">Inflation rate (per cent) </t>
  </si>
  <si>
    <t>Base year used to forecast opex for the current period (drop down menu)</t>
  </si>
  <si>
    <t>Previous period</t>
  </si>
  <si>
    <t>Current regulatory control period</t>
  </si>
  <si>
    <t>Total opex allowance</t>
  </si>
  <si>
    <t xml:space="preserve">Approved excludable costs - allowance </t>
  </si>
  <si>
    <t>Debt raising costs</t>
  </si>
  <si>
    <t xml:space="preserve">$m, Actual </t>
  </si>
  <si>
    <t xml:space="preserve">Total opex </t>
  </si>
  <si>
    <t>Approved excludable costs</t>
  </si>
  <si>
    <t>Movements in provisions related to opex</t>
  </si>
  <si>
    <t>2022-23</t>
  </si>
  <si>
    <t>Carryover</t>
  </si>
  <si>
    <t>Forthcoming regulatory control period</t>
  </si>
  <si>
    <t>Total</t>
  </si>
  <si>
    <t>2019-20</t>
  </si>
  <si>
    <t>2020-21</t>
  </si>
  <si>
    <t>2021-22</t>
  </si>
  <si>
    <t>2023-24</t>
  </si>
  <si>
    <t>2024-25</t>
  </si>
  <si>
    <t>2025-26</t>
  </si>
  <si>
    <t>2026-27</t>
  </si>
  <si>
    <t>2027-28</t>
  </si>
  <si>
    <t>2028-29</t>
  </si>
  <si>
    <t>Reconstructed cumulative index (2023-24=1)</t>
  </si>
  <si>
    <t>Base year non-recurrent efficiency gain $m, real June 2024</t>
  </si>
  <si>
    <t>2029-30</t>
  </si>
  <si>
    <t>Actual opex for ECM purposes</t>
  </si>
  <si>
    <t>Forecast opex for ECM purposes</t>
  </si>
  <si>
    <t>7.5.1.2 - Actual and estimated opex applicable to ECM</t>
  </si>
  <si>
    <t>7.5.1 -  The carryover amounts that arise from applying the ECM during the current regulatory control period</t>
  </si>
  <si>
    <t>7.5.1.1 - Opex allowance applicable to ECM (ECM target)</t>
  </si>
  <si>
    <t>$m, real June 2026</t>
  </si>
  <si>
    <t>Incremental gain $m, real June 2026</t>
  </si>
  <si>
    <t>$m, real June 2021</t>
  </si>
  <si>
    <t xml:space="preserve">Ancillary refernce service </t>
  </si>
  <si>
    <t>2030-31</t>
  </si>
  <si>
    <t>Total Carryover Amount ($m, June 2026)</t>
  </si>
  <si>
    <t>PTRM inputs ($m, June 2026)</t>
  </si>
  <si>
    <t>Unaccounted for gas</t>
  </si>
  <si>
    <t xml:space="preserve">Ancillary reference service </t>
  </si>
  <si>
    <t>Capitalisation policy changes</t>
  </si>
  <si>
    <t>Unaccounted for gas (UAG)</t>
  </si>
  <si>
    <t>AGN SA to nominate base year used to forecast opex 
(drop down menu)</t>
  </si>
  <si>
    <t>$m, real June 2016</t>
  </si>
  <si>
    <t>Vulnerable Customers Assistance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</si>
</sst>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0.000"/>
    <numFmt numFmtId="167" formatCode="_-* #,##0_-;\-* #,##0_-;_-* &quot;-&quot;??_-;_-@_-"/>
    <numFmt numFmtId="168" formatCode="0.0;\–0.0;&quot;–&quot;"/>
    <numFmt numFmtId="169" formatCode="#,##0;\(#,##0\)"/>
    <numFmt numFmtId="170" formatCode="#,##0.0_ ;\-#,##0.0\ "/>
    <numFmt numFmtId="171" formatCode="0.00;\–0.00;&quot;–&quot;"/>
    <numFmt numFmtId="172" formatCode="_(#,##0_);\(#,##0\);_(&quot;-&quot;_)"/>
    <numFmt numFmtId="173" formatCode="0.00000000"/>
    <numFmt numFmtId="174" formatCode="_(* #,##0.0_);_(* \(#,##0.0\);_(* &quot;-&quot;?_);_(@_)"/>
    <numFmt numFmtId="175" formatCode="_([$€-2]* #,##0.00_);_([$€-2]* \(#,##0.00\);_([$€-2]* &quot;-&quot;??_)"/>
    <numFmt numFmtId="176" formatCode="_-* #,##0.00_-;[Red]\(#,##0.00\)_-;_-* &quot;-&quot;??_-;_-@_-"/>
    <numFmt numFmtId="177" formatCode="mm/dd/yy"/>
    <numFmt numFmtId="178" formatCode="0_);[Red]\(0\)"/>
    <numFmt numFmtId="179" formatCode="0.0%"/>
    <numFmt numFmtId="180" formatCode="_(* #,##0_);_(* \(#,##0\);_(* &quot;-&quot;?_);_(@_)"/>
    <numFmt numFmtId="181" formatCode="#,##0.000_ ;[Red]\-#,##0.000\ "/>
    <numFmt numFmtId="182" formatCode="#,##0.0_);\(#,##0.0\)"/>
    <numFmt numFmtId="183" formatCode="#,##0_ ;\-#,##0\ "/>
    <numFmt numFmtId="184" formatCode="#,##0;[Red]\(#,##0.0\)"/>
    <numFmt numFmtId="185" formatCode="#,##0_ ;[Red]\(#,##0\)\ "/>
    <numFmt numFmtId="186" formatCode="#,##0.00;\(#,##0.00\)"/>
    <numFmt numFmtId="187" formatCode="_)d\-mmm\-yy_)"/>
    <numFmt numFmtId="188" formatCode="_(#,##0.0_);\(#,##0.0\);_(&quot;-&quot;_)"/>
    <numFmt numFmtId="189" formatCode="_(###0_);\(###0\);_(###0_)"/>
    <numFmt numFmtId="190" formatCode="#,##0.0000_);[Red]\(#,##0.0000\)"/>
  </numFmts>
  <fonts count="83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FF0000"/>
      <name val="Calibri"/>
      <family val="2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10"/>
      <name val="Helv"/>
      <charset val="204"/>
    </font>
    <font>
      <sz val="14"/>
      <name val="System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b/>
      <sz val="9"/>
      <color indexed="9"/>
      <name val="Arial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E5DFE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A5B6CA"/>
        <bgColor rgb="FFFFFFFF"/>
      </patternFill>
    </fill>
    <fill>
      <patternFill patternType="solid">
        <fgColor rgb="FF95B3D7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3F3F3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</fills>
  <borders count="1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rgb="FF000000"/>
      </right>
      <top/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/>
      <bottom style="medium">
        <color rgb="FF000000"/>
      </bottom>
      <diagonal/>
    </border>
    <border>
      <left/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thin">
        <color rgb="FFA5A5A5"/>
      </left>
      <right style="medium">
        <color rgb="FF000000"/>
      </right>
      <top style="thin">
        <color rgb="FFA5A5A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thin">
        <color rgb="FF000000"/>
      </right>
      <top/>
      <bottom style="thin">
        <color rgb="FFA5A5A5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rgb="FF000000"/>
      </bottom>
      <diagonal/>
    </border>
    <border>
      <left/>
      <right style="thin">
        <color rgb="FFA5A5A5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medium">
        <color rgb="FF000000"/>
      </top>
      <bottom style="thin">
        <color rgb="FFA5A5A5"/>
      </bottom>
      <diagonal/>
    </border>
    <border>
      <left/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A5A5A5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/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  <border>
      <left style="thin">
        <color rgb="FFA5A5A5"/>
      </left>
      <right/>
      <top style="medium">
        <color rgb="FF000000"/>
      </top>
      <bottom style="thin">
        <color rgb="FFA5A5A5"/>
      </bottom>
      <diagonal/>
    </border>
    <border>
      <left style="medium">
        <color rgb="FF000000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 style="thin">
        <color rgb="FFA5A5A5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/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thin">
        <color indexed="64"/>
      </right>
      <top style="thin">
        <color rgb="FFA5A5A5"/>
      </top>
      <bottom style="medium">
        <color rgb="FF000000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A5A5A5"/>
      </right>
      <top/>
      <bottom style="thin">
        <color rgb="FFA5A5A5"/>
      </bottom>
      <diagonal/>
    </border>
    <border>
      <left style="thin">
        <color rgb="FFA5A5A5"/>
      </left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medium">
        <color rgb="FF000000"/>
      </top>
      <bottom style="thin">
        <color rgb="FFA5A5A5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indexed="64"/>
      </right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thin">
        <color rgb="FFA5A5A5"/>
      </bottom>
      <diagonal/>
    </border>
    <border>
      <left/>
      <right style="medium">
        <color indexed="64"/>
      </right>
      <top style="thin">
        <color rgb="FFA5A5A5"/>
      </top>
      <bottom style="medium">
        <color rgb="FF000000"/>
      </bottom>
      <diagonal/>
    </border>
    <border>
      <left style="medium">
        <color indexed="64"/>
      </left>
      <right style="thin">
        <color rgb="FFA5A5A5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A5A5A5"/>
      </right>
      <top style="thin">
        <color rgb="FFA5A5A5"/>
      </top>
      <bottom style="medium">
        <color indexed="64"/>
      </bottom>
      <diagonal/>
    </border>
    <border>
      <left style="thin">
        <color rgb="FFA5A5A5"/>
      </left>
      <right style="thin">
        <color rgb="FF000000"/>
      </right>
      <top style="thin">
        <color rgb="FFA5A5A5"/>
      </top>
      <bottom style="medium">
        <color indexed="64"/>
      </bottom>
      <diagonal/>
    </border>
    <border>
      <left/>
      <right style="thin">
        <color rgb="FFA5A5A5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medium">
        <color indexed="64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medium">
        <color indexed="64"/>
      </bottom>
      <diagonal/>
    </border>
    <border>
      <left style="thin">
        <color rgb="FFA5A5A5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/>
      <top style="medium">
        <color indexed="64"/>
      </top>
      <bottom style="thin">
        <color rgb="FFBFBFBF"/>
      </bottom>
      <diagonal/>
    </border>
    <border>
      <left/>
      <right/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thin">
        <color rgb="FFBFBFBF"/>
      </left>
      <right style="medium">
        <color indexed="64"/>
      </right>
      <top style="thin">
        <color rgb="FFBFBFBF"/>
      </top>
      <bottom/>
      <diagonal/>
    </border>
    <border>
      <left style="thin">
        <color rgb="FFBFBFBF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A5A5A5"/>
      </top>
      <bottom style="thin">
        <color rgb="FFA5A5A5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indexed="64"/>
      </right>
      <top style="medium">
        <color auto="1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indexed="64"/>
      </right>
      <top style="thin">
        <color rgb="FFBFBFBF"/>
      </top>
      <bottom style="medium">
        <color rgb="FF000000"/>
      </bottom>
      <diagonal/>
    </border>
    <border>
      <left style="thin">
        <color rgb="FFA5A5A5"/>
      </left>
      <right style="thin">
        <color indexed="64"/>
      </right>
      <top style="medium">
        <color indexed="64"/>
      </top>
      <bottom style="thin">
        <color rgb="FFA5A5A5"/>
      </bottom>
      <diagonal/>
    </border>
    <border>
      <left style="medium">
        <color indexed="64"/>
      </left>
      <right/>
      <top style="thin">
        <color rgb="FFA5A5A5"/>
      </top>
      <bottom/>
      <diagonal/>
    </border>
    <border>
      <left/>
      <right style="medium">
        <color indexed="64"/>
      </right>
      <top style="thin">
        <color rgb="FFA5A5A5"/>
      </top>
      <bottom/>
      <diagonal/>
    </border>
  </borders>
  <cellStyleXfs count="716">
    <xf numFmtId="0" fontId="0" fillId="0" borderId="0"/>
    <xf numFmtId="0" fontId="18" fillId="0" borderId="0"/>
    <xf numFmtId="0" fontId="19" fillId="0" borderId="0" applyNumberFormat="0" applyFill="0" applyBorder="0" applyAlignment="0" applyProtection="0"/>
    <xf numFmtId="9" fontId="18" fillId="0" borderId="0" applyFont="0" applyFill="0" applyBorder="0" applyAlignment="0" applyProtection="0"/>
    <xf numFmtId="172" fontId="20" fillId="0" borderId="69">
      <alignment horizontal="right" vertical="center"/>
      <protection locked="0"/>
    </xf>
    <xf numFmtId="0" fontId="22" fillId="0" borderId="0"/>
    <xf numFmtId="0" fontId="23" fillId="18" borderId="0">
      <alignment horizontal="left" vertical="center"/>
      <protection locked="0"/>
    </xf>
    <xf numFmtId="9" fontId="21" fillId="0" borderId="0" applyFont="0" applyFill="0" applyBorder="0" applyAlignment="0" applyProtection="0"/>
    <xf numFmtId="0" fontId="24" fillId="17" borderId="0">
      <alignment vertical="center"/>
      <protection locked="0"/>
    </xf>
    <xf numFmtId="0" fontId="21" fillId="0" borderId="0"/>
    <xf numFmtId="0" fontId="22" fillId="0" borderId="0"/>
    <xf numFmtId="165" fontId="21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27" borderId="0"/>
    <xf numFmtId="0" fontId="22" fillId="0" borderId="0"/>
    <xf numFmtId="175" fontId="22" fillId="0" borderId="0"/>
    <xf numFmtId="0" fontId="22" fillId="0" borderId="0"/>
    <xf numFmtId="175" fontId="22" fillId="0" borderId="0"/>
    <xf numFmtId="175" fontId="22" fillId="0" borderId="0"/>
    <xf numFmtId="0" fontId="33" fillId="0" borderId="0"/>
    <xf numFmtId="0" fontId="33" fillId="0" borderId="0"/>
    <xf numFmtId="0" fontId="2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176" fontId="20" fillId="0" borderId="0"/>
    <xf numFmtId="176" fontId="20" fillId="0" borderId="0"/>
    <xf numFmtId="0" fontId="35" fillId="28" borderId="0" applyNumberFormat="0" applyBorder="0" applyAlignment="0" applyProtection="0"/>
    <xf numFmtId="0" fontId="21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8" borderId="0" applyNumberFormat="0" applyBorder="0" applyAlignment="0" applyProtection="0"/>
    <xf numFmtId="0" fontId="21" fillId="26" borderId="0" applyNumberFormat="0" applyBorder="0" applyAlignment="0" applyProtection="0"/>
    <xf numFmtId="0" fontId="35" fillId="29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41" borderId="0" applyNumberFormat="0" applyBorder="0" applyAlignment="0" applyProtection="0"/>
    <xf numFmtId="0" fontId="36" fillId="38" borderId="0" applyNumberFormat="0" applyBorder="0" applyAlignment="0" applyProtection="0"/>
    <xf numFmtId="0" fontId="36" fillId="42" borderId="0" applyNumberFormat="0" applyBorder="0" applyAlignment="0" applyProtection="0"/>
    <xf numFmtId="0" fontId="35" fillId="34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34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45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7" fillId="0" borderId="0"/>
    <xf numFmtId="42" fontId="38" fillId="0" borderId="0" applyFont="0" applyFill="0" applyBorder="0" applyAlignment="0" applyProtection="0"/>
    <xf numFmtId="0" fontId="39" fillId="47" borderId="0" applyNumberFormat="0" applyBorder="0" applyAlignment="0" applyProtection="0"/>
    <xf numFmtId="0" fontId="40" fillId="0" borderId="0" applyNumberFormat="0" applyFill="0" applyBorder="0" applyAlignment="0"/>
    <xf numFmtId="41" fontId="22" fillId="24" borderId="0" applyNumberFormat="0" applyFont="0" applyBorder="0" applyAlignment="0">
      <alignment horizontal="right"/>
    </xf>
    <xf numFmtId="41" fontId="22" fillId="24" borderId="0" applyNumberFormat="0" applyFont="0" applyBorder="0" applyAlignment="0">
      <alignment horizontal="right"/>
    </xf>
    <xf numFmtId="41" fontId="22" fillId="24" borderId="0" applyNumberFormat="0" applyFont="0" applyBorder="0" applyAlignment="0">
      <alignment horizontal="right"/>
    </xf>
    <xf numFmtId="41" fontId="22" fillId="24" borderId="0" applyNumberFormat="0" applyFont="0" applyBorder="0" applyAlignment="0">
      <alignment horizontal="right"/>
    </xf>
    <xf numFmtId="0" fontId="41" fillId="0" borderId="0" applyNumberFormat="0" applyFill="0" applyBorder="0" applyAlignment="0">
      <protection locked="0"/>
    </xf>
    <xf numFmtId="0" fontId="42" fillId="31" borderId="132" applyNumberFormat="0" applyAlignment="0" applyProtection="0"/>
    <xf numFmtId="0" fontId="42" fillId="31" borderId="132" applyNumberFormat="0" applyAlignment="0" applyProtection="0"/>
    <xf numFmtId="0" fontId="42" fillId="31" borderId="132" applyNumberFormat="0" applyAlignment="0" applyProtection="0"/>
    <xf numFmtId="0" fontId="42" fillId="31" borderId="132" applyNumberFormat="0" applyAlignment="0" applyProtection="0"/>
    <xf numFmtId="0" fontId="42" fillId="31" borderId="132" applyNumberFormat="0" applyAlignment="0" applyProtection="0"/>
    <xf numFmtId="0" fontId="42" fillId="31" borderId="132" applyNumberFormat="0" applyAlignment="0" applyProtection="0"/>
    <xf numFmtId="0" fontId="42" fillId="31" borderId="132" applyNumberFormat="0" applyAlignment="0" applyProtection="0"/>
    <xf numFmtId="0" fontId="43" fillId="48" borderId="133" applyNumberFormat="0" applyAlignment="0" applyProtection="0"/>
    <xf numFmtId="0" fontId="43" fillId="48" borderId="133" applyNumberFormat="0" applyAlignment="0" applyProtection="0"/>
    <xf numFmtId="41" fontId="2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46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47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175" fontId="3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49" fillId="0" borderId="0"/>
    <xf numFmtId="0" fontId="50" fillId="0" borderId="0"/>
    <xf numFmtId="0" fontId="51" fillId="52" borderId="0" applyNumberFormat="0" applyBorder="0" applyAlignment="0" applyProtection="0"/>
    <xf numFmtId="0" fontId="27" fillId="0" borderId="0" applyFill="0" applyBorder="0">
      <alignment vertical="center"/>
    </xf>
    <xf numFmtId="0" fontId="52" fillId="0" borderId="134" applyNumberFormat="0" applyFill="0" applyAlignment="0" applyProtection="0"/>
    <xf numFmtId="0" fontId="27" fillId="0" borderId="0" applyFill="0" applyBorder="0">
      <alignment vertical="center"/>
    </xf>
    <xf numFmtId="0" fontId="53" fillId="0" borderId="0" applyFill="0" applyBorder="0">
      <alignment vertical="center"/>
    </xf>
    <xf numFmtId="0" fontId="54" fillId="0" borderId="135" applyNumberFormat="0" applyFill="0" applyAlignment="0" applyProtection="0"/>
    <xf numFmtId="0" fontId="53" fillId="0" borderId="0" applyFill="0" applyBorder="0">
      <alignment vertical="center"/>
    </xf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6" fillId="0" borderId="0" applyFill="0" applyBorder="0">
      <alignment vertical="center"/>
    </xf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5" fillId="0" borderId="136" applyNumberFormat="0" applyFill="0" applyAlignment="0" applyProtection="0"/>
    <xf numFmtId="0" fontId="56" fillId="0" borderId="0" applyFill="0" applyBorder="0">
      <alignment vertical="center"/>
    </xf>
    <xf numFmtId="0" fontId="20" fillId="0" borderId="0" applyFill="0" applyBorder="0">
      <alignment vertical="center"/>
    </xf>
    <xf numFmtId="0" fontId="55" fillId="0" borderId="0" applyNumberFormat="0" applyFill="0" applyBorder="0" applyAlignment="0" applyProtection="0"/>
    <xf numFmtId="0" fontId="20" fillId="0" borderId="0" applyFill="0" applyBorder="0">
      <alignment vertical="center"/>
    </xf>
    <xf numFmtId="179" fontId="57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Fill="0" applyBorder="0">
      <alignment horizontal="center" vertical="center"/>
      <protection locked="0"/>
    </xf>
    <xf numFmtId="0" fontId="62" fillId="0" borderId="0" applyFill="0" applyBorder="0">
      <alignment horizontal="left" vertical="center"/>
      <protection locked="0"/>
    </xf>
    <xf numFmtId="174" fontId="22" fillId="53" borderId="0" applyFont="0" applyBorder="0">
      <alignment horizontal="right"/>
    </xf>
    <xf numFmtId="179" fontId="22" fillId="53" borderId="0" applyFont="0" applyBorder="0" applyAlignment="0"/>
    <xf numFmtId="174" fontId="22" fillId="53" borderId="0" applyFont="0" applyBorder="0">
      <alignment horizontal="right"/>
    </xf>
    <xf numFmtId="0" fontId="63" fillId="29" borderId="132" applyNumberFormat="0" applyAlignment="0" applyProtection="0"/>
    <xf numFmtId="0" fontId="63" fillId="29" borderId="132" applyNumberFormat="0" applyAlignment="0" applyProtection="0"/>
    <xf numFmtId="0" fontId="63" fillId="29" borderId="132" applyNumberFormat="0" applyAlignment="0" applyProtection="0"/>
    <xf numFmtId="0" fontId="63" fillId="29" borderId="132" applyNumberFormat="0" applyAlignment="0" applyProtection="0"/>
    <xf numFmtId="0" fontId="63" fillId="29" borderId="132" applyNumberFormat="0" applyAlignment="0" applyProtection="0"/>
    <xf numFmtId="0" fontId="63" fillId="29" borderId="132" applyNumberFormat="0" applyAlignment="0" applyProtection="0"/>
    <xf numFmtId="0" fontId="63" fillId="29" borderId="132" applyNumberFormat="0" applyAlignment="0" applyProtection="0"/>
    <xf numFmtId="41" fontId="22" fillId="54" borderId="0" applyFont="0" applyBorder="0" applyAlignment="0">
      <alignment horizontal="right"/>
      <protection locked="0"/>
    </xf>
    <xf numFmtId="41" fontId="22" fillId="54" borderId="0" applyFont="0" applyBorder="0" applyAlignment="0">
      <alignment horizontal="right"/>
      <protection locked="0"/>
    </xf>
    <xf numFmtId="41" fontId="22" fillId="54" borderId="0" applyFont="0" applyBorder="0" applyAlignment="0">
      <alignment horizontal="right"/>
      <protection locked="0"/>
    </xf>
    <xf numFmtId="41" fontId="22" fillId="54" borderId="0" applyFont="0" applyBorder="0" applyAlignment="0">
      <alignment horizontal="right"/>
      <protection locked="0"/>
    </xf>
    <xf numFmtId="41" fontId="22" fillId="54" borderId="0" applyFont="0" applyBorder="0" applyAlignment="0">
      <alignment horizontal="right"/>
      <protection locked="0"/>
    </xf>
    <xf numFmtId="41" fontId="22" fillId="54" borderId="0" applyFont="0" applyBorder="0" applyAlignment="0">
      <alignment horizontal="right"/>
      <protection locked="0"/>
    </xf>
    <xf numFmtId="41" fontId="22" fillId="55" borderId="0" applyFont="0" applyBorder="0" applyAlignment="0">
      <alignment horizontal="right"/>
      <protection locked="0"/>
    </xf>
    <xf numFmtId="10" fontId="22" fillId="55" borderId="0" applyFont="0" applyBorder="0">
      <alignment horizontal="right"/>
      <protection locked="0"/>
    </xf>
    <xf numFmtId="41" fontId="22" fillId="55" borderId="0" applyFont="0" applyBorder="0" applyAlignment="0">
      <alignment horizontal="right"/>
      <protection locked="0"/>
    </xf>
    <xf numFmtId="3" fontId="22" fillId="56" borderId="0" applyFont="0" applyBorder="0">
      <protection locked="0"/>
    </xf>
    <xf numFmtId="179" fontId="53" fillId="56" borderId="0" applyBorder="0" applyAlignment="0">
      <protection locked="0"/>
    </xf>
    <xf numFmtId="180" fontId="22" fillId="57" borderId="0" applyFont="0" applyBorder="0">
      <alignment horizontal="right"/>
      <protection locked="0"/>
    </xf>
    <xf numFmtId="180" fontId="22" fillId="57" borderId="0" applyFont="0" applyBorder="0">
      <alignment horizontal="right"/>
      <protection locked="0"/>
    </xf>
    <xf numFmtId="180" fontId="22" fillId="57" borderId="0" applyFont="0" applyBorder="0">
      <alignment horizontal="right"/>
      <protection locked="0"/>
    </xf>
    <xf numFmtId="41" fontId="22" fillId="53" borderId="0" applyFont="0" applyBorder="0">
      <alignment horizontal="right"/>
      <protection locked="0"/>
    </xf>
    <xf numFmtId="41" fontId="22" fillId="53" borderId="0" applyFont="0" applyBorder="0">
      <alignment horizontal="right"/>
      <protection locked="0"/>
    </xf>
    <xf numFmtId="41" fontId="22" fillId="53" borderId="0" applyFont="0" applyBorder="0">
      <alignment horizontal="right"/>
      <protection locked="0"/>
    </xf>
    <xf numFmtId="181" fontId="21" fillId="19" borderId="81">
      <protection locked="0"/>
    </xf>
    <xf numFmtId="181" fontId="21" fillId="19" borderId="81">
      <protection locked="0"/>
    </xf>
    <xf numFmtId="181" fontId="21" fillId="19" borderId="81">
      <protection locked="0"/>
    </xf>
    <xf numFmtId="49" fontId="21" fillId="19" borderId="81" applyFont="0" applyAlignment="0">
      <alignment horizontal="left" vertical="center" wrapText="1"/>
      <protection locked="0"/>
    </xf>
    <xf numFmtId="49" fontId="21" fillId="19" borderId="81" applyFont="0" applyAlignment="0">
      <alignment horizontal="left" vertical="center" wrapText="1"/>
      <protection locked="0"/>
    </xf>
    <xf numFmtId="49" fontId="21" fillId="19" borderId="81" applyFont="0" applyAlignment="0">
      <alignment horizontal="left" vertical="center" wrapText="1"/>
      <protection locked="0"/>
    </xf>
    <xf numFmtId="179" fontId="64" fillId="58" borderId="0" applyBorder="0" applyAlignment="0"/>
    <xf numFmtId="0" fontId="20" fillId="24" borderId="0"/>
    <xf numFmtId="0" fontId="65" fillId="0" borderId="137" applyNumberFormat="0" applyFill="0" applyAlignment="0" applyProtection="0"/>
    <xf numFmtId="174" fontId="32" fillId="24" borderId="126" applyFont="0" applyBorder="0" applyAlignment="0"/>
    <xf numFmtId="179" fontId="53" fillId="24" borderId="0" applyFont="0" applyBorder="0" applyAlignment="0"/>
    <xf numFmtId="182" fontId="66" fillId="0" borderId="0"/>
    <xf numFmtId="0" fontId="28" fillId="0" borderId="0" applyFill="0" applyBorder="0">
      <alignment horizontal="left" vertical="center"/>
    </xf>
    <xf numFmtId="0" fontId="67" fillId="32" borderId="0" applyNumberFormat="0" applyBorder="0" applyAlignment="0" applyProtection="0"/>
    <xf numFmtId="181" fontId="21" fillId="21" borderId="81"/>
    <xf numFmtId="181" fontId="21" fillId="21" borderId="81"/>
    <xf numFmtId="181" fontId="21" fillId="21" borderId="81"/>
    <xf numFmtId="183" fontId="68" fillId="0" borderId="0"/>
    <xf numFmtId="0" fontId="22" fillId="0" borderId="0"/>
    <xf numFmtId="0" fontId="22" fillId="0" borderId="0"/>
    <xf numFmtId="0" fontId="22" fillId="0" borderId="0"/>
    <xf numFmtId="0" fontId="22" fillId="27" borderId="0"/>
    <xf numFmtId="0" fontId="21" fillId="0" borderId="0"/>
    <xf numFmtId="0" fontId="22" fillId="0" borderId="0" applyFill="0"/>
    <xf numFmtId="0" fontId="22" fillId="0" borderId="0" applyFill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7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27" borderId="0"/>
    <xf numFmtId="0" fontId="22" fillId="27" borderId="0"/>
    <xf numFmtId="0" fontId="22" fillId="0" borderId="0"/>
    <xf numFmtId="0" fontId="21" fillId="0" borderId="0">
      <protection locked="0"/>
    </xf>
    <xf numFmtId="0" fontId="22" fillId="0" borderId="0"/>
    <xf numFmtId="0" fontId="45" fillId="0" borderId="0"/>
    <xf numFmtId="0" fontId="35" fillId="0" borderId="0"/>
    <xf numFmtId="0" fontId="35" fillId="0" borderId="0"/>
    <xf numFmtId="0" fontId="22" fillId="0" borderId="0"/>
    <xf numFmtId="0" fontId="22" fillId="0" borderId="0"/>
    <xf numFmtId="0" fontId="22" fillId="0" borderId="0"/>
    <xf numFmtId="0" fontId="22" fillId="0" borderId="0" applyFill="0"/>
    <xf numFmtId="0" fontId="22" fillId="0" borderId="0"/>
    <xf numFmtId="0" fontId="22" fillId="0" borderId="0" applyFill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>
      <protection locked="0"/>
    </xf>
    <xf numFmtId="0" fontId="22" fillId="0" borderId="0"/>
    <xf numFmtId="0" fontId="22" fillId="27" borderId="0"/>
    <xf numFmtId="0" fontId="22" fillId="0" borderId="0"/>
    <xf numFmtId="0" fontId="22" fillId="27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Fill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 applyFill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/>
    <xf numFmtId="0" fontId="22" fillId="0" borderId="0"/>
    <xf numFmtId="0" fontId="35" fillId="0" borderId="0"/>
    <xf numFmtId="0" fontId="38" fillId="0" borderId="0"/>
    <xf numFmtId="0" fontId="22" fillId="27" borderId="0"/>
    <xf numFmtId="0" fontId="22" fillId="27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22" fillId="30" borderId="138" applyNumberFormat="0" applyFont="0" applyAlignment="0" applyProtection="0"/>
    <xf numFmtId="0" fontId="69" fillId="31" borderId="139" applyNumberFormat="0" applyAlignment="0" applyProtection="0"/>
    <xf numFmtId="0" fontId="69" fillId="31" borderId="139" applyNumberFormat="0" applyAlignment="0" applyProtection="0"/>
    <xf numFmtId="0" fontId="69" fillId="31" borderId="139" applyNumberFormat="0" applyAlignment="0" applyProtection="0"/>
    <xf numFmtId="0" fontId="69" fillId="31" borderId="139" applyNumberFormat="0" applyAlignment="0" applyProtection="0"/>
    <xf numFmtId="0" fontId="69" fillId="31" borderId="139" applyNumberFormat="0" applyAlignment="0" applyProtection="0"/>
    <xf numFmtId="0" fontId="69" fillId="31" borderId="139" applyNumberFormat="0" applyAlignment="0" applyProtection="0"/>
    <xf numFmtId="0" fontId="69" fillId="31" borderId="139" applyNumberFormat="0" applyAlignment="0" applyProtection="0"/>
    <xf numFmtId="184" fontId="22" fillId="0" borderId="0" applyFill="0" applyBorder="0"/>
    <xf numFmtId="184" fontId="22" fillId="0" borderId="0" applyFill="0" applyBorder="0"/>
    <xf numFmtId="184" fontId="22" fillId="0" borderId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70" fillId="0" borderId="0"/>
    <xf numFmtId="0" fontId="56" fillId="0" borderId="0" applyFill="0" applyBorder="0">
      <alignment vertical="center"/>
    </xf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185" fontId="71" fillId="0" borderId="130"/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3" fontId="44" fillId="0" borderId="0" applyFont="0" applyFill="0" applyBorder="0" applyAlignment="0" applyProtection="0"/>
    <xf numFmtId="0" fontId="44" fillId="59" borderId="0" applyNumberFormat="0" applyFont="0" applyBorder="0" applyAlignment="0" applyProtection="0"/>
    <xf numFmtId="186" fontId="22" fillId="0" borderId="0"/>
    <xf numFmtId="186" fontId="22" fillId="0" borderId="0"/>
    <xf numFmtId="186" fontId="22" fillId="0" borderId="0"/>
    <xf numFmtId="187" fontId="20" fillId="0" borderId="0" applyFill="0" applyBorder="0">
      <alignment horizontal="right" vertical="center"/>
    </xf>
    <xf numFmtId="188" fontId="20" fillId="0" borderId="0" applyFill="0" applyBorder="0">
      <alignment horizontal="right" vertical="center"/>
    </xf>
    <xf numFmtId="189" fontId="20" fillId="0" borderId="0" applyFill="0" applyBorder="0">
      <alignment horizontal="right" vertical="center"/>
    </xf>
    <xf numFmtId="181" fontId="26" fillId="19" borderId="131">
      <alignment horizontal="right" indent="2"/>
      <protection locked="0"/>
    </xf>
    <xf numFmtId="0" fontId="22" fillId="30" borderId="0" applyNumberFormat="0" applyFont="0" applyBorder="0" applyAlignment="0" applyProtection="0"/>
    <xf numFmtId="0" fontId="22" fillId="30" borderId="0" applyNumberFormat="0" applyFont="0" applyBorder="0" applyAlignment="0" applyProtection="0"/>
    <xf numFmtId="0" fontId="22" fillId="31" borderId="0" applyNumberFormat="0" applyFont="0" applyBorder="0" applyAlignment="0" applyProtection="0"/>
    <xf numFmtId="0" fontId="22" fillId="31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33" borderId="0" applyNumberFormat="0" applyFont="0" applyBorder="0" applyAlignment="0" applyProtection="0"/>
    <xf numFmtId="0" fontId="22" fillId="33" borderId="0" applyNumberFormat="0" applyFont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0" borderId="0" applyNumberFormat="0" applyFont="0" applyBorder="0" applyAlignment="0" applyProtection="0"/>
    <xf numFmtId="0" fontId="22" fillId="0" borderId="0" applyNumberFormat="0" applyFont="0" applyBorder="0" applyAlignment="0" applyProtection="0"/>
    <xf numFmtId="0" fontId="73" fillId="0" borderId="0" applyNumberFormat="0" applyFill="0" applyBorder="0" applyAlignment="0" applyProtection="0"/>
    <xf numFmtId="0" fontId="23" fillId="6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30" fillId="0" borderId="0"/>
    <xf numFmtId="15" fontId="22" fillId="0" borderId="0"/>
    <xf numFmtId="15" fontId="22" fillId="0" borderId="0"/>
    <xf numFmtId="15" fontId="22" fillId="0" borderId="0"/>
    <xf numFmtId="10" fontId="22" fillId="0" borderId="0"/>
    <xf numFmtId="10" fontId="22" fillId="0" borderId="0"/>
    <xf numFmtId="10" fontId="22" fillId="0" borderId="0"/>
    <xf numFmtId="0" fontId="74" fillId="20" borderId="122" applyBorder="0" applyProtection="0">
      <alignment horizontal="centerContinuous" vertical="center"/>
    </xf>
    <xf numFmtId="0" fontId="75" fillId="0" borderId="0" applyBorder="0" applyProtection="0">
      <alignment vertical="center"/>
    </xf>
    <xf numFmtId="0" fontId="76" fillId="0" borderId="0">
      <alignment horizontal="left"/>
    </xf>
    <xf numFmtId="0" fontId="76" fillId="0" borderId="125" applyFill="0" applyBorder="0" applyProtection="0">
      <alignment horizontal="left" vertical="top"/>
    </xf>
    <xf numFmtId="49" fontId="22" fillId="0" borderId="0" applyFont="0" applyFill="0" applyBorder="0" applyAlignment="0" applyProtection="0"/>
    <xf numFmtId="0" fontId="77" fillId="0" borderId="0"/>
    <xf numFmtId="49" fontId="22" fillId="0" borderId="0" applyFont="0" applyFill="0" applyBorder="0" applyAlignment="0" applyProtection="0"/>
    <xf numFmtId="0" fontId="78" fillId="0" borderId="0"/>
    <xf numFmtId="0" fontId="78" fillId="0" borderId="0"/>
    <xf numFmtId="0" fontId="77" fillId="0" borderId="0"/>
    <xf numFmtId="182" fontId="79" fillId="0" borderId="0"/>
    <xf numFmtId="0" fontId="73" fillId="0" borderId="0" applyNumberFormat="0" applyFill="0" applyBorder="0" applyAlignment="0" applyProtection="0"/>
    <xf numFmtId="0" fontId="80" fillId="0" borderId="0" applyFill="0" applyBorder="0">
      <alignment horizontal="left" vertical="center"/>
      <protection locked="0"/>
    </xf>
    <xf numFmtId="0" fontId="77" fillId="0" borderId="0"/>
    <xf numFmtId="0" fontId="81" fillId="0" borderId="0" applyFill="0" applyBorder="0">
      <alignment horizontal="left" vertical="center"/>
      <protection locked="0"/>
    </xf>
    <xf numFmtId="0" fontId="47" fillId="0" borderId="140" applyNumberFormat="0" applyFill="0" applyAlignment="0" applyProtection="0"/>
    <xf numFmtId="0" fontId="47" fillId="0" borderId="140" applyNumberFormat="0" applyFill="0" applyAlignment="0" applyProtection="0"/>
    <xf numFmtId="0" fontId="47" fillId="0" borderId="140" applyNumberFormat="0" applyFill="0" applyAlignment="0" applyProtection="0"/>
    <xf numFmtId="0" fontId="47" fillId="0" borderId="140" applyNumberFormat="0" applyFill="0" applyAlignment="0" applyProtection="0"/>
    <xf numFmtId="0" fontId="47" fillId="0" borderId="140" applyNumberFormat="0" applyFill="0" applyAlignment="0" applyProtection="0"/>
    <xf numFmtId="0" fontId="47" fillId="0" borderId="140" applyNumberFormat="0" applyFill="0" applyAlignment="0" applyProtection="0"/>
    <xf numFmtId="0" fontId="47" fillId="0" borderId="140" applyNumberFormat="0" applyFill="0" applyAlignment="0" applyProtection="0"/>
    <xf numFmtId="0" fontId="82" fillId="0" borderId="0" applyNumberFormat="0" applyFill="0" applyBorder="0" applyAlignment="0" applyProtection="0"/>
    <xf numFmtId="190" fontId="22" fillId="0" borderId="122" applyBorder="0" applyProtection="0">
      <alignment horizontal="right"/>
    </xf>
    <xf numFmtId="190" fontId="22" fillId="0" borderId="122" applyBorder="0" applyProtection="0">
      <alignment horizontal="right"/>
    </xf>
    <xf numFmtId="190" fontId="22" fillId="0" borderId="122" applyBorder="0" applyProtection="0">
      <alignment horizontal="right"/>
    </xf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22" fillId="0" borderId="0"/>
    <xf numFmtId="0" fontId="22" fillId="27" borderId="0"/>
    <xf numFmtId="0" fontId="22" fillId="27" borderId="0"/>
    <xf numFmtId="0" fontId="22" fillId="27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72" fillId="0" borderId="124">
      <alignment horizontal="center"/>
    </xf>
    <xf numFmtId="0" fontId="72" fillId="0" borderId="124">
      <alignment horizontal="center"/>
    </xf>
    <xf numFmtId="0" fontId="72" fillId="0" borderId="124">
      <alignment horizontal="center"/>
    </xf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9" fillId="17" borderId="66">
      <alignment vertical="center"/>
    </xf>
    <xf numFmtId="0" fontId="21" fillId="0" borderId="0">
      <protection locked="0"/>
    </xf>
  </cellStyleXfs>
  <cellXfs count="24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0" xfId="0" applyFont="1" applyFill="1"/>
    <xf numFmtId="0" fontId="1" fillId="2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5" fillId="0" borderId="5" xfId="0" applyFont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164" fontId="3" fillId="2" borderId="8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 wrapText="1" indent="1"/>
    </xf>
    <xf numFmtId="10" fontId="5" fillId="3" borderId="10" xfId="0" applyNumberFormat="1" applyFont="1" applyFill="1" applyBorder="1" applyAlignment="1">
      <alignment horizontal="right" vertical="center" wrapText="1"/>
    </xf>
    <xf numFmtId="10" fontId="5" fillId="3" borderId="11" xfId="0" applyNumberFormat="1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left" vertical="center" wrapText="1" indent="1"/>
    </xf>
    <xf numFmtId="164" fontId="3" fillId="2" borderId="13" xfId="0" applyNumberFormat="1" applyFont="1" applyFill="1" applyBorder="1" applyAlignment="1">
      <alignment vertical="center"/>
    </xf>
    <xf numFmtId="2" fontId="5" fillId="3" borderId="14" xfId="0" applyNumberFormat="1" applyFont="1" applyFill="1" applyBorder="1" applyAlignment="1">
      <alignment horizontal="right" vertical="center" wrapText="1"/>
    </xf>
    <xf numFmtId="2" fontId="5" fillId="3" borderId="15" xfId="0" applyNumberFormat="1" applyFont="1" applyFill="1" applyBorder="1" applyAlignment="1">
      <alignment horizontal="right" vertical="center" wrapText="1"/>
    </xf>
    <xf numFmtId="2" fontId="5" fillId="3" borderId="16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 wrapText="1" indent="1"/>
    </xf>
    <xf numFmtId="0" fontId="6" fillId="0" borderId="0" xfId="0" applyFont="1"/>
    <xf numFmtId="166" fontId="6" fillId="0" borderId="0" xfId="0" applyNumberFormat="1" applyFont="1"/>
    <xf numFmtId="164" fontId="5" fillId="3" borderId="0" xfId="0" applyNumberFormat="1" applyFont="1" applyFill="1" applyAlignment="1">
      <alignment horizontal="right" vertical="center" wrapText="1"/>
    </xf>
    <xf numFmtId="2" fontId="3" fillId="0" borderId="0" xfId="0" applyNumberFormat="1" applyFont="1" applyAlignment="1">
      <alignment horizontal="center"/>
    </xf>
    <xf numFmtId="0" fontId="6" fillId="3" borderId="0" xfId="0" applyFont="1" applyFill="1"/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9" fillId="0" borderId="17" xfId="0" applyFont="1" applyBorder="1"/>
    <xf numFmtId="0" fontId="10" fillId="5" borderId="17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2" fillId="3" borderId="0" xfId="0" applyFont="1" applyFill="1"/>
    <xf numFmtId="0" fontId="3" fillId="8" borderId="23" xfId="0" applyFont="1" applyFill="1" applyBorder="1" applyAlignment="1">
      <alignment horizontal="right" vertical="center"/>
    </xf>
    <xf numFmtId="167" fontId="3" fillId="0" borderId="0" xfId="0" applyNumberFormat="1" applyFont="1"/>
    <xf numFmtId="168" fontId="3" fillId="10" borderId="38" xfId="0" applyNumberFormat="1" applyFont="1" applyFill="1" applyBorder="1" applyAlignment="1">
      <alignment horizontal="right" wrapText="1"/>
    </xf>
    <xf numFmtId="168" fontId="3" fillId="10" borderId="36" xfId="0" applyNumberFormat="1" applyFont="1" applyFill="1" applyBorder="1" applyAlignment="1">
      <alignment horizontal="right" wrapText="1"/>
    </xf>
    <xf numFmtId="168" fontId="3" fillId="10" borderId="37" xfId="0" applyNumberFormat="1" applyFont="1" applyFill="1" applyBorder="1" applyAlignment="1">
      <alignment horizontal="right" wrapText="1"/>
    </xf>
    <xf numFmtId="0" fontId="13" fillId="0" borderId="39" xfId="0" applyFont="1" applyBorder="1" applyAlignment="1">
      <alignment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/>
    <xf numFmtId="0" fontId="6" fillId="0" borderId="39" xfId="0" applyFont="1" applyBorder="1"/>
    <xf numFmtId="0" fontId="6" fillId="0" borderId="0" xfId="0" applyFont="1" applyAlignment="1">
      <alignment horizontal="right"/>
    </xf>
    <xf numFmtId="169" fontId="4" fillId="5" borderId="17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6" fillId="2" borderId="51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52" xfId="0" applyFont="1" applyFill="1" applyBorder="1"/>
    <xf numFmtId="0" fontId="2" fillId="2" borderId="41" xfId="0" applyFont="1" applyFill="1" applyBorder="1"/>
    <xf numFmtId="168" fontId="5" fillId="9" borderId="38" xfId="0" applyNumberFormat="1" applyFont="1" applyFill="1" applyBorder="1" applyAlignment="1">
      <alignment horizontal="right" vertical="center"/>
    </xf>
    <xf numFmtId="168" fontId="5" fillId="9" borderId="36" xfId="0" applyNumberFormat="1" applyFont="1" applyFill="1" applyBorder="1" applyAlignment="1">
      <alignment horizontal="right" vertical="center"/>
    </xf>
    <xf numFmtId="168" fontId="5" fillId="9" borderId="37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16" fillId="2" borderId="18" xfId="0" applyFont="1" applyFill="1" applyBorder="1" applyAlignment="1">
      <alignment horizontal="left" vertical="center"/>
    </xf>
    <xf numFmtId="0" fontId="16" fillId="2" borderId="42" xfId="0" applyFont="1" applyFill="1" applyBorder="1" applyAlignment="1">
      <alignment horizontal="left" vertical="center"/>
    </xf>
    <xf numFmtId="0" fontId="3" fillId="14" borderId="53" xfId="0" applyFont="1" applyFill="1" applyBorder="1" applyAlignment="1">
      <alignment horizontal="centerContinuous" vertical="center"/>
    </xf>
    <xf numFmtId="0" fontId="3" fillId="14" borderId="54" xfId="0" applyFont="1" applyFill="1" applyBorder="1" applyAlignment="1">
      <alignment horizontal="centerContinuous" vertical="center"/>
    </xf>
    <xf numFmtId="0" fontId="3" fillId="14" borderId="55" xfId="0" applyFont="1" applyFill="1" applyBorder="1" applyAlignment="1">
      <alignment horizontal="centerContinuous" vertical="center"/>
    </xf>
    <xf numFmtId="0" fontId="3" fillId="14" borderId="56" xfId="0" applyFont="1" applyFill="1" applyBorder="1" applyAlignment="1">
      <alignment horizontal="centerContinuous" vertical="center"/>
    </xf>
    <xf numFmtId="170" fontId="3" fillId="3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0" fontId="17" fillId="16" borderId="66" xfId="0" applyFont="1" applyFill="1" applyBorder="1" applyAlignment="1">
      <alignment vertical="center"/>
    </xf>
    <xf numFmtId="0" fontId="17" fillId="16" borderId="67" xfId="0" applyFont="1" applyFill="1" applyBorder="1" applyAlignment="1">
      <alignment vertical="center"/>
    </xf>
    <xf numFmtId="2" fontId="3" fillId="16" borderId="67" xfId="0" applyNumberFormat="1" applyFont="1" applyFill="1" applyBorder="1" applyAlignment="1">
      <alignment horizontal="right"/>
    </xf>
    <xf numFmtId="168" fontId="17" fillId="16" borderId="68" xfId="0" applyNumberFormat="1" applyFont="1" applyFill="1" applyBorder="1" applyAlignment="1">
      <alignment horizontal="right"/>
    </xf>
    <xf numFmtId="168" fontId="5" fillId="15" borderId="0" xfId="0" applyNumberFormat="1" applyFont="1" applyFill="1" applyAlignment="1">
      <alignment horizontal="left" vertical="center"/>
    </xf>
    <xf numFmtId="168" fontId="5" fillId="3" borderId="10" xfId="0" applyNumberFormat="1" applyFont="1" applyFill="1" applyBorder="1" applyAlignment="1">
      <alignment horizontal="right" vertical="center"/>
    </xf>
    <xf numFmtId="168" fontId="5" fillId="3" borderId="57" xfId="0" applyNumberFormat="1" applyFont="1" applyFill="1" applyBorder="1" applyAlignment="1">
      <alignment horizontal="right" vertical="center"/>
    </xf>
    <xf numFmtId="168" fontId="5" fillId="3" borderId="7" xfId="0" applyNumberFormat="1" applyFont="1" applyFill="1" applyBorder="1" applyAlignment="1">
      <alignment horizontal="right" vertical="center"/>
    </xf>
    <xf numFmtId="168" fontId="5" fillId="15" borderId="0" xfId="0" applyNumberFormat="1" applyFont="1" applyFill="1" applyAlignment="1">
      <alignment horizontal="right" vertical="center"/>
    </xf>
    <xf numFmtId="168" fontId="2" fillId="9" borderId="40" xfId="0" applyNumberFormat="1" applyFont="1" applyFill="1" applyBorder="1"/>
    <xf numFmtId="168" fontId="5" fillId="3" borderId="21" xfId="0" applyNumberFormat="1" applyFont="1" applyFill="1" applyBorder="1" applyAlignment="1">
      <alignment horizontal="right" vertical="center"/>
    </xf>
    <xf numFmtId="168" fontId="5" fillId="3" borderId="58" xfId="0" applyNumberFormat="1" applyFont="1" applyFill="1" applyBorder="1" applyAlignment="1">
      <alignment horizontal="right" vertical="center"/>
    </xf>
    <xf numFmtId="168" fontId="5" fillId="3" borderId="33" xfId="0" applyNumberFormat="1" applyFont="1" applyFill="1" applyBorder="1" applyAlignment="1">
      <alignment horizontal="right" vertical="center"/>
    </xf>
    <xf numFmtId="168" fontId="5" fillId="3" borderId="12" xfId="0" applyNumberFormat="1" applyFont="1" applyFill="1" applyBorder="1" applyAlignment="1">
      <alignment horizontal="right" vertical="center"/>
    </xf>
    <xf numFmtId="168" fontId="5" fillId="3" borderId="59" xfId="0" applyNumberFormat="1" applyFont="1" applyFill="1" applyBorder="1" applyAlignment="1">
      <alignment horizontal="right" vertical="center"/>
    </xf>
    <xf numFmtId="168" fontId="5" fillId="15" borderId="52" xfId="0" applyNumberFormat="1" applyFont="1" applyFill="1" applyBorder="1" applyAlignment="1">
      <alignment horizontal="right" vertical="center"/>
    </xf>
    <xf numFmtId="168" fontId="5" fillId="3" borderId="60" xfId="0" applyNumberFormat="1" applyFont="1" applyFill="1" applyBorder="1" applyAlignment="1">
      <alignment horizontal="right" vertical="center"/>
    </xf>
    <xf numFmtId="168" fontId="5" fillId="3" borderId="61" xfId="0" applyNumberFormat="1" applyFont="1" applyFill="1" applyBorder="1" applyAlignment="1">
      <alignment horizontal="right" vertical="center"/>
    </xf>
    <xf numFmtId="168" fontId="5" fillId="3" borderId="62" xfId="0" applyNumberFormat="1" applyFont="1" applyFill="1" applyBorder="1" applyAlignment="1">
      <alignment horizontal="right" vertical="center"/>
    </xf>
    <xf numFmtId="168" fontId="5" fillId="3" borderId="63" xfId="0" applyNumberFormat="1" applyFont="1" applyFill="1" applyBorder="1" applyAlignment="1">
      <alignment horizontal="right" vertical="center"/>
    </xf>
    <xf numFmtId="168" fontId="5" fillId="3" borderId="64" xfId="0" applyNumberFormat="1" applyFont="1" applyFill="1" applyBorder="1" applyAlignment="1">
      <alignment horizontal="right" vertical="center"/>
    </xf>
    <xf numFmtId="168" fontId="5" fillId="3" borderId="65" xfId="0" applyNumberFormat="1" applyFont="1" applyFill="1" applyBorder="1" applyAlignment="1">
      <alignment horizontal="right" vertical="center"/>
    </xf>
    <xf numFmtId="0" fontId="5" fillId="0" borderId="24" xfId="0" applyFont="1" applyBorder="1" applyAlignment="1">
      <alignment vertical="center" wrapText="1"/>
    </xf>
    <xf numFmtId="0" fontId="13" fillId="9" borderId="27" xfId="0" applyFont="1" applyFill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168" fontId="6" fillId="3" borderId="0" xfId="0" applyNumberFormat="1" applyFont="1" applyFill="1"/>
    <xf numFmtId="168" fontId="5" fillId="7" borderId="25" xfId="0" applyNumberFormat="1" applyFont="1" applyFill="1" applyBorder="1" applyAlignment="1">
      <alignment horizontal="right" vertical="center" wrapText="1"/>
    </xf>
    <xf numFmtId="168" fontId="5" fillId="3" borderId="26" xfId="0" applyNumberFormat="1" applyFont="1" applyFill="1" applyBorder="1" applyAlignment="1">
      <alignment horizontal="right" vertical="center" wrapText="1"/>
    </xf>
    <xf numFmtId="168" fontId="5" fillId="3" borderId="6" xfId="0" applyNumberFormat="1" applyFont="1" applyFill="1" applyBorder="1" applyAlignment="1">
      <alignment horizontal="right" vertical="center" wrapText="1"/>
    </xf>
    <xf numFmtId="168" fontId="3" fillId="2" borderId="28" xfId="0" applyNumberFormat="1" applyFont="1" applyFill="1" applyBorder="1" applyAlignment="1" applyProtection="1">
      <alignment vertical="center"/>
      <protection locked="0"/>
    </xf>
    <xf numFmtId="168" fontId="3" fillId="2" borderId="29" xfId="0" applyNumberFormat="1" applyFont="1" applyFill="1" applyBorder="1" applyAlignment="1" applyProtection="1">
      <alignment vertical="center"/>
      <protection locked="0"/>
    </xf>
    <xf numFmtId="168" fontId="6" fillId="0" borderId="0" xfId="0" applyNumberFormat="1" applyFont="1"/>
    <xf numFmtId="168" fontId="3" fillId="2" borderId="30" xfId="0" applyNumberFormat="1" applyFont="1" applyFill="1" applyBorder="1" applyAlignment="1">
      <alignment horizontal="left"/>
    </xf>
    <xf numFmtId="168" fontId="3" fillId="2" borderId="31" xfId="0" applyNumberFormat="1" applyFont="1" applyFill="1" applyBorder="1" applyAlignment="1">
      <alignment horizontal="left"/>
    </xf>
    <xf numFmtId="168" fontId="3" fillId="2" borderId="32" xfId="0" applyNumberFormat="1" applyFont="1" applyFill="1" applyBorder="1" applyAlignment="1">
      <alignment horizontal="left"/>
    </xf>
    <xf numFmtId="168" fontId="3" fillId="2" borderId="33" xfId="0" applyNumberFormat="1" applyFont="1" applyFill="1" applyBorder="1" applyAlignment="1">
      <alignment horizontal="left"/>
    </xf>
    <xf numFmtId="168" fontId="5" fillId="5" borderId="28" xfId="0" applyNumberFormat="1" applyFont="1" applyFill="1" applyBorder="1" applyAlignment="1" applyProtection="1">
      <alignment vertical="center" wrapText="1"/>
      <protection locked="0"/>
    </xf>
    <xf numFmtId="168" fontId="5" fillId="5" borderId="29" xfId="0" applyNumberFormat="1" applyFont="1" applyFill="1" applyBorder="1" applyAlignment="1" applyProtection="1">
      <alignment vertical="center" wrapText="1"/>
      <protection locked="0"/>
    </xf>
    <xf numFmtId="168" fontId="5" fillId="7" borderId="31" xfId="0" applyNumberFormat="1" applyFont="1" applyFill="1" applyBorder="1" applyAlignment="1">
      <alignment horizontal="right" wrapText="1"/>
    </xf>
    <xf numFmtId="168" fontId="5" fillId="3" borderId="32" xfId="0" applyNumberFormat="1" applyFont="1" applyFill="1" applyBorder="1" applyAlignment="1">
      <alignment horizontal="right" wrapText="1"/>
    </xf>
    <xf numFmtId="168" fontId="3" fillId="0" borderId="0" xfId="0" applyNumberFormat="1" applyFont="1"/>
    <xf numFmtId="168" fontId="5" fillId="5" borderId="34" xfId="0" applyNumberFormat="1" applyFont="1" applyFill="1" applyBorder="1" applyAlignment="1" applyProtection="1">
      <alignment vertical="center" wrapText="1"/>
      <protection locked="0"/>
    </xf>
    <xf numFmtId="168" fontId="5" fillId="5" borderId="35" xfId="0" applyNumberFormat="1" applyFont="1" applyFill="1" applyBorder="1" applyAlignment="1" applyProtection="1">
      <alignment vertical="center" wrapText="1"/>
      <protection locked="0"/>
    </xf>
    <xf numFmtId="168" fontId="5" fillId="7" borderId="22" xfId="0" applyNumberFormat="1" applyFont="1" applyFill="1" applyBorder="1" applyAlignment="1">
      <alignment horizontal="right" wrapText="1"/>
    </xf>
    <xf numFmtId="168" fontId="5" fillId="3" borderId="14" xfId="0" applyNumberFormat="1" applyFont="1" applyFill="1" applyBorder="1" applyAlignment="1">
      <alignment horizontal="right" wrapText="1"/>
    </xf>
    <xf numFmtId="168" fontId="3" fillId="2" borderId="32" xfId="0" applyNumberFormat="1" applyFont="1" applyFill="1" applyBorder="1" applyProtection="1">
      <protection locked="0"/>
    </xf>
    <xf numFmtId="168" fontId="3" fillId="2" borderId="33" xfId="0" applyNumberFormat="1" applyFont="1" applyFill="1" applyBorder="1" applyProtection="1">
      <protection locked="0"/>
    </xf>
    <xf numFmtId="168" fontId="3" fillId="2" borderId="31" xfId="0" applyNumberFormat="1" applyFont="1" applyFill="1" applyBorder="1" applyProtection="1">
      <protection locked="0"/>
    </xf>
    <xf numFmtId="168" fontId="3" fillId="2" borderId="43" xfId="0" applyNumberFormat="1" applyFont="1" applyFill="1" applyBorder="1" applyProtection="1">
      <protection locked="0"/>
    </xf>
    <xf numFmtId="168" fontId="3" fillId="2" borderId="40" xfId="0" applyNumberFormat="1" applyFont="1" applyFill="1" applyBorder="1" applyAlignment="1">
      <alignment horizontal="right"/>
    </xf>
    <xf numFmtId="168" fontId="5" fillId="5" borderId="33" xfId="0" applyNumberFormat="1" applyFont="1" applyFill="1" applyBorder="1" applyAlignment="1" applyProtection="1">
      <alignment vertical="center" wrapText="1"/>
      <protection locked="0"/>
    </xf>
    <xf numFmtId="168" fontId="5" fillId="5" borderId="32" xfId="0" applyNumberFormat="1" applyFont="1" applyFill="1" applyBorder="1" applyAlignment="1" applyProtection="1">
      <alignment vertical="center" wrapText="1"/>
      <protection locked="0"/>
    </xf>
    <xf numFmtId="168" fontId="5" fillId="3" borderId="30" xfId="0" applyNumberFormat="1" applyFont="1" applyFill="1" applyBorder="1" applyAlignment="1">
      <alignment horizontal="right" vertical="center"/>
    </xf>
    <xf numFmtId="168" fontId="5" fillId="3" borderId="31" xfId="0" applyNumberFormat="1" applyFont="1" applyFill="1" applyBorder="1" applyAlignment="1">
      <alignment horizontal="right" vertical="center"/>
    </xf>
    <xf numFmtId="168" fontId="5" fillId="3" borderId="32" xfId="0" applyNumberFormat="1" applyFont="1" applyFill="1" applyBorder="1" applyAlignment="1">
      <alignment horizontal="right" vertical="center"/>
    </xf>
    <xf numFmtId="168" fontId="6" fillId="2" borderId="40" xfId="0" applyNumberFormat="1" applyFont="1" applyFill="1" applyBorder="1"/>
    <xf numFmtId="168" fontId="5" fillId="3" borderId="22" xfId="0" applyNumberFormat="1" applyFont="1" applyFill="1" applyBorder="1" applyAlignment="1">
      <alignment horizontal="right" vertical="center"/>
    </xf>
    <xf numFmtId="168" fontId="5" fillId="3" borderId="14" xfId="0" applyNumberFormat="1" applyFont="1" applyFill="1" applyBorder="1" applyAlignment="1">
      <alignment horizontal="right" vertical="center"/>
    </xf>
    <xf numFmtId="168" fontId="6" fillId="2" borderId="41" xfId="0" applyNumberFormat="1" applyFont="1" applyFill="1" applyBorder="1"/>
    <xf numFmtId="168" fontId="10" fillId="5" borderId="17" xfId="0" applyNumberFormat="1" applyFont="1" applyFill="1" applyBorder="1" applyProtection="1">
      <protection locked="0"/>
    </xf>
    <xf numFmtId="171" fontId="6" fillId="12" borderId="50" xfId="0" applyNumberFormat="1" applyFont="1" applyFill="1" applyBorder="1" applyProtection="1">
      <protection locked="0"/>
    </xf>
    <xf numFmtId="173" fontId="6" fillId="0" borderId="0" xfId="0" applyNumberFormat="1" applyFont="1" applyAlignment="1">
      <alignment horizontal="left" wrapText="1"/>
    </xf>
    <xf numFmtId="0" fontId="3" fillId="2" borderId="70" xfId="0" applyFont="1" applyFill="1" applyBorder="1" applyAlignment="1">
      <alignment horizontal="right" vertical="center"/>
    </xf>
    <xf numFmtId="0" fontId="5" fillId="0" borderId="71" xfId="0" applyFont="1" applyBorder="1" applyAlignment="1">
      <alignment vertical="top" wrapText="1"/>
    </xf>
    <xf numFmtId="0" fontId="13" fillId="9" borderId="73" xfId="0" applyFont="1" applyFill="1" applyBorder="1" applyAlignment="1">
      <alignment vertical="top" wrapText="1"/>
    </xf>
    <xf numFmtId="168" fontId="3" fillId="2" borderId="74" xfId="0" applyNumberFormat="1" applyFont="1" applyFill="1" applyBorder="1" applyAlignment="1" applyProtection="1">
      <alignment vertical="center"/>
      <protection locked="0"/>
    </xf>
    <xf numFmtId="49" fontId="5" fillId="5" borderId="75" xfId="0" applyNumberFormat="1" applyFont="1" applyFill="1" applyBorder="1" applyAlignment="1" applyProtection="1">
      <alignment vertical="top"/>
      <protection locked="0"/>
    </xf>
    <xf numFmtId="168" fontId="5" fillId="5" borderId="74" xfId="0" applyNumberFormat="1" applyFont="1" applyFill="1" applyBorder="1" applyAlignment="1" applyProtection="1">
      <alignment vertical="center" wrapText="1"/>
      <protection locked="0"/>
    </xf>
    <xf numFmtId="0" fontId="5" fillId="0" borderId="73" xfId="0" applyFont="1" applyBorder="1" applyAlignment="1">
      <alignment vertical="top"/>
    </xf>
    <xf numFmtId="0" fontId="5" fillId="0" borderId="76" xfId="0" applyFont="1" applyBorder="1" applyAlignment="1">
      <alignment vertical="top" wrapText="1"/>
    </xf>
    <xf numFmtId="168" fontId="5" fillId="5" borderId="77" xfId="0" applyNumberFormat="1" applyFont="1" applyFill="1" applyBorder="1" applyAlignment="1" applyProtection="1">
      <alignment vertical="center" wrapText="1"/>
      <protection locked="0"/>
    </xf>
    <xf numFmtId="0" fontId="3" fillId="10" borderId="78" xfId="0" applyFont="1" applyFill="1" applyBorder="1" applyAlignment="1">
      <alignment vertical="top" wrapText="1"/>
    </xf>
    <xf numFmtId="168" fontId="3" fillId="10" borderId="79" xfId="0" applyNumberFormat="1" applyFont="1" applyFill="1" applyBorder="1" applyAlignment="1" applyProtection="1">
      <alignment horizontal="right" wrapText="1"/>
      <protection locked="0"/>
    </xf>
    <xf numFmtId="168" fontId="3" fillId="10" borderId="80" xfId="0" applyNumberFormat="1" applyFont="1" applyFill="1" applyBorder="1" applyAlignment="1" applyProtection="1">
      <alignment horizontal="right" wrapText="1"/>
      <protection locked="0"/>
    </xf>
    <xf numFmtId="0" fontId="5" fillId="0" borderId="27" xfId="0" applyFont="1" applyBorder="1" applyAlignment="1">
      <alignment horizontal="left" vertical="center" wrapText="1" indent="2"/>
    </xf>
    <xf numFmtId="0" fontId="11" fillId="2" borderId="42" xfId="0" applyFont="1" applyFill="1" applyBorder="1" applyAlignment="1">
      <alignment horizontal="left" vertical="center"/>
    </xf>
    <xf numFmtId="0" fontId="3" fillId="2" borderId="92" xfId="0" applyFont="1" applyFill="1" applyBorder="1" applyAlignment="1">
      <alignment horizontal="right" vertical="center"/>
    </xf>
    <xf numFmtId="0" fontId="3" fillId="8" borderId="93" xfId="0" applyFont="1" applyFill="1" applyBorder="1" applyAlignment="1">
      <alignment horizontal="right" vertical="center"/>
    </xf>
    <xf numFmtId="168" fontId="5" fillId="7" borderId="94" xfId="0" applyNumberFormat="1" applyFont="1" applyFill="1" applyBorder="1" applyAlignment="1">
      <alignment horizontal="right" vertical="center" wrapText="1"/>
    </xf>
    <xf numFmtId="168" fontId="5" fillId="3" borderId="95" xfId="0" applyNumberFormat="1" applyFont="1" applyFill="1" applyBorder="1" applyAlignment="1">
      <alignment horizontal="right" vertical="center" wrapText="1"/>
    </xf>
    <xf numFmtId="168" fontId="3" fillId="2" borderId="96" xfId="0" applyNumberFormat="1" applyFont="1" applyFill="1" applyBorder="1" applyAlignment="1">
      <alignment horizontal="left"/>
    </xf>
    <xf numFmtId="168" fontId="3" fillId="2" borderId="97" xfId="0" applyNumberFormat="1" applyFont="1" applyFill="1" applyBorder="1" applyAlignment="1">
      <alignment horizontal="left"/>
    </xf>
    <xf numFmtId="168" fontId="5" fillId="7" borderId="96" xfId="0" applyNumberFormat="1" applyFont="1" applyFill="1" applyBorder="1" applyAlignment="1">
      <alignment horizontal="right" wrapText="1"/>
    </xf>
    <xf numFmtId="168" fontId="5" fillId="3" borderId="98" xfId="0" applyNumberFormat="1" applyFont="1" applyFill="1" applyBorder="1" applyAlignment="1">
      <alignment horizontal="right" wrapText="1"/>
    </xf>
    <xf numFmtId="168" fontId="5" fillId="7" borderId="92" xfId="0" applyNumberFormat="1" applyFont="1" applyFill="1" applyBorder="1" applyAlignment="1">
      <alignment horizontal="right" wrapText="1"/>
    </xf>
    <xf numFmtId="168" fontId="5" fillId="3" borderId="99" xfId="0" applyNumberFormat="1" applyFont="1" applyFill="1" applyBorder="1" applyAlignment="1">
      <alignment horizontal="right" wrapText="1"/>
    </xf>
    <xf numFmtId="168" fontId="3" fillId="10" borderId="100" xfId="0" applyNumberFormat="1" applyFont="1" applyFill="1" applyBorder="1" applyAlignment="1">
      <alignment horizontal="right" wrapText="1"/>
    </xf>
    <xf numFmtId="168" fontId="3" fillId="10" borderId="79" xfId="0" applyNumberFormat="1" applyFont="1" applyFill="1" applyBorder="1" applyAlignment="1">
      <alignment horizontal="right" wrapText="1"/>
    </xf>
    <xf numFmtId="168" fontId="3" fillId="10" borderId="80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 wrapText="1"/>
    </xf>
    <xf numFmtId="0" fontId="5" fillId="0" borderId="39" xfId="0" applyFont="1" applyBorder="1" applyAlignment="1">
      <alignment horizontal="left" vertical="center" wrapText="1" indent="1"/>
    </xf>
    <xf numFmtId="168" fontId="5" fillId="5" borderId="9" xfId="0" applyNumberFormat="1" applyFont="1" applyFill="1" applyBorder="1" applyAlignment="1" applyProtection="1">
      <alignment vertical="center" wrapText="1"/>
      <protection locked="0"/>
    </xf>
    <xf numFmtId="168" fontId="5" fillId="5" borderId="10" xfId="0" applyNumberFormat="1" applyFont="1" applyFill="1" applyBorder="1" applyAlignment="1" applyProtection="1">
      <alignment vertical="center" wrapText="1"/>
      <protection locked="0"/>
    </xf>
    <xf numFmtId="0" fontId="3" fillId="2" borderId="101" xfId="0" applyFont="1" applyFill="1" applyBorder="1" applyAlignment="1">
      <alignment horizontal="right" vertical="center"/>
    </xf>
    <xf numFmtId="0" fontId="3" fillId="2" borderId="102" xfId="0" applyFont="1" applyFill="1" applyBorder="1" applyAlignment="1">
      <alignment horizontal="right" vertical="center"/>
    </xf>
    <xf numFmtId="0" fontId="3" fillId="8" borderId="103" xfId="0" applyFont="1" applyFill="1" applyBorder="1" applyAlignment="1">
      <alignment horizontal="right" vertical="center"/>
    </xf>
    <xf numFmtId="0" fontId="3" fillId="8" borderId="83" xfId="0" applyFont="1" applyFill="1" applyBorder="1" applyAlignment="1">
      <alignment horizontal="right" vertical="center"/>
    </xf>
    <xf numFmtId="0" fontId="5" fillId="0" borderId="104" xfId="0" applyFont="1" applyBorder="1" applyAlignment="1">
      <alignment vertical="center" wrapText="1"/>
    </xf>
    <xf numFmtId="168" fontId="5" fillId="5" borderId="60" xfId="0" applyNumberFormat="1" applyFont="1" applyFill="1" applyBorder="1" applyAlignment="1" applyProtection="1">
      <alignment vertical="center" wrapText="1"/>
      <protection locked="0"/>
    </xf>
    <xf numFmtId="168" fontId="5" fillId="5" borderId="105" xfId="0" applyNumberFormat="1" applyFont="1" applyFill="1" applyBorder="1" applyAlignment="1" applyProtection="1">
      <alignment vertical="center" wrapText="1"/>
      <protection locked="0"/>
    </xf>
    <xf numFmtId="0" fontId="3" fillId="10" borderId="106" xfId="0" applyFont="1" applyFill="1" applyBorder="1" applyAlignment="1">
      <alignment wrapText="1"/>
    </xf>
    <xf numFmtId="168" fontId="3" fillId="10" borderId="107" xfId="0" applyNumberFormat="1" applyFont="1" applyFill="1" applyBorder="1" applyAlignment="1" applyProtection="1">
      <alignment horizontal="right" wrapText="1"/>
      <protection locked="0"/>
    </xf>
    <xf numFmtId="168" fontId="3" fillId="10" borderId="108" xfId="0" applyNumberFormat="1" applyFont="1" applyFill="1" applyBorder="1" applyAlignment="1" applyProtection="1">
      <alignment horizontal="right" wrapText="1"/>
      <protection locked="0"/>
    </xf>
    <xf numFmtId="168" fontId="3" fillId="2" borderId="109" xfId="0" applyNumberFormat="1" applyFont="1" applyFill="1" applyBorder="1" applyProtection="1">
      <protection locked="0"/>
    </xf>
    <xf numFmtId="168" fontId="5" fillId="5" borderId="109" xfId="0" applyNumberFormat="1" applyFont="1" applyFill="1" applyBorder="1" applyAlignment="1" applyProtection="1">
      <alignment vertical="center" wrapText="1"/>
      <protection locked="0"/>
    </xf>
    <xf numFmtId="168" fontId="5" fillId="5" borderId="110" xfId="0" applyNumberFormat="1" applyFont="1" applyFill="1" applyBorder="1" applyAlignment="1" applyProtection="1">
      <alignment vertical="center" wrapText="1"/>
      <protection locked="0"/>
    </xf>
    <xf numFmtId="0" fontId="1" fillId="2" borderId="51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horizontal="left" vertical="center"/>
    </xf>
    <xf numFmtId="165" fontId="3" fillId="2" borderId="19" xfId="0" applyNumberFormat="1" applyFont="1" applyFill="1" applyBorder="1" applyAlignment="1">
      <alignment horizontal="left"/>
    </xf>
    <xf numFmtId="164" fontId="5" fillId="5" borderId="10" xfId="0" applyNumberFormat="1" applyFont="1" applyFill="1" applyBorder="1" applyAlignment="1" applyProtection="1">
      <alignment horizontal="right" vertical="center" wrapText="1"/>
      <protection locked="0"/>
    </xf>
    <xf numFmtId="164" fontId="5" fillId="5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112" xfId="0" applyFont="1" applyFill="1" applyBorder="1" applyAlignment="1">
      <alignment horizontal="right" vertical="center"/>
    </xf>
    <xf numFmtId="0" fontId="4" fillId="4" borderId="113" xfId="0" applyFont="1" applyFill="1" applyBorder="1" applyAlignment="1">
      <alignment horizontal="right" vertical="center"/>
    </xf>
    <xf numFmtId="0" fontId="4" fillId="4" borderId="114" xfId="0" applyFont="1" applyFill="1" applyBorder="1" applyAlignment="1">
      <alignment horizontal="right" vertical="center"/>
    </xf>
    <xf numFmtId="168" fontId="5" fillId="3" borderId="19" xfId="0" applyNumberFormat="1" applyFont="1" applyFill="1" applyBorder="1" applyAlignment="1">
      <alignment horizontal="right" vertical="center"/>
    </xf>
    <xf numFmtId="168" fontId="5" fillId="3" borderId="20" xfId="0" applyNumberFormat="1" applyFont="1" applyFill="1" applyBorder="1" applyAlignment="1">
      <alignment horizontal="right" vertical="center"/>
    </xf>
    <xf numFmtId="168" fontId="5" fillId="3" borderId="9" xfId="0" applyNumberFormat="1" applyFont="1" applyFill="1" applyBorder="1" applyAlignment="1">
      <alignment horizontal="right" vertical="center"/>
    </xf>
    <xf numFmtId="168" fontId="3" fillId="2" borderId="40" xfId="0" applyNumberFormat="1" applyFont="1" applyFill="1" applyBorder="1" applyAlignment="1">
      <alignment horizontal="left"/>
    </xf>
    <xf numFmtId="168" fontId="5" fillId="3" borderId="13" xfId="0" applyNumberFormat="1" applyFont="1" applyFill="1" applyBorder="1" applyAlignment="1">
      <alignment horizontal="right" vertical="center"/>
    </xf>
    <xf numFmtId="168" fontId="5" fillId="3" borderId="11" xfId="0" applyNumberFormat="1" applyFont="1" applyFill="1" applyBorder="1" applyAlignment="1">
      <alignment horizontal="right" vertical="center"/>
    </xf>
    <xf numFmtId="0" fontId="4" fillId="9" borderId="118" xfId="0" applyFont="1" applyFill="1" applyBorder="1"/>
    <xf numFmtId="0" fontId="2" fillId="14" borderId="119" xfId="0" applyFont="1" applyFill="1" applyBorder="1" applyAlignment="1">
      <alignment horizontal="centerContinuous"/>
    </xf>
    <xf numFmtId="0" fontId="10" fillId="9" borderId="120" xfId="0" applyFont="1" applyFill="1" applyBorder="1"/>
    <xf numFmtId="0" fontId="3" fillId="3" borderId="85" xfId="0" applyFont="1" applyFill="1" applyBorder="1" applyAlignment="1">
      <alignment horizontal="left"/>
    </xf>
    <xf numFmtId="0" fontId="3" fillId="3" borderId="84" xfId="0" applyFont="1" applyFill="1" applyBorder="1" applyAlignment="1">
      <alignment horizontal="left"/>
    </xf>
    <xf numFmtId="0" fontId="3" fillId="3" borderId="86" xfId="0" applyFont="1" applyFill="1" applyBorder="1" applyAlignment="1">
      <alignment horizontal="left"/>
    </xf>
    <xf numFmtId="0" fontId="3" fillId="3" borderId="82" xfId="0" applyFont="1" applyFill="1" applyBorder="1" applyAlignment="1">
      <alignment horizontal="left"/>
    </xf>
    <xf numFmtId="0" fontId="27" fillId="22" borderId="127" xfId="0" applyFont="1" applyFill="1" applyBorder="1" applyAlignment="1">
      <alignment horizontal="right" vertical="center"/>
    </xf>
    <xf numFmtId="0" fontId="27" fillId="22" borderId="128" xfId="0" applyFont="1" applyFill="1" applyBorder="1" applyAlignment="1">
      <alignment horizontal="right" vertical="center"/>
    </xf>
    <xf numFmtId="0" fontId="27" fillId="23" borderId="128" xfId="0" applyFont="1" applyFill="1" applyBorder="1" applyAlignment="1">
      <alignment horizontal="right" vertical="center"/>
    </xf>
    <xf numFmtId="168" fontId="25" fillId="5" borderId="28" xfId="0" applyNumberFormat="1" applyFont="1" applyFill="1" applyBorder="1" applyAlignment="1" applyProtection="1">
      <alignment vertical="center" wrapText="1"/>
      <protection locked="0"/>
    </xf>
    <xf numFmtId="168" fontId="22" fillId="5" borderId="28" xfId="0" applyNumberFormat="1" applyFont="1" applyFill="1" applyBorder="1" applyAlignment="1" applyProtection="1">
      <alignment vertical="center" wrapText="1"/>
      <protection locked="0"/>
    </xf>
    <xf numFmtId="49" fontId="5" fillId="0" borderId="27" xfId="0" applyNumberFormat="1" applyFont="1" applyBorder="1" applyAlignment="1">
      <alignment horizontal="left" vertical="center" wrapText="1" indent="2"/>
    </xf>
    <xf numFmtId="49" fontId="5" fillId="0" borderId="73" xfId="0" applyNumberFormat="1" applyFont="1" applyBorder="1" applyAlignment="1">
      <alignment horizontal="left" vertical="top" indent="2"/>
    </xf>
    <xf numFmtId="168" fontId="5" fillId="5" borderId="72" xfId="0" applyNumberFormat="1" applyFont="1" applyFill="1" applyBorder="1" applyAlignment="1" applyProtection="1">
      <alignment vertical="center" wrapText="1"/>
      <protection locked="0"/>
    </xf>
    <xf numFmtId="168" fontId="5" fillId="5" borderId="118" xfId="0" applyNumberFormat="1" applyFont="1" applyFill="1" applyBorder="1" applyAlignment="1" applyProtection="1">
      <alignment vertical="center" wrapText="1"/>
      <protection locked="0"/>
    </xf>
    <xf numFmtId="168" fontId="5" fillId="5" borderId="141" xfId="0" applyNumberFormat="1" applyFont="1" applyFill="1" applyBorder="1" applyAlignment="1" applyProtection="1">
      <alignment vertical="center" wrapText="1"/>
      <protection locked="0"/>
    </xf>
    <xf numFmtId="168" fontId="22" fillId="5" borderId="141" xfId="0" applyNumberFormat="1" applyFont="1" applyFill="1" applyBorder="1" applyAlignment="1" applyProtection="1">
      <alignment vertical="center" wrapText="1"/>
      <protection locked="0"/>
    </xf>
    <xf numFmtId="168" fontId="5" fillId="5" borderId="129" xfId="0" applyNumberFormat="1" applyFont="1" applyFill="1" applyBorder="1" applyAlignment="1" applyProtection="1">
      <alignment vertical="center" wrapText="1"/>
      <protection locked="0"/>
    </xf>
    <xf numFmtId="168" fontId="3" fillId="2" borderId="142" xfId="0" applyNumberFormat="1" applyFont="1" applyFill="1" applyBorder="1" applyAlignment="1" applyProtection="1">
      <alignment vertical="center"/>
      <protection locked="0"/>
    </xf>
    <xf numFmtId="168" fontId="5" fillId="5" borderId="142" xfId="0" applyNumberFormat="1" applyFont="1" applyFill="1" applyBorder="1" applyAlignment="1" applyProtection="1">
      <alignment vertical="center" wrapText="1"/>
      <protection locked="0"/>
    </xf>
    <xf numFmtId="168" fontId="22" fillId="5" borderId="142" xfId="0" applyNumberFormat="1" applyFont="1" applyFill="1" applyBorder="1" applyAlignment="1" applyProtection="1">
      <alignment vertical="center" wrapText="1"/>
      <protection locked="0"/>
    </xf>
    <xf numFmtId="168" fontId="25" fillId="5" borderId="142" xfId="0" applyNumberFormat="1" applyFont="1" applyFill="1" applyBorder="1" applyAlignment="1" applyProtection="1">
      <alignment vertical="center" wrapText="1"/>
      <protection locked="0"/>
    </xf>
    <xf numFmtId="168" fontId="5" fillId="5" borderId="143" xfId="0" applyNumberFormat="1" applyFont="1" applyFill="1" applyBorder="1" applyAlignment="1" applyProtection="1">
      <alignment vertical="center" wrapText="1"/>
      <protection locked="0"/>
    </xf>
    <xf numFmtId="168" fontId="5" fillId="5" borderId="144" xfId="0" applyNumberFormat="1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>
      <alignment horizontal="left" wrapText="1"/>
    </xf>
    <xf numFmtId="0" fontId="17" fillId="16" borderId="66" xfId="0" applyFont="1" applyFill="1" applyBorder="1"/>
    <xf numFmtId="0" fontId="17" fillId="16" borderId="67" xfId="0" applyFont="1" applyFill="1" applyBorder="1" applyAlignment="1">
      <alignment wrapText="1"/>
    </xf>
    <xf numFmtId="170" fontId="17" fillId="16" borderId="67" xfId="0" applyNumberFormat="1" applyFont="1" applyFill="1" applyBorder="1" applyAlignment="1">
      <alignment horizontal="right"/>
    </xf>
    <xf numFmtId="168" fontId="17" fillId="16" borderId="123" xfId="0" applyNumberFormat="1" applyFont="1" applyFill="1" applyBorder="1" applyAlignment="1">
      <alignment horizontal="right"/>
    </xf>
    <xf numFmtId="168" fontId="17" fillId="16" borderId="66" xfId="0" applyNumberFormat="1" applyFont="1" applyFill="1" applyBorder="1" applyAlignment="1">
      <alignment horizontal="right"/>
    </xf>
    <xf numFmtId="0" fontId="5" fillId="3" borderId="121" xfId="0" applyFont="1" applyFill="1" applyBorder="1" applyAlignment="1">
      <alignment horizontal="center"/>
    </xf>
    <xf numFmtId="0" fontId="5" fillId="3" borderId="98" xfId="0" applyFont="1" applyFill="1" applyBorder="1" applyAlignment="1">
      <alignment horizontal="center"/>
    </xf>
    <xf numFmtId="0" fontId="5" fillId="3" borderId="145" xfId="0" applyFont="1" applyFill="1" applyBorder="1" applyAlignment="1">
      <alignment horizontal="center"/>
    </xf>
    <xf numFmtId="0" fontId="5" fillId="3" borderId="146" xfId="0" applyFont="1" applyFill="1" applyBorder="1" applyAlignment="1">
      <alignment horizontal="center"/>
    </xf>
    <xf numFmtId="0" fontId="15" fillId="11" borderId="44" xfId="0" applyFont="1" applyFill="1" applyBorder="1" applyAlignment="1">
      <alignment horizontal="center" vertical="center" wrapText="1"/>
    </xf>
    <xf numFmtId="0" fontId="15" fillId="11" borderId="45" xfId="0" applyFont="1" applyFill="1" applyBorder="1" applyAlignment="1">
      <alignment horizontal="center" vertical="center" wrapText="1"/>
    </xf>
    <xf numFmtId="0" fontId="15" fillId="11" borderId="46" xfId="0" applyFont="1" applyFill="1" applyBorder="1" applyAlignment="1">
      <alignment horizontal="center" vertical="center" wrapText="1"/>
    </xf>
    <xf numFmtId="0" fontId="15" fillId="11" borderId="47" xfId="0" applyFont="1" applyFill="1" applyBorder="1" applyAlignment="1">
      <alignment horizontal="center" vertical="center" wrapText="1"/>
    </xf>
    <xf numFmtId="0" fontId="15" fillId="11" borderId="48" xfId="0" applyFont="1" applyFill="1" applyBorder="1" applyAlignment="1">
      <alignment horizontal="center" vertical="center" wrapText="1"/>
    </xf>
    <xf numFmtId="0" fontId="15" fillId="11" borderId="49" xfId="0" applyFont="1" applyFill="1" applyBorder="1" applyAlignment="1">
      <alignment horizontal="center" vertical="center" wrapText="1"/>
    </xf>
    <xf numFmtId="0" fontId="4" fillId="8" borderId="72" xfId="0" applyFont="1" applyFill="1" applyBorder="1" applyAlignment="1">
      <alignment horizontal="center" vertical="center"/>
    </xf>
    <xf numFmtId="0" fontId="4" fillId="8" borderId="115" xfId="0" applyFont="1" applyFill="1" applyBorder="1" applyAlignment="1">
      <alignment horizontal="center" vertical="center"/>
    </xf>
    <xf numFmtId="0" fontId="4" fillId="13" borderId="116" xfId="0" applyFont="1" applyFill="1" applyBorder="1" applyAlignment="1">
      <alignment horizontal="center" vertical="center" wrapText="1"/>
    </xf>
    <xf numFmtId="0" fontId="4" fillId="13" borderId="117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8" borderId="87" xfId="0" applyFont="1" applyFill="1" applyBorder="1" applyAlignment="1">
      <alignment horizontal="center" vertical="center"/>
    </xf>
    <xf numFmtId="0" fontId="3" fillId="8" borderId="88" xfId="0" applyFont="1" applyFill="1" applyBorder="1" applyAlignment="1">
      <alignment horizontal="center" vertical="center"/>
    </xf>
    <xf numFmtId="0" fontId="3" fillId="8" borderId="89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91" xfId="0" applyFont="1" applyFill="1" applyBorder="1" applyAlignment="1">
      <alignment horizontal="center"/>
    </xf>
    <xf numFmtId="164" fontId="3" fillId="4" borderId="87" xfId="0" applyNumberFormat="1" applyFont="1" applyFill="1" applyBorder="1" applyAlignment="1">
      <alignment horizontal="center" vertical="center"/>
    </xf>
    <xf numFmtId="164" fontId="3" fillId="4" borderId="88" xfId="0" applyNumberFormat="1" applyFont="1" applyFill="1" applyBorder="1" applyAlignment="1">
      <alignment horizontal="center" vertical="center"/>
    </xf>
    <xf numFmtId="164" fontId="3" fillId="4" borderId="89" xfId="0" applyNumberFormat="1" applyFont="1" applyFill="1" applyBorder="1" applyAlignment="1">
      <alignment horizontal="center" vertical="center"/>
    </xf>
    <xf numFmtId="0" fontId="3" fillId="7" borderId="87" xfId="0" applyFont="1" applyFill="1" applyBorder="1" applyAlignment="1">
      <alignment horizontal="center" vertical="center"/>
    </xf>
    <xf numFmtId="0" fontId="3" fillId="7" borderId="111" xfId="0" applyFont="1" applyFill="1" applyBorder="1" applyAlignment="1">
      <alignment horizontal="center" vertical="center"/>
    </xf>
    <xf numFmtId="0" fontId="3" fillId="7" borderId="88" xfId="0" applyFont="1" applyFill="1" applyBorder="1" applyAlignment="1">
      <alignment horizontal="center" vertical="center"/>
    </xf>
    <xf numFmtId="0" fontId="3" fillId="7" borderId="89" xfId="0" applyFont="1" applyFill="1" applyBorder="1" applyAlignment="1">
      <alignment horizontal="center" vertical="center"/>
    </xf>
  </cellXfs>
  <cellStyles count="716">
    <cellStyle name=" 1" xfId="18" xr:uid="{FA64759E-3E91-4AF8-858C-7D72A76A13A9}"/>
    <cellStyle name=" 1 2" xfId="19" xr:uid="{A9F9FC2A-C31B-429D-9D0C-1497FD4874D9}"/>
    <cellStyle name=" 1 2 2" xfId="20" xr:uid="{D4296DFA-0809-4420-A486-34A4E0C0970F}"/>
    <cellStyle name=" 1 2 3" xfId="21" xr:uid="{727504A1-07DA-4B3C-A17E-ECB630BC87F2}"/>
    <cellStyle name=" 1 3" xfId="22" xr:uid="{E104C8F6-3544-4B73-8645-68F40DC01897}"/>
    <cellStyle name=" 1 3 2" xfId="23" xr:uid="{1921CCE1-8093-4BDC-B4FB-50ED79B7855E}"/>
    <cellStyle name=" 1 4" xfId="24" xr:uid="{C25A2F26-943C-4529-A673-906ABA086DBB}"/>
    <cellStyle name=" 1_29(d) - Gas extensions -tariffs" xfId="25" xr:uid="{8BF3E52E-8AD4-46F3-A8CB-11B8E95FE471}"/>
    <cellStyle name="_3GIS model v2.77_Distribution Business_Retail Fin Perform " xfId="26" xr:uid="{9E09EFE3-E6E8-41AD-8155-81AF998B0246}"/>
    <cellStyle name="_3GIS model v2.77_Fleet Overhead Costs 2_Retail Fin Perform " xfId="27" xr:uid="{AB04ED13-8655-4898-9753-7F1A0F8F05F6}"/>
    <cellStyle name="_3GIS model v2.77_Fleet Overhead Costs_Retail Fin Perform " xfId="28" xr:uid="{AD3B3CE6-DDD2-48B5-A6C7-6BAB7006E577}"/>
    <cellStyle name="_3GIS model v2.77_Forecast 2_Retail Fin Perform " xfId="29" xr:uid="{9E745D05-2555-4ED9-B8A0-C304D8A6A071}"/>
    <cellStyle name="_3GIS model v2.77_Forecast_Retail Fin Perform " xfId="30" xr:uid="{FB3B9809-F913-4C82-8923-0BE96DB789CB}"/>
    <cellStyle name="_3GIS model v2.77_Funding &amp; Cashflow_1_Retail Fin Perform " xfId="31" xr:uid="{F353698E-83AC-4D9E-B3A2-42C8AF1732C2}"/>
    <cellStyle name="_3GIS model v2.77_Funding &amp; Cashflow_Retail Fin Perform " xfId="32" xr:uid="{F9C21CAB-F35F-4835-9743-074F12F2D603}"/>
    <cellStyle name="_3GIS model v2.77_Group P&amp;L_1_Retail Fin Perform " xfId="33" xr:uid="{BBABF9D2-5D0F-407A-A005-C7FE26CFD821}"/>
    <cellStyle name="_3GIS model v2.77_Group P&amp;L_Retail Fin Perform " xfId="34" xr:uid="{C60E1157-8ABB-4538-8DE1-B4B2A0F12B89}"/>
    <cellStyle name="_3GIS model v2.77_Opening  Detailed BS_Retail Fin Perform " xfId="35" xr:uid="{3D0E429A-A9CC-493D-84B0-0F9223BD0995}"/>
    <cellStyle name="_3GIS model v2.77_OUTPUT DB_Retail Fin Perform " xfId="36" xr:uid="{3E11485D-421B-4FC0-BAA3-87E5A3BA70C6}"/>
    <cellStyle name="_3GIS model v2.77_OUTPUT EB_Retail Fin Perform " xfId="37" xr:uid="{1C7656EE-01EC-4A18-83F4-CE8CB7159F73}"/>
    <cellStyle name="_3GIS model v2.77_Report_Retail Fin Perform " xfId="38" xr:uid="{4163BD72-6FF7-41B7-AFDC-DD8307E2E776}"/>
    <cellStyle name="_3GIS model v2.77_Retail Fin Perform " xfId="39" xr:uid="{46CE51C7-803E-4F0D-825B-0450513983A0}"/>
    <cellStyle name="_3GIS model v2.77_Sheet2 2_Retail Fin Perform " xfId="40" xr:uid="{B2FE81B6-9269-43D1-B091-7355AF59DD08}"/>
    <cellStyle name="_3GIS model v2.77_Sheet2_Retail Fin Perform " xfId="41" xr:uid="{0FF414CD-42EE-4B06-A66C-D7032E634CCF}"/>
    <cellStyle name="_Capex" xfId="42" xr:uid="{E95400A2-D897-4C59-8681-0B2F8B37D986}"/>
    <cellStyle name="_Capex 2" xfId="43" xr:uid="{3B8A86E6-834B-4E36-B7ED-53B845053403}"/>
    <cellStyle name="_Capex_29(d) - Gas extensions -tariffs" xfId="44" xr:uid="{3DD53B3C-C48F-4405-9D5F-E9F68AB4503F}"/>
    <cellStyle name="_UED AMP 2009-14 Final 250309 Less PU" xfId="45" xr:uid="{0F19CF97-66BE-4A96-9823-AFBD4E434178}"/>
    <cellStyle name="_UED AMP 2009-14 Final 250309 Less PU_1011 monthly" xfId="46" xr:uid="{F0153F1D-8FCC-4630-9B0B-DF6874377AE1}"/>
    <cellStyle name="20% - Accent1 2" xfId="47" xr:uid="{2089643D-D184-47B3-B568-AF432CD5DA48}"/>
    <cellStyle name="20% - Accent1 3" xfId="48" xr:uid="{AB6DE388-D401-49A8-A68A-67532F94E707}"/>
    <cellStyle name="20% - Accent2 2" xfId="49" xr:uid="{86C971B9-9196-4867-AC81-C91A5E777F5A}"/>
    <cellStyle name="20% - Accent3 2" xfId="50" xr:uid="{BB83CCD2-039F-4236-A4E6-D709D02342D6}"/>
    <cellStyle name="20% - Accent4 2" xfId="51" xr:uid="{7D124C1B-C1E9-4BBA-9809-0D4C22CCECBF}"/>
    <cellStyle name="20% - Accent5 2" xfId="52" xr:uid="{386962A0-75F0-49F7-BA0C-CD9F6A70DA01}"/>
    <cellStyle name="20% - Accent6 2" xfId="53" xr:uid="{A64F5867-29D4-4D6B-86F8-F8C684516503}"/>
    <cellStyle name="40% - Accent1 2" xfId="54" xr:uid="{8DC7EE63-AD11-4CB2-9A8E-E652FF5AFC89}"/>
    <cellStyle name="40% - Accent1 3" xfId="55" xr:uid="{FC3820A5-8B75-4CB8-B3C5-1958E7D46CB3}"/>
    <cellStyle name="40% - Accent2 2" xfId="56" xr:uid="{CA273D2E-195D-47C8-AD66-A896362B098E}"/>
    <cellStyle name="40% - Accent3 2" xfId="57" xr:uid="{D67E25EF-85A2-4055-AB5B-DBF40487B167}"/>
    <cellStyle name="40% - Accent4 2" xfId="58" xr:uid="{F2D36D84-83BA-482A-BF34-D4052BE993D9}"/>
    <cellStyle name="40% - Accent5 2" xfId="59" xr:uid="{0108E737-1B9F-4560-9228-11921FAF68B3}"/>
    <cellStyle name="40% - Accent6 2" xfId="60" xr:uid="{0CEA64D2-2286-4343-BBDB-304C199806BE}"/>
    <cellStyle name="60% - Accent1 2" xfId="61" xr:uid="{82857445-C7F2-4DC8-9604-A16E912816E5}"/>
    <cellStyle name="60% - Accent2 2" xfId="62" xr:uid="{3B7EE3A4-71EB-40E6-B643-6B94BA531AEA}"/>
    <cellStyle name="60% - Accent3 2" xfId="63" xr:uid="{82B50113-0190-4BDF-8D4E-E4CD34D11C4E}"/>
    <cellStyle name="60% - Accent4 2" xfId="64" xr:uid="{0F6B51BB-DA4B-4004-8F57-6159765A801E}"/>
    <cellStyle name="60% - Accent5 2" xfId="65" xr:uid="{693B3D7B-0814-48DA-8171-B33DC15E1FBB}"/>
    <cellStyle name="60% - Accent6 2" xfId="66" xr:uid="{AE529B5E-487E-4D25-99AB-0D7E692AC7B7}"/>
    <cellStyle name="Accent1 - 20%" xfId="67" xr:uid="{687CE19B-232B-47CA-AF15-9EA312BCDD5A}"/>
    <cellStyle name="Accent1 - 40%" xfId="68" xr:uid="{35B38000-6238-45E2-A443-959E777B18E7}"/>
    <cellStyle name="Accent1 - 60%" xfId="69" xr:uid="{7C1A3410-FE5E-477A-9F86-E3A776295028}"/>
    <cellStyle name="Accent1 2" xfId="70" xr:uid="{67606532-FFBB-4B91-B53E-6B30A701DC44}"/>
    <cellStyle name="Accent1 3" xfId="680" xr:uid="{93B850C6-7D7D-465E-A89F-117EA7A33276}"/>
    <cellStyle name="Accent1 4" xfId="681" xr:uid="{7919522B-2603-440E-8C8C-ED1957C489AD}"/>
    <cellStyle name="Accent1 5" xfId="682" xr:uid="{98175993-A47E-4276-BFC6-603FB2EBBF73}"/>
    <cellStyle name="Accent2 - 20%" xfId="71" xr:uid="{9FC28401-82E1-4D6B-9BE2-68FBE4E10623}"/>
    <cellStyle name="Accent2 - 40%" xfId="72" xr:uid="{4A536E4C-7CF8-45DC-9864-2EDC01551479}"/>
    <cellStyle name="Accent2 - 60%" xfId="73" xr:uid="{66BD4F3C-D835-4174-A4C1-F347FAE3FE52}"/>
    <cellStyle name="Accent2 2" xfId="74" xr:uid="{B61ADD7B-F1E1-4861-804E-70DA22DF6F17}"/>
    <cellStyle name="Accent2 3" xfId="683" xr:uid="{4E7C4A49-C13B-4381-A738-B3D9091ECFF5}"/>
    <cellStyle name="Accent2 4" xfId="684" xr:uid="{1AB4E4DD-5726-4A2C-8FD7-0BC28E32FB54}"/>
    <cellStyle name="Accent2 5" xfId="685" xr:uid="{BC940481-0460-4093-AB24-85057879F1DE}"/>
    <cellStyle name="Accent3 - 20%" xfId="75" xr:uid="{17062D15-37EC-4E19-9D5B-E7E65185C3E7}"/>
    <cellStyle name="Accent3 - 40%" xfId="76" xr:uid="{23CA00C3-503D-483B-9E55-2989C9795246}"/>
    <cellStyle name="Accent3 - 60%" xfId="77" xr:uid="{F1C14FE3-D6AF-48BC-B22A-FA63A055F3A8}"/>
    <cellStyle name="Accent3 2" xfId="78" xr:uid="{8F1B6C0A-1AF1-4FE0-81B6-0ADF84D0F9BE}"/>
    <cellStyle name="Accent3 3" xfId="686" xr:uid="{02EA603E-9EC9-4F72-A032-FBE9A8B4155F}"/>
    <cellStyle name="Accent3 4" xfId="687" xr:uid="{212D7D28-7E15-4D1C-B865-50E60A550649}"/>
    <cellStyle name="Accent3 5" xfId="688" xr:uid="{52A835AF-252D-42EA-9C02-B9B2BF2E386D}"/>
    <cellStyle name="Accent4 - 20%" xfId="79" xr:uid="{BF41C432-3335-4620-8F83-9D35817D7AD1}"/>
    <cellStyle name="Accent4 - 40%" xfId="80" xr:uid="{5356B213-E35F-413B-A2B1-27A9364AA5E8}"/>
    <cellStyle name="Accent4 - 60%" xfId="81" xr:uid="{D886AD4E-2DD9-4DBD-80FE-BE6B2F258D80}"/>
    <cellStyle name="Accent4 2" xfId="82" xr:uid="{5086033B-995B-4BA3-9D80-3CED0DD99890}"/>
    <cellStyle name="Accent4 3" xfId="689" xr:uid="{DBBAE975-472F-487E-9E3B-CEE3BA0CC0DC}"/>
    <cellStyle name="Accent4 4" xfId="690" xr:uid="{F2767AA3-55D7-440C-9B78-D51D39F0FD62}"/>
    <cellStyle name="Accent4 5" xfId="691" xr:uid="{D3B13AB2-ED64-4AE9-BBBA-5104232FF05E}"/>
    <cellStyle name="Accent5 - 20%" xfId="83" xr:uid="{C8893D55-886E-4673-A1E7-5FFCD1A652AD}"/>
    <cellStyle name="Accent5 - 40%" xfId="84" xr:uid="{EA87DE7F-C111-44BE-914C-4C7ED8DD2226}"/>
    <cellStyle name="Accent5 - 60%" xfId="85" xr:uid="{9F6C2450-E239-42AB-BC36-16778DB09E92}"/>
    <cellStyle name="Accent5 2" xfId="86" xr:uid="{9CACA7D7-B701-4004-95C8-23E2F2137932}"/>
    <cellStyle name="Accent5 3" xfId="692" xr:uid="{D127889C-310A-4587-BC17-185351CAD147}"/>
    <cellStyle name="Accent5 4" xfId="693" xr:uid="{D591F2CB-FEE1-49EB-AF24-A4DC095D7A28}"/>
    <cellStyle name="Accent5 5" xfId="694" xr:uid="{0B55F329-4230-4E8C-A079-2E40B0A20C4E}"/>
    <cellStyle name="Accent6 - 20%" xfId="87" xr:uid="{6B246B91-A3CB-41BA-9FFD-B60977D86BA1}"/>
    <cellStyle name="Accent6 - 40%" xfId="88" xr:uid="{9EF6A5C5-D45E-4DE0-99EE-2E06B09895B1}"/>
    <cellStyle name="Accent6 - 60%" xfId="89" xr:uid="{30131E55-1754-44EA-8342-C7EEE4A648DA}"/>
    <cellStyle name="Accent6 2" xfId="90" xr:uid="{EB8EDC81-F8D7-4282-BF1D-E7CB0EC0903C}"/>
    <cellStyle name="Accent6 3" xfId="695" xr:uid="{36BC2023-80AC-46D4-A2EF-04F213B1ED57}"/>
    <cellStyle name="Accent6 4" xfId="696" xr:uid="{1E1B752E-17BB-47C6-B1F1-4062DA692416}"/>
    <cellStyle name="Accent6 5" xfId="697" xr:uid="{A8CDE7CF-587E-4AE1-882B-D2631FA0F475}"/>
    <cellStyle name="Agara" xfId="91" xr:uid="{2B06A777-CD7A-4D37-A57E-527B0A8876A9}"/>
    <cellStyle name="Assumptions Right Number" xfId="4" xr:uid="{72D62164-21BC-43FB-A7F3-2C31B86012AD}"/>
    <cellStyle name="B79812_.wvu.PrintTitlest" xfId="92" xr:uid="{84C46363-F6DE-4E62-BBF7-625B317582BA}"/>
    <cellStyle name="Bad 2" xfId="93" xr:uid="{63499F56-E458-4993-A8C3-EC3367233B43}"/>
    <cellStyle name="Black" xfId="94" xr:uid="{FD296DDC-4246-4CD9-98E1-11B77888E4BC}"/>
    <cellStyle name="Blockout" xfId="95" xr:uid="{BF80267A-6D29-4D56-A8C1-E32611AA1AED}"/>
    <cellStyle name="Blockout 2" xfId="96" xr:uid="{BB343C2E-87C3-42E9-9D4F-CF23ADEB4E8A}"/>
    <cellStyle name="Blockout 2 2" xfId="97" xr:uid="{61524426-3B45-4542-8770-FCF0C72B9453}"/>
    <cellStyle name="Blockout 3" xfId="98" xr:uid="{7FC3C327-3179-4C02-A16E-1355F6BF633E}"/>
    <cellStyle name="Blue" xfId="99" xr:uid="{435906AE-3EC7-4031-9103-05AA11C33219}"/>
    <cellStyle name="Calculation 2" xfId="100" xr:uid="{C7793C26-33EB-44ED-8AD6-05B852F1C5CF}"/>
    <cellStyle name="Calculation 2 2" xfId="101" xr:uid="{966F4FD4-B3F8-483E-9B19-874EE9CFDCB4}"/>
    <cellStyle name="Calculation 2 2 2" xfId="102" xr:uid="{BEB83CA0-C9EE-4C89-8B95-0489E1D6F395}"/>
    <cellStyle name="Calculation 2 3" xfId="103" xr:uid="{9B1C4A70-3657-4FE5-B7C0-A5D8A389CD45}"/>
    <cellStyle name="Calculation 2 3 2" xfId="104" xr:uid="{83DD602A-440A-41EF-A1C9-11FDDEC6A901}"/>
    <cellStyle name="Calculation 2 3 3" xfId="105" xr:uid="{4F69265A-3EF9-4750-9CD1-00B44DFE3CFF}"/>
    <cellStyle name="Calculation 2 4" xfId="106" xr:uid="{4E441C7C-1286-4765-B21B-CF6162C86B7C}"/>
    <cellStyle name="Check Cell 2" xfId="107" xr:uid="{98AF1019-B95F-4879-8BAC-7FA79E2AA6D9}"/>
    <cellStyle name="Check Cell 2 2 2 2" xfId="108" xr:uid="{54928ACC-430F-45AC-9396-639ABC9F7782}"/>
    <cellStyle name="Comma [0]7Z_87C" xfId="109" xr:uid="{F21D7B31-3EBB-4A7B-98F2-5C08CABCF924}"/>
    <cellStyle name="Comma 0" xfId="110" xr:uid="{14FCD8FC-C174-4B0C-8370-6D737DD01373}"/>
    <cellStyle name="Comma 1" xfId="111" xr:uid="{E004C818-6423-478A-A9AA-8B1DD7BD429C}"/>
    <cellStyle name="Comma 1 2" xfId="112" xr:uid="{05E1DE12-C146-41B2-A389-F3965421346E}"/>
    <cellStyle name="Comma 10" xfId="113" xr:uid="{AD2D024C-7F03-479F-A873-7D5753409583}"/>
    <cellStyle name="Comma 11" xfId="114" xr:uid="{3B2AB64D-3F83-4D20-B353-E56B5368F86D}"/>
    <cellStyle name="Comma 2" xfId="11" xr:uid="{9B3CE935-1343-4A8B-B82D-143F9E9972DB}"/>
    <cellStyle name="Comma 2 2" xfId="116" xr:uid="{86CE80D4-1EFF-4200-8B41-50EDF85EA94D}"/>
    <cellStyle name="Comma 2 2 2" xfId="117" xr:uid="{777D6A0A-A556-4547-8F33-B31E3A57B1AF}"/>
    <cellStyle name="Comma 2 2 3" xfId="118" xr:uid="{DBB23038-F10C-45A3-9387-2A87949E29B0}"/>
    <cellStyle name="Comma 2 2 4" xfId="119" xr:uid="{696BE0DE-93CA-4629-8F7C-48B16311E2A1}"/>
    <cellStyle name="Comma 2 3" xfId="120" xr:uid="{B3845FA6-ACEC-4228-A9F1-4D71D9F3F27C}"/>
    <cellStyle name="Comma 2 3 2" xfId="121" xr:uid="{BB6E92E7-3C75-4A9F-B46D-735702A50B9F}"/>
    <cellStyle name="Comma 2 3 3" xfId="122" xr:uid="{90FDC588-4D2F-4235-B76F-5FB9060F198D}"/>
    <cellStyle name="Comma 2 4" xfId="123" xr:uid="{54C3378B-E0A3-43DC-B22C-663EB9ABE5D3}"/>
    <cellStyle name="Comma 2 5" xfId="124" xr:uid="{429F21A4-A9B7-4D64-AD64-33D8BCB0EB7B}"/>
    <cellStyle name="Comma 2 6" xfId="125" xr:uid="{EFFBE035-7751-4727-81D0-44B82E430E48}"/>
    <cellStyle name="Comma 2 7" xfId="126" xr:uid="{DDBB5E05-0663-459E-9574-8892BAD962BB}"/>
    <cellStyle name="Comma 2 8" xfId="127" xr:uid="{E7B6517B-41DD-47B6-AD42-38AAA76E91C2}"/>
    <cellStyle name="Comma 2 9" xfId="115" xr:uid="{D90C9D19-E5DD-4ED7-AC6A-BB49E8E1B2FE}"/>
    <cellStyle name="Comma 3" xfId="128" xr:uid="{E7BFE7A8-89EE-4819-AF9A-B3C40ED27377}"/>
    <cellStyle name="Comma 3 2" xfId="129" xr:uid="{DC67E325-8822-481F-AEB2-CAC2C70B8D51}"/>
    <cellStyle name="Comma 3 2 2" xfId="130" xr:uid="{C2132C63-AAA6-41A3-BD1E-17D33E5FB05D}"/>
    <cellStyle name="Comma 3 2 3" xfId="131" xr:uid="{409EA167-98F9-4634-8A42-823010A8C77C}"/>
    <cellStyle name="Comma 3 3" xfId="132" xr:uid="{478B46B4-3635-4562-A189-D329AFB76AC4}"/>
    <cellStyle name="Comma 3 3 2" xfId="133" xr:uid="{C0551505-40C8-4A66-BFEA-5D70253D07E7}"/>
    <cellStyle name="Comma 3 3 3" xfId="134" xr:uid="{CFA8165A-51D9-41AC-8AA2-14201BE626CB}"/>
    <cellStyle name="Comma 3 4" xfId="135" xr:uid="{C33D1D90-89DE-4F3F-8E93-FEC40E3C9CE9}"/>
    <cellStyle name="Comma 3 5" xfId="136" xr:uid="{AE7B7977-7D66-4DED-A5AC-A68F6F3BF8D9}"/>
    <cellStyle name="Comma 3 6" xfId="137" xr:uid="{8B84F2C5-3062-4972-9730-BF66E63EBA33}"/>
    <cellStyle name="Comma 4" xfId="138" xr:uid="{E0E7EAD5-789A-48A1-833D-78FD2CD99C81}"/>
    <cellStyle name="Comma 4 2" xfId="139" xr:uid="{BC31553F-6B47-47C3-A651-718054B79675}"/>
    <cellStyle name="Comma 5" xfId="140" xr:uid="{A289281D-4CF0-44D8-AF45-3A3C4E919042}"/>
    <cellStyle name="Comma 6" xfId="141" xr:uid="{70965F3F-1C53-4E10-A96C-89108DAF173E}"/>
    <cellStyle name="Comma 7" xfId="142" xr:uid="{A5EA5D1B-7150-4705-88FE-5EE7CEA1ED34}"/>
    <cellStyle name="Comma 8" xfId="143" xr:uid="{B3F988E6-2CBC-403B-B014-121CCF8FC3CF}"/>
    <cellStyle name="Comma 9" xfId="144" xr:uid="{E95AE170-22B3-42C8-808A-4ED3D901298A}"/>
    <cellStyle name="Comma 9 2" xfId="145" xr:uid="{7EEC0E9D-27A5-4E55-A3E4-B43C5363EA61}"/>
    <cellStyle name="Comma 9 3" xfId="146" xr:uid="{31B1256C-AD20-48B9-A03A-008D484706B0}"/>
    <cellStyle name="Comma0" xfId="147" xr:uid="{C48EE3D4-305D-464C-A75D-510DCA7FEFDF}"/>
    <cellStyle name="Currency 11" xfId="148" xr:uid="{2249F045-12EE-4388-AFA7-F2FBF63EDB6E}"/>
    <cellStyle name="Currency 11 2" xfId="149" xr:uid="{7579E023-ED4A-4EF6-A9DF-58F9A3A21178}"/>
    <cellStyle name="Currency 11 3" xfId="150" xr:uid="{EDE5A5F8-7701-4420-8E70-C0868D063237}"/>
    <cellStyle name="Currency 2" xfId="151" xr:uid="{06B88402-EA66-4A33-AEB2-FD6A5574B3E7}"/>
    <cellStyle name="Currency 2 2" xfId="152" xr:uid="{2D0EDDC7-2226-4209-B690-CB08E56B85A0}"/>
    <cellStyle name="Currency 2 3" xfId="153" xr:uid="{966109A7-FE56-4FBF-9BF3-53E769920A25}"/>
    <cellStyle name="Currency 3" xfId="154" xr:uid="{827AFBF8-173C-47AE-BD6E-88F92083BE6B}"/>
    <cellStyle name="Currency 3 2" xfId="155" xr:uid="{1C7FD298-1C18-46F6-A1EB-BA644D1BE8D5}"/>
    <cellStyle name="Currency 4" xfId="156" xr:uid="{90003EC3-6D8C-4D92-BB38-85E371DCC879}"/>
    <cellStyle name="Currency 4 2" xfId="157" xr:uid="{05E8C151-0027-436D-A59B-63C4FA1A2D7D}"/>
    <cellStyle name="Currency 5" xfId="158" xr:uid="{8C207227-E6F0-4F1F-BCBF-C68795CAC369}"/>
    <cellStyle name="Currency 6" xfId="159" xr:uid="{80ED5F32-7FAF-4FA4-A19C-13A622279D9B}"/>
    <cellStyle name="Currency 6 2" xfId="160" xr:uid="{F3A5C384-E670-4768-8FA0-921A5D0F60E4}"/>
    <cellStyle name="Currency 6 3" xfId="161" xr:uid="{9B5ED135-D9C1-4830-94A7-2B4B32C5027D}"/>
    <cellStyle name="Currency 7" xfId="162" xr:uid="{ED1D996D-E68F-4724-AB74-A0250A04673C}"/>
    <cellStyle name="Currency 8" xfId="163" xr:uid="{52757A35-9C36-4082-828A-C1314BA31ECB}"/>
    <cellStyle name="D4_B8B1_005004B79812_.wvu.PrintTitlest" xfId="164" xr:uid="{40C4E7F7-E2D2-4D26-8E3A-BDBE51E24BEE}"/>
    <cellStyle name="Date" xfId="165" xr:uid="{E57510B3-D431-4E14-A37A-1DCB17CB322B}"/>
    <cellStyle name="Date 2" xfId="166" xr:uid="{824B6A15-675C-455B-A505-445E0D82A442}"/>
    <cellStyle name="dms_1" xfId="714" xr:uid="{5A6A44DD-C25A-48DE-BF90-950C5CE28414}"/>
    <cellStyle name="Emphasis 1" xfId="167" xr:uid="{16164FFD-50C2-46CA-A03D-95588718F2A1}"/>
    <cellStyle name="Emphasis 2" xfId="168" xr:uid="{F55C4EAF-69DE-4E4E-A910-D835875A58E1}"/>
    <cellStyle name="Emphasis 3" xfId="169" xr:uid="{2AAB3E05-5C6B-4CA1-868D-4077E659EC89}"/>
    <cellStyle name="Euro" xfId="170" xr:uid="{331466CF-22BF-4BF1-83E0-432D973958A4}"/>
    <cellStyle name="Explanatory Text 2" xfId="171" xr:uid="{33410BD5-B69B-4ABE-8155-B63F489EF3E2}"/>
    <cellStyle name="Fixed" xfId="172" xr:uid="{C0C8F7DD-464B-4C9D-9B45-9DCC8B7F5F0E}"/>
    <cellStyle name="Fixed 2" xfId="173" xr:uid="{5DDBFCF3-2BDF-4100-BCF8-27E0FCE08FE1}"/>
    <cellStyle name="Gilsans" xfId="174" xr:uid="{C86B2F2E-325A-4C2B-860F-671459CC10C3}"/>
    <cellStyle name="Gilsansl" xfId="175" xr:uid="{570AF82C-3C61-4471-86DE-2C4572A55AAC}"/>
    <cellStyle name="Good 2" xfId="176" xr:uid="{32A8CC66-4054-413C-BB44-AF32752FD8DB}"/>
    <cellStyle name="Heading 1 2" xfId="177" xr:uid="{A1A6D7E4-A752-4E92-98A9-CC220694C248}"/>
    <cellStyle name="Heading 1 2 2" xfId="178" xr:uid="{558EED8B-D0A0-469E-AF47-F31C5E5D5906}"/>
    <cellStyle name="Heading 1 3" xfId="179" xr:uid="{39764875-6B10-422F-9956-ED1212E1DC02}"/>
    <cellStyle name="Heading 2 2" xfId="180" xr:uid="{FB2AE765-0E1C-4E90-8EE1-1B9157219FA9}"/>
    <cellStyle name="Heading 2 2 2" xfId="181" xr:uid="{C0B91E2D-D215-462B-91A0-5CB67511FAE5}"/>
    <cellStyle name="Heading 2 3" xfId="182" xr:uid="{CCA554A6-A38F-4C27-99CD-EAE9123448BA}"/>
    <cellStyle name="Heading 3 2" xfId="183" xr:uid="{AE62112E-E598-4C93-9688-CDB6005E6897}"/>
    <cellStyle name="Heading 3 2 2" xfId="184" xr:uid="{B7EFDC7A-3191-4F99-A6AD-DFF7E0814A46}"/>
    <cellStyle name="Heading 3 2 2 2" xfId="185" xr:uid="{BAAE8A41-47D9-4E91-A1BD-196E1FA74920}"/>
    <cellStyle name="Heading 3 2 2 2 2" xfId="186" xr:uid="{02F13A49-8763-4F1E-B53F-C46B569B908B}"/>
    <cellStyle name="Heading 3 2 2 2 2 2" xfId="187" xr:uid="{D3D42729-D66E-469B-AF3A-412F78CB2525}"/>
    <cellStyle name="Heading 3 2 2 2 2 2 2" xfId="188" xr:uid="{3FCF3817-5D2C-4289-99D1-28FF233E53E4}"/>
    <cellStyle name="Heading 3 2 2 2 2 2 3" xfId="189" xr:uid="{5F9C0B75-8B18-469D-9A57-53AA3EFE93A1}"/>
    <cellStyle name="Heading 3 2 2 2 2 3" xfId="190" xr:uid="{F048E230-9065-4E18-A0A6-F3280C440CCF}"/>
    <cellStyle name="Heading 3 2 2 2 2 3 2" xfId="191" xr:uid="{2DC54472-34A8-4A1A-AE2E-FA5BBDD73E73}"/>
    <cellStyle name="Heading 3 2 2 2 2 3 3" xfId="192" xr:uid="{32858068-46D6-4699-9B36-26F403BAB4B1}"/>
    <cellStyle name="Heading 3 2 2 2 2 4" xfId="193" xr:uid="{20491C56-91A2-44F8-B729-40A1C34272BE}"/>
    <cellStyle name="Heading 3 2 2 2 2 4 2" xfId="194" xr:uid="{42896509-9162-4E09-AED8-148B76E7546A}"/>
    <cellStyle name="Heading 3 2 2 2 2 5" xfId="195" xr:uid="{915CBF2B-A50C-4F40-A216-640AB72C72DA}"/>
    <cellStyle name="Heading 3 2 2 2 2 6" xfId="196" xr:uid="{998E407A-5BAB-4F82-908A-95C5296EBBC4}"/>
    <cellStyle name="Heading 3 2 2 2 3" xfId="197" xr:uid="{4FC9E816-D276-4230-B362-9D61D973462E}"/>
    <cellStyle name="Heading 3 2 2 2 3 2" xfId="198" xr:uid="{9CD285F1-FF1F-4CA9-9638-26EFE5C828BE}"/>
    <cellStyle name="Heading 3 2 2 2 3 3" xfId="199" xr:uid="{AC239DCB-9B3A-4F65-A387-C0D4AB2475A3}"/>
    <cellStyle name="Heading 3 2 2 2 4" xfId="200" xr:uid="{536A1449-5ECD-481F-8D7C-83495B8688AC}"/>
    <cellStyle name="Heading 3 2 2 2 4 2" xfId="201" xr:uid="{FFB6F7AD-649D-4E38-845C-19C7A4952A1A}"/>
    <cellStyle name="Heading 3 2 2 2 4 3" xfId="202" xr:uid="{38E1DBAC-F364-47F1-944B-ED273F6FF687}"/>
    <cellStyle name="Heading 3 2 2 2 5" xfId="203" xr:uid="{D6A89227-74EA-452C-A8A5-77ECE0B2703A}"/>
    <cellStyle name="Heading 3 2 2 2 5 2" xfId="204" xr:uid="{90A7CA8D-6DC3-46BA-AA9E-C78BDF416D5F}"/>
    <cellStyle name="Heading 3 2 2 2 6" xfId="205" xr:uid="{F5A2754D-6A4E-4DC9-8C2B-92CE42E7E95F}"/>
    <cellStyle name="Heading 3 2 2 3" xfId="206" xr:uid="{161F7636-31F1-4670-AB9C-7B6AD2B2478E}"/>
    <cellStyle name="Heading 3 2 2 3 2" xfId="207" xr:uid="{01ED8CDB-B837-46F1-9C62-FA685B0E3E89}"/>
    <cellStyle name="Heading 3 2 2 3 2 2" xfId="208" xr:uid="{B387F996-A66C-4A6B-9C20-8BB2497036B8}"/>
    <cellStyle name="Heading 3 2 2 3 2 2 2" xfId="209" xr:uid="{9A82958F-A6CC-48DA-87A6-050D2B6C5F31}"/>
    <cellStyle name="Heading 3 2 2 3 2 2 3" xfId="210" xr:uid="{302B3086-00B6-4DFC-9934-8CF611A507F8}"/>
    <cellStyle name="Heading 3 2 2 3 2 3" xfId="211" xr:uid="{FD2E3D4F-EAC4-4F7C-8817-FC059B97E309}"/>
    <cellStyle name="Heading 3 2 2 3 2 3 2" xfId="212" xr:uid="{87A7057F-C0B5-4B8E-9A25-34B9A3A4CC87}"/>
    <cellStyle name="Heading 3 2 2 3 2 3 3" xfId="213" xr:uid="{D2C38D33-7792-4A1F-A634-6B987DB96441}"/>
    <cellStyle name="Heading 3 2 2 3 2 4" xfId="214" xr:uid="{282E09E6-DBB7-4965-90B7-E643752F0FEC}"/>
    <cellStyle name="Heading 3 2 2 3 2 4 2" xfId="215" xr:uid="{DDB1FE0C-9601-410A-B5E9-9AE1AF4F4C87}"/>
    <cellStyle name="Heading 3 2 2 3 2 5" xfId="216" xr:uid="{BC785323-8E4C-4FD1-911D-DB916CB376A5}"/>
    <cellStyle name="Heading 3 2 2 3 2 6" xfId="217" xr:uid="{CFAB7F78-D927-4F97-BBB6-5A7105ADA0F6}"/>
    <cellStyle name="Heading 3 2 2 3 3" xfId="218" xr:uid="{C6174FA0-B59D-468C-B346-AF0A9D719A76}"/>
    <cellStyle name="Heading 3 2 2 3 3 2" xfId="219" xr:uid="{C41248F7-CF98-4795-956E-1B1021540296}"/>
    <cellStyle name="Heading 3 2 2 3 3 3" xfId="220" xr:uid="{97E09F6D-706A-494E-9F94-125902FD8E57}"/>
    <cellStyle name="Heading 3 2 2 3 4" xfId="221" xr:uid="{ED6AC9DF-C380-4463-9F92-07CFE05CD7D1}"/>
    <cellStyle name="Heading 3 2 2 3 4 2" xfId="222" xr:uid="{688E1C0B-537B-46A4-9314-690C8DDF5A89}"/>
    <cellStyle name="Heading 3 2 2 3 4 3" xfId="223" xr:uid="{B458E93B-8632-47B3-9B8F-E72B62F1EF97}"/>
    <cellStyle name="Heading 3 2 2 3 5" xfId="224" xr:uid="{0073583E-0EB6-4B96-8A42-CD8D1974D185}"/>
    <cellStyle name="Heading 3 2 2 3 5 2" xfId="225" xr:uid="{9D5B29E6-4C68-4170-8C3C-090C2169D682}"/>
    <cellStyle name="Heading 3 2 2 3 6" xfId="226" xr:uid="{F3C09A53-219D-41C6-BE0C-96C8F32F80A9}"/>
    <cellStyle name="Heading 3 2 2 4" xfId="227" xr:uid="{AB85144A-644F-4FC3-9F14-52436026B0F1}"/>
    <cellStyle name="Heading 3 2 2 4 2" xfId="228" xr:uid="{9C4E7EBF-4C70-4733-B280-4D93DD36A287}"/>
    <cellStyle name="Heading 3 2 2 4 2 2" xfId="229" xr:uid="{43014BEF-E85C-4548-AA97-24A709FF1DDD}"/>
    <cellStyle name="Heading 3 2 2 4 2 3" xfId="230" xr:uid="{E580662C-C1F0-40D1-BACE-1467072AF25A}"/>
    <cellStyle name="Heading 3 2 2 4 3" xfId="231" xr:uid="{7E4A283F-9353-4E90-8D33-D8257E0BE0D8}"/>
    <cellStyle name="Heading 3 2 2 4 3 2" xfId="232" xr:uid="{2FE04A60-014F-49E8-A3FF-B09E053CF150}"/>
    <cellStyle name="Heading 3 2 2 4 3 3" xfId="233" xr:uid="{3F0C23C1-2F88-44E0-BB75-17EF6EEF07F9}"/>
    <cellStyle name="Heading 3 2 2 4 4" xfId="234" xr:uid="{B1BBAAB1-C9A4-4248-BB9D-5230AC686459}"/>
    <cellStyle name="Heading 3 2 2 4 4 2" xfId="235" xr:uid="{DF6D5581-464C-472C-9B97-429DCACE496C}"/>
    <cellStyle name="Heading 3 2 2 4 5" xfId="236" xr:uid="{65AE13DF-E70C-4758-BC96-65AA5A4AD82C}"/>
    <cellStyle name="Heading 3 2 2 4 6" xfId="237" xr:uid="{2650E87A-4F20-41BD-ACF8-EB23F0E4BB6E}"/>
    <cellStyle name="Heading 3 2 2 5" xfId="238" xr:uid="{F7377A8B-4D9F-48E6-9E70-6D821E0ED005}"/>
    <cellStyle name="Heading 3 2 2 5 2" xfId="239" xr:uid="{216EF862-BC29-4EAE-AFF6-9E1EE44C62D2}"/>
    <cellStyle name="Heading 3 2 2 5 2 2" xfId="240" xr:uid="{472F84FB-A8BC-43DA-BC42-6B3B1F9CCD22}"/>
    <cellStyle name="Heading 3 2 2 5 2 3" xfId="241" xr:uid="{EE091168-F9C7-48E6-B810-9EC85C395FBE}"/>
    <cellStyle name="Heading 3 2 2 5 3" xfId="242" xr:uid="{9E026C16-3FA0-49BD-B774-287D8E01A5D4}"/>
    <cellStyle name="Heading 3 2 2 5 3 2" xfId="243" xr:uid="{94CBE060-81DF-4D83-B173-E17A75E0C0D5}"/>
    <cellStyle name="Heading 3 2 2 5 4" xfId="244" xr:uid="{39A08BB8-B045-4270-8721-006F7E5FD2C5}"/>
    <cellStyle name="Heading 3 2 2 5 5" xfId="245" xr:uid="{DD92B17F-B787-4DE0-B040-89B4626D39AC}"/>
    <cellStyle name="Heading 3 2 2 6" xfId="246" xr:uid="{F1162539-32EC-4704-B09F-BF80F73FFB99}"/>
    <cellStyle name="Heading 3 2 3" xfId="247" xr:uid="{C110773E-30A8-4E6D-90E5-07C6C8EE944B}"/>
    <cellStyle name="Heading 3 2 4" xfId="248" xr:uid="{78EACC22-22BF-4C8A-9112-16C379967426}"/>
    <cellStyle name="Heading 3 2 4 2" xfId="249" xr:uid="{BCBCFABF-FD61-4CBC-AC0B-FB2E5B5C80F7}"/>
    <cellStyle name="Heading 3 2 4 2 2" xfId="250" xr:uid="{8F53895F-2FE0-4815-A012-B3552943F5AC}"/>
    <cellStyle name="Heading 3 2 4 2 2 2" xfId="251" xr:uid="{982EE210-6A36-44D9-AC97-E08FE031692F}"/>
    <cellStyle name="Heading 3 2 4 2 2 3" xfId="252" xr:uid="{F2FF6847-875B-4326-9622-9C79B228E5DE}"/>
    <cellStyle name="Heading 3 2 4 2 3" xfId="253" xr:uid="{41AA31D6-0DEF-44B7-9422-0C3EC4CA7A29}"/>
    <cellStyle name="Heading 3 2 4 2 3 2" xfId="254" xr:uid="{8F938717-9FCE-4DD7-ACEB-7891A0547122}"/>
    <cellStyle name="Heading 3 2 4 2 3 3" xfId="255" xr:uid="{96666F8C-9D39-4997-9D70-7D79DF724791}"/>
    <cellStyle name="Heading 3 2 4 2 4" xfId="256" xr:uid="{6881FB6A-8BBD-4080-A7CD-CAEB90BCBEF0}"/>
    <cellStyle name="Heading 3 2 4 2 4 2" xfId="257" xr:uid="{5435C326-EC84-454E-A7D4-129FCE59F73C}"/>
    <cellStyle name="Heading 3 2 4 2 5" xfId="258" xr:uid="{7B718F8E-54D7-427E-8C74-3E55A0E8FFF5}"/>
    <cellStyle name="Heading 3 2 4 2 6" xfId="259" xr:uid="{5DAAF69C-144B-4BFE-A703-1F26485C5FF5}"/>
    <cellStyle name="Heading 3 2 4 3" xfId="260" xr:uid="{CBC46600-0F5F-47B5-9617-2EC6C0FB3316}"/>
    <cellStyle name="Heading 3 2 4 3 2" xfId="261" xr:uid="{ADE70CEF-564E-42AB-802A-570F827C61B0}"/>
    <cellStyle name="Heading 3 2 4 3 3" xfId="262" xr:uid="{3A26F57C-BA78-4259-AAFE-9FC640C60930}"/>
    <cellStyle name="Heading 3 2 4 4" xfId="263" xr:uid="{F18EFA9A-6FE0-4668-AC25-E0D3049DA869}"/>
    <cellStyle name="Heading 3 2 4 4 2" xfId="264" xr:uid="{25FFA30D-8091-4DE3-9C39-AF822F1BA4FA}"/>
    <cellStyle name="Heading 3 2 4 4 3" xfId="265" xr:uid="{5651747D-A260-4AA3-B4E2-43FA48E56FCC}"/>
    <cellStyle name="Heading 3 2 4 5" xfId="266" xr:uid="{3F90C669-2181-4EF7-B514-A307315ECC1F}"/>
    <cellStyle name="Heading 3 2 4 5 2" xfId="267" xr:uid="{3152122B-ACA1-4ADF-9EE1-3DE46DD00BDB}"/>
    <cellStyle name="Heading 3 2 4 6" xfId="268" xr:uid="{975CE9E9-E168-4620-A7E2-703E24064DBC}"/>
    <cellStyle name="Heading 3 2 5" xfId="269" xr:uid="{34A160DF-C9E9-447D-8D07-73525E0FC06E}"/>
    <cellStyle name="Heading 3 2 5 2" xfId="270" xr:uid="{79A4C953-AA3B-435F-B5DE-3C2995345AEB}"/>
    <cellStyle name="Heading 3 2 5 2 2" xfId="271" xr:uid="{2F0A0618-6071-4AA0-84C1-B7B0EC9A5E96}"/>
    <cellStyle name="Heading 3 2 5 2 2 2" xfId="272" xr:uid="{DEBF2117-D7B5-4664-A47B-35D98FF69BD1}"/>
    <cellStyle name="Heading 3 2 5 2 2 3" xfId="273" xr:uid="{9AEDD180-8FBD-4739-9F8F-88EF46596C14}"/>
    <cellStyle name="Heading 3 2 5 2 3" xfId="274" xr:uid="{128FF53F-B201-47C0-BBBE-00CDA290932E}"/>
    <cellStyle name="Heading 3 2 5 2 3 2" xfId="275" xr:uid="{9742D15C-34A7-4204-89BF-7592EF59A650}"/>
    <cellStyle name="Heading 3 2 5 2 3 3" xfId="276" xr:uid="{EAD7E75E-CCBE-4774-8C29-9E7DB582707E}"/>
    <cellStyle name="Heading 3 2 5 2 4" xfId="277" xr:uid="{981B23E4-D341-4C8D-965E-81D6B07CA9AD}"/>
    <cellStyle name="Heading 3 2 5 2 4 2" xfId="278" xr:uid="{06257AAB-AFC9-424C-A9BA-150CA6F04150}"/>
    <cellStyle name="Heading 3 2 5 2 5" xfId="279" xr:uid="{4AAAAC1C-F9D7-400C-B3DC-9DBE2F9D8105}"/>
    <cellStyle name="Heading 3 2 5 2 6" xfId="280" xr:uid="{260E39E8-ECCC-46C0-9F33-2C104277838D}"/>
    <cellStyle name="Heading 3 2 5 3" xfId="281" xr:uid="{0DB55EA0-4728-4418-90DF-223618EAEDF8}"/>
    <cellStyle name="Heading 3 2 5 3 2" xfId="282" xr:uid="{873A9226-274C-4CFD-8EB0-A4407858A07D}"/>
    <cellStyle name="Heading 3 2 5 3 3" xfId="283" xr:uid="{390B49E5-92D3-4EEE-9DB7-337B437ACB81}"/>
    <cellStyle name="Heading 3 2 5 4" xfId="284" xr:uid="{AFC71A8B-ADC8-4E3A-8235-7C0FDEFDC569}"/>
    <cellStyle name="Heading 3 2 5 4 2" xfId="285" xr:uid="{86767971-3CEC-47DA-8B27-A8F628DD7326}"/>
    <cellStyle name="Heading 3 2 5 4 3" xfId="286" xr:uid="{E646ECA5-C8EF-435D-A3B8-E2E12578B01C}"/>
    <cellStyle name="Heading 3 2 5 5" xfId="287" xr:uid="{2208F911-7785-4A9D-9A3E-FA0ED3BF8292}"/>
    <cellStyle name="Heading 3 2 5 5 2" xfId="288" xr:uid="{875A8C0F-C05E-45D2-BCE9-8500768C491C}"/>
    <cellStyle name="Heading 3 2 5 6" xfId="289" xr:uid="{765DFF28-82D7-4838-A2F2-E1B7803323AC}"/>
    <cellStyle name="Heading 3 2 6" xfId="290" xr:uid="{993B6C41-18B0-4574-87EC-32F20886F982}"/>
    <cellStyle name="Heading 3 2 6 2" xfId="291" xr:uid="{C697694A-CA97-4DC9-9215-721FDF69F660}"/>
    <cellStyle name="Heading 3 2 6 2 2" xfId="292" xr:uid="{B8502ABF-682F-478B-8F3E-41ED9747385F}"/>
    <cellStyle name="Heading 3 2 6 2 3" xfId="293" xr:uid="{A411414B-E681-49EE-AEF6-1463208EADA0}"/>
    <cellStyle name="Heading 3 2 6 3" xfId="294" xr:uid="{F88F20C9-4E3D-49EA-976E-537F84415B3A}"/>
    <cellStyle name="Heading 3 2 6 3 2" xfId="295" xr:uid="{39046004-E733-4BAA-9EB7-D2F2AA223DD6}"/>
    <cellStyle name="Heading 3 2 6 3 3" xfId="296" xr:uid="{B0C9393D-FE64-4195-88B3-5B7075529E39}"/>
    <cellStyle name="Heading 3 2 6 4" xfId="297" xr:uid="{3F616D44-8E81-434B-B701-B78883DF86EB}"/>
    <cellStyle name="Heading 3 2 6 4 2" xfId="298" xr:uid="{A29AF015-19C2-451E-989F-A4406575981E}"/>
    <cellStyle name="Heading 3 2 6 5" xfId="299" xr:uid="{03439FF0-E4EB-4A81-B010-7BFA61196327}"/>
    <cellStyle name="Heading 3 2 6 6" xfId="300" xr:uid="{D1581887-C623-48FE-8A21-317AD4D9A997}"/>
    <cellStyle name="Heading 3 2 7" xfId="301" xr:uid="{04C7C725-AF6D-4D21-9980-3E8DC8678C98}"/>
    <cellStyle name="Heading 3 2 7 2" xfId="302" xr:uid="{ADFE6EC8-D8CF-435F-B707-643482658E01}"/>
    <cellStyle name="Heading 3 2 7 2 2" xfId="303" xr:uid="{89BEDC0E-DAC0-4501-9307-3D7690D5C42D}"/>
    <cellStyle name="Heading 3 2 7 2 3" xfId="304" xr:uid="{301166C5-573F-4B5A-AA15-F495EED318AD}"/>
    <cellStyle name="Heading 3 2 7 3" xfId="305" xr:uid="{855ED1DC-095A-4FBE-9E1A-FD90DED96CE9}"/>
    <cellStyle name="Heading 3 2 7 3 2" xfId="306" xr:uid="{9413F997-0C4E-4B0C-8C18-A4824807B685}"/>
    <cellStyle name="Heading 3 2 7 4" xfId="307" xr:uid="{F3D7BD00-52DD-4143-A338-C8E03DE05291}"/>
    <cellStyle name="Heading 3 2 7 5" xfId="308" xr:uid="{8458C6E3-B55F-4122-9F74-86A820371329}"/>
    <cellStyle name="Heading 3 2 8" xfId="309" xr:uid="{CF0EB873-1A5E-4734-8722-D0FBA108CC3A}"/>
    <cellStyle name="Heading 3 3" xfId="310" xr:uid="{97D25EFD-B827-41EA-BE30-E06BFAE555DC}"/>
    <cellStyle name="Heading 4 2" xfId="311" xr:uid="{684224D3-26D4-4D97-8852-E6C345563D95}"/>
    <cellStyle name="Heading 4 2 2" xfId="312" xr:uid="{D5BE4941-73F1-4B5B-96DA-EE4B057D66E2}"/>
    <cellStyle name="Heading 4 3" xfId="313" xr:uid="{43F51A8E-810F-4919-9355-F4E435E451AD}"/>
    <cellStyle name="Heading(4)" xfId="314" xr:uid="{DF0D4E21-277F-4F8E-9D58-D124ABEEA7AA}"/>
    <cellStyle name="Hyperlink 2" xfId="2" xr:uid="{0515225D-6C3A-4E0A-8FB0-9E87017079ED}"/>
    <cellStyle name="Hyperlink 2 2" xfId="316" xr:uid="{47A5F31E-63AD-4E9E-8ECD-1B06694D9025}"/>
    <cellStyle name="Hyperlink 2 3" xfId="317" xr:uid="{6CAFA4BD-F119-4C8F-8E66-6E6D62C6079D}"/>
    <cellStyle name="Hyperlink 2 4" xfId="318" xr:uid="{82A9E8FA-CE67-45B0-9796-0B8FB911B499}"/>
    <cellStyle name="Hyperlink 2 5" xfId="315" xr:uid="{4FC26223-2AF9-4D05-8D1C-FB688ACF70E0}"/>
    <cellStyle name="Hyperlink 3" xfId="319" xr:uid="{86857D72-4B56-46B2-A022-511FC647FCCE}"/>
    <cellStyle name="Hyperlink 4" xfId="320" xr:uid="{9E3682FB-E6CC-43E5-A6C4-EC4777ECB1F2}"/>
    <cellStyle name="Hyperlink Arrow" xfId="321" xr:uid="{52CE500A-F752-4591-94F6-C4CDCBA81588}"/>
    <cellStyle name="Hyperlink Text" xfId="322" xr:uid="{962E0F4E-4347-4CC8-B491-681C35941813}"/>
    <cellStyle name="import" xfId="323" xr:uid="{3DA58A74-BD64-43D0-8598-0A8C9F7677DB}"/>
    <cellStyle name="import%" xfId="324" xr:uid="{31E1F239-B500-47BB-92FF-01F9F10EE872}"/>
    <cellStyle name="import_ICRC Electricity model 1-1  (1 Feb 2003) " xfId="325" xr:uid="{F9B9F871-6668-428B-BEAC-5ECB8AA58026}"/>
    <cellStyle name="Input 2" xfId="326" xr:uid="{6A7DF701-4159-4D92-B990-80598C01B99D}"/>
    <cellStyle name="Input 2 2" xfId="327" xr:uid="{B7154822-5BC9-43D1-B7E8-3D9F76A5A819}"/>
    <cellStyle name="Input 2 2 2" xfId="328" xr:uid="{6E524FC7-DA0B-4BF7-974B-F3511FBDC819}"/>
    <cellStyle name="Input 2 3" xfId="329" xr:uid="{78EF87D5-3190-492A-ABDE-0A3BDFAF777E}"/>
    <cellStyle name="Input 2 3 2" xfId="330" xr:uid="{08802E58-8645-466C-9D71-7B9ABCDAA477}"/>
    <cellStyle name="Input 2 3 3" xfId="331" xr:uid="{BA69EF30-8AA1-4178-9527-82031F269C2B}"/>
    <cellStyle name="Input 2 4" xfId="332" xr:uid="{47B250E4-DE4D-4400-9B58-5BCBE6D77640}"/>
    <cellStyle name="Input1" xfId="333" xr:uid="{A455273C-1CFB-4773-BFC6-8339544EAB53}"/>
    <cellStyle name="Input1 2" xfId="334" xr:uid="{C7AEF026-B2E2-4D53-857C-AD007C53B01A}"/>
    <cellStyle name="Input1 2 2" xfId="335" xr:uid="{D0F4F690-38D0-45D4-865D-BCA8090EBBD9}"/>
    <cellStyle name="Input1 3" xfId="336" xr:uid="{2C666F56-B178-4F9B-88AB-D156A9B9BAE0}"/>
    <cellStyle name="Input1 3 2" xfId="337" xr:uid="{992CE0B7-DB0A-46E8-B326-E48357DDE2D6}"/>
    <cellStyle name="Input1 4" xfId="338" xr:uid="{BF7EBEB8-C86A-482A-BF85-21112C36AC17}"/>
    <cellStyle name="Input1 5" xfId="339" xr:uid="{13464442-F0F9-4B5E-82C2-F65E1D1CB4DF}"/>
    <cellStyle name="Input1%" xfId="340" xr:uid="{695A1FF4-3CF3-4381-B984-BBC4EEF96B7D}"/>
    <cellStyle name="Input1_ICRC Electricity model 1-1  (1 Feb 2003) " xfId="341" xr:uid="{238361FD-4437-46EA-B56C-ACF4B86DC4B3}"/>
    <cellStyle name="Input1default" xfId="342" xr:uid="{BBE02E5F-590F-4FA3-8785-5AA72B4A8CF2}"/>
    <cellStyle name="Input1default%" xfId="343" xr:uid="{7F8B50DC-45C4-445B-A782-6404780509B5}"/>
    <cellStyle name="Input2" xfId="344" xr:uid="{6E797D5E-6428-463C-9EB9-52F0B28FA3EB}"/>
    <cellStyle name="Input2 2" xfId="345" xr:uid="{F214FBC4-130D-4480-9DDC-3957163FBD27}"/>
    <cellStyle name="Input2 3" xfId="346" xr:uid="{D129E2F5-2A17-427A-B2FD-8C98DC1D3660}"/>
    <cellStyle name="Input3" xfId="347" xr:uid="{904F74BD-B7B3-4F5A-BC98-4AC842F4DAD9}"/>
    <cellStyle name="Input3 2" xfId="348" xr:uid="{7FA1C8CA-E919-459D-B057-E122444D28D9}"/>
    <cellStyle name="Input3 3" xfId="349" xr:uid="{A3A684C1-F04C-47C4-A33B-B2EC59571D96}"/>
    <cellStyle name="InputCell" xfId="350" xr:uid="{D19FD6F1-2F0D-4740-97AE-DAF4B7F2A2CD}"/>
    <cellStyle name="InputCell 2" xfId="351" xr:uid="{0E483635-820C-443E-8BCE-9127D9E83BEB}"/>
    <cellStyle name="InputCell 3" xfId="352" xr:uid="{4272970B-EAAE-499D-A573-8BAAFDDC01FD}"/>
    <cellStyle name="InputCellText" xfId="353" xr:uid="{5A89CEF2-D535-4C2C-AEB3-2B552BFB3512}"/>
    <cellStyle name="InputCellText 2" xfId="354" xr:uid="{C83772D0-EE2F-416F-AA91-83F97AD48721}"/>
    <cellStyle name="InputCellText 3" xfId="355" xr:uid="{09F10DA4-E4D5-4F58-8879-1988744E9D06}"/>
    <cellStyle name="key result" xfId="356" xr:uid="{BD74E8AB-74D6-46CD-817A-02E1A70FD286}"/>
    <cellStyle name="Lines" xfId="357" xr:uid="{E9CBA210-3D85-4D4E-917A-CAF258D5B806}"/>
    <cellStyle name="Linked Cell 2" xfId="358" xr:uid="{D231B32C-E915-4CA8-87D6-5DAD1CA382C7}"/>
    <cellStyle name="Local import" xfId="359" xr:uid="{62694CAB-6066-4554-B525-64559898C1CC}"/>
    <cellStyle name="Local import %" xfId="360" xr:uid="{20FBADFC-E691-4D18-9174-FA84D4B67C29}"/>
    <cellStyle name="Mine" xfId="361" xr:uid="{4066C38D-F69B-4C49-B195-BB0C099C926F}"/>
    <cellStyle name="Model Name" xfId="362" xr:uid="{8DEE0131-AB48-46DC-95C4-FEA4DE20D03B}"/>
    <cellStyle name="Neutral 2" xfId="363" xr:uid="{E62B55ED-F07D-4926-AC99-603296E588B8}"/>
    <cellStyle name="NonInputCell" xfId="364" xr:uid="{15C818DB-9E8F-4C22-9FDE-085116DB0FF7}"/>
    <cellStyle name="NonInputCell 2" xfId="365" xr:uid="{266D51BD-0216-4C30-956F-9E8FD4F40941}"/>
    <cellStyle name="NonInputCell 3" xfId="366" xr:uid="{ADE362A4-DC15-4E7C-ADB2-9D57C694E7D7}"/>
    <cellStyle name="Normal" xfId="0" builtinId="0"/>
    <cellStyle name="Normal - Style1" xfId="367" xr:uid="{BF45DAD5-A6B2-4AD3-B8BF-A89405ADFCAB}"/>
    <cellStyle name="Normal 10" xfId="5" xr:uid="{9DA7158A-98A4-4031-B38D-563A1299C4A2}"/>
    <cellStyle name="Normal 10 2" xfId="368" xr:uid="{BA16E88D-BE58-48D1-A24D-8326ED01DC26}"/>
    <cellStyle name="Normal 10 2 2 2" xfId="698" xr:uid="{F47D9CA7-EC9E-40B5-A398-9D551E6F41B6}"/>
    <cellStyle name="Normal 10 2 2 2 7" xfId="710" xr:uid="{4FDF91CD-99F5-4A2C-8632-817CF949EC61}"/>
    <cellStyle name="Normal 11" xfId="369" xr:uid="{1554C849-59D7-418F-AEAB-9F3856C6D211}"/>
    <cellStyle name="Normal 11 2" xfId="370" xr:uid="{14CFAB8F-9E4C-443C-8F05-00053765A014}"/>
    <cellStyle name="Normal 11 3" xfId="371" xr:uid="{81342C53-27A7-4E0F-9D03-D06F45A0FC33}"/>
    <cellStyle name="Normal 11 4" xfId="372" xr:uid="{245876F2-A665-4ECF-A86B-CD5DA3ABA93F}"/>
    <cellStyle name="Normal 114" xfId="373" xr:uid="{6735EC9F-6E90-4DA1-9168-15B7EEC0963F}"/>
    <cellStyle name="Normal 114 2" xfId="374" xr:uid="{C9563E97-7D81-4EC5-BD73-5583B3DCF5B0}"/>
    <cellStyle name="Normal 12" xfId="375" xr:uid="{ECCC2514-D05B-4BE6-80F1-7AAB7A35F678}"/>
    <cellStyle name="Normal 12 2" xfId="376" xr:uid="{AC1F4173-7879-48B0-9608-389BDA43CA4D}"/>
    <cellStyle name="Normal 13" xfId="10" xr:uid="{77BD464F-3268-4304-896A-1EB3CFDC0E46}"/>
    <cellStyle name="Normal 13 2" xfId="13" xr:uid="{79C6739F-B58C-4961-A20B-4708DC7781F1}"/>
    <cellStyle name="Normal 13_29(d) - Gas extensions -tariffs" xfId="377" xr:uid="{23A6FADC-EFC3-45A8-A6B2-8C044D84BAA4}"/>
    <cellStyle name="Normal 14" xfId="16" xr:uid="{F0D25B15-4928-4A4A-A2A7-9B2C8EED60DA}"/>
    <cellStyle name="Normal 14 2" xfId="378" xr:uid="{26FCE0A8-0A46-4256-A576-1F5BD032D36B}"/>
    <cellStyle name="Normal 14 3" xfId="379" xr:uid="{3F6A465A-BC75-435D-8F19-CC818E57C541}"/>
    <cellStyle name="Normal 14 3 2" xfId="380" xr:uid="{0FE3628F-D857-49F0-9F98-CC8294678149}"/>
    <cellStyle name="Normal 14 3 3" xfId="381" xr:uid="{4CB8BF03-6F91-477B-92C5-DE1BDDE0FC44}"/>
    <cellStyle name="Normal 14 4" xfId="382" xr:uid="{55376EF2-038C-4CD5-9C6C-A3DF37675457}"/>
    <cellStyle name="Normal 14 5" xfId="383" xr:uid="{3A44437F-9BED-425F-B527-E66DD8FF694B}"/>
    <cellStyle name="Normal 14 9" xfId="712" xr:uid="{CAD4BC71-B38E-4959-A3E9-D7ED846C5C47}"/>
    <cellStyle name="Normal 14 9 2" xfId="713" xr:uid="{55CD41AD-868C-425E-8BB9-7005A83051D4}"/>
    <cellStyle name="Normal 15" xfId="384" xr:uid="{ECF558A1-AC84-4D14-B418-E4FED82FE8D9}"/>
    <cellStyle name="Normal 15 2" xfId="385" xr:uid="{5D0FC287-D04C-4CA0-A75E-0FEF8654E263}"/>
    <cellStyle name="Normal 159" xfId="708" xr:uid="{B0D39474-F637-4CCC-9CB4-BA9AAEC9419B}"/>
    <cellStyle name="Normal 16" xfId="386" xr:uid="{6EE2D3E1-DC75-4418-8276-E480379FB6DF}"/>
    <cellStyle name="Normal 16 2" xfId="387" xr:uid="{C86F0BD9-5AC3-4C83-9535-C8BD07321073}"/>
    <cellStyle name="Normal 16 3" xfId="388" xr:uid="{73AD8A75-2440-456F-8ED1-939437D39767}"/>
    <cellStyle name="Normal 17" xfId="389" xr:uid="{70FF964A-AEA5-46AC-8D11-EA44650BBAAB}"/>
    <cellStyle name="Normal 17 2" xfId="390" xr:uid="{59F210ED-105A-4139-B1CF-A4FF1321C680}"/>
    <cellStyle name="Normal 17 2 2" xfId="391" xr:uid="{61730A73-6DCD-4CE8-8A90-103C292E9EF3}"/>
    <cellStyle name="Normal 17 2 2 2" xfId="392" xr:uid="{052102FC-8F57-4204-953F-58EA098E01B2}"/>
    <cellStyle name="Normal 17 2 2 3" xfId="393" xr:uid="{01FB14B7-EBA0-41A5-BE06-896C1E40DCBF}"/>
    <cellStyle name="Normal 17 2 3" xfId="394" xr:uid="{E8F98856-B85D-45A7-A3C1-90E92DB5376D}"/>
    <cellStyle name="Normal 17 2 4" xfId="395" xr:uid="{45658BAA-65FA-4520-80B4-47A5F10D9B64}"/>
    <cellStyle name="Normal 17 3" xfId="396" xr:uid="{EDB96223-C966-4288-B2C4-D44F144B9396}"/>
    <cellStyle name="Normal 17 3 2" xfId="397" xr:uid="{F2968082-47EF-4D4A-B5EA-6CC4F322CD6B}"/>
    <cellStyle name="Normal 17 3 2 2" xfId="398" xr:uid="{E775196A-CE60-4B75-AA86-B5031E006DB4}"/>
    <cellStyle name="Normal 17 3 2 3" xfId="399" xr:uid="{8657638E-EE06-4EB1-9FD2-DC7F7F37D06A}"/>
    <cellStyle name="Normal 17 3 3" xfId="400" xr:uid="{0EF3115E-ADE0-4544-B7EE-6AD1BE5CA0EB}"/>
    <cellStyle name="Normal 17 3 4" xfId="401" xr:uid="{82B20A40-B003-4974-8F52-44A5B1DC4E07}"/>
    <cellStyle name="Normal 17 4" xfId="402" xr:uid="{2BA08314-4B5C-42FF-90AF-E5B586697868}"/>
    <cellStyle name="Normal 17 4 2" xfId="403" xr:uid="{21D98BDE-8BBF-40C1-91C3-454FCB73DE05}"/>
    <cellStyle name="Normal 17 4 3" xfId="404" xr:uid="{7D5C44E3-D5E3-4B65-9E15-75D02558F910}"/>
    <cellStyle name="Normal 17 5" xfId="405" xr:uid="{7ED2C4DC-32E9-4E03-BCF4-4D676E00E3DA}"/>
    <cellStyle name="Normal 17 6" xfId="406" xr:uid="{E70C9E65-E071-4D57-B520-8A1F089EF267}"/>
    <cellStyle name="Normal 18" xfId="407" xr:uid="{E3E3D036-1EBC-421F-A866-6A22609C98ED}"/>
    <cellStyle name="Normal 18 2" xfId="408" xr:uid="{D89EDD26-F886-4A57-9F9C-C59E88621484}"/>
    <cellStyle name="Normal 19" xfId="409" xr:uid="{47D7CA22-D665-4E08-898E-3810FC6DBF4E}"/>
    <cellStyle name="Normal 2" xfId="1" xr:uid="{CAC1AA63-C65B-4903-AAA7-BD5FABF0453A}"/>
    <cellStyle name="Normal 2 2" xfId="411" xr:uid="{668C326F-527C-46B4-8429-171A2A3E8D54}"/>
    <cellStyle name="Normal 2 2 2" xfId="12" xr:uid="{D0E8B06D-74E0-46BE-BFBB-5E44C6A13E09}"/>
    <cellStyle name="Normal 2 2 3" xfId="412" xr:uid="{FA52DE1C-AC82-43B3-82A4-F375A6FB8CAC}"/>
    <cellStyle name="Normal 2 2 4" xfId="413" xr:uid="{B0D2D682-960F-4271-87E8-BDC3C1D37CD1}"/>
    <cellStyle name="Normal 2 2 5" xfId="414" xr:uid="{ACBA51C0-8606-450B-80E0-07E708BF8D63}"/>
    <cellStyle name="Normal 2 3" xfId="415" xr:uid="{12EDA573-1CC3-4986-BAFF-1250E8A4D40D}"/>
    <cellStyle name="Normal 2 3 2" xfId="416" xr:uid="{BDC8E2CE-1247-4188-9351-2F426A6E1775}"/>
    <cellStyle name="Normal 2 3_29(d) - Gas extensions -tariffs" xfId="417" xr:uid="{109F5617-841A-4D63-9B55-3DE7BAF64CF0}"/>
    <cellStyle name="Normal 2 4" xfId="418" xr:uid="{F4482D76-41EE-4419-8616-3E77D39E5626}"/>
    <cellStyle name="Normal 2 4 2" xfId="419" xr:uid="{5D207726-6EFC-474D-9885-7B8ACD422534}"/>
    <cellStyle name="Normal 2 4 3" xfId="420" xr:uid="{46A208FF-6909-4D5B-B18D-90DBCB79473D}"/>
    <cellStyle name="Normal 2 5" xfId="17" xr:uid="{2DA73A6F-48A4-433A-9A62-17E94A3B36C3}"/>
    <cellStyle name="Normal 2 6" xfId="421" xr:uid="{18251C3D-CFBC-4406-B502-4EF71CDF361B}"/>
    <cellStyle name="Normal 2 7" xfId="410" xr:uid="{827F8C0A-E466-4849-99E2-2184D9541F35}"/>
    <cellStyle name="Normal 2 8" xfId="715" xr:uid="{15A375A1-164A-4B95-BB06-4400428E73C0}"/>
    <cellStyle name="Normal 2_29(d) - Gas extensions -tariffs" xfId="422" xr:uid="{AC21C15C-F7B4-4233-BC04-9E5CD1935F2C}"/>
    <cellStyle name="Normal 20" xfId="423" xr:uid="{E4731018-ADEE-47F1-9B63-606CE37AE182}"/>
    <cellStyle name="Normal 20 2" xfId="424" xr:uid="{FA0F0BC9-8A39-44DD-BD89-DC21F4DFC644}"/>
    <cellStyle name="Normal 20 2 2" xfId="425" xr:uid="{9D2C0EF5-7041-43B6-AF9B-98E200B62CA4}"/>
    <cellStyle name="Normal 20 3" xfId="426" xr:uid="{458058AA-0559-4D0D-A01A-E910C85AB089}"/>
    <cellStyle name="Normal 20 4" xfId="427" xr:uid="{A6B94497-0288-45AA-B50B-EB19038054F9}"/>
    <cellStyle name="Normal 21" xfId="428" xr:uid="{C60384B9-3E73-4B7A-A7B7-1F90CEA94847}"/>
    <cellStyle name="Normal 21 2" xfId="429" xr:uid="{105493B4-AE52-4CEE-A4D7-5014216251D6}"/>
    <cellStyle name="Normal 21 3" xfId="430" xr:uid="{43A736E9-BD1C-4B9B-8164-0004C6E767CB}"/>
    <cellStyle name="Normal 22" xfId="431" xr:uid="{C53A564D-FD0C-4BF6-B429-364DABA1DC08}"/>
    <cellStyle name="Normal 23" xfId="432" xr:uid="{6D5A53B0-8EEB-4CC8-87B3-AC6FD6E6DADA}"/>
    <cellStyle name="Normal 23 2" xfId="433" xr:uid="{A06ABB61-35A2-461D-B42A-FEAD3A124067}"/>
    <cellStyle name="Normal 23 2 2" xfId="434" xr:uid="{1CA98D97-AB4E-4C23-BA27-1B3518DC8BEB}"/>
    <cellStyle name="Normal 23 3" xfId="435" xr:uid="{6AB7D417-0712-43E8-90BF-B550C09B3B49}"/>
    <cellStyle name="Normal 23 4" xfId="436" xr:uid="{D9959A5F-3DF0-4E9C-98B0-1A69B9147763}"/>
    <cellStyle name="Normal 24" xfId="437" xr:uid="{9A8AE413-8B02-4E5F-81FF-CDBF62A70793}"/>
    <cellStyle name="Normal 24 2" xfId="438" xr:uid="{2EE662E6-F99A-49C0-B54F-DC15037F6152}"/>
    <cellStyle name="Normal 24 2 2" xfId="439" xr:uid="{ED6E8432-AE38-4E3C-8A8F-73DA1B4FABF0}"/>
    <cellStyle name="Normal 24 3" xfId="440" xr:uid="{93E78D98-7D36-4BF6-87D5-39A2C478C418}"/>
    <cellStyle name="Normal 24 4" xfId="441" xr:uid="{F1A53BB5-F51E-4A71-8BED-B41B9C16DC9C}"/>
    <cellStyle name="Normal 25" xfId="442" xr:uid="{A98BBA6F-A854-4A8C-BDB8-B21B7D4A45D1}"/>
    <cellStyle name="Normal 25 2" xfId="443" xr:uid="{4A2D204C-9F34-4810-80CB-0AE1DE8D40CB}"/>
    <cellStyle name="Normal 25 2 2" xfId="444" xr:uid="{6BA1DB4D-39D5-4382-A74F-AD9484864992}"/>
    <cellStyle name="Normal 25 3" xfId="445" xr:uid="{1A3D206F-D3E1-4B54-8994-C5BF3DA590F3}"/>
    <cellStyle name="Normal 25 4" xfId="446" xr:uid="{953808DD-462B-4769-81EE-337993186592}"/>
    <cellStyle name="Normal 26" xfId="447" xr:uid="{8DEEF382-A93C-4728-B640-9ECB77AE5B0F}"/>
    <cellStyle name="Normal 26 2" xfId="448" xr:uid="{BBDB2544-07E0-4754-87EF-D64F59C3D8E3}"/>
    <cellStyle name="Normal 26 2 2" xfId="449" xr:uid="{5C487A98-0BD4-4A19-8398-94CF74F1E904}"/>
    <cellStyle name="Normal 26 3" xfId="450" xr:uid="{95D332CF-A9AA-492A-AB31-6C94DA75CD4E}"/>
    <cellStyle name="Normal 26 4" xfId="451" xr:uid="{2A3BDD54-E385-4319-8CEB-F56AA54F7D40}"/>
    <cellStyle name="Normal 27" xfId="452" xr:uid="{F719B858-82FE-48DE-AB07-DDDA43BD4A9D}"/>
    <cellStyle name="Normal 28" xfId="15" xr:uid="{E366094A-6D48-48F7-95A5-70DB09BDD9DB}"/>
    <cellStyle name="Normal 28 4" xfId="711" xr:uid="{1B5945BB-93E7-4138-8FFF-87E0E6E66461}"/>
    <cellStyle name="Normal 29" xfId="453" xr:uid="{84D33A04-2E40-4019-A70C-B37B72397EFA}"/>
    <cellStyle name="Normal 3" xfId="454" xr:uid="{F8FF21B7-D70D-4820-ADFE-2DD016C2FFFE}"/>
    <cellStyle name="Normal 3 2" xfId="455" xr:uid="{577D1B72-5C7C-4095-96FD-181BA8BF7710}"/>
    <cellStyle name="Normal 3 2 2" xfId="456" xr:uid="{E544332F-B1B6-40B7-9E66-4FAFB23E1D70}"/>
    <cellStyle name="Normal 3 3" xfId="457" xr:uid="{547CB1AB-D494-4EDC-BCF1-D11940442C79}"/>
    <cellStyle name="Normal 3 3 2" xfId="458" xr:uid="{69CB1F89-813E-4089-944F-3FF8176EC32B}"/>
    <cellStyle name="Normal 3 3 3" xfId="459" xr:uid="{18BE0D2B-63B7-4E90-A3AD-A9E41D6B9652}"/>
    <cellStyle name="Normal 3 4" xfId="460" xr:uid="{5852BC64-A75B-4729-87AB-FE0F259B577E}"/>
    <cellStyle name="Normal 3 5" xfId="9" xr:uid="{42A7AC2F-B7BD-40F6-9ABD-84FC12D1251C}"/>
    <cellStyle name="Normal 3 5 2" xfId="461" xr:uid="{FD3C83EE-9714-4390-A020-C3167C3E0B0A}"/>
    <cellStyle name="Normal 3 5 3" xfId="462" xr:uid="{0EDEAA9D-FC77-4565-9D69-8395FFCF4133}"/>
    <cellStyle name="Normal 3_29(d) - Gas extensions -tariffs" xfId="463" xr:uid="{F10755DC-15C9-434B-9A74-559AA9801179}"/>
    <cellStyle name="Normal 30" xfId="464" xr:uid="{C9659791-7793-4287-A7A9-0AF9B7D81F85}"/>
    <cellStyle name="Normal 31" xfId="465" xr:uid="{C9CC7F76-92FF-43A7-95F4-45A946C2C30B}"/>
    <cellStyle name="Normal 32" xfId="14" xr:uid="{4EA0383B-3E9C-49F0-8D1A-E41A27B3987B}"/>
    <cellStyle name="Normal 32 3" xfId="709" xr:uid="{B5A87CA2-3936-4593-8DEB-3B98D01A8D3F}"/>
    <cellStyle name="Normal 33" xfId="466" xr:uid="{3C6C8576-4C71-454D-BE0B-FB9E5D17942E}"/>
    <cellStyle name="Normal 34" xfId="467" xr:uid="{DD5E8AD8-03C3-407A-8BD3-B6ABAB740614}"/>
    <cellStyle name="Normal 35" xfId="699" xr:uid="{99824BD3-859D-4558-A26D-35597751AE2A}"/>
    <cellStyle name="Normal 36" xfId="700" xr:uid="{20392625-6CCB-4CAA-B855-8B3B2F930EB8}"/>
    <cellStyle name="Normal 37" xfId="701" xr:uid="{79775943-3428-41A3-B28B-EF7934643AA9}"/>
    <cellStyle name="Normal 38" xfId="468" xr:uid="{EF8ED113-7421-461D-AC67-D0FAF2A1935F}"/>
    <cellStyle name="Normal 38 2" xfId="469" xr:uid="{D13EAD95-F4FB-47C1-96E3-DA636C2F6A63}"/>
    <cellStyle name="Normal 38_29(d) - Gas extensions -tariffs" xfId="470" xr:uid="{59BB6ADE-B070-40C1-A62F-047CD7691449}"/>
    <cellStyle name="Normal 4" xfId="471" xr:uid="{1878F8BD-22C7-422E-AE81-DF8BBDFAB6E2}"/>
    <cellStyle name="Normal 4 2" xfId="472" xr:uid="{F495FBAC-C629-412D-85EB-B181196F6778}"/>
    <cellStyle name="Normal 4 2 2" xfId="473" xr:uid="{E342DA5B-45B4-4480-B8C1-A9C93C0D5BF6}"/>
    <cellStyle name="Normal 4 2 2 2" xfId="474" xr:uid="{0FCE755C-BCFF-4FE5-A992-0244F2D43D26}"/>
    <cellStyle name="Normal 4 2 2 2 2" xfId="475" xr:uid="{C43F7031-5F7E-40CA-85AB-E237FB586E9D}"/>
    <cellStyle name="Normal 4 2 2 2 3" xfId="476" xr:uid="{CA1CCFE4-C9FC-4D07-A94E-836E0FD43B59}"/>
    <cellStyle name="Normal 4 2 2 3" xfId="477" xr:uid="{B358315E-A07A-44D3-945C-F9B1A1787E22}"/>
    <cellStyle name="Normal 4 2 2 4" xfId="478" xr:uid="{9CB5659F-7A83-461B-8E60-CD2CE7076F1C}"/>
    <cellStyle name="Normal 4 2 3" xfId="479" xr:uid="{87139BDB-DB1E-417F-ABE0-BE60C7DCAD8E}"/>
    <cellStyle name="Normal 4 2 3 2" xfId="480" xr:uid="{8E10CD21-BDB4-4B61-A614-033AFB63096A}"/>
    <cellStyle name="Normal 4 2 3 2 2" xfId="481" xr:uid="{1677DB1C-8FBA-4790-92E7-C4319D7011A4}"/>
    <cellStyle name="Normal 4 2 3 2 3" xfId="482" xr:uid="{5BD3AB0B-8C4C-43FB-BB91-8E395AEEB981}"/>
    <cellStyle name="Normal 4 2 3 3" xfId="483" xr:uid="{BB0B067A-6035-4652-BFC9-7BB68685EE57}"/>
    <cellStyle name="Normal 4 2 3 4" xfId="484" xr:uid="{9C8ADF07-7E53-41EC-8101-581C40012F4E}"/>
    <cellStyle name="Normal 4 3" xfId="485" xr:uid="{CEF0C90B-79FB-409B-88C0-52B2FEC07985}"/>
    <cellStyle name="Normal 4 3 2" xfId="486" xr:uid="{3DFF8446-8E78-407E-B680-EAB4F6B2E540}"/>
    <cellStyle name="Normal 4 3 2 2" xfId="487" xr:uid="{EEC7CBC5-2A8F-4BFB-B48A-312B6771DC52}"/>
    <cellStyle name="Normal 4 3 2 3" xfId="488" xr:uid="{E43DF4D7-58D8-4B7D-8BB7-B1FF04E7F3EC}"/>
    <cellStyle name="Normal 4 3 3" xfId="489" xr:uid="{8DC4FF39-D9A8-4D7A-A80D-3371E57DAE05}"/>
    <cellStyle name="Normal 4 3 3 2" xfId="490" xr:uid="{3A52E93A-E128-4808-A932-7D26CE007360}"/>
    <cellStyle name="Normal 4 3 4" xfId="491" xr:uid="{8635582F-1125-4FE7-BAF2-2A5F2E6D234E}"/>
    <cellStyle name="Normal 4 4" xfId="492" xr:uid="{CEB3648F-E8AF-484E-BB75-15F685B2C5B8}"/>
    <cellStyle name="Normal 4 5" xfId="493" xr:uid="{BFDE5DFD-9969-4EBC-A48A-6AF6A7E014C0}"/>
    <cellStyle name="Normal 4 6" xfId="494" xr:uid="{E3F38564-5AB1-413F-89E8-4B9EE8EF925A}"/>
    <cellStyle name="Normal 4_29(d) - Gas extensions -tariffs" xfId="495" xr:uid="{E78F1DBD-1378-4293-8158-835BA5581B10}"/>
    <cellStyle name="Normal 40" xfId="496" xr:uid="{31FF2CAC-47C2-4F58-9FB5-123A41B0361D}"/>
    <cellStyle name="Normal 40 2" xfId="497" xr:uid="{1B1ADFC2-1AE4-4B3A-AE40-A46CB74A5E5F}"/>
    <cellStyle name="Normal 40_29(d) - Gas extensions -tariffs" xfId="498" xr:uid="{E1AE78B7-F6D9-4764-B898-04ADC683290D}"/>
    <cellStyle name="Normal 5" xfId="499" xr:uid="{6103D553-E292-4B2E-8EFF-DEA657FD992D}"/>
    <cellStyle name="Normal 5 2" xfId="500" xr:uid="{B0F50A5F-0967-441E-A33E-A809B0D3F8E6}"/>
    <cellStyle name="Normal 5 3" xfId="501" xr:uid="{F9CAE475-F40F-4802-9012-59C0D9CCACAA}"/>
    <cellStyle name="Normal 6" xfId="502" xr:uid="{1C6CBD68-B407-44E6-87C5-DD9FC926D226}"/>
    <cellStyle name="Normal 6 2" xfId="503" xr:uid="{8A8E4A76-076C-498E-8490-244B6A5A4F66}"/>
    <cellStyle name="Normal 6 2 2" xfId="504" xr:uid="{B821F80A-3F3A-4AC3-B4EC-CC34A1F9B0F5}"/>
    <cellStyle name="Normal 6 2 3" xfId="505" xr:uid="{F23F99BA-5414-456C-B104-4E53A2918B91}"/>
    <cellStyle name="Normal 7" xfId="506" xr:uid="{13275F64-7A25-4A10-921F-0F77072BD1F0}"/>
    <cellStyle name="Normal 7 2" xfId="507" xr:uid="{B3CF5639-FF19-48ED-BE18-C20BABE2F098}"/>
    <cellStyle name="Normal 7 2 2" xfId="508" xr:uid="{AE13BD00-D215-4AF6-A3E6-479D2542B4EF}"/>
    <cellStyle name="Normal 7 2 2 2" xfId="509" xr:uid="{446442FD-C932-474A-A946-00E4A99489F9}"/>
    <cellStyle name="Normal 7 2 2 3" xfId="510" xr:uid="{45F948B6-E2EF-40AB-8268-38770E009381}"/>
    <cellStyle name="Normal 7 2 3" xfId="511" xr:uid="{D9236490-142C-4C89-A0C0-52DD1EEEC86F}"/>
    <cellStyle name="Normal 7 2 4" xfId="512" xr:uid="{92C0485D-6B8B-49C8-97E9-D71ACDCF87F4}"/>
    <cellStyle name="Normal 8" xfId="513" xr:uid="{AA62CB15-648B-4E0F-A210-A6BB99F74409}"/>
    <cellStyle name="Normal 8 2" xfId="514" xr:uid="{DAC3CF6D-4618-46CE-80C8-CF51E571239A}"/>
    <cellStyle name="Normal 8 2 2" xfId="515" xr:uid="{E691DD7B-EDBF-43FD-8AA5-759CC5E3E4F2}"/>
    <cellStyle name="Normal 8 2 3" xfId="516" xr:uid="{B6D89137-0A20-4CD7-B006-DA6BF54C98BA}"/>
    <cellStyle name="Normal 8 2 3 2" xfId="517" xr:uid="{2D3EA5C5-9898-49CC-A9A3-0BCD5F973F0E}"/>
    <cellStyle name="Normal 8 2 3 3" xfId="518" xr:uid="{9E49DB7F-0C61-4C24-9955-7B456F6C59B0}"/>
    <cellStyle name="Normal 8 2 4" xfId="519" xr:uid="{7CCC17F3-3BF8-4990-BCFC-B6FFAEDB510C}"/>
    <cellStyle name="Normal 9" xfId="520" xr:uid="{47AAFD53-388F-4137-B2C2-3819A6214A71}"/>
    <cellStyle name="Normal 9 2" xfId="521" xr:uid="{FBDA0EDE-729A-4915-B40A-BA6383F048F8}"/>
    <cellStyle name="Note 2" xfId="522" xr:uid="{48712125-D191-4347-A2F4-B353EFFB912E}"/>
    <cellStyle name="Note 2 2" xfId="523" xr:uid="{4DEA5D41-A4D5-4B7B-A24A-903BE7B7D50B}"/>
    <cellStyle name="Note 2 2 2" xfId="524" xr:uid="{1B5EC965-B6ED-4295-AE89-C9FE7572F805}"/>
    <cellStyle name="Note 2 3" xfId="525" xr:uid="{8CFDB686-8A99-480D-B83F-116BA49D21C2}"/>
    <cellStyle name="Note 2 3 2" xfId="526" xr:uid="{8923AA36-6B7C-4E11-A59D-22F1BD8F831D}"/>
    <cellStyle name="Note 2 3 3" xfId="527" xr:uid="{B9C86DE3-7E7E-433A-A9D1-DAC0D97862F0}"/>
    <cellStyle name="Note 2 4" xfId="528" xr:uid="{2784E9C4-0FAB-4B8F-A554-2B812D3A93D5}"/>
    <cellStyle name="Note 3" xfId="529" xr:uid="{E0D512E3-762E-4960-B764-61DD086F8098}"/>
    <cellStyle name="Note 3 2" xfId="530" xr:uid="{2D407988-1CAF-4EF8-A06F-DB1062C633D6}"/>
    <cellStyle name="Note 3 2 2" xfId="531" xr:uid="{BC7F9130-102F-45B2-9E3D-D891F75D368B}"/>
    <cellStyle name="Note 3 3" xfId="532" xr:uid="{7BC66BF3-D660-4A7F-8155-67A11F1183F9}"/>
    <cellStyle name="Note 3 3 2" xfId="533" xr:uid="{9BE5D3B1-E1A2-4B54-B45D-8F0EEA507637}"/>
    <cellStyle name="Note 3 3 3" xfId="534" xr:uid="{31EA37F6-38FA-4FF9-B030-E2DE51BB71B0}"/>
    <cellStyle name="Note 3 4" xfId="535" xr:uid="{8F3061BE-05BC-4A8D-A3AF-77AB8B122BC2}"/>
    <cellStyle name="Note 4" xfId="536" xr:uid="{D45FBA90-E256-4C6E-8026-5C578AB09008}"/>
    <cellStyle name="Note 4 2" xfId="537" xr:uid="{09B04956-2909-4AED-91F1-02B08367C6C2}"/>
    <cellStyle name="Note 4 2 2" xfId="538" xr:uid="{62E37743-0426-49FD-9997-0340E394127D}"/>
    <cellStyle name="Note 4 3" xfId="539" xr:uid="{1FD47043-0ADC-43E4-995D-9BF18EB22D82}"/>
    <cellStyle name="Note 4 3 2" xfId="540" xr:uid="{B8FCF7B2-1423-41E0-9C92-203874E84228}"/>
    <cellStyle name="Note 4 3 3" xfId="541" xr:uid="{3281584A-F746-430C-AFE2-A83AC074BDF9}"/>
    <cellStyle name="Note 4 4" xfId="542" xr:uid="{FF6B148A-BF1B-4ED1-9E24-B532DE091018}"/>
    <cellStyle name="Output 2" xfId="543" xr:uid="{7D67495E-03F0-4E1A-8F63-775D5B38707B}"/>
    <cellStyle name="Output 2 2" xfId="544" xr:uid="{1984C6AF-3E94-4670-95EE-B9383A454B01}"/>
    <cellStyle name="Output 2 2 2" xfId="545" xr:uid="{957A0C83-DC91-4AC0-A73D-EC1261E1C9CB}"/>
    <cellStyle name="Output 2 3" xfId="546" xr:uid="{F51AD7C2-9F77-4D30-B258-B83778C70D71}"/>
    <cellStyle name="Output 2 3 2" xfId="547" xr:uid="{CE14B38C-48EF-4D8E-B3FE-6A4BE26DE446}"/>
    <cellStyle name="Output 2 3 3" xfId="548" xr:uid="{60E14247-EC50-483D-94DD-AFD7421B3C8E}"/>
    <cellStyle name="Output 2 4" xfId="549" xr:uid="{91BC3B24-2F73-40D7-82D9-2F96EC00B5AA}"/>
    <cellStyle name="Percent [2]" xfId="550" xr:uid="{61A9F313-3AF0-4259-B20D-BD51A83A3147}"/>
    <cellStyle name="Percent [2] 2" xfId="551" xr:uid="{CF3AAB38-88E0-43D2-9A7B-D52506E2403E}"/>
    <cellStyle name="Percent [2]_29(d) - Gas extensions -tariffs" xfId="552" xr:uid="{4C5845B9-8769-4066-A5F4-9002A554FE8E}"/>
    <cellStyle name="Percent 10" xfId="702" xr:uid="{5D4A61C6-5469-41C7-BCD7-A8877DB92643}"/>
    <cellStyle name="Percent 11" xfId="703" xr:uid="{A440F7A2-33B6-4CE9-9174-96DA7CFD64AB}"/>
    <cellStyle name="Percent 12" xfId="553" xr:uid="{4F83352B-9B36-4C0F-A27D-CB1AF4676615}"/>
    <cellStyle name="Percent 12 2" xfId="554" xr:uid="{E333141F-ABAF-45DB-819B-200FEDBA69A2}"/>
    <cellStyle name="Percent 12 2 2" xfId="555" xr:uid="{87EA8F96-2921-4757-9610-B7A52962FD1F}"/>
    <cellStyle name="Percent 12 3" xfId="556" xr:uid="{A8F4F1E5-62D6-4D0B-83EE-AB28CE7AD766}"/>
    <cellStyle name="Percent 12 4" xfId="557" xr:uid="{8E4A990D-4E57-4406-B054-BCE963335962}"/>
    <cellStyle name="Percent 2" xfId="3" xr:uid="{2B50C6DE-F4A2-4DEF-B193-FA51A5F24ED0}"/>
    <cellStyle name="Percent 2 2" xfId="559" xr:uid="{2E08CB7A-A4D5-443D-A108-0EC39342D621}"/>
    <cellStyle name="Percent 2 2 2" xfId="560" xr:uid="{CE983B1B-A59E-4C7E-8EA1-3DED33ADBF52}"/>
    <cellStyle name="Percent 2 2 2 2" xfId="561" xr:uid="{5F6A2689-94CE-4CAF-A117-BB8D77508501}"/>
    <cellStyle name="Percent 2 2 2 2 2" xfId="562" xr:uid="{C8176D5D-5850-4D4D-8AFF-E318D4D0BB57}"/>
    <cellStyle name="Percent 2 2 2 2 3" xfId="563" xr:uid="{CA725EBA-5DA1-46FF-B99C-424A4CD73DC8}"/>
    <cellStyle name="Percent 2 2 2 3" xfId="564" xr:uid="{F49D521D-D80C-4616-B0F7-225442803F2C}"/>
    <cellStyle name="Percent 2 2 2 4" xfId="565" xr:uid="{E736BC89-8839-4E74-9BD5-B5D4D57A4898}"/>
    <cellStyle name="Percent 2 2 3" xfId="566" xr:uid="{93A120AA-46DA-4D7F-A609-66E0EC08F42A}"/>
    <cellStyle name="Percent 2 2 3 2" xfId="567" xr:uid="{CDF1EB2D-AD1D-4684-915B-907DEF25EA57}"/>
    <cellStyle name="Percent 2 2 3 2 2" xfId="568" xr:uid="{B1577DC9-DA5A-4236-9072-5CB51E7E9654}"/>
    <cellStyle name="Percent 2 2 3 2 3" xfId="569" xr:uid="{5425BBC0-31D3-4588-B644-6389658AC9D5}"/>
    <cellStyle name="Percent 2 2 3 3" xfId="570" xr:uid="{4FB338B0-4FD0-4DCA-B9CF-3CEE72CB5229}"/>
    <cellStyle name="Percent 2 2 3 4" xfId="571" xr:uid="{6A4B2676-5BA0-4C8D-BC8E-684E93371151}"/>
    <cellStyle name="Percent 2 3" xfId="572" xr:uid="{12442A57-E352-4DF3-98EE-5298B7CB0A1B}"/>
    <cellStyle name="Percent 2 3 2" xfId="573" xr:uid="{9D776324-291B-4DE1-8AC7-30F7F404FEF0}"/>
    <cellStyle name="Percent 2 3 2 2" xfId="574" xr:uid="{3B8438E9-5001-433F-A9DB-7E845011F237}"/>
    <cellStyle name="Percent 2 3 2 3" xfId="575" xr:uid="{F6325740-101D-427B-8AC4-772693B705F6}"/>
    <cellStyle name="Percent 2 3 3" xfId="576" xr:uid="{E75A19F0-D351-4FD7-B9FA-B7B5DC99112F}"/>
    <cellStyle name="Percent 2 3 4" xfId="577" xr:uid="{1C3EAA7E-9AC4-489D-8E17-1A5C56F8B785}"/>
    <cellStyle name="Percent 2 4" xfId="578" xr:uid="{DD36A8E8-3F7C-4131-9721-369358E67268}"/>
    <cellStyle name="Percent 2 4 2" xfId="579" xr:uid="{9654C661-9C55-4391-B232-2DD19FC8491C}"/>
    <cellStyle name="Percent 2 4 2 2" xfId="580" xr:uid="{290604C6-F8CD-4337-BA6C-E7705B6DD016}"/>
    <cellStyle name="Percent 2 4 2 3" xfId="581" xr:uid="{C4C612EA-9BC2-466D-ADFD-F4E2300F7502}"/>
    <cellStyle name="Percent 2 4 3" xfId="582" xr:uid="{84794631-4C24-4D58-B0AD-0DD2515899CE}"/>
    <cellStyle name="Percent 2 4 4" xfId="583" xr:uid="{0EBE82AD-55DB-4B4B-9679-21A8AD6A02AE}"/>
    <cellStyle name="Percent 2 5" xfId="558" xr:uid="{9D5FC5B2-B57B-4E0C-B804-2CC8C994A985}"/>
    <cellStyle name="Percent 3" xfId="7" xr:uid="{06D2344B-8D6F-4E81-95C9-AEE142CFF0A3}"/>
    <cellStyle name="Percent 3 2" xfId="585" xr:uid="{868910BB-0874-4F53-90A8-CFB01174858B}"/>
    <cellStyle name="Percent 3 3" xfId="584" xr:uid="{24B7111A-CF27-4811-A603-0C94C25091B2}"/>
    <cellStyle name="Percent 3 4" xfId="586" xr:uid="{E939988F-8141-470F-BEE4-B9E653277F7C}"/>
    <cellStyle name="Percent 3 4 2" xfId="587" xr:uid="{24DCED92-AA19-4C45-A280-49ED53A79774}"/>
    <cellStyle name="Percent 3 4 3" xfId="588" xr:uid="{AFA69F71-15BF-4C3D-A1F7-9182680AB7A1}"/>
    <cellStyle name="Percent 4" xfId="589" xr:uid="{19507497-0AC7-4719-B307-7F5014659279}"/>
    <cellStyle name="Percent 5" xfId="590" xr:uid="{8DF81585-0FAD-4DC1-BD47-1B1FE04F8E71}"/>
    <cellStyle name="Percent 5 2" xfId="591" xr:uid="{55641AC9-B5BC-47A5-ABEC-24617EC5A5A8}"/>
    <cellStyle name="Percent 5 3" xfId="592" xr:uid="{FFF45268-FB6C-4C36-8145-74080687FE2F}"/>
    <cellStyle name="Percent 6" xfId="593" xr:uid="{CB6A11A6-961E-4777-A7F0-3040D05CB2F1}"/>
    <cellStyle name="Percent 7" xfId="594" xr:uid="{E43B5920-A4F8-4CF9-AE35-7A54DCA283B7}"/>
    <cellStyle name="Percent 8" xfId="595" xr:uid="{050DC93F-6DB2-464E-ACDC-A8870C1DD16F}"/>
    <cellStyle name="Percent 9" xfId="704" xr:uid="{38CD86DC-5734-4238-B926-0EBC36969777}"/>
    <cellStyle name="Percentage" xfId="596" xr:uid="{03FFBE06-9ACF-4596-A7FF-A7C6E34BC67B}"/>
    <cellStyle name="Period Title" xfId="597" xr:uid="{4472DE20-62D6-4019-A123-D4A495320B63}"/>
    <cellStyle name="PSChar" xfId="598" xr:uid="{35B3D65F-A0C5-4B6A-897C-A4DE9B36EB11}"/>
    <cellStyle name="PSDate" xfId="599" xr:uid="{D607AEE6-31EC-4E19-93EB-C855EA331478}"/>
    <cellStyle name="PSDec" xfId="600" xr:uid="{D31809FC-B5B5-44C9-B95F-3D3FE72CA9C8}"/>
    <cellStyle name="PSDetail" xfId="601" xr:uid="{13EF4F1E-7EAC-47D2-958A-B6778198A28D}"/>
    <cellStyle name="PSHeading" xfId="602" xr:uid="{7B49F744-BBC6-42DD-99EF-98712A45D549}"/>
    <cellStyle name="PSHeading 2" xfId="603" xr:uid="{EDC219E2-D775-4F1C-94FE-F13BFEDCF282}"/>
    <cellStyle name="PSHeading 2 2" xfId="604" xr:uid="{7507CCC5-6C9B-424B-A99C-24949235EC0C}"/>
    <cellStyle name="PSHeading 2 2 2" xfId="605" xr:uid="{E1B82E20-CAD4-473E-81F1-DD3569EFAAF5}"/>
    <cellStyle name="PSHeading 2 3" xfId="606" xr:uid="{9E5E731C-89EC-4118-B665-7E77DAA06085}"/>
    <cellStyle name="PSHeading 3" xfId="607" xr:uid="{A28BF376-5A13-4A96-B626-3889B5C84E38}"/>
    <cellStyle name="PSHeading 3 2" xfId="608" xr:uid="{CE8FCD29-C12D-43AE-825B-8E877526EE40}"/>
    <cellStyle name="PSHeading 3 2 2" xfId="609" xr:uid="{C9E622B8-FA77-48E2-A75A-20754DADB594}"/>
    <cellStyle name="PSHeading 3 2 2 2" xfId="705" xr:uid="{C4574E84-7805-4C98-B671-EB68A9D21293}"/>
    <cellStyle name="PSHeading 3 2 3" xfId="706" xr:uid="{A48BAF77-EFDF-4933-9AF9-B38BBA878B1A}"/>
    <cellStyle name="PSHeading 3 3" xfId="610" xr:uid="{3C678F6C-993E-4A69-AC1F-20A5DA7FD4E5}"/>
    <cellStyle name="PSHeading 4" xfId="611" xr:uid="{24F3F682-530B-476B-897A-0717EFB39FE9}"/>
    <cellStyle name="PSHeading 4 2" xfId="612" xr:uid="{A4CC5CB5-A5B5-4CB9-BB94-BD766A6ED504}"/>
    <cellStyle name="PSHeading 5" xfId="707" xr:uid="{69A095A3-4129-4398-AAB9-47BBF7639FE2}"/>
    <cellStyle name="PSInt" xfId="613" xr:uid="{323BD197-C7ED-4639-83F9-763582001187}"/>
    <cellStyle name="PSSpacer" xfId="614" xr:uid="{325A1409-EF98-4862-8C94-8834F9F7150C}"/>
    <cellStyle name="Ratio" xfId="615" xr:uid="{FCD9EB73-A479-40F1-99AE-04E6E77CAE5F}"/>
    <cellStyle name="Ratio 2" xfId="616" xr:uid="{17E512E0-51C0-4525-9467-68D6726DE503}"/>
    <cellStyle name="Ratio_29(d) - Gas extensions -tariffs" xfId="617" xr:uid="{868FC00D-4859-4B43-B6C4-5292536A327D}"/>
    <cellStyle name="Right Date" xfId="618" xr:uid="{D637A950-456E-45DF-BAE0-256543010E57}"/>
    <cellStyle name="Right Number" xfId="619" xr:uid="{ED24946E-CB12-4766-8186-55979CF90268}"/>
    <cellStyle name="Right Year" xfId="620" xr:uid="{158A9C78-5E9B-4DEB-8236-29A6B2B6573A}"/>
    <cellStyle name="RIN_Input$_3dp" xfId="621" xr:uid="{827EB705-3675-4F01-B6DF-F2A4291BCDB5}"/>
    <cellStyle name="SAPError" xfId="622" xr:uid="{4B1390FD-DA4D-4244-A56F-A2C8E1103E20}"/>
    <cellStyle name="SAPError 2" xfId="623" xr:uid="{05111680-E3AC-43D5-84EE-0B519E8576C9}"/>
    <cellStyle name="SAPKey" xfId="624" xr:uid="{338D1D33-2E3F-4300-942C-3076D149213B}"/>
    <cellStyle name="SAPKey 2" xfId="625" xr:uid="{DE86A397-0240-4A3F-9930-08931836F6B7}"/>
    <cellStyle name="SAPLocked" xfId="626" xr:uid="{2A8BA6B1-65C0-4840-A036-7B7A680F582C}"/>
    <cellStyle name="SAPLocked 2" xfId="627" xr:uid="{92A8E360-E975-44D2-BEAC-7DFA41EE7B78}"/>
    <cellStyle name="SAPOutput" xfId="628" xr:uid="{7B592661-E211-46D1-A720-FFF826B8A5D5}"/>
    <cellStyle name="SAPOutput 2" xfId="629" xr:uid="{3F8A6902-1529-4D60-B45D-DB7D2C5DA382}"/>
    <cellStyle name="SAPSpace" xfId="630" xr:uid="{41BB07F0-76CB-45EF-8ACB-0D10E91E0858}"/>
    <cellStyle name="SAPSpace 2" xfId="631" xr:uid="{FF4EAB4A-E0E3-4C0F-BF16-9E45B1062F16}"/>
    <cellStyle name="SAPText" xfId="632" xr:uid="{D41ACBC5-06E0-4750-94CE-92644B686E3F}"/>
    <cellStyle name="SAPText 2" xfId="633" xr:uid="{F090ACCB-EBB4-4625-946E-57609F2EFFA6}"/>
    <cellStyle name="SAPUnLocked" xfId="634" xr:uid="{7B4C8634-6F34-4D2B-9A03-0B5FEF3A60E5}"/>
    <cellStyle name="SAPUnLocked 2" xfId="635" xr:uid="{1EF6BC09-FBF4-4FF8-947D-C0C6D5AE2AAD}"/>
    <cellStyle name="Sheet Title" xfId="636" xr:uid="{BC88C817-1FC9-4731-8EDB-7D470F0A7767}"/>
    <cellStyle name="SheetHeader1" xfId="637" xr:uid="{F34F5F41-A7E3-4FE7-B876-A5791D18CC29}"/>
    <cellStyle name="Style 1" xfId="638" xr:uid="{BB1DE486-B228-4E08-BE62-D37BE7707D52}"/>
    <cellStyle name="Style 1 2" xfId="639" xr:uid="{BBB7D8E5-B038-40B9-BD5A-682343A9E0FB}"/>
    <cellStyle name="Style 1 2 2" xfId="640" xr:uid="{8813575B-D7EB-494A-AFAE-00150185E783}"/>
    <cellStyle name="Style 1 3" xfId="641" xr:uid="{79D66F2E-A23B-4F14-BE5D-2469040398CB}"/>
    <cellStyle name="Style 1 3 2" xfId="642" xr:uid="{39434D78-9C13-4F0D-B0F2-622F87AD2826}"/>
    <cellStyle name="Style 1 3 3" xfId="643" xr:uid="{25CA1897-1507-4EBA-BD42-D48A55C66A49}"/>
    <cellStyle name="Style 1 4" xfId="644" xr:uid="{B036F612-F6FF-45B8-9CC1-2339C0A45ED5}"/>
    <cellStyle name="Style 1_29(d) - Gas extensions -tariffs" xfId="645" xr:uid="{60AF3246-87AA-4A38-A761-940CBDA2E851}"/>
    <cellStyle name="Style2" xfId="646" xr:uid="{1C6B0E8B-BB3F-4CB6-90C8-3BC04857A9EA}"/>
    <cellStyle name="Style3" xfId="647" xr:uid="{DCAA8097-04EB-46E1-89F8-B80CF27D961B}"/>
    <cellStyle name="Style4" xfId="648" xr:uid="{E2DC4C0D-98AA-45CE-924B-3D6662E8257F}"/>
    <cellStyle name="Style4 2" xfId="649" xr:uid="{9A2907D4-900D-407F-9607-05BD2ED0D1B0}"/>
    <cellStyle name="Style4_29(d) - Gas extensions -tariffs" xfId="650" xr:uid="{8AD90089-C93F-4E7D-A609-6AB10F0B657F}"/>
    <cellStyle name="Style5" xfId="651" xr:uid="{41FE5753-0F39-49AD-9F79-451DC228D331}"/>
    <cellStyle name="Style5 2" xfId="652" xr:uid="{5AFF1E00-F9AE-49E3-B2CD-37BD6CE93E9A}"/>
    <cellStyle name="Style5_29(d) - Gas extensions -tariffs" xfId="653" xr:uid="{F7DCE88D-04BB-44AC-83B1-461D9E1BC71A}"/>
    <cellStyle name="Table Head Green" xfId="654" xr:uid="{1A199732-5383-41B0-945A-1518BB9D2B93}"/>
    <cellStyle name="Table Head_pldt" xfId="655" xr:uid="{D189E2AF-CE99-45E8-AA1E-773E6D0BD766}"/>
    <cellStyle name="Table Source" xfId="656" xr:uid="{F77BE8BE-C0E4-4075-8335-6DC3369760C5}"/>
    <cellStyle name="Table Units" xfId="657" xr:uid="{E2348B72-5B74-4CE8-A395-20CE484566ED}"/>
    <cellStyle name="TableLvl2" xfId="6" xr:uid="{9B5AF9FC-B52C-464A-A8E4-517C0B23015C}"/>
    <cellStyle name="TableLvl3" xfId="8" xr:uid="{E274E486-97D1-4879-A529-18B03C0E2160}"/>
    <cellStyle name="Text" xfId="658" xr:uid="{88B111FB-F206-422D-A17B-EF4DD85ABAC7}"/>
    <cellStyle name="Text 2" xfId="659" xr:uid="{3911EA4D-A962-427D-935E-FF52D009EC12}"/>
    <cellStyle name="Text 3" xfId="660" xr:uid="{65113354-B50A-4B19-AA58-75290D0DA01F}"/>
    <cellStyle name="Text Head 1" xfId="661" xr:uid="{7D7B5E53-5F2C-4FD2-A1CC-0BA81BC1AD59}"/>
    <cellStyle name="Text Head 2" xfId="662" xr:uid="{2CF498C5-6317-42B3-89DE-0F1A09C60111}"/>
    <cellStyle name="Text Indent 2" xfId="663" xr:uid="{4362D9BF-F3E1-4E2F-A008-AAFEC2B11F1C}"/>
    <cellStyle name="Theirs" xfId="664" xr:uid="{BB6EFF33-DA2D-496E-BCA0-E68446F9381C}"/>
    <cellStyle name="Title 2" xfId="665" xr:uid="{72EAB4EB-2B61-4C0F-A0D2-14D0954028DA}"/>
    <cellStyle name="TOC 1" xfId="666" xr:uid="{D89A26B3-3E09-42C3-9479-0CE6FAC310DD}"/>
    <cellStyle name="TOC 2" xfId="667" xr:uid="{7732B6CE-83C7-4717-94E3-E45EC5F743F9}"/>
    <cellStyle name="TOC 3" xfId="668" xr:uid="{8BBFAD0A-2A87-4397-AC3B-7A57B19EBEF6}"/>
    <cellStyle name="Total 2" xfId="669" xr:uid="{1B4C405A-F8FE-4D59-A285-595EF97230F9}"/>
    <cellStyle name="Total 2 2" xfId="670" xr:uid="{56E7B106-8F0E-493B-9FE1-DA212581870D}"/>
    <cellStyle name="Total 2 2 2" xfId="671" xr:uid="{9774D4CB-F943-4082-9C8B-20E41695037D}"/>
    <cellStyle name="Total 2 3" xfId="672" xr:uid="{E6D937C2-057E-4257-9F8C-79354668026D}"/>
    <cellStyle name="Total 2 3 2" xfId="673" xr:uid="{EEC62389-D277-430C-B723-A019B9CFC3BB}"/>
    <cellStyle name="Total 2 3 3" xfId="674" xr:uid="{7B2DFC60-9FAE-4FF7-B856-95768D1566D8}"/>
    <cellStyle name="Total 2 4" xfId="675" xr:uid="{EA2CA42D-6172-4688-A0CB-715AFE14BEA4}"/>
    <cellStyle name="Warning Text 2" xfId="676" xr:uid="{92A8E1E6-B749-4D75-8D0F-131C2A3A54D8}"/>
    <cellStyle name="year" xfId="677" xr:uid="{353ACDA1-EBFE-4D1A-8E35-0EDDAC2031B0}"/>
    <cellStyle name="year 2" xfId="678" xr:uid="{9DFC67CA-BFD6-4868-A56B-84923F5D6663}"/>
    <cellStyle name="year_29(d) - Gas extensions -tariffs" xfId="679" xr:uid="{9FD88D70-60BD-4C2D-93EC-25E86CCF7607}"/>
  </cellStyles>
  <dxfs count="8"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  <dxf>
      <font>
        <sz val="10"/>
        <color rgb="FF000000"/>
        <name val="Calibri"/>
      </font>
      <numFmt numFmtId="0" formatCode="General"/>
      <fill>
        <patternFill patternType="solid">
          <fgColor rgb="FF000000"/>
          <bgColor rgb="FFFFFFCC"/>
        </patternFill>
      </fill>
    </dxf>
    <dxf>
      <numFmt numFmtId="0" formatCode="General"/>
      <fill>
        <patternFill patternType="solid">
          <fgColor rgb="FF000000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2A71-571F-4FDD-B32D-B947ACC26A33}">
  <sheetPr codeName="Sheet1"/>
  <dimension ref="A1:V70"/>
  <sheetViews>
    <sheetView showGridLines="0" tabSelected="1" zoomScale="80" zoomScaleNormal="80" workbookViewId="0">
      <selection activeCell="R62" sqref="R62"/>
    </sheetView>
  </sheetViews>
  <sheetFormatPr defaultRowHeight="15"/>
  <cols>
    <col min="1" max="1" width="66.5703125" customWidth="1"/>
    <col min="2" max="22" width="10.140625" customWidth="1"/>
  </cols>
  <sheetData>
    <row r="1" spans="1:22" ht="16.5" thickBot="1">
      <c r="A1" s="1" t="s">
        <v>0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  <c r="N1" s="2"/>
      <c r="O1" s="2"/>
      <c r="P1" s="2"/>
      <c r="Q1" s="2"/>
      <c r="R1" s="2"/>
      <c r="S1" s="2"/>
      <c r="T1" s="2"/>
      <c r="U1" s="2"/>
      <c r="V1" s="2"/>
    </row>
    <row r="2" spans="1:22" ht="15.75">
      <c r="A2" s="3"/>
      <c r="B2" s="240" t="s">
        <v>1</v>
      </c>
      <c r="C2" s="241"/>
      <c r="D2" s="241"/>
      <c r="E2" s="241"/>
      <c r="F2" s="241"/>
      <c r="G2" s="241"/>
      <c r="H2" s="241"/>
      <c r="I2" s="241"/>
      <c r="J2" s="241"/>
      <c r="K2" s="241"/>
      <c r="L2" s="241" t="s">
        <v>2</v>
      </c>
      <c r="M2" s="242"/>
      <c r="N2" s="4"/>
      <c r="O2" s="4"/>
      <c r="P2" s="4"/>
      <c r="Q2" s="4"/>
      <c r="R2" s="4"/>
      <c r="S2" s="4"/>
      <c r="T2" s="4"/>
      <c r="U2" s="4"/>
      <c r="V2" s="4"/>
    </row>
    <row r="3" spans="1:22" ht="16.5" thickBot="1">
      <c r="A3" s="3"/>
      <c r="B3" s="175" t="str">
        <f t="shared" ref="B3:I3" si="0">LEFT(C3,4)-1&amp;"-"&amp;RIGHT(C3,2)-1</f>
        <v>2014-15</v>
      </c>
      <c r="C3" s="176" t="str">
        <f>LEFT(D3,4)-1&amp;"-"&amp;RIGHT(D3,2)-1</f>
        <v>2015-16</v>
      </c>
      <c r="D3" s="176" t="str">
        <f t="shared" si="0"/>
        <v>2016-17</v>
      </c>
      <c r="E3" s="176" t="str">
        <f t="shared" si="0"/>
        <v>2017-18</v>
      </c>
      <c r="F3" s="176" t="str">
        <f t="shared" si="0"/>
        <v>2018-19</v>
      </c>
      <c r="G3" s="176" t="str">
        <f t="shared" si="0"/>
        <v>2019-20</v>
      </c>
      <c r="H3" s="176" t="str">
        <f t="shared" si="0"/>
        <v>2020-21</v>
      </c>
      <c r="I3" s="176" t="str">
        <f t="shared" si="0"/>
        <v>2021-22</v>
      </c>
      <c r="J3" s="176" t="str">
        <f>LEFT(K3,4)-1&amp;"-"&amp;RIGHT(K3,2)-1</f>
        <v>2022-23</v>
      </c>
      <c r="K3" s="176" t="s">
        <v>22</v>
      </c>
      <c r="L3" s="176" t="s">
        <v>23</v>
      </c>
      <c r="M3" s="177" t="s">
        <v>24</v>
      </c>
      <c r="N3" s="2"/>
      <c r="O3" s="2"/>
      <c r="P3" s="2"/>
      <c r="Q3" s="2"/>
      <c r="R3" s="2"/>
      <c r="S3" s="2"/>
      <c r="T3" s="2"/>
      <c r="U3" s="2"/>
      <c r="V3" s="2"/>
    </row>
    <row r="4" spans="1:22">
      <c r="A4" s="5" t="s">
        <v>3</v>
      </c>
      <c r="B4" s="172"/>
      <c r="C4" s="173">
        <v>108.6</v>
      </c>
      <c r="D4" s="173">
        <v>110.7</v>
      </c>
      <c r="E4" s="173">
        <v>113</v>
      </c>
      <c r="F4" s="173">
        <v>114.8</v>
      </c>
      <c r="G4" s="173">
        <v>114.4</v>
      </c>
      <c r="H4" s="173">
        <v>118.8</v>
      </c>
      <c r="I4" s="173">
        <v>126.1</v>
      </c>
      <c r="J4" s="173">
        <v>133.69999999999999</v>
      </c>
      <c r="K4" s="173">
        <v>138.80000000000001</v>
      </c>
      <c r="L4" s="173">
        <v>141.69999999999999</v>
      </c>
      <c r="M4" s="174">
        <v>146.09269999999998</v>
      </c>
      <c r="N4" s="2"/>
      <c r="O4" s="2"/>
      <c r="P4" s="2"/>
      <c r="Q4" s="2"/>
      <c r="R4" s="2"/>
      <c r="S4" s="2"/>
      <c r="T4" s="2"/>
      <c r="U4" s="2"/>
      <c r="V4" s="2"/>
    </row>
    <row r="5" spans="1:22">
      <c r="A5" s="6" t="s">
        <v>4</v>
      </c>
      <c r="B5" s="7"/>
      <c r="C5" s="8"/>
      <c r="D5" s="9">
        <f t="shared" ref="D5:M5" si="1">+D4/C4-1</f>
        <v>1.9337016574585641E-2</v>
      </c>
      <c r="E5" s="9">
        <f t="shared" si="1"/>
        <v>2.0776874435411097E-2</v>
      </c>
      <c r="F5" s="9">
        <f t="shared" si="1"/>
        <v>1.5929203539823078E-2</v>
      </c>
      <c r="G5" s="9">
        <f t="shared" si="1"/>
        <v>-3.4843205574912606E-3</v>
      </c>
      <c r="H5" s="9">
        <f t="shared" si="1"/>
        <v>3.8461538461538325E-2</v>
      </c>
      <c r="I5" s="9">
        <f t="shared" si="1"/>
        <v>6.1447811447811418E-2</v>
      </c>
      <c r="J5" s="9">
        <f t="shared" si="1"/>
        <v>6.0269627279936566E-2</v>
      </c>
      <c r="K5" s="9">
        <f t="shared" si="1"/>
        <v>3.8145100972326373E-2</v>
      </c>
      <c r="L5" s="9">
        <f t="shared" si="1"/>
        <v>2.0893371757924939E-2</v>
      </c>
      <c r="M5" s="10">
        <f t="shared" si="1"/>
        <v>3.0999999999999917E-2</v>
      </c>
      <c r="N5" s="2"/>
      <c r="O5" s="2"/>
      <c r="P5" s="2"/>
      <c r="Q5" s="2"/>
      <c r="R5" s="2"/>
      <c r="S5" s="2"/>
      <c r="T5" s="2"/>
      <c r="U5" s="2"/>
      <c r="V5" s="2"/>
    </row>
    <row r="6" spans="1:22" ht="15.75" thickBot="1">
      <c r="A6" s="11" t="s">
        <v>28</v>
      </c>
      <c r="B6" s="12"/>
      <c r="C6" s="13">
        <f t="shared" ref="C6:L6" si="2">D6/(1+D5)</f>
        <v>0.74336363144770412</v>
      </c>
      <c r="D6" s="14">
        <f t="shared" si="2"/>
        <v>0.75773806630995255</v>
      </c>
      <c r="E6" s="14">
        <f t="shared" si="2"/>
        <v>0.77348149496860563</v>
      </c>
      <c r="F6" s="14">
        <f t="shared" si="2"/>
        <v>0.78580243913624714</v>
      </c>
      <c r="G6" s="14">
        <f t="shared" si="2"/>
        <v>0.78306445154343796</v>
      </c>
      <c r="H6" s="14">
        <f t="shared" si="2"/>
        <v>0.81318231506433936</v>
      </c>
      <c r="I6" s="14">
        <f t="shared" si="2"/>
        <v>0.86315058863310767</v>
      </c>
      <c r="J6" s="14">
        <f t="shared" si="2"/>
        <v>0.91517235289648291</v>
      </c>
      <c r="K6" s="14">
        <f t="shared" si="2"/>
        <v>0.95008169470480075</v>
      </c>
      <c r="L6" s="14">
        <f t="shared" si="2"/>
        <v>0.96993210475266745</v>
      </c>
      <c r="M6" s="15">
        <v>1</v>
      </c>
      <c r="N6" s="2"/>
      <c r="O6" s="2"/>
      <c r="P6" s="2"/>
      <c r="Q6" s="2"/>
      <c r="R6" s="2"/>
      <c r="S6" s="2"/>
      <c r="T6" s="2"/>
      <c r="U6" s="2"/>
      <c r="V6" s="2"/>
    </row>
    <row r="7" spans="1:22">
      <c r="A7" s="16"/>
      <c r="B7" s="17"/>
      <c r="C7" s="17"/>
      <c r="D7" s="18"/>
      <c r="E7" s="18"/>
      <c r="F7" s="18"/>
      <c r="G7" s="18"/>
      <c r="H7" s="18"/>
      <c r="I7" s="19"/>
      <c r="J7" s="20"/>
      <c r="K7" s="19"/>
      <c r="L7" s="21"/>
      <c r="M7" s="20"/>
      <c r="N7" s="19"/>
      <c r="O7" s="19"/>
      <c r="P7" s="19"/>
      <c r="Q7" s="19"/>
      <c r="R7" s="20"/>
      <c r="S7" s="20"/>
      <c r="T7" s="20"/>
      <c r="U7" s="20"/>
      <c r="V7" s="20"/>
    </row>
    <row r="8" spans="1:22">
      <c r="A8" s="16"/>
      <c r="B8" s="17"/>
      <c r="C8" s="17"/>
      <c r="D8" s="17"/>
      <c r="E8" s="17"/>
      <c r="F8" s="17"/>
      <c r="G8" s="17"/>
      <c r="H8" s="17"/>
      <c r="I8" s="19"/>
      <c r="J8" s="2"/>
      <c r="K8" s="2"/>
      <c r="L8" s="2"/>
      <c r="M8" s="2"/>
      <c r="N8" s="2"/>
      <c r="O8" s="2"/>
      <c r="P8" s="2"/>
      <c r="Q8" s="19"/>
      <c r="R8" s="20"/>
      <c r="S8" s="20"/>
      <c r="T8" s="20"/>
      <c r="U8" s="20"/>
      <c r="V8" s="20"/>
    </row>
    <row r="9" spans="1:22">
      <c r="A9" s="16"/>
      <c r="B9" s="17"/>
      <c r="C9" s="17"/>
      <c r="D9" s="17"/>
      <c r="E9" s="17"/>
      <c r="F9" s="17"/>
      <c r="G9" s="17"/>
      <c r="H9" s="17"/>
      <c r="I9" s="19"/>
      <c r="J9" s="20"/>
      <c r="K9" s="19"/>
      <c r="L9" s="21"/>
      <c r="M9" s="20"/>
      <c r="N9" s="19"/>
      <c r="O9" s="19"/>
      <c r="P9" s="19"/>
      <c r="Q9" s="19"/>
      <c r="R9" s="20"/>
      <c r="S9" s="20"/>
      <c r="T9" s="20"/>
      <c r="U9" s="20"/>
      <c r="V9" s="20"/>
    </row>
    <row r="10" spans="1:22" ht="18.75">
      <c r="A10" s="22" t="s">
        <v>34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ht="15.75" thickBo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.75" thickBot="1">
      <c r="A12" s="24" t="s">
        <v>5</v>
      </c>
      <c r="B12" s="25" t="s">
        <v>19</v>
      </c>
      <c r="C12" s="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22" ht="15.75" thickBot="1">
      <c r="A13" s="24"/>
      <c r="B13" s="122">
        <f>-25.0848855829998*0</f>
        <v>0</v>
      </c>
      <c r="C13" s="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ht="16.5" thickBot="1">
      <c r="A14" s="26" t="s">
        <v>35</v>
      </c>
      <c r="B14" s="27"/>
      <c r="C14" s="27"/>
      <c r="D14" s="27"/>
      <c r="E14" s="27"/>
      <c r="F14" s="27"/>
      <c r="G14" s="27"/>
      <c r="H14" s="27"/>
      <c r="I14" s="28"/>
      <c r="J14" s="27"/>
      <c r="K14" s="27"/>
      <c r="L14" s="27"/>
      <c r="M14" s="27"/>
      <c r="N14" s="27"/>
      <c r="O14" s="27"/>
      <c r="P14" s="138"/>
      <c r="Q14" s="29"/>
      <c r="R14" s="29"/>
      <c r="S14" s="29"/>
      <c r="T14" s="29"/>
      <c r="U14" s="29"/>
      <c r="V14" s="29"/>
    </row>
    <row r="15" spans="1:22">
      <c r="A15" s="2"/>
      <c r="B15" s="243" t="s">
        <v>48</v>
      </c>
      <c r="C15" s="244"/>
      <c r="D15" s="245" t="s">
        <v>38</v>
      </c>
      <c r="E15" s="245"/>
      <c r="F15" s="245"/>
      <c r="G15" s="245"/>
      <c r="H15" s="246"/>
      <c r="I15" s="21"/>
      <c r="J15" s="232" t="s">
        <v>36</v>
      </c>
      <c r="K15" s="233"/>
      <c r="L15" s="233"/>
      <c r="M15" s="233"/>
      <c r="N15" s="233"/>
      <c r="O15" s="233"/>
      <c r="P15" s="234"/>
      <c r="Q15" s="2"/>
      <c r="R15" s="2"/>
      <c r="S15" s="2"/>
      <c r="T15" s="2"/>
      <c r="U15" s="2"/>
      <c r="V15" s="2"/>
    </row>
    <row r="16" spans="1:22">
      <c r="A16" s="2"/>
      <c r="B16" s="235" t="s">
        <v>6</v>
      </c>
      <c r="C16" s="236"/>
      <c r="D16" s="237" t="s">
        <v>7</v>
      </c>
      <c r="E16" s="238"/>
      <c r="F16" s="238"/>
      <c r="G16" s="238"/>
      <c r="H16" s="239"/>
      <c r="I16" s="21"/>
      <c r="J16" s="235" t="s">
        <v>6</v>
      </c>
      <c r="K16" s="236"/>
      <c r="L16" s="237" t="s">
        <v>7</v>
      </c>
      <c r="M16" s="238"/>
      <c r="N16" s="238"/>
      <c r="O16" s="238"/>
      <c r="P16" s="239"/>
      <c r="Q16" s="2"/>
      <c r="R16" s="2"/>
      <c r="S16" s="2"/>
      <c r="T16" s="2"/>
      <c r="U16" s="2"/>
      <c r="V16" s="2"/>
    </row>
    <row r="17" spans="1:22" ht="15.75" thickBot="1">
      <c r="A17" s="2"/>
      <c r="B17" s="156" t="str">
        <f>$B$12</f>
        <v>2019-20</v>
      </c>
      <c r="C17" s="157" t="s">
        <v>20</v>
      </c>
      <c r="D17" s="158" t="str">
        <f t="shared" ref="D17:G17" si="3">I3</f>
        <v>2021-22</v>
      </c>
      <c r="E17" s="158" t="str">
        <f t="shared" si="3"/>
        <v>2022-23</v>
      </c>
      <c r="F17" s="158" t="str">
        <f t="shared" si="3"/>
        <v>2023-24</v>
      </c>
      <c r="G17" s="158" t="str">
        <f t="shared" si="3"/>
        <v>2024-25</v>
      </c>
      <c r="H17" s="159" t="str">
        <f>M3</f>
        <v>2025-26</v>
      </c>
      <c r="I17" s="21"/>
      <c r="J17" s="139" t="str">
        <f>$B$12</f>
        <v>2019-20</v>
      </c>
      <c r="K17" s="125" t="str">
        <f>C17</f>
        <v>2020-21</v>
      </c>
      <c r="L17" s="30" t="str">
        <f>D17</f>
        <v>2021-22</v>
      </c>
      <c r="M17" s="30" t="str">
        <f t="shared" ref="M17:P17" si="4">E17</f>
        <v>2022-23</v>
      </c>
      <c r="N17" s="30" t="str">
        <f t="shared" si="4"/>
        <v>2023-24</v>
      </c>
      <c r="O17" s="30" t="str">
        <f t="shared" si="4"/>
        <v>2024-25</v>
      </c>
      <c r="P17" s="140" t="str">
        <f t="shared" si="4"/>
        <v>2025-26</v>
      </c>
      <c r="Q17" s="2"/>
      <c r="R17" s="2"/>
      <c r="S17" s="2"/>
      <c r="T17" s="2"/>
      <c r="U17" s="2"/>
      <c r="V17" s="2"/>
    </row>
    <row r="18" spans="1:22">
      <c r="A18" s="126" t="s">
        <v>8</v>
      </c>
      <c r="B18" s="198">
        <v>74.379463393035863</v>
      </c>
      <c r="C18" s="202">
        <v>74.581402033058112</v>
      </c>
      <c r="D18" s="198">
        <v>72.457727338638861</v>
      </c>
      <c r="E18" s="198">
        <v>73.027142496677541</v>
      </c>
      <c r="F18" s="198">
        <v>73.529640386550341</v>
      </c>
      <c r="G18" s="198">
        <v>74.125052159160077</v>
      </c>
      <c r="H18" s="199">
        <v>74.835674838838244</v>
      </c>
      <c r="I18" s="88"/>
      <c r="J18" s="141">
        <f>+B18/$C$6</f>
        <v>100.05798003351538</v>
      </c>
      <c r="K18" s="89">
        <f>+C18/$C$6</f>
        <v>100.32963529277116</v>
      </c>
      <c r="L18" s="90">
        <f>+D18/$H$6</f>
        <v>89.103914333043477</v>
      </c>
      <c r="M18" s="91">
        <f t="shared" ref="M18:P27" si="5">+E18/$H$6</f>
        <v>89.804144954750527</v>
      </c>
      <c r="N18" s="91">
        <f t="shared" si="5"/>
        <v>90.422084967173248</v>
      </c>
      <c r="O18" s="91">
        <f t="shared" si="5"/>
        <v>91.154284575526304</v>
      </c>
      <c r="P18" s="142">
        <f t="shared" si="5"/>
        <v>92.0281632451847</v>
      </c>
      <c r="Q18" s="2"/>
      <c r="R18" s="2"/>
      <c r="S18" s="2"/>
      <c r="T18" s="2"/>
      <c r="U18" s="2"/>
      <c r="V18" s="2"/>
    </row>
    <row r="19" spans="1:22">
      <c r="A19" s="127" t="s">
        <v>9</v>
      </c>
      <c r="B19" s="92"/>
      <c r="C19" s="203"/>
      <c r="D19" s="92"/>
      <c r="E19" s="93"/>
      <c r="F19" s="93"/>
      <c r="G19" s="93"/>
      <c r="H19" s="128"/>
      <c r="I19" s="94"/>
      <c r="J19" s="143"/>
      <c r="K19" s="96"/>
      <c r="L19" s="97"/>
      <c r="M19" s="98"/>
      <c r="N19" s="98"/>
      <c r="O19" s="98"/>
      <c r="P19" s="144"/>
      <c r="Q19" s="2"/>
      <c r="R19" s="2"/>
      <c r="S19" s="2"/>
      <c r="T19" s="2"/>
      <c r="U19" s="2"/>
      <c r="V19" s="2"/>
    </row>
    <row r="20" spans="1:22">
      <c r="A20" s="129" t="s">
        <v>10</v>
      </c>
      <c r="B20" s="99">
        <v>-0.81743599994885807</v>
      </c>
      <c r="C20" s="204">
        <v>-0.84900662151861006</v>
      </c>
      <c r="D20" s="99">
        <v>-0.848657175796944</v>
      </c>
      <c r="E20" s="99">
        <v>-0.85787568707611506</v>
      </c>
      <c r="F20" s="99">
        <v>-0.86246460827563598</v>
      </c>
      <c r="G20" s="99">
        <v>-0.86405396696106407</v>
      </c>
      <c r="H20" s="200">
        <v>-0.86881746281799599</v>
      </c>
      <c r="I20" s="94"/>
      <c r="J20" s="145">
        <f t="shared" ref="J20:J27" si="6">+B20/$C$6</f>
        <v>-1.0996448647304653</v>
      </c>
      <c r="K20" s="101">
        <f t="shared" ref="K20:K27" si="7">+C20/$C$6</f>
        <v>-1.1421148218741421</v>
      </c>
      <c r="L20" s="102">
        <f t="shared" ref="L20:L27" si="8">+D20/$H$6</f>
        <v>-1.0436247322100185</v>
      </c>
      <c r="M20" s="102">
        <f t="shared" si="5"/>
        <v>-1.0549610723005449</v>
      </c>
      <c r="N20" s="102">
        <f t="shared" si="5"/>
        <v>-1.0606042363420034</v>
      </c>
      <c r="O20" s="102">
        <f t="shared" si="5"/>
        <v>-1.0625587287799043</v>
      </c>
      <c r="P20" s="146">
        <f t="shared" si="5"/>
        <v>-1.0684165736551401</v>
      </c>
      <c r="Q20" s="2"/>
      <c r="R20" s="2"/>
      <c r="S20" s="2"/>
      <c r="T20" s="2"/>
      <c r="U20" s="2"/>
      <c r="V20" s="2"/>
    </row>
    <row r="21" spans="1:22">
      <c r="A21" s="129" t="s">
        <v>43</v>
      </c>
      <c r="B21" s="195">
        <v>-12.147440400000001</v>
      </c>
      <c r="C21" s="205">
        <v>-11.57381127</v>
      </c>
      <c r="D21" s="99">
        <v>-8.0845200000000013</v>
      </c>
      <c r="E21" s="99">
        <v>-8.0845200000000013</v>
      </c>
      <c r="F21" s="99">
        <v>-8.0845200000000013</v>
      </c>
      <c r="G21" s="99">
        <v>-8.0845200000000013</v>
      </c>
      <c r="H21" s="200">
        <v>-8.0845200000000013</v>
      </c>
      <c r="I21" s="94"/>
      <c r="J21" s="145">
        <f t="shared" si="6"/>
        <v>-16.341182008518231</v>
      </c>
      <c r="K21" s="101">
        <f t="shared" si="7"/>
        <v>-15.569515080338205</v>
      </c>
      <c r="L21" s="102">
        <f t="shared" si="8"/>
        <v>-9.941829587575759</v>
      </c>
      <c r="M21" s="102">
        <f t="shared" si="5"/>
        <v>-9.941829587575759</v>
      </c>
      <c r="N21" s="102">
        <f t="shared" si="5"/>
        <v>-9.941829587575759</v>
      </c>
      <c r="O21" s="102">
        <f t="shared" si="5"/>
        <v>-9.941829587575759</v>
      </c>
      <c r="P21" s="146">
        <f t="shared" si="5"/>
        <v>-9.941829587575759</v>
      </c>
      <c r="Q21" s="2"/>
      <c r="R21" s="2"/>
      <c r="S21" s="2"/>
      <c r="T21" s="2"/>
      <c r="U21" s="2"/>
      <c r="V21" s="2"/>
    </row>
    <row r="22" spans="1:22">
      <c r="A22" s="129" t="s">
        <v>49</v>
      </c>
      <c r="B22" s="99"/>
      <c r="C22" s="204"/>
      <c r="D22" s="99">
        <v>-0.92020583262064903</v>
      </c>
      <c r="E22" s="99">
        <v>-0.73926648350984803</v>
      </c>
      <c r="F22" s="99">
        <v>-0.73926648350984803</v>
      </c>
      <c r="G22" s="99">
        <v>-0.73926648350984803</v>
      </c>
      <c r="H22" s="200">
        <v>-0.73926648350984803</v>
      </c>
      <c r="I22" s="94"/>
      <c r="J22" s="145">
        <f t="shared" ref="J22:J24" si="9">+B22/$C$6</f>
        <v>0</v>
      </c>
      <c r="K22" s="101">
        <f t="shared" ref="K22:K24" si="10">+C22/$C$6</f>
        <v>0</v>
      </c>
      <c r="L22" s="102">
        <f t="shared" ref="L22:L24" si="11">+D22/$H$6</f>
        <v>-1.1316107293206961</v>
      </c>
      <c r="M22" s="102">
        <f t="shared" ref="M22:M24" si="12">+E22/$H$6</f>
        <v>-0.90910300164527913</v>
      </c>
      <c r="N22" s="102">
        <f t="shared" ref="N22:N24" si="13">+F22/$H$6</f>
        <v>-0.90910300164527913</v>
      </c>
      <c r="O22" s="102">
        <f t="shared" ref="O22:O24" si="14">+G22/$H$6</f>
        <v>-0.90910300164527913</v>
      </c>
      <c r="P22" s="146">
        <f t="shared" ref="P22:P24" si="15">+H22/$H$6</f>
        <v>-0.90910300164527913</v>
      </c>
      <c r="Q22" s="2"/>
      <c r="R22" s="2"/>
      <c r="S22" s="2"/>
      <c r="T22" s="2"/>
      <c r="U22" s="2"/>
      <c r="V22" s="2"/>
    </row>
    <row r="23" spans="1:22">
      <c r="A23" s="129" t="s">
        <v>44</v>
      </c>
      <c r="B23" s="99">
        <v>-2.166407945722741</v>
      </c>
      <c r="C23" s="204">
        <v>-2.1855276855666239</v>
      </c>
      <c r="D23" s="195">
        <v>-2.4178770339636606</v>
      </c>
      <c r="E23" s="195">
        <v>-2.442706934034871</v>
      </c>
      <c r="F23" s="195">
        <v>-2.4704071107983512</v>
      </c>
      <c r="G23" s="195">
        <v>-2.5009726664399548</v>
      </c>
      <c r="H23" s="201">
        <v>-2.5308427142726919</v>
      </c>
      <c r="I23" s="94"/>
      <c r="J23" s="145">
        <f t="shared" si="9"/>
        <v>-2.9143313636472254</v>
      </c>
      <c r="K23" s="101">
        <f t="shared" si="10"/>
        <v>-2.9400519383902313</v>
      </c>
      <c r="L23" s="102">
        <f t="shared" si="11"/>
        <v>-2.973351718516354</v>
      </c>
      <c r="M23" s="102">
        <f t="shared" si="12"/>
        <v>-3.0038859537194966</v>
      </c>
      <c r="N23" s="102">
        <f t="shared" si="13"/>
        <v>-3.0379498730280323</v>
      </c>
      <c r="O23" s="102">
        <f t="shared" si="14"/>
        <v>-3.0755374534209792</v>
      </c>
      <c r="P23" s="146">
        <f t="shared" si="15"/>
        <v>-3.1122697424530812</v>
      </c>
      <c r="Q23" s="2"/>
      <c r="R23" s="2"/>
      <c r="S23" s="2"/>
      <c r="T23" s="2"/>
      <c r="U23" s="2"/>
      <c r="V23" s="2"/>
    </row>
    <row r="24" spans="1:22">
      <c r="A24" s="129"/>
      <c r="B24" s="194"/>
      <c r="C24" s="206"/>
      <c r="D24" s="99"/>
      <c r="E24" s="100"/>
      <c r="F24" s="100"/>
      <c r="G24" s="100"/>
      <c r="H24" s="130"/>
      <c r="I24" s="94"/>
      <c r="J24" s="145">
        <f t="shared" si="9"/>
        <v>0</v>
      </c>
      <c r="K24" s="101">
        <f t="shared" si="10"/>
        <v>0</v>
      </c>
      <c r="L24" s="102">
        <f t="shared" si="11"/>
        <v>0</v>
      </c>
      <c r="M24" s="102">
        <f t="shared" si="12"/>
        <v>0</v>
      </c>
      <c r="N24" s="102">
        <f t="shared" si="13"/>
        <v>0</v>
      </c>
      <c r="O24" s="102">
        <f t="shared" si="14"/>
        <v>0</v>
      </c>
      <c r="P24" s="146">
        <f t="shared" si="15"/>
        <v>0</v>
      </c>
      <c r="Q24" s="2"/>
      <c r="R24" s="2"/>
      <c r="S24" s="2"/>
      <c r="T24" s="2"/>
      <c r="U24" s="2"/>
      <c r="V24" s="2"/>
    </row>
    <row r="25" spans="1:22">
      <c r="A25" s="129"/>
      <c r="B25" s="99"/>
      <c r="C25" s="204"/>
      <c r="D25" s="99"/>
      <c r="E25" s="100"/>
      <c r="F25" s="100"/>
      <c r="G25" s="100"/>
      <c r="H25" s="130"/>
      <c r="I25" s="94"/>
      <c r="J25" s="145">
        <f t="shared" si="6"/>
        <v>0</v>
      </c>
      <c r="K25" s="101">
        <f t="shared" si="7"/>
        <v>0</v>
      </c>
      <c r="L25" s="102">
        <f t="shared" si="8"/>
        <v>0</v>
      </c>
      <c r="M25" s="102">
        <f t="shared" si="5"/>
        <v>0</v>
      </c>
      <c r="N25" s="102">
        <f t="shared" si="5"/>
        <v>0</v>
      </c>
      <c r="O25" s="102">
        <f t="shared" si="5"/>
        <v>0</v>
      </c>
      <c r="P25" s="146">
        <f t="shared" si="5"/>
        <v>0</v>
      </c>
      <c r="Q25" s="2"/>
      <c r="R25" s="2"/>
      <c r="S25" s="2"/>
      <c r="T25" s="2"/>
      <c r="U25" s="2"/>
      <c r="V25" s="2"/>
    </row>
    <row r="26" spans="1:22">
      <c r="A26" s="131" t="s">
        <v>45</v>
      </c>
      <c r="B26" s="99"/>
      <c r="C26" s="204"/>
      <c r="D26" s="99"/>
      <c r="E26" s="100"/>
      <c r="F26" s="100"/>
      <c r="G26" s="100"/>
      <c r="H26" s="130"/>
      <c r="I26" s="103"/>
      <c r="J26" s="145">
        <f t="shared" si="6"/>
        <v>0</v>
      </c>
      <c r="K26" s="101">
        <f t="shared" si="7"/>
        <v>0</v>
      </c>
      <c r="L26" s="102">
        <f t="shared" si="8"/>
        <v>0</v>
      </c>
      <c r="M26" s="102">
        <f t="shared" si="5"/>
        <v>0</v>
      </c>
      <c r="N26" s="102">
        <f t="shared" si="5"/>
        <v>0</v>
      </c>
      <c r="O26" s="102">
        <f t="shared" si="5"/>
        <v>0</v>
      </c>
      <c r="P26" s="146">
        <f t="shared" si="5"/>
        <v>0</v>
      </c>
      <c r="Q26" s="2"/>
      <c r="R26" s="2"/>
      <c r="S26" s="2"/>
      <c r="T26" s="2"/>
      <c r="U26" s="2"/>
      <c r="V26" s="2"/>
    </row>
    <row r="27" spans="1:22" ht="15.75" thickBot="1">
      <c r="A27" s="132"/>
      <c r="B27" s="104"/>
      <c r="C27" s="207"/>
      <c r="D27" s="104"/>
      <c r="E27" s="105"/>
      <c r="F27" s="105"/>
      <c r="G27" s="105"/>
      <c r="H27" s="133"/>
      <c r="I27" s="94"/>
      <c r="J27" s="147">
        <f t="shared" si="6"/>
        <v>0</v>
      </c>
      <c r="K27" s="106">
        <f t="shared" si="7"/>
        <v>0</v>
      </c>
      <c r="L27" s="107">
        <f t="shared" si="8"/>
        <v>0</v>
      </c>
      <c r="M27" s="107">
        <f t="shared" si="5"/>
        <v>0</v>
      </c>
      <c r="N27" s="107">
        <f t="shared" si="5"/>
        <v>0</v>
      </c>
      <c r="O27" s="107">
        <f t="shared" si="5"/>
        <v>0</v>
      </c>
      <c r="P27" s="148">
        <f t="shared" si="5"/>
        <v>0</v>
      </c>
      <c r="Q27" s="2"/>
      <c r="R27" s="2"/>
      <c r="S27" s="2"/>
      <c r="T27" s="2"/>
      <c r="U27" s="2"/>
      <c r="V27" s="2"/>
    </row>
    <row r="28" spans="1:22" ht="15.75" thickBot="1">
      <c r="A28" s="134" t="s">
        <v>32</v>
      </c>
      <c r="B28" s="135">
        <f t="shared" ref="B28:H28" si="16">SUM(B18:B27)</f>
        <v>59.248179047364268</v>
      </c>
      <c r="C28" s="135">
        <f t="shared" si="16"/>
        <v>59.973056455972873</v>
      </c>
      <c r="D28" s="135">
        <f t="shared" si="16"/>
        <v>60.186467296257604</v>
      </c>
      <c r="E28" s="135">
        <f t="shared" si="16"/>
        <v>60.902773392056702</v>
      </c>
      <c r="F28" s="135">
        <f t="shared" si="16"/>
        <v>61.372982183966514</v>
      </c>
      <c r="G28" s="135">
        <f t="shared" si="16"/>
        <v>61.936239042249206</v>
      </c>
      <c r="H28" s="136">
        <f t="shared" si="16"/>
        <v>62.6122281782377</v>
      </c>
      <c r="I28" s="94"/>
      <c r="J28" s="149">
        <f t="shared" ref="J28:P28" si="17">+SUM(J18:J27)</f>
        <v>79.70282179661946</v>
      </c>
      <c r="K28" s="150">
        <f t="shared" si="17"/>
        <v>80.67795345216858</v>
      </c>
      <c r="L28" s="150">
        <f t="shared" si="17"/>
        <v>74.01349756542065</v>
      </c>
      <c r="M28" s="150">
        <f t="shared" si="17"/>
        <v>74.894365339509449</v>
      </c>
      <c r="N28" s="150">
        <f t="shared" si="17"/>
        <v>75.472598268582189</v>
      </c>
      <c r="O28" s="150">
        <f t="shared" si="17"/>
        <v>76.16525580410439</v>
      </c>
      <c r="P28" s="151">
        <f t="shared" si="17"/>
        <v>76.996544339855447</v>
      </c>
      <c r="Q28" s="2"/>
      <c r="R28" s="2"/>
      <c r="S28" s="2"/>
      <c r="T28" s="2"/>
      <c r="U28" s="2"/>
      <c r="V28" s="2"/>
    </row>
    <row r="29" spans="1:22" ht="15.75" thickBot="1">
      <c r="A29" s="35"/>
      <c r="B29" s="36"/>
      <c r="C29" s="37"/>
      <c r="D29" s="37"/>
      <c r="E29" s="37"/>
      <c r="F29" s="37"/>
      <c r="G29" s="37"/>
      <c r="H29" s="37"/>
      <c r="I29" s="38"/>
      <c r="J29" s="36"/>
      <c r="K29" s="36"/>
      <c r="L29" s="36"/>
      <c r="M29" s="36"/>
      <c r="N29" s="36"/>
      <c r="O29" s="36"/>
      <c r="P29" s="36"/>
      <c r="Q29" s="2"/>
      <c r="R29" s="2"/>
      <c r="S29" s="2"/>
      <c r="T29" s="2"/>
      <c r="U29" s="2"/>
      <c r="V29" s="2"/>
    </row>
    <row r="30" spans="1:22" ht="16.5" thickBot="1">
      <c r="A30" s="26" t="s">
        <v>33</v>
      </c>
      <c r="B30" s="27"/>
      <c r="C30" s="27"/>
      <c r="D30" s="27"/>
      <c r="E30" s="27"/>
      <c r="F30" s="27"/>
      <c r="G30" s="27"/>
      <c r="H30" s="27"/>
      <c r="I30" s="28"/>
      <c r="J30" s="27"/>
      <c r="K30" s="27"/>
      <c r="L30" s="27"/>
      <c r="M30" s="27"/>
      <c r="N30" s="27"/>
      <c r="O30" s="27"/>
      <c r="P30" s="138"/>
      <c r="Q30" s="29"/>
      <c r="R30" s="29"/>
      <c r="S30" s="29"/>
      <c r="T30" s="29"/>
      <c r="U30" s="29"/>
      <c r="V30" s="29"/>
    </row>
    <row r="31" spans="1:22">
      <c r="A31" s="152"/>
      <c r="B31" s="229" t="s">
        <v>11</v>
      </c>
      <c r="C31" s="230"/>
      <c r="D31" s="230"/>
      <c r="E31" s="230"/>
      <c r="F31" s="230"/>
      <c r="G31" s="230"/>
      <c r="H31" s="231"/>
      <c r="I31" s="39"/>
      <c r="J31" s="232" t="s">
        <v>36</v>
      </c>
      <c r="K31" s="233"/>
      <c r="L31" s="233"/>
      <c r="M31" s="233"/>
      <c r="N31" s="233"/>
      <c r="O31" s="233"/>
      <c r="P31" s="234"/>
      <c r="Q31" s="2"/>
      <c r="R31" s="2"/>
      <c r="S31" s="2"/>
      <c r="T31" s="2"/>
      <c r="U31" s="2"/>
      <c r="V31" s="2"/>
    </row>
    <row r="32" spans="1:22">
      <c r="A32" s="152"/>
      <c r="B32" s="235" t="s">
        <v>6</v>
      </c>
      <c r="C32" s="236"/>
      <c r="D32" s="237" t="s">
        <v>7</v>
      </c>
      <c r="E32" s="238"/>
      <c r="F32" s="238"/>
      <c r="G32" s="238"/>
      <c r="H32" s="239"/>
      <c r="I32" s="39"/>
      <c r="J32" s="235" t="s">
        <v>6</v>
      </c>
      <c r="K32" s="236"/>
      <c r="L32" s="237" t="s">
        <v>7</v>
      </c>
      <c r="M32" s="238"/>
      <c r="N32" s="238"/>
      <c r="O32" s="238"/>
      <c r="P32" s="239"/>
      <c r="Q32" s="2"/>
      <c r="R32" s="2"/>
      <c r="S32" s="2"/>
      <c r="T32" s="2"/>
      <c r="U32" s="2"/>
      <c r="V32" s="2"/>
    </row>
    <row r="33" spans="1:22" ht="15.75" thickBot="1">
      <c r="A33" s="153"/>
      <c r="B33" s="156" t="str">
        <f>$B$12</f>
        <v>2019-20</v>
      </c>
      <c r="C33" s="157" t="str">
        <f>C17</f>
        <v>2020-21</v>
      </c>
      <c r="D33" s="158" t="str">
        <f>D17</f>
        <v>2021-22</v>
      </c>
      <c r="E33" s="158" t="str">
        <f t="shared" ref="E33:H33" si="18">E17</f>
        <v>2022-23</v>
      </c>
      <c r="F33" s="158" t="str">
        <f t="shared" si="18"/>
        <v>2023-24</v>
      </c>
      <c r="G33" s="158" t="str">
        <f t="shared" si="18"/>
        <v>2024-25</v>
      </c>
      <c r="H33" s="159" t="str">
        <f t="shared" si="18"/>
        <v>2025-26</v>
      </c>
      <c r="I33" s="31"/>
      <c r="J33" s="156" t="str">
        <f>$B$12</f>
        <v>2019-20</v>
      </c>
      <c r="K33" s="157" t="str">
        <f>K17</f>
        <v>2020-21</v>
      </c>
      <c r="L33" s="158" t="str">
        <f>L17</f>
        <v>2021-22</v>
      </c>
      <c r="M33" s="158" t="str">
        <f t="shared" ref="M33:P33" si="19">M17</f>
        <v>2022-23</v>
      </c>
      <c r="N33" s="158" t="str">
        <f t="shared" si="19"/>
        <v>2023-24</v>
      </c>
      <c r="O33" s="158" t="str">
        <f t="shared" si="19"/>
        <v>2024-25</v>
      </c>
      <c r="P33" s="159" t="str">
        <f t="shared" si="19"/>
        <v>2025-26</v>
      </c>
      <c r="Q33" s="2"/>
      <c r="R33" s="2"/>
      <c r="S33" s="2"/>
      <c r="T33" s="2"/>
      <c r="U33" s="2"/>
      <c r="V33" s="2"/>
    </row>
    <row r="34" spans="1:22">
      <c r="A34" s="85" t="s">
        <v>12</v>
      </c>
      <c r="B34" s="154">
        <v>61.976419999999997</v>
      </c>
      <c r="C34" s="208">
        <v>62.663615999999998</v>
      </c>
      <c r="D34" s="154">
        <v>57.746838591205893</v>
      </c>
      <c r="E34" s="154">
        <v>60.608130694982243</v>
      </c>
      <c r="F34" s="154">
        <v>61.399287859949723</v>
      </c>
      <c r="G34" s="155">
        <v>72.98746913694734</v>
      </c>
      <c r="H34" s="111"/>
      <c r="I34" s="103"/>
      <c r="J34" s="178">
        <f>+B34/LOOKUP($B$12,$C$3:$M$3,$C$6:$M$6)*(1+LOOKUP($B$12,$C$3:$M$3,$C$5:$M$5))^0.5</f>
        <v>79.007995834427959</v>
      </c>
      <c r="K34" s="179">
        <f>+C34/H$6*(1+H$5)^0.5</f>
        <v>78.527674253316519</v>
      </c>
      <c r="L34" s="180">
        <f t="shared" ref="L34:O42" si="20">+D34/I$6*(1+I$5)^0.5</f>
        <v>68.9272521450347</v>
      </c>
      <c r="M34" s="68">
        <f t="shared" si="20"/>
        <v>68.192428672308722</v>
      </c>
      <c r="N34" s="68">
        <f t="shared" si="20"/>
        <v>65.846305534442791</v>
      </c>
      <c r="O34" s="179">
        <f t="shared" si="20"/>
        <v>76.032130836151509</v>
      </c>
      <c r="P34" s="181"/>
      <c r="Q34" s="2"/>
      <c r="R34" s="2"/>
      <c r="S34" s="2"/>
      <c r="T34" s="2"/>
      <c r="U34" s="2"/>
      <c r="V34" s="2"/>
    </row>
    <row r="35" spans="1:22">
      <c r="A35" s="86" t="s">
        <v>13</v>
      </c>
      <c r="B35" s="108"/>
      <c r="C35" s="166"/>
      <c r="D35" s="108"/>
      <c r="E35" s="109"/>
      <c r="F35" s="109"/>
      <c r="G35" s="110"/>
      <c r="H35" s="111"/>
      <c r="I35" s="94"/>
      <c r="J35" s="95"/>
      <c r="K35" s="96"/>
      <c r="L35" s="97"/>
      <c r="M35" s="98"/>
      <c r="N35" s="98"/>
      <c r="O35" s="96"/>
      <c r="P35" s="112"/>
      <c r="Q35" s="2"/>
      <c r="R35" s="2"/>
      <c r="S35" s="2"/>
      <c r="T35" s="2"/>
      <c r="U35" s="2"/>
      <c r="V35" s="2"/>
    </row>
    <row r="36" spans="1:22">
      <c r="A36" s="137" t="s">
        <v>10</v>
      </c>
      <c r="B36" s="113">
        <v>-0.95603199999999999</v>
      </c>
      <c r="C36" s="167">
        <v>-1.0882989999999999</v>
      </c>
      <c r="D36" s="114">
        <v>-1.31888168860796</v>
      </c>
      <c r="E36" s="113">
        <v>-1.33754029437796</v>
      </c>
      <c r="F36" s="113">
        <v>-1.7041610103700602</v>
      </c>
      <c r="G36" s="113">
        <v>-2.1918307437133899</v>
      </c>
      <c r="H36" s="111"/>
      <c r="I36" s="103"/>
      <c r="J36" s="115">
        <f t="shared" ref="J36:J42" si="21">+B36/LOOKUP($B$12,$C$3:$M$3,$C$6:$M$6)*(1+LOOKUP($B$12,$C$3:$M$3,$C$5:$M$5))^0.5</f>
        <v>-1.2187566218503723</v>
      </c>
      <c r="K36" s="116">
        <f t="shared" ref="K36:K42" si="22">+C36/H$6*(1+H$5)^0.5</f>
        <v>-1.3638151581008366</v>
      </c>
      <c r="L36" s="117">
        <f t="shared" si="20"/>
        <v>-1.5742314716773771</v>
      </c>
      <c r="M36" s="117">
        <f t="shared" si="20"/>
        <v>-1.5049155958914793</v>
      </c>
      <c r="N36" s="117">
        <f t="shared" si="20"/>
        <v>-1.827589707956649</v>
      </c>
      <c r="O36" s="116">
        <f t="shared" si="20"/>
        <v>-2.283262645592341</v>
      </c>
      <c r="P36" s="112"/>
      <c r="Q36" s="2"/>
      <c r="R36" s="2"/>
      <c r="S36" s="2"/>
      <c r="T36" s="2"/>
      <c r="U36" s="2"/>
      <c r="V36" s="2"/>
    </row>
    <row r="37" spans="1:22">
      <c r="A37" s="137" t="s">
        <v>46</v>
      </c>
      <c r="B37" s="113">
        <v>-4.2697250000000002</v>
      </c>
      <c r="C37" s="167">
        <v>-7.9103950000000003</v>
      </c>
      <c r="D37" s="114">
        <v>-5.2572470400000002</v>
      </c>
      <c r="E37" s="113">
        <v>-3.49260115</v>
      </c>
      <c r="F37" s="113">
        <v>-0.39416685999999901</v>
      </c>
      <c r="G37" s="113">
        <v>-4.2981869899999996</v>
      </c>
      <c r="H37" s="111"/>
      <c r="I37" s="94"/>
      <c r="J37" s="115">
        <f t="shared" si="21"/>
        <v>-5.4430768187990362</v>
      </c>
      <c r="K37" s="116">
        <f t="shared" si="22"/>
        <v>-9.9130079211366251</v>
      </c>
      <c r="L37" s="117">
        <f t="shared" si="20"/>
        <v>-6.2751070215296831</v>
      </c>
      <c r="M37" s="117">
        <f t="shared" si="20"/>
        <v>-3.9296535311543028</v>
      </c>
      <c r="N37" s="117">
        <f t="shared" si="20"/>
        <v>-0.42271551348141534</v>
      </c>
      <c r="O37" s="116">
        <f>+G37/L$6*(1+L$5)^0.5</f>
        <v>-4.4774852374829512</v>
      </c>
      <c r="P37" s="112"/>
      <c r="Q37" s="2"/>
      <c r="R37" s="2"/>
      <c r="S37" s="2"/>
      <c r="T37" s="2"/>
      <c r="U37" s="2"/>
      <c r="V37" s="2"/>
    </row>
    <row r="38" spans="1:22">
      <c r="A38" s="196" t="s">
        <v>49</v>
      </c>
      <c r="B38" s="113"/>
      <c r="C38" s="167"/>
      <c r="D38" s="114">
        <v>-0.2</v>
      </c>
      <c r="E38" s="113">
        <v>-0.2</v>
      </c>
      <c r="F38" s="113">
        <v>-0.2</v>
      </c>
      <c r="G38" s="113">
        <v>-0.62989145000000002</v>
      </c>
      <c r="H38" s="111"/>
      <c r="I38" s="94"/>
      <c r="J38" s="115">
        <f t="shared" ref="J38" si="23">+B38/LOOKUP($B$12,$C$3:$M$3,$C$6:$M$6)*(1+LOOKUP($B$12,$C$3:$M$3,$C$5:$M$5))^0.5</f>
        <v>0</v>
      </c>
      <c r="K38" s="116">
        <f t="shared" ref="K38" si="24">+C38/H$6*(1+H$5)^0.5</f>
        <v>0</v>
      </c>
      <c r="L38" s="117">
        <f t="shared" ref="L38" si="25">+D38/I$6*(1+I$5)^0.5</f>
        <v>-0.23872216670760379</v>
      </c>
      <c r="M38" s="117">
        <f t="shared" ref="M38" si="26">+E38/J$6*(1+J$5)^0.5</f>
        <v>-0.22502732848005291</v>
      </c>
      <c r="N38" s="117">
        <f t="shared" ref="N38" si="27">+F38/K$6*(1+K$5)^0.5</f>
        <v>-0.21448556760018656</v>
      </c>
      <c r="O38" s="116">
        <f>+G38/L$6*(1+L$5)^0.5</f>
        <v>-0.65616728056583007</v>
      </c>
      <c r="P38" s="112"/>
      <c r="Q38" s="2"/>
      <c r="R38" s="2"/>
      <c r="S38" s="2"/>
      <c r="T38" s="2"/>
      <c r="U38" s="2"/>
      <c r="V38" s="2"/>
    </row>
    <row r="39" spans="1:22">
      <c r="A39" s="197"/>
      <c r="B39" s="113"/>
      <c r="C39" s="167"/>
      <c r="D39" s="114"/>
      <c r="E39" s="113"/>
      <c r="F39" s="113"/>
      <c r="G39" s="113"/>
      <c r="H39" s="111"/>
      <c r="I39" s="94"/>
      <c r="J39" s="115">
        <f t="shared" si="21"/>
        <v>0</v>
      </c>
      <c r="K39" s="116">
        <f t="shared" si="22"/>
        <v>0</v>
      </c>
      <c r="L39" s="117">
        <f t="shared" si="20"/>
        <v>0</v>
      </c>
      <c r="M39" s="117">
        <f t="shared" si="20"/>
        <v>0</v>
      </c>
      <c r="N39" s="117">
        <f t="shared" si="20"/>
        <v>0</v>
      </c>
      <c r="O39" s="116">
        <f t="shared" si="20"/>
        <v>0</v>
      </c>
      <c r="P39" s="112"/>
      <c r="Q39" s="2"/>
      <c r="R39" s="219" t="s">
        <v>47</v>
      </c>
      <c r="S39" s="220"/>
      <c r="T39" s="2"/>
      <c r="U39" s="2"/>
      <c r="V39" s="2"/>
    </row>
    <row r="40" spans="1:22">
      <c r="A40" s="87"/>
      <c r="B40" s="113"/>
      <c r="C40" s="167"/>
      <c r="D40" s="114"/>
      <c r="E40" s="113"/>
      <c r="F40" s="113"/>
      <c r="G40" s="113"/>
      <c r="H40" s="111"/>
      <c r="I40" s="94"/>
      <c r="J40" s="115">
        <f t="shared" si="21"/>
        <v>0</v>
      </c>
      <c r="K40" s="116">
        <f t="shared" si="22"/>
        <v>0</v>
      </c>
      <c r="L40" s="117">
        <f t="shared" si="20"/>
        <v>0</v>
      </c>
      <c r="M40" s="117">
        <f t="shared" si="20"/>
        <v>0</v>
      </c>
      <c r="N40" s="117">
        <f t="shared" si="20"/>
        <v>0</v>
      </c>
      <c r="O40" s="116">
        <f t="shared" si="20"/>
        <v>0</v>
      </c>
      <c r="P40" s="118"/>
      <c r="Q40" s="2"/>
      <c r="R40" s="221"/>
      <c r="S40" s="222"/>
      <c r="T40" s="2"/>
      <c r="U40" s="2"/>
      <c r="V40" s="2"/>
    </row>
    <row r="41" spans="1:22">
      <c r="A41" s="87" t="s">
        <v>39</v>
      </c>
      <c r="B41" s="113">
        <v>-2.0019909999999999</v>
      </c>
      <c r="C41" s="167">
        <v>-1.698183</v>
      </c>
      <c r="D41" s="114">
        <v>-2.0073177000000002</v>
      </c>
      <c r="E41" s="113">
        <v>-1.8515069</v>
      </c>
      <c r="F41" s="113">
        <v>-2.0873046000000004</v>
      </c>
      <c r="G41" s="113">
        <v>-2.4510372</v>
      </c>
      <c r="H41" s="111"/>
      <c r="I41" s="94"/>
      <c r="J41" s="115">
        <f t="shared" si="21"/>
        <v>-2.5521528443973089</v>
      </c>
      <c r="K41" s="116">
        <f t="shared" si="22"/>
        <v>-2.1280987271229255</v>
      </c>
      <c r="L41" s="117">
        <f t="shared" si="20"/>
        <v>-2.395956153072619</v>
      </c>
      <c r="M41" s="117">
        <f t="shared" si="20"/>
        <v>-2.0831982568469223</v>
      </c>
      <c r="N41" s="117">
        <f t="shared" si="20"/>
        <v>-2.2384835594274022</v>
      </c>
      <c r="O41" s="116">
        <f t="shared" si="20"/>
        <v>-2.5532818616440762</v>
      </c>
      <c r="P41" s="118"/>
      <c r="Q41" s="2"/>
      <c r="R41" s="221"/>
      <c r="S41" s="222"/>
      <c r="T41" s="2"/>
      <c r="U41" s="2"/>
      <c r="V41" s="2"/>
    </row>
    <row r="42" spans="1:22" ht="15.75" thickBot="1">
      <c r="A42" s="160" t="s">
        <v>14</v>
      </c>
      <c r="B42" s="161">
        <v>-0.35150500000000001</v>
      </c>
      <c r="C42" s="168">
        <v>-4.7641687304143705E-3</v>
      </c>
      <c r="D42" s="162">
        <v>-0.31045799469910912</v>
      </c>
      <c r="E42" s="161">
        <v>-0.15043153932209338</v>
      </c>
      <c r="F42" s="161">
        <v>-0.3512770454675993</v>
      </c>
      <c r="G42" s="161">
        <v>-0.27307554980540533</v>
      </c>
      <c r="H42" s="111"/>
      <c r="I42" s="94"/>
      <c r="J42" s="73">
        <f t="shared" si="21"/>
        <v>-0.44810115808206741</v>
      </c>
      <c r="K42" s="119">
        <f t="shared" si="22"/>
        <v>-5.9702761192366588E-3</v>
      </c>
      <c r="L42" s="120">
        <f t="shared" si="20"/>
        <v>-0.37056602583134551</v>
      </c>
      <c r="M42" s="120">
        <f t="shared" si="20"/>
        <v>-0.1692560370639635</v>
      </c>
      <c r="N42" s="120">
        <f t="shared" si="20"/>
        <v>-0.37671928241017288</v>
      </c>
      <c r="O42" s="119">
        <f t="shared" si="20"/>
        <v>-0.28446685679704287</v>
      </c>
      <c r="P42" s="121"/>
      <c r="Q42" s="2"/>
      <c r="R42" s="221"/>
      <c r="S42" s="222"/>
      <c r="T42" s="2"/>
      <c r="U42" s="2"/>
      <c r="V42" s="2"/>
    </row>
    <row r="43" spans="1:22" ht="15.75" thickBot="1">
      <c r="A43" s="163" t="s">
        <v>31</v>
      </c>
      <c r="B43" s="164">
        <f t="shared" ref="B43:G43" si="28">SUM(B34:B42)</f>
        <v>54.397166999999996</v>
      </c>
      <c r="C43" s="164">
        <f t="shared" si="28"/>
        <v>51.961974831269579</v>
      </c>
      <c r="D43" s="164">
        <f t="shared" si="28"/>
        <v>48.65293416789882</v>
      </c>
      <c r="E43" s="164">
        <f t="shared" si="28"/>
        <v>53.576050811282194</v>
      </c>
      <c r="F43" s="164">
        <f t="shared" si="28"/>
        <v>56.662378344112064</v>
      </c>
      <c r="G43" s="164">
        <f t="shared" si="28"/>
        <v>63.143447203428529</v>
      </c>
      <c r="H43" s="165"/>
      <c r="I43" s="94"/>
      <c r="J43" s="32">
        <f t="shared" ref="J43:O43" si="29">J34+SUM(J36:J42)</f>
        <v>69.345908391299176</v>
      </c>
      <c r="K43" s="33">
        <f t="shared" si="29"/>
        <v>65.116782170836899</v>
      </c>
      <c r="L43" s="33">
        <f t="shared" si="29"/>
        <v>58.072669306216071</v>
      </c>
      <c r="M43" s="33">
        <f t="shared" si="29"/>
        <v>60.280377922872006</v>
      </c>
      <c r="N43" s="33">
        <f t="shared" si="29"/>
        <v>60.766311903566965</v>
      </c>
      <c r="O43" s="33">
        <f t="shared" si="29"/>
        <v>65.777466954069268</v>
      </c>
      <c r="P43" s="34">
        <f>P28-(LOOKUP($Q$43,L17:O17,L28:O28)-LOOKUP($Q$43,L33:O33,L43:O43))+Q44</f>
        <v>66.608755489820325</v>
      </c>
      <c r="Q43" s="40" t="s">
        <v>23</v>
      </c>
      <c r="R43" s="223"/>
      <c r="S43" s="224"/>
      <c r="T43" s="2"/>
      <c r="U43" s="2"/>
      <c r="V43" s="2"/>
    </row>
    <row r="44" spans="1:22" ht="15.75" thickBo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23">
        <v>0</v>
      </c>
      <c r="R44" s="41" t="s">
        <v>29</v>
      </c>
      <c r="S44" s="2"/>
      <c r="T44" s="2"/>
      <c r="U44" s="2"/>
      <c r="V44" s="2"/>
    </row>
    <row r="45" spans="1:22" ht="18.75" thickBot="1">
      <c r="A45" s="42"/>
      <c r="B45" s="42"/>
      <c r="C45" s="42"/>
      <c r="D45" s="42"/>
      <c r="E45" s="42"/>
      <c r="F45" s="43"/>
      <c r="G45" s="124"/>
      <c r="H45" s="43"/>
      <c r="I45" s="43"/>
      <c r="J45" s="44" t="s">
        <v>37</v>
      </c>
      <c r="K45" s="45"/>
      <c r="L45" s="46"/>
      <c r="M45" s="45"/>
      <c r="N45" s="45"/>
      <c r="O45" s="45"/>
      <c r="P45" s="47"/>
      <c r="Q45" s="48"/>
      <c r="R45" s="48"/>
      <c r="S45" s="48"/>
      <c r="T45" s="48"/>
      <c r="U45" s="48"/>
      <c r="V45" s="48"/>
    </row>
    <row r="46" spans="1:22" ht="15.75" thickBot="1">
      <c r="A46" s="42"/>
      <c r="B46" s="42"/>
      <c r="C46" s="42"/>
      <c r="D46" s="42"/>
      <c r="E46" s="42"/>
      <c r="F46" s="43"/>
      <c r="G46" s="43"/>
      <c r="H46" s="43"/>
      <c r="I46" s="43"/>
      <c r="J46" s="49"/>
      <c r="K46" s="50"/>
      <c r="L46" s="51">
        <f>(L28-L43)-((K28-K43)-(J28-J43))-B13/$I$6</f>
        <v>10.736570383193182</v>
      </c>
      <c r="M46" s="52">
        <f>(M28-M43)-(L28-L43)</f>
        <v>-1.3268408425671367</v>
      </c>
      <c r="N46" s="52">
        <f>(N28-N43)-(M28-M43)</f>
        <v>9.2298948377781187E-2</v>
      </c>
      <c r="O46" s="52">
        <f>(O28-O43)-(N28-N43)</f>
        <v>-4.3184975149801019</v>
      </c>
      <c r="P46" s="53">
        <f>(P28-P43)-(O28-O43)</f>
        <v>0</v>
      </c>
      <c r="Q46" s="2"/>
      <c r="R46" s="2"/>
      <c r="S46" s="2"/>
      <c r="T46" s="2"/>
      <c r="U46" s="2"/>
      <c r="V46" s="2"/>
    </row>
    <row r="47" spans="1:22" ht="15.75" thickBot="1">
      <c r="A47" s="42"/>
      <c r="B47" s="42"/>
      <c r="C47" s="42"/>
      <c r="D47" s="42"/>
      <c r="E47" s="42"/>
      <c r="F47" s="43"/>
      <c r="G47" s="43"/>
      <c r="H47" s="43"/>
      <c r="I47" s="43"/>
      <c r="J47" s="54"/>
      <c r="K47" s="54"/>
      <c r="L47" s="54"/>
      <c r="M47" s="54"/>
      <c r="N47" s="54"/>
      <c r="O47" s="54"/>
      <c r="P47" s="54"/>
      <c r="Q47" s="2"/>
      <c r="R47" s="2"/>
      <c r="S47" s="2"/>
      <c r="T47" s="2"/>
      <c r="U47" s="2"/>
      <c r="V47" s="2"/>
    </row>
    <row r="48" spans="1:22" ht="18.75" thickBot="1">
      <c r="A48" s="42"/>
      <c r="B48" s="42"/>
      <c r="C48" s="42"/>
      <c r="D48" s="42"/>
      <c r="E48" s="42"/>
      <c r="F48" s="43"/>
      <c r="G48" s="43"/>
      <c r="H48" s="43"/>
      <c r="I48" s="43"/>
      <c r="J48" s="44" t="s">
        <v>16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55"/>
      <c r="V48" s="56"/>
    </row>
    <row r="49" spans="1:22">
      <c r="A49" s="42"/>
      <c r="B49" s="42"/>
      <c r="C49" s="42"/>
      <c r="D49" s="42"/>
      <c r="E49" s="42"/>
      <c r="F49" s="43"/>
      <c r="G49" s="43"/>
      <c r="H49" s="43"/>
      <c r="I49" s="43"/>
      <c r="J49" s="187"/>
      <c r="K49" s="188"/>
      <c r="L49" s="225" t="s">
        <v>7</v>
      </c>
      <c r="M49" s="226"/>
      <c r="N49" s="226"/>
      <c r="O49" s="226"/>
      <c r="P49" s="226"/>
      <c r="Q49" s="227" t="s">
        <v>17</v>
      </c>
      <c r="R49" s="228"/>
      <c r="S49" s="228"/>
      <c r="T49" s="228"/>
      <c r="U49" s="228"/>
      <c r="V49" s="184"/>
    </row>
    <row r="50" spans="1:22">
      <c r="A50" s="42"/>
      <c r="B50" s="42"/>
      <c r="C50" s="42"/>
      <c r="D50" s="42"/>
      <c r="E50" s="42"/>
      <c r="F50" s="43"/>
      <c r="G50" s="43"/>
      <c r="H50" s="43"/>
      <c r="I50" s="43"/>
      <c r="J50" s="189"/>
      <c r="K50" s="190"/>
      <c r="L50" s="60" t="s">
        <v>36</v>
      </c>
      <c r="M50" s="57"/>
      <c r="N50" s="57"/>
      <c r="O50" s="57"/>
      <c r="P50" s="57"/>
      <c r="Q50" s="57"/>
      <c r="R50" s="57"/>
      <c r="S50" s="58"/>
      <c r="T50" s="59"/>
      <c r="U50" s="60"/>
      <c r="V50" s="185"/>
    </row>
    <row r="51" spans="1:22" ht="15.75" thickBot="1">
      <c r="A51" s="42"/>
      <c r="B51" s="42"/>
      <c r="C51" s="42"/>
      <c r="D51" s="42"/>
      <c r="E51" s="42"/>
      <c r="F51" s="43"/>
      <c r="G51" s="43"/>
      <c r="H51" s="43"/>
      <c r="I51" s="43"/>
      <c r="J51" s="189"/>
      <c r="K51" s="190"/>
      <c r="L51" s="191" t="s">
        <v>21</v>
      </c>
      <c r="M51" s="192" t="s">
        <v>15</v>
      </c>
      <c r="N51" s="192" t="s">
        <v>22</v>
      </c>
      <c r="O51" s="192" t="s">
        <v>23</v>
      </c>
      <c r="P51" s="192" t="s">
        <v>24</v>
      </c>
      <c r="Q51" s="193" t="s">
        <v>25</v>
      </c>
      <c r="R51" s="193" t="s">
        <v>26</v>
      </c>
      <c r="S51" s="193" t="s">
        <v>27</v>
      </c>
      <c r="T51" s="193" t="s">
        <v>30</v>
      </c>
      <c r="U51" s="193" t="s">
        <v>40</v>
      </c>
      <c r="V51" s="186" t="s">
        <v>18</v>
      </c>
    </row>
    <row r="52" spans="1:22" ht="15.75" thickBot="1">
      <c r="A52" s="42"/>
      <c r="B52" s="42"/>
      <c r="C52" s="42"/>
      <c r="D52" s="42"/>
      <c r="E52" s="42"/>
      <c r="F52" s="43"/>
      <c r="G52" s="43"/>
      <c r="H52" s="43"/>
      <c r="I52" s="43"/>
      <c r="J52" s="215" t="str">
        <f>L33</f>
        <v>2021-22</v>
      </c>
      <c r="K52" s="216"/>
      <c r="L52" s="67"/>
      <c r="M52" s="182">
        <f>$L$46</f>
        <v>10.736570383193182</v>
      </c>
      <c r="N52" s="68">
        <f t="shared" ref="N52:Q52" si="30">$L$46</f>
        <v>10.736570383193182</v>
      </c>
      <c r="O52" s="69">
        <f t="shared" si="30"/>
        <v>10.736570383193182</v>
      </c>
      <c r="P52" s="68">
        <f t="shared" si="30"/>
        <v>10.736570383193182</v>
      </c>
      <c r="Q52" s="183">
        <f t="shared" si="30"/>
        <v>10.736570383193182</v>
      </c>
      <c r="R52" s="71"/>
      <c r="S52" s="71"/>
      <c r="T52" s="71"/>
      <c r="U52" s="71"/>
      <c r="V52" s="72"/>
    </row>
    <row r="53" spans="1:22" ht="15.75" thickBot="1">
      <c r="A53" s="42"/>
      <c r="B53" s="42"/>
      <c r="C53" s="42"/>
      <c r="D53" s="42"/>
      <c r="E53" s="42"/>
      <c r="F53" s="43"/>
      <c r="G53" s="43"/>
      <c r="H53" s="43"/>
      <c r="I53" s="43"/>
      <c r="J53" s="215" t="str">
        <f>M33</f>
        <v>2022-23</v>
      </c>
      <c r="K53" s="216"/>
      <c r="L53" s="67"/>
      <c r="M53" s="67"/>
      <c r="N53" s="73">
        <f>$M$46</f>
        <v>-1.3268408425671367</v>
      </c>
      <c r="O53" s="74">
        <f t="shared" ref="O53:R53" si="31">$M$46</f>
        <v>-1.3268408425671367</v>
      </c>
      <c r="P53" s="75">
        <f t="shared" si="31"/>
        <v>-1.3268408425671367</v>
      </c>
      <c r="Q53" s="74">
        <f t="shared" si="31"/>
        <v>-1.3268408425671367</v>
      </c>
      <c r="R53" s="70">
        <f t="shared" si="31"/>
        <v>-1.3268408425671367</v>
      </c>
      <c r="S53" s="71"/>
      <c r="T53" s="71"/>
      <c r="U53" s="71"/>
      <c r="V53" s="72"/>
    </row>
    <row r="54" spans="1:22" ht="15.75" thickBot="1">
      <c r="A54" s="42"/>
      <c r="B54" s="42"/>
      <c r="C54" s="42"/>
      <c r="D54" s="42"/>
      <c r="E54" s="42"/>
      <c r="F54" s="43"/>
      <c r="G54" s="43"/>
      <c r="H54" s="43"/>
      <c r="I54" s="43"/>
      <c r="J54" s="215" t="str">
        <f>N33</f>
        <v>2023-24</v>
      </c>
      <c r="K54" s="216"/>
      <c r="L54" s="71"/>
      <c r="M54" s="71"/>
      <c r="N54" s="67"/>
      <c r="O54" s="76">
        <f>$N$46</f>
        <v>9.2298948377781187E-2</v>
      </c>
      <c r="P54" s="75">
        <f t="shared" ref="P54:S54" si="32">$N$46</f>
        <v>9.2298948377781187E-2</v>
      </c>
      <c r="Q54" s="74">
        <f t="shared" si="32"/>
        <v>9.2298948377781187E-2</v>
      </c>
      <c r="R54" s="75">
        <f t="shared" si="32"/>
        <v>9.2298948377781187E-2</v>
      </c>
      <c r="S54" s="77">
        <f t="shared" si="32"/>
        <v>9.2298948377781187E-2</v>
      </c>
      <c r="T54" s="78"/>
      <c r="U54" s="71"/>
      <c r="V54" s="72"/>
    </row>
    <row r="55" spans="1:22" ht="15.75" thickBot="1">
      <c r="A55" s="42"/>
      <c r="B55" s="42"/>
      <c r="C55" s="42"/>
      <c r="D55" s="42"/>
      <c r="E55" s="42"/>
      <c r="F55" s="43"/>
      <c r="G55" s="43"/>
      <c r="H55" s="43"/>
      <c r="I55" s="43"/>
      <c r="J55" s="215" t="str">
        <f>O33</f>
        <v>2024-25</v>
      </c>
      <c r="K55" s="216"/>
      <c r="L55" s="71"/>
      <c r="M55" s="71"/>
      <c r="N55" s="71"/>
      <c r="O55" s="67"/>
      <c r="P55" s="73">
        <f>$O$46</f>
        <v>-4.3184975149801019</v>
      </c>
      <c r="Q55" s="75">
        <f t="shared" ref="Q55:T55" si="33">$O$46</f>
        <v>-4.3184975149801019</v>
      </c>
      <c r="R55" s="79">
        <f t="shared" si="33"/>
        <v>-4.3184975149801019</v>
      </c>
      <c r="S55" s="74">
        <f t="shared" si="33"/>
        <v>-4.3184975149801019</v>
      </c>
      <c r="T55" s="80">
        <f t="shared" si="33"/>
        <v>-4.3184975149801019</v>
      </c>
      <c r="U55" s="78"/>
      <c r="V55" s="72"/>
    </row>
    <row r="56" spans="1:22" ht="15.75" thickBot="1">
      <c r="A56" s="42"/>
      <c r="B56" s="42"/>
      <c r="C56" s="42"/>
      <c r="D56" s="42"/>
      <c r="E56" s="42"/>
      <c r="F56" s="43"/>
      <c r="G56" s="43"/>
      <c r="H56" s="43"/>
      <c r="I56" s="43"/>
      <c r="J56" s="217" t="str">
        <f>P33</f>
        <v>2025-26</v>
      </c>
      <c r="K56" s="218"/>
      <c r="L56" s="71"/>
      <c r="M56" s="71"/>
      <c r="N56" s="71"/>
      <c r="O56" s="71"/>
      <c r="P56" s="67"/>
      <c r="Q56" s="81">
        <f>$P$46</f>
        <v>0</v>
      </c>
      <c r="R56" s="79">
        <f t="shared" ref="R56:U56" si="34">$P$46</f>
        <v>0</v>
      </c>
      <c r="S56" s="82">
        <f t="shared" si="34"/>
        <v>0</v>
      </c>
      <c r="T56" s="83">
        <f t="shared" si="34"/>
        <v>0</v>
      </c>
      <c r="U56" s="84">
        <f t="shared" si="34"/>
        <v>0</v>
      </c>
      <c r="V56" s="72"/>
    </row>
    <row r="57" spans="1:22" ht="15.75" thickBot="1">
      <c r="A57" s="42"/>
      <c r="B57" s="42"/>
      <c r="C57" s="42"/>
      <c r="D57" s="42"/>
      <c r="E57" s="42"/>
      <c r="F57" s="43"/>
      <c r="G57" s="43"/>
      <c r="H57" s="43"/>
      <c r="I57" s="43"/>
      <c r="J57" s="210" t="s">
        <v>41</v>
      </c>
      <c r="K57" s="211"/>
      <c r="L57" s="212"/>
      <c r="M57" s="212"/>
      <c r="N57" s="212"/>
      <c r="O57" s="212"/>
      <c r="P57" s="212"/>
      <c r="Q57" s="214">
        <f>SUM(Q52:Q56)</f>
        <v>5.183530974023725</v>
      </c>
      <c r="R57" s="66">
        <f t="shared" ref="R57:U57" si="35">SUM(R52:R56)</f>
        <v>-5.5530394091694575</v>
      </c>
      <c r="S57" s="66">
        <f t="shared" si="35"/>
        <v>-4.2261985666023207</v>
      </c>
      <c r="T57" s="66">
        <f t="shared" si="35"/>
        <v>-4.3184975149801019</v>
      </c>
      <c r="U57" s="66">
        <f t="shared" si="35"/>
        <v>0</v>
      </c>
      <c r="V57" s="213">
        <f>+SUM(Q57:U57)</f>
        <v>-8.9142045167281552</v>
      </c>
    </row>
    <row r="58" spans="1:22" ht="15.75" thickBot="1">
      <c r="A58" s="42"/>
      <c r="B58" s="42"/>
      <c r="C58" s="42"/>
      <c r="D58" s="42"/>
      <c r="E58" s="42"/>
      <c r="F58" s="43"/>
      <c r="G58" s="43"/>
      <c r="H58" s="43"/>
      <c r="I58" s="43"/>
      <c r="J58" s="209"/>
      <c r="K58" s="209"/>
      <c r="L58" s="209"/>
      <c r="M58" s="209"/>
      <c r="N58" s="209"/>
      <c r="O58" s="209"/>
      <c r="P58" s="209"/>
      <c r="Q58" s="61"/>
      <c r="R58" s="61"/>
      <c r="S58" s="61"/>
      <c r="T58" s="61"/>
      <c r="U58" s="61"/>
      <c r="V58" s="2"/>
    </row>
    <row r="59" spans="1:22" ht="15.75" thickBot="1">
      <c r="J59" s="63" t="s">
        <v>42</v>
      </c>
      <c r="K59" s="64"/>
      <c r="L59" s="65"/>
      <c r="M59" s="65"/>
      <c r="N59" s="65"/>
      <c r="O59" s="65"/>
      <c r="P59" s="65"/>
      <c r="Q59" s="214">
        <f>Q57</f>
        <v>5.183530974023725</v>
      </c>
      <c r="R59" s="66">
        <f t="shared" ref="R59:U59" si="36">R57</f>
        <v>-5.5530394091694575</v>
      </c>
      <c r="S59" s="66">
        <f t="shared" si="36"/>
        <v>-4.2261985666023207</v>
      </c>
      <c r="T59" s="66">
        <f t="shared" si="36"/>
        <v>-4.3184975149801019</v>
      </c>
      <c r="U59" s="66">
        <f t="shared" si="36"/>
        <v>0</v>
      </c>
      <c r="V59" s="213">
        <f>SUM(Q59:U59)</f>
        <v>-8.9142045167281552</v>
      </c>
    </row>
    <row r="70" spans="1:1">
      <c r="A70" s="62"/>
    </row>
  </sheetData>
  <mergeCells count="23">
    <mergeCell ref="B16:C16"/>
    <mergeCell ref="D16:H16"/>
    <mergeCell ref="J16:K16"/>
    <mergeCell ref="L16:P16"/>
    <mergeCell ref="B2:K2"/>
    <mergeCell ref="L2:M2"/>
    <mergeCell ref="B15:C15"/>
    <mergeCell ref="D15:H15"/>
    <mergeCell ref="J15:P15"/>
    <mergeCell ref="B31:H31"/>
    <mergeCell ref="J31:P31"/>
    <mergeCell ref="B32:C32"/>
    <mergeCell ref="D32:H32"/>
    <mergeCell ref="J32:K32"/>
    <mergeCell ref="L32:P32"/>
    <mergeCell ref="J55:K55"/>
    <mergeCell ref="J56:K56"/>
    <mergeCell ref="R39:S43"/>
    <mergeCell ref="L49:P49"/>
    <mergeCell ref="Q49:U49"/>
    <mergeCell ref="J52:K52"/>
    <mergeCell ref="J53:K53"/>
    <mergeCell ref="J54:K54"/>
  </mergeCells>
  <conditionalFormatting sqref="B34:G34">
    <cfRule type="expression" dxfId="7" priority="7">
      <formula>dms_TradingName = "Endeavour Energy"</formula>
    </cfRule>
    <cfRule type="expression" dxfId="6" priority="8">
      <formula>dms_TradingName = "TasNetworks (T)"</formula>
    </cfRule>
  </conditionalFormatting>
  <conditionalFormatting sqref="B36:G42">
    <cfRule type="expression" dxfId="5" priority="3">
      <formula>dms_TradingName = "Endeavour Energy"</formula>
    </cfRule>
    <cfRule type="expression" dxfId="4" priority="4">
      <formula>dms_TradingName = "TasNetworks (T)"</formula>
    </cfRule>
  </conditionalFormatting>
  <conditionalFormatting sqref="B18:H18">
    <cfRule type="expression" dxfId="3" priority="1">
      <formula>dms_TradingName = "Endeavour Energy"</formula>
    </cfRule>
    <cfRule type="expression" dxfId="2" priority="2">
      <formula>dms_TradingName = "TasNetworks (T)"</formula>
    </cfRule>
  </conditionalFormatting>
  <conditionalFormatting sqref="B20:H27">
    <cfRule type="expression" dxfId="1" priority="11">
      <formula>dms_TradingName = "Endeavour Energy"</formula>
    </cfRule>
    <cfRule type="expression" dxfId="0" priority="12">
      <formula>dms_TradingName = "TasNetworks (T)"</formula>
    </cfRule>
  </conditionalFormatting>
  <dataValidations count="2">
    <dataValidation type="list" allowBlank="1" showInputMessage="1" showErrorMessage="1" sqref="Q43" xr:uid="{05EFBBEC-F8DF-4C46-8AE8-69CD50C01374}">
      <formula1>$L$33:$P$33</formula1>
    </dataValidation>
    <dataValidation type="custom" allowBlank="1" showInputMessage="1" showErrorMessage="1" error="Must be a number" promptTitle="Opex allowance" prompt="Enter value. _x000a__x000a_As set out in the approved PTRM for the current regulatory control period." sqref="B18:H18" xr:uid="{AC8791B3-7A0D-4D30-980D-BCF92A4E7705}">
      <formula1>ISNUMBER(B18)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Draft decision</vt:lpstr>
      <vt:lpstr>'Draft decision'!dms_PRCP_BaseYear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2025-11-12T03:48:40Z</dcterms:created>
  <dcterms:modified xsi:type="dcterms:W3CDTF">2025-11-14T03:56:25Z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2025-11-12T03:48:53Z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0461e7bc-6cf5-4648-b624-4b5530be5a3d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