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AER\Opex modelling\AER opex models\32. AGNSA, Evoenergy, Amadeus 2026-31\Evoenergy\ECM\draft decision\publish\"/>
    </mc:Choice>
  </mc:AlternateContent>
  <xr:revisionPtr revIDLastSave="0" documentId="13_ncr:1_{251B0F6D-24C5-4329-96DB-8C74D7B989E3}" xr6:coauthVersionLast="47" xr6:coauthVersionMax="47" xr10:uidLastSave="{00000000-0000-0000-0000-000000000000}"/>
  <bookViews>
    <workbookView xWindow="-120" yWindow="-120" windowWidth="29040" windowHeight="15840" xr2:uid="{731ED27A-481D-49DD-A550-71FEB24A8D2B}"/>
  </bookViews>
  <sheets>
    <sheet name="Draft decision" sheetId="9" r:id="rId1"/>
  </sheets>
  <definedNames>
    <definedName name="dms_PRCP_BaseYear" localSheetId="0">'Draft decision'!$C$26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9" l="1"/>
  <c r="K17" i="9"/>
  <c r="M5" i="9"/>
  <c r="C5" i="9"/>
  <c r="J3" i="9" l="1"/>
  <c r="L5" i="9" l="1"/>
  <c r="C33" i="9" l="1"/>
  <c r="B13" i="9"/>
  <c r="F17" i="9" l="1"/>
  <c r="N17" i="9" s="1"/>
  <c r="N33" i="9" s="1"/>
  <c r="G17" i="9"/>
  <c r="O17" i="9" s="1"/>
  <c r="O33" i="9" s="1"/>
  <c r="H17" i="9"/>
  <c r="H33" i="9" s="1"/>
  <c r="I3" i="9"/>
  <c r="H3" i="9" s="1"/>
  <c r="G3" i="9" s="1"/>
  <c r="F3" i="9" s="1"/>
  <c r="E3" i="9" s="1"/>
  <c r="D3" i="9" s="1"/>
  <c r="P17" i="9" l="1"/>
  <c r="P33" i="9" s="1"/>
  <c r="E17" i="9"/>
  <c r="G33" i="9"/>
  <c r="D17" i="9"/>
  <c r="F33" i="9"/>
  <c r="C3" i="9"/>
  <c r="B3" i="9" s="1"/>
  <c r="E28" i="9"/>
  <c r="C43" i="9"/>
  <c r="B43" i="9"/>
  <c r="J33" i="9"/>
  <c r="B33" i="9"/>
  <c r="C28" i="9"/>
  <c r="B28" i="9"/>
  <c r="J17" i="9"/>
  <c r="B17" i="9"/>
  <c r="K5" i="9"/>
  <c r="J5" i="9"/>
  <c r="I5" i="9"/>
  <c r="H5" i="9"/>
  <c r="G5" i="9"/>
  <c r="F5" i="9"/>
  <c r="E5" i="9"/>
  <c r="D5" i="9"/>
  <c r="L17" i="9" l="1"/>
  <c r="L33" i="9" s="1"/>
  <c r="D33" i="9"/>
  <c r="E33" i="9"/>
  <c r="M17" i="9"/>
  <c r="M33" i="9" s="1"/>
  <c r="F28" i="9"/>
  <c r="G28" i="9"/>
  <c r="L6" i="9"/>
  <c r="D28" i="9"/>
  <c r="E43" i="9"/>
  <c r="H28" i="9"/>
  <c r="O34" i="9" l="1"/>
  <c r="O36" i="9"/>
  <c r="O39" i="9"/>
  <c r="O41" i="9"/>
  <c r="K6" i="9"/>
  <c r="O42" i="9"/>
  <c r="O37" i="9"/>
  <c r="O38" i="9"/>
  <c r="N36" i="9" l="1"/>
  <c r="N37" i="9"/>
  <c r="N41" i="9"/>
  <c r="N34" i="9"/>
  <c r="N42" i="9"/>
  <c r="N38" i="9"/>
  <c r="J6" i="9"/>
  <c r="M34" i="9" l="1"/>
  <c r="M42" i="9"/>
  <c r="M37" i="9"/>
  <c r="M39" i="9"/>
  <c r="M40" i="9"/>
  <c r="M38" i="9"/>
  <c r="M36" i="9"/>
  <c r="I6" i="9"/>
  <c r="M41" i="9"/>
  <c r="L36" i="9" l="1"/>
  <c r="H6" i="9"/>
  <c r="L37" i="9"/>
  <c r="L40" i="9"/>
  <c r="L39" i="9"/>
  <c r="L42" i="9"/>
  <c r="L34" i="9"/>
  <c r="L41" i="9"/>
  <c r="M43" i="9"/>
  <c r="N22" i="9" l="1"/>
  <c r="L24" i="9"/>
  <c r="N24" i="9"/>
  <c r="O22" i="9"/>
  <c r="M24" i="9"/>
  <c r="P22" i="9"/>
  <c r="P24" i="9"/>
  <c r="N23" i="9"/>
  <c r="O23" i="9"/>
  <c r="L23" i="9"/>
  <c r="O24" i="9"/>
  <c r="M23" i="9"/>
  <c r="L22" i="9"/>
  <c r="M22" i="9"/>
  <c r="P23" i="9"/>
  <c r="L18" i="9"/>
  <c r="K39" i="9"/>
  <c r="N26" i="9"/>
  <c r="N18" i="9"/>
  <c r="P25" i="9"/>
  <c r="P27" i="9"/>
  <c r="K41" i="9"/>
  <c r="L20" i="9"/>
  <c r="P18" i="9"/>
  <c r="L27" i="9"/>
  <c r="K38" i="9"/>
  <c r="P21" i="9"/>
  <c r="N21" i="9"/>
  <c r="L25" i="9"/>
  <c r="N27" i="9"/>
  <c r="K34" i="9"/>
  <c r="M20" i="9"/>
  <c r="N20" i="9"/>
  <c r="K37" i="9"/>
  <c r="K36" i="9"/>
  <c r="O20" i="9"/>
  <c r="O18" i="9"/>
  <c r="G6" i="9"/>
  <c r="L21" i="9"/>
  <c r="M25" i="9"/>
  <c r="K40" i="9"/>
  <c r="O27" i="9"/>
  <c r="L26" i="9"/>
  <c r="O25" i="9"/>
  <c r="M18" i="9"/>
  <c r="O21" i="9"/>
  <c r="K42" i="9"/>
  <c r="P20" i="9"/>
  <c r="M27" i="9"/>
  <c r="P26" i="9"/>
  <c r="O26" i="9"/>
  <c r="M21" i="9"/>
  <c r="M26" i="9"/>
  <c r="N25" i="9"/>
  <c r="F6" i="9" l="1"/>
  <c r="N28" i="9"/>
  <c r="K43" i="9"/>
  <c r="L28" i="9"/>
  <c r="O28" i="9"/>
  <c r="P28" i="9"/>
  <c r="M28" i="9"/>
  <c r="J36" i="9" l="1"/>
  <c r="J37" i="9"/>
  <c r="E6" i="9"/>
  <c r="J42" i="9" l="1"/>
  <c r="J34" i="9"/>
  <c r="J41" i="9"/>
  <c r="J38" i="9"/>
  <c r="J39" i="9"/>
  <c r="J40" i="9"/>
  <c r="D6" i="9"/>
  <c r="J43" i="9" l="1"/>
  <c r="C6" i="9"/>
  <c r="B6" i="9" l="1"/>
  <c r="N39" i="9"/>
  <c r="N40" i="9"/>
  <c r="K27" i="9" l="1"/>
  <c r="J27" i="9"/>
  <c r="J20" i="9"/>
  <c r="J25" i="9"/>
  <c r="J18" i="9"/>
  <c r="J22" i="9"/>
  <c r="K26" i="9"/>
  <c r="J26" i="9"/>
  <c r="K18" i="9"/>
  <c r="K25" i="9"/>
  <c r="K24" i="9"/>
  <c r="J24" i="9"/>
  <c r="J23" i="9"/>
  <c r="J21" i="9"/>
  <c r="K23" i="9"/>
  <c r="K22" i="9"/>
  <c r="K21" i="9"/>
  <c r="K20" i="9"/>
  <c r="N43" i="9"/>
  <c r="F43" i="9"/>
  <c r="J28" i="9" l="1"/>
  <c r="K28" i="9"/>
  <c r="N46" i="9"/>
  <c r="S54" i="9" l="1"/>
  <c r="O54" i="9"/>
  <c r="R54" i="9"/>
  <c r="P54" i="9"/>
  <c r="Q54" i="9"/>
  <c r="D43" i="9" l="1"/>
  <c r="L38" i="9"/>
  <c r="L43" i="9" s="1"/>
  <c r="L46" i="9" l="1"/>
  <c r="M46" i="9"/>
  <c r="O53" i="9" l="1"/>
  <c r="P53" i="9"/>
  <c r="N53" i="9"/>
  <c r="Q53" i="9"/>
  <c r="R53" i="9"/>
  <c r="Q52" i="9"/>
  <c r="N52" i="9"/>
  <c r="O52" i="9"/>
  <c r="P52" i="9"/>
  <c r="M52" i="9"/>
  <c r="G43" i="9" l="1"/>
  <c r="O40" i="9"/>
  <c r="O43" i="9" s="1"/>
  <c r="P43" i="9" l="1"/>
  <c r="P46" i="9" s="1"/>
  <c r="O46" i="9"/>
  <c r="S55" i="9" l="1"/>
  <c r="T55" i="9"/>
  <c r="P55" i="9"/>
  <c r="R55" i="9"/>
  <c r="Q55" i="9"/>
  <c r="T56" i="9"/>
  <c r="U56" i="9"/>
  <c r="R56" i="9"/>
  <c r="Q56" i="9"/>
  <c r="S56" i="9"/>
  <c r="Q57" i="9" l="1"/>
  <c r="U57" i="9"/>
  <c r="R57" i="9"/>
  <c r="T57" i="9"/>
  <c r="S57" i="9"/>
  <c r="Q59" i="9" l="1"/>
  <c r="S59" i="9"/>
  <c r="T59" i="9"/>
  <c r="R59" i="9"/>
  <c r="U59" i="9"/>
  <c r="V57" i="9"/>
  <c r="V59" i="9" l="1"/>
</calcChain>
</file>

<file path=xl/sharedStrings.xml><?xml version="1.0" encoding="utf-8"?>
<sst xmlns="http://schemas.openxmlformats.org/spreadsheetml/2006/main" count="71" uniqueCount="51">
  <si>
    <t>Actual and estimated inflation</t>
  </si>
  <si>
    <t>Actual</t>
  </si>
  <si>
    <t>Estimated</t>
  </si>
  <si>
    <t>ABS CPI index - June</t>
  </si>
  <si>
    <t xml:space="preserve">Inflation rate (per cent) </t>
  </si>
  <si>
    <t>Base year used to forecast opex for the current period (drop down menu)</t>
  </si>
  <si>
    <t>Previous period</t>
  </si>
  <si>
    <t>Current regulatory control period</t>
  </si>
  <si>
    <t>Total opex allowance</t>
  </si>
  <si>
    <t xml:space="preserve">Approved excludable costs - allowance </t>
  </si>
  <si>
    <t>Debt raising costs</t>
  </si>
  <si>
    <t xml:space="preserve">$m, Actual </t>
  </si>
  <si>
    <t xml:space="preserve">Total opex </t>
  </si>
  <si>
    <t>Approved excludable costs</t>
  </si>
  <si>
    <t>Movements in provisions related to opex</t>
  </si>
  <si>
    <t>2022-23</t>
  </si>
  <si>
    <t>Carryover</t>
  </si>
  <si>
    <t>Forthcoming regulatory control period</t>
  </si>
  <si>
    <t>Total</t>
  </si>
  <si>
    <t>2019-20</t>
  </si>
  <si>
    <t>2020-21</t>
  </si>
  <si>
    <t>2021-22</t>
  </si>
  <si>
    <t>2023-24</t>
  </si>
  <si>
    <t>2024-25</t>
  </si>
  <si>
    <t>2025-26</t>
  </si>
  <si>
    <t>2026-27</t>
  </si>
  <si>
    <t>2027-28</t>
  </si>
  <si>
    <t>2028-29</t>
  </si>
  <si>
    <t>Reconstructed cumulative index (2023-24=1)</t>
  </si>
  <si>
    <t>Base year non-recurrent efficiency gain $m, real June 2024</t>
  </si>
  <si>
    <t>2029-30</t>
  </si>
  <si>
    <t>$m, real June 2015</t>
  </si>
  <si>
    <t>Actual opex for ECM purposes</t>
  </si>
  <si>
    <t>Forecast opex for ECM purposes</t>
  </si>
  <si>
    <t>7.5.1.2 - Actual and estimated opex applicable to ECM</t>
  </si>
  <si>
    <t>7.5.1 -  The carryover amounts that arise from applying the ECM during the current regulatory control period</t>
  </si>
  <si>
    <t>7.5.1.1 - Opex allowance applicable to ECM (ECM target)</t>
  </si>
  <si>
    <t>Evoenergy to nominate base year used to forecast opex 
(drop down menu)</t>
  </si>
  <si>
    <t>$m, real June 2026</t>
  </si>
  <si>
    <t>Incremental gain $m, real June 2026</t>
  </si>
  <si>
    <t>$m, real June 2021</t>
  </si>
  <si>
    <t xml:space="preserve">Ancillary refernce service </t>
  </si>
  <si>
    <t>2030-31</t>
  </si>
  <si>
    <t>Total Carryover Amount ($m, June 2026)</t>
  </si>
  <si>
    <t>PTRM inputs ($m, June 2026)</t>
  </si>
  <si>
    <t>Unaccounted for gas</t>
  </si>
  <si>
    <t>Utilities network facilities tax</t>
  </si>
  <si>
    <t>Energy Industry Levy</t>
  </si>
  <si>
    <t>Ancillary reference service</t>
  </si>
  <si>
    <t xml:space="preserve">Utilities network facilities tax </t>
  </si>
  <si>
    <t>Energy Industry Levy (EIL)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</si>
</sst>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0.000"/>
    <numFmt numFmtId="167" formatCode="_-* #,##0_-;\-* #,##0_-;_-* &quot;-&quot;??_-;_-@_-"/>
    <numFmt numFmtId="168" formatCode="0.0;\–0.0;&quot;–&quot;"/>
    <numFmt numFmtId="169" formatCode="#,##0;\(#,##0\)"/>
    <numFmt numFmtId="170" formatCode="#,##0.0_ ;\-#,##0.0\ "/>
    <numFmt numFmtId="171" formatCode="0.00;\–0.00;&quot;–&quot;"/>
    <numFmt numFmtId="172" formatCode="_(#,##0_);\(#,##0\);_(&quot;-&quot;_)"/>
    <numFmt numFmtId="173" formatCode="0.00000000"/>
    <numFmt numFmtId="174" formatCode="0.000;\–0.000;&quot;–&quot;"/>
  </numFmts>
  <fonts count="2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DFE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A5B6CA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3F3F3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/>
      <bottom style="medium">
        <color rgb="FF000000"/>
      </bottom>
      <diagonal/>
    </border>
    <border>
      <left/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rgb="FF000000"/>
      </bottom>
      <diagonal/>
    </border>
    <border>
      <left/>
      <right style="thin">
        <color rgb="FFA5A5A5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/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/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medium">
        <color rgb="FF000000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/>
      <right/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/>
      <diagonal/>
    </border>
    <border>
      <left style="thin">
        <color rgb="FFBFBFBF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</borders>
  <cellStyleXfs count="14">
    <xf numFmtId="0" fontId="0" fillId="0" borderId="0"/>
    <xf numFmtId="0" fontId="18" fillId="0" borderId="0"/>
    <xf numFmtId="0" fontId="19" fillId="0" borderId="0" applyNumberFormat="0" applyFill="0" applyBorder="0" applyAlignment="0" applyProtection="0"/>
    <xf numFmtId="9" fontId="18" fillId="0" borderId="0" applyFont="0" applyFill="0" applyBorder="0" applyAlignment="0" applyProtection="0"/>
    <xf numFmtId="172" fontId="20" fillId="0" borderId="66">
      <alignment horizontal="right" vertical="center"/>
      <protection locked="0"/>
    </xf>
    <xf numFmtId="0" fontId="22" fillId="0" borderId="0"/>
    <xf numFmtId="0" fontId="23" fillId="18" borderId="0">
      <alignment horizontal="left" vertical="center"/>
      <protection locked="0"/>
    </xf>
    <xf numFmtId="9" fontId="21" fillId="0" borderId="0" applyFont="0" applyFill="0" applyBorder="0" applyAlignment="0" applyProtection="0"/>
    <xf numFmtId="0" fontId="24" fillId="17" borderId="0">
      <alignment vertical="center"/>
      <protection locked="0"/>
    </xf>
    <xf numFmtId="49" fontId="22" fillId="19" borderId="78" applyAlignment="0">
      <alignment horizontal="left" vertical="center" wrapText="1"/>
      <protection locked="0"/>
    </xf>
    <xf numFmtId="0" fontId="21" fillId="0" borderId="0"/>
    <xf numFmtId="0" fontId="22" fillId="0" borderId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4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0" xfId="0" applyFont="1" applyFill="1"/>
    <xf numFmtId="0" fontId="1" fillId="2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5" fillId="0" borderId="5" xfId="0" applyFont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10" fontId="5" fillId="3" borderId="9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6" fillId="0" borderId="0" xfId="0" applyFont="1"/>
    <xf numFmtId="166" fontId="6" fillId="0" borderId="0" xfId="0" applyNumberFormat="1" applyFont="1"/>
    <xf numFmtId="164" fontId="5" fillId="3" borderId="0" xfId="0" applyNumberFormat="1" applyFont="1" applyFill="1" applyAlignment="1">
      <alignment horizontal="right" vertical="center" wrapText="1"/>
    </xf>
    <xf numFmtId="2" fontId="3" fillId="0" borderId="0" xfId="0" applyNumberFormat="1" applyFont="1" applyAlignment="1">
      <alignment horizontal="center"/>
    </xf>
    <xf numFmtId="0" fontId="6" fillId="3" borderId="0" xfId="0" applyFont="1" applyFill="1"/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14" xfId="0" applyFont="1" applyBorder="1"/>
    <xf numFmtId="0" fontId="10" fillId="5" borderId="14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2" fillId="3" borderId="0" xfId="0" applyFont="1" applyFill="1"/>
    <xf numFmtId="0" fontId="3" fillId="8" borderId="20" xfId="0" applyFont="1" applyFill="1" applyBorder="1" applyAlignment="1">
      <alignment horizontal="right" vertical="center"/>
    </xf>
    <xf numFmtId="167" fontId="3" fillId="0" borderId="0" xfId="0" applyNumberFormat="1" applyFont="1"/>
    <xf numFmtId="168" fontId="3" fillId="10" borderId="35" xfId="0" applyNumberFormat="1" applyFont="1" applyFill="1" applyBorder="1" applyAlignment="1">
      <alignment horizontal="right" wrapText="1"/>
    </xf>
    <xf numFmtId="168" fontId="3" fillId="10" borderId="33" xfId="0" applyNumberFormat="1" applyFont="1" applyFill="1" applyBorder="1" applyAlignment="1">
      <alignment horizontal="right" wrapText="1"/>
    </xf>
    <xf numFmtId="168" fontId="3" fillId="10" borderId="34" xfId="0" applyNumberFormat="1" applyFont="1" applyFill="1" applyBorder="1" applyAlignment="1">
      <alignment horizontal="right" wrapText="1"/>
    </xf>
    <xf numFmtId="0" fontId="13" fillId="0" borderId="36" xfId="0" applyFont="1" applyBorder="1" applyAlignment="1">
      <alignment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/>
    <xf numFmtId="0" fontId="6" fillId="0" borderId="36" xfId="0" applyFont="1" applyBorder="1"/>
    <xf numFmtId="0" fontId="6" fillId="0" borderId="0" xfId="0" applyFont="1" applyAlignment="1">
      <alignment horizontal="right"/>
    </xf>
    <xf numFmtId="169" fontId="4" fillId="5" borderId="14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6" fillId="2" borderId="4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49" xfId="0" applyFont="1" applyFill="1" applyBorder="1"/>
    <xf numFmtId="0" fontId="2" fillId="2" borderId="38" xfId="0" applyFont="1" applyFill="1" applyBorder="1"/>
    <xf numFmtId="168" fontId="5" fillId="9" borderId="35" xfId="0" applyNumberFormat="1" applyFont="1" applyFill="1" applyBorder="1" applyAlignment="1">
      <alignment horizontal="right" vertical="center"/>
    </xf>
    <xf numFmtId="168" fontId="5" fillId="9" borderId="33" xfId="0" applyNumberFormat="1" applyFont="1" applyFill="1" applyBorder="1" applyAlignment="1">
      <alignment horizontal="right" vertical="center"/>
    </xf>
    <xf numFmtId="168" fontId="5" fillId="9" borderId="3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6" fillId="2" borderId="15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3" fillId="14" borderId="50" xfId="0" applyFont="1" applyFill="1" applyBorder="1" applyAlignment="1">
      <alignment horizontal="centerContinuous" vertical="center"/>
    </xf>
    <xf numFmtId="0" fontId="3" fillId="14" borderId="51" xfId="0" applyFont="1" applyFill="1" applyBorder="1" applyAlignment="1">
      <alignment horizontal="centerContinuous" vertical="center"/>
    </xf>
    <xf numFmtId="0" fontId="3" fillId="14" borderId="52" xfId="0" applyFont="1" applyFill="1" applyBorder="1" applyAlignment="1">
      <alignment horizontal="centerContinuous" vertical="center"/>
    </xf>
    <xf numFmtId="0" fontId="3" fillId="14" borderId="53" xfId="0" applyFont="1" applyFill="1" applyBorder="1" applyAlignment="1">
      <alignment horizontal="centerContinuous" vertical="center"/>
    </xf>
    <xf numFmtId="170" fontId="3" fillId="3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17" fillId="16" borderId="63" xfId="0" applyFont="1" applyFill="1" applyBorder="1" applyAlignment="1">
      <alignment vertical="center"/>
    </xf>
    <xf numFmtId="0" fontId="17" fillId="16" borderId="64" xfId="0" applyFont="1" applyFill="1" applyBorder="1" applyAlignment="1">
      <alignment vertical="center"/>
    </xf>
    <xf numFmtId="2" fontId="3" fillId="16" borderId="64" xfId="0" applyNumberFormat="1" applyFont="1" applyFill="1" applyBorder="1" applyAlignment="1">
      <alignment horizontal="right"/>
    </xf>
    <xf numFmtId="168" fontId="17" fillId="16" borderId="65" xfId="0" applyNumberFormat="1" applyFont="1" applyFill="1" applyBorder="1" applyAlignment="1">
      <alignment horizontal="right"/>
    </xf>
    <xf numFmtId="168" fontId="5" fillId="15" borderId="0" xfId="0" applyNumberFormat="1" applyFont="1" applyFill="1" applyAlignment="1">
      <alignment horizontal="left" vertical="center"/>
    </xf>
    <xf numFmtId="168" fontId="5" fillId="3" borderId="9" xfId="0" applyNumberFormat="1" applyFont="1" applyFill="1" applyBorder="1" applyAlignment="1">
      <alignment horizontal="right" vertical="center"/>
    </xf>
    <xf numFmtId="168" fontId="5" fillId="3" borderId="54" xfId="0" applyNumberFormat="1" applyFont="1" applyFill="1" applyBorder="1" applyAlignment="1">
      <alignment horizontal="right" vertical="center"/>
    </xf>
    <xf numFmtId="168" fontId="5" fillId="3" borderId="7" xfId="0" applyNumberFormat="1" applyFont="1" applyFill="1" applyBorder="1" applyAlignment="1">
      <alignment horizontal="right" vertical="center"/>
    </xf>
    <xf numFmtId="168" fontId="5" fillId="15" borderId="0" xfId="0" applyNumberFormat="1" applyFont="1" applyFill="1" applyAlignment="1">
      <alignment horizontal="right" vertical="center"/>
    </xf>
    <xf numFmtId="168" fontId="2" fillId="9" borderId="37" xfId="0" applyNumberFormat="1" applyFont="1" applyFill="1" applyBorder="1"/>
    <xf numFmtId="168" fontId="5" fillId="3" borderId="18" xfId="0" applyNumberFormat="1" applyFont="1" applyFill="1" applyBorder="1" applyAlignment="1">
      <alignment horizontal="right" vertical="center"/>
    </xf>
    <xf numFmtId="168" fontId="5" fillId="3" borderId="55" xfId="0" applyNumberFormat="1" applyFont="1" applyFill="1" applyBorder="1" applyAlignment="1">
      <alignment horizontal="right" vertical="center"/>
    </xf>
    <xf numFmtId="168" fontId="5" fillId="3" borderId="30" xfId="0" applyNumberFormat="1" applyFont="1" applyFill="1" applyBorder="1" applyAlignment="1">
      <alignment horizontal="right" vertical="center"/>
    </xf>
    <xf numFmtId="168" fontId="5" fillId="3" borderId="11" xfId="0" applyNumberFormat="1" applyFont="1" applyFill="1" applyBorder="1" applyAlignment="1">
      <alignment horizontal="right" vertical="center"/>
    </xf>
    <xf numFmtId="168" fontId="5" fillId="3" borderId="56" xfId="0" applyNumberFormat="1" applyFont="1" applyFill="1" applyBorder="1" applyAlignment="1">
      <alignment horizontal="right" vertical="center"/>
    </xf>
    <xf numFmtId="168" fontId="5" fillId="15" borderId="49" xfId="0" applyNumberFormat="1" applyFont="1" applyFill="1" applyBorder="1" applyAlignment="1">
      <alignment horizontal="right" vertical="center"/>
    </xf>
    <xf numFmtId="168" fontId="5" fillId="3" borderId="57" xfId="0" applyNumberFormat="1" applyFont="1" applyFill="1" applyBorder="1" applyAlignment="1">
      <alignment horizontal="right" vertical="center"/>
    </xf>
    <xf numFmtId="168" fontId="5" fillId="3" borderId="58" xfId="0" applyNumberFormat="1" applyFont="1" applyFill="1" applyBorder="1" applyAlignment="1">
      <alignment horizontal="right" vertical="center"/>
    </xf>
    <xf numFmtId="168" fontId="5" fillId="3" borderId="59" xfId="0" applyNumberFormat="1" applyFont="1" applyFill="1" applyBorder="1" applyAlignment="1">
      <alignment horizontal="right" vertical="center"/>
    </xf>
    <xf numFmtId="168" fontId="5" fillId="3" borderId="60" xfId="0" applyNumberFormat="1" applyFont="1" applyFill="1" applyBorder="1" applyAlignment="1">
      <alignment horizontal="right" vertical="center"/>
    </xf>
    <xf numFmtId="168" fontId="5" fillId="3" borderId="61" xfId="0" applyNumberFormat="1" applyFont="1" applyFill="1" applyBorder="1" applyAlignment="1">
      <alignment horizontal="right" vertical="center"/>
    </xf>
    <xf numFmtId="168" fontId="5" fillId="3" borderId="62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vertical="center" wrapText="1"/>
    </xf>
    <xf numFmtId="0" fontId="13" fillId="9" borderId="24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68" fontId="6" fillId="3" borderId="0" xfId="0" applyNumberFormat="1" applyFont="1" applyFill="1"/>
    <xf numFmtId="168" fontId="5" fillId="7" borderId="22" xfId="0" applyNumberFormat="1" applyFont="1" applyFill="1" applyBorder="1" applyAlignment="1">
      <alignment horizontal="right" vertical="center" wrapText="1"/>
    </xf>
    <xf numFmtId="168" fontId="5" fillId="3" borderId="23" xfId="0" applyNumberFormat="1" applyFont="1" applyFill="1" applyBorder="1" applyAlignment="1">
      <alignment horizontal="right" vertical="center" wrapText="1"/>
    </xf>
    <xf numFmtId="168" fontId="5" fillId="3" borderId="6" xfId="0" applyNumberFormat="1" applyFont="1" applyFill="1" applyBorder="1" applyAlignment="1">
      <alignment horizontal="right" vertical="center" wrapText="1"/>
    </xf>
    <xf numFmtId="168" fontId="3" fillId="2" borderId="25" xfId="0" applyNumberFormat="1" applyFont="1" applyFill="1" applyBorder="1" applyAlignment="1" applyProtection="1">
      <alignment vertical="center"/>
      <protection locked="0"/>
    </xf>
    <xf numFmtId="168" fontId="3" fillId="2" borderId="26" xfId="0" applyNumberFormat="1" applyFont="1" applyFill="1" applyBorder="1" applyAlignment="1" applyProtection="1">
      <alignment vertical="center"/>
      <protection locked="0"/>
    </xf>
    <xf numFmtId="168" fontId="6" fillId="0" borderId="0" xfId="0" applyNumberFormat="1" applyFont="1"/>
    <xf numFmtId="168" fontId="3" fillId="2" borderId="27" xfId="0" applyNumberFormat="1" applyFont="1" applyFill="1" applyBorder="1" applyAlignment="1">
      <alignment horizontal="left"/>
    </xf>
    <xf numFmtId="168" fontId="3" fillId="2" borderId="28" xfId="0" applyNumberFormat="1" applyFont="1" applyFill="1" applyBorder="1" applyAlignment="1">
      <alignment horizontal="left"/>
    </xf>
    <xf numFmtId="168" fontId="3" fillId="2" borderId="29" xfId="0" applyNumberFormat="1" applyFont="1" applyFill="1" applyBorder="1" applyAlignment="1">
      <alignment horizontal="left"/>
    </xf>
    <xf numFmtId="168" fontId="3" fillId="2" borderId="30" xfId="0" applyNumberFormat="1" applyFont="1" applyFill="1" applyBorder="1" applyAlignment="1">
      <alignment horizontal="left"/>
    </xf>
    <xf numFmtId="168" fontId="5" fillId="5" borderId="25" xfId="0" applyNumberFormat="1" applyFont="1" applyFill="1" applyBorder="1" applyAlignment="1" applyProtection="1">
      <alignment vertical="center" wrapText="1"/>
      <protection locked="0"/>
    </xf>
    <xf numFmtId="168" fontId="5" fillId="5" borderId="26" xfId="0" applyNumberFormat="1" applyFont="1" applyFill="1" applyBorder="1" applyAlignment="1" applyProtection="1">
      <alignment vertical="center" wrapText="1"/>
      <protection locked="0"/>
    </xf>
    <xf numFmtId="168" fontId="5" fillId="7" borderId="28" xfId="0" applyNumberFormat="1" applyFont="1" applyFill="1" applyBorder="1" applyAlignment="1">
      <alignment horizontal="right" wrapText="1"/>
    </xf>
    <xf numFmtId="168" fontId="5" fillId="3" borderId="29" xfId="0" applyNumberFormat="1" applyFont="1" applyFill="1" applyBorder="1" applyAlignment="1">
      <alignment horizontal="right" wrapText="1"/>
    </xf>
    <xf numFmtId="168" fontId="3" fillId="0" borderId="0" xfId="0" applyNumberFormat="1" applyFont="1"/>
    <xf numFmtId="168" fontId="5" fillId="5" borderId="31" xfId="0" applyNumberFormat="1" applyFont="1" applyFill="1" applyBorder="1" applyAlignment="1" applyProtection="1">
      <alignment vertical="center" wrapText="1"/>
      <protection locked="0"/>
    </xf>
    <xf numFmtId="168" fontId="5" fillId="5" borderId="32" xfId="0" applyNumberFormat="1" applyFont="1" applyFill="1" applyBorder="1" applyAlignment="1" applyProtection="1">
      <alignment vertical="center" wrapText="1"/>
      <protection locked="0"/>
    </xf>
    <xf numFmtId="168" fontId="5" fillId="7" borderId="19" xfId="0" applyNumberFormat="1" applyFont="1" applyFill="1" applyBorder="1" applyAlignment="1">
      <alignment horizontal="right" wrapText="1"/>
    </xf>
    <xf numFmtId="168" fontId="5" fillId="3" borderId="13" xfId="0" applyNumberFormat="1" applyFont="1" applyFill="1" applyBorder="1" applyAlignment="1">
      <alignment horizontal="right" wrapText="1"/>
    </xf>
    <xf numFmtId="168" fontId="3" fillId="2" borderId="29" xfId="0" applyNumberFormat="1" applyFont="1" applyFill="1" applyBorder="1" applyProtection="1">
      <protection locked="0"/>
    </xf>
    <xf numFmtId="168" fontId="3" fillId="2" borderId="30" xfId="0" applyNumberFormat="1" applyFont="1" applyFill="1" applyBorder="1" applyProtection="1">
      <protection locked="0"/>
    </xf>
    <xf numFmtId="168" fontId="3" fillId="2" borderId="28" xfId="0" applyNumberFormat="1" applyFont="1" applyFill="1" applyBorder="1" applyProtection="1">
      <protection locked="0"/>
    </xf>
    <xf numFmtId="168" fontId="3" fillId="2" borderId="40" xfId="0" applyNumberFormat="1" applyFont="1" applyFill="1" applyBorder="1" applyProtection="1">
      <protection locked="0"/>
    </xf>
    <xf numFmtId="168" fontId="3" fillId="2" borderId="37" xfId="0" applyNumberFormat="1" applyFont="1" applyFill="1" applyBorder="1" applyAlignment="1">
      <alignment horizontal="right"/>
    </xf>
    <xf numFmtId="168" fontId="5" fillId="5" borderId="30" xfId="0" applyNumberFormat="1" applyFont="1" applyFill="1" applyBorder="1" applyAlignment="1" applyProtection="1">
      <alignment vertical="center" wrapText="1"/>
      <protection locked="0"/>
    </xf>
    <xf numFmtId="168" fontId="5" fillId="5" borderId="29" xfId="0" applyNumberFormat="1" applyFont="1" applyFill="1" applyBorder="1" applyAlignment="1" applyProtection="1">
      <alignment vertical="center" wrapText="1"/>
      <protection locked="0"/>
    </xf>
    <xf numFmtId="168" fontId="5" fillId="3" borderId="27" xfId="0" applyNumberFormat="1" applyFont="1" applyFill="1" applyBorder="1" applyAlignment="1">
      <alignment horizontal="right" vertical="center"/>
    </xf>
    <xf numFmtId="168" fontId="5" fillId="3" borderId="28" xfId="0" applyNumberFormat="1" applyFont="1" applyFill="1" applyBorder="1" applyAlignment="1">
      <alignment horizontal="right" vertical="center"/>
    </xf>
    <xf numFmtId="168" fontId="5" fillId="3" borderId="29" xfId="0" applyNumberFormat="1" applyFont="1" applyFill="1" applyBorder="1" applyAlignment="1">
      <alignment horizontal="right" vertical="center"/>
    </xf>
    <xf numFmtId="168" fontId="6" fillId="2" borderId="37" xfId="0" applyNumberFormat="1" applyFont="1" applyFill="1" applyBorder="1"/>
    <xf numFmtId="168" fontId="5" fillId="3" borderId="19" xfId="0" applyNumberFormat="1" applyFont="1" applyFill="1" applyBorder="1" applyAlignment="1">
      <alignment horizontal="right" vertical="center"/>
    </xf>
    <xf numFmtId="168" fontId="5" fillId="3" borderId="13" xfId="0" applyNumberFormat="1" applyFont="1" applyFill="1" applyBorder="1" applyAlignment="1">
      <alignment horizontal="right" vertical="center"/>
    </xf>
    <xf numFmtId="168" fontId="6" fillId="2" borderId="38" xfId="0" applyNumberFormat="1" applyFont="1" applyFill="1" applyBorder="1"/>
    <xf numFmtId="168" fontId="10" fillId="5" borderId="14" xfId="0" applyNumberFormat="1" applyFont="1" applyFill="1" applyBorder="1" applyProtection="1">
      <protection locked="0"/>
    </xf>
    <xf numFmtId="171" fontId="6" fillId="12" borderId="47" xfId="0" applyNumberFormat="1" applyFont="1" applyFill="1" applyBorder="1" applyProtection="1">
      <protection locked="0"/>
    </xf>
    <xf numFmtId="173" fontId="6" fillId="0" borderId="0" xfId="0" applyNumberFormat="1" applyFont="1" applyAlignment="1">
      <alignment horizontal="left" wrapText="1"/>
    </xf>
    <xf numFmtId="0" fontId="3" fillId="2" borderId="67" xfId="0" applyFont="1" applyFill="1" applyBorder="1" applyAlignment="1">
      <alignment horizontal="right" vertical="center"/>
    </xf>
    <xf numFmtId="0" fontId="5" fillId="0" borderId="68" xfId="0" applyFont="1" applyBorder="1" applyAlignment="1">
      <alignment vertical="top" wrapText="1"/>
    </xf>
    <xf numFmtId="0" fontId="13" fillId="9" borderId="70" xfId="0" applyFont="1" applyFill="1" applyBorder="1" applyAlignment="1">
      <alignment vertical="top" wrapText="1"/>
    </xf>
    <xf numFmtId="168" fontId="3" fillId="2" borderId="71" xfId="0" applyNumberFormat="1" applyFont="1" applyFill="1" applyBorder="1" applyAlignment="1" applyProtection="1">
      <alignment vertical="center"/>
      <protection locked="0"/>
    </xf>
    <xf numFmtId="49" fontId="5" fillId="5" borderId="72" xfId="0" applyNumberFormat="1" applyFont="1" applyFill="1" applyBorder="1" applyAlignment="1" applyProtection="1">
      <alignment vertical="top"/>
      <protection locked="0"/>
    </xf>
    <xf numFmtId="168" fontId="5" fillId="5" borderId="71" xfId="0" applyNumberFormat="1" applyFont="1" applyFill="1" applyBorder="1" applyAlignment="1" applyProtection="1">
      <alignment vertical="center" wrapText="1"/>
      <protection locked="0"/>
    </xf>
    <xf numFmtId="0" fontId="5" fillId="0" borderId="70" xfId="0" applyFont="1" applyBorder="1" applyAlignment="1">
      <alignment vertical="top"/>
    </xf>
    <xf numFmtId="0" fontId="5" fillId="0" borderId="73" xfId="0" applyFont="1" applyBorder="1" applyAlignment="1">
      <alignment vertical="top" wrapText="1"/>
    </xf>
    <xf numFmtId="168" fontId="5" fillId="5" borderId="74" xfId="0" applyNumberFormat="1" applyFont="1" applyFill="1" applyBorder="1" applyAlignment="1" applyProtection="1">
      <alignment vertical="center" wrapText="1"/>
      <protection locked="0"/>
    </xf>
    <xf numFmtId="0" fontId="3" fillId="10" borderId="75" xfId="0" applyFont="1" applyFill="1" applyBorder="1" applyAlignment="1">
      <alignment vertical="top" wrapText="1"/>
    </xf>
    <xf numFmtId="168" fontId="3" fillId="10" borderId="76" xfId="0" applyNumberFormat="1" applyFont="1" applyFill="1" applyBorder="1" applyAlignment="1" applyProtection="1">
      <alignment horizontal="right" wrapText="1"/>
      <protection locked="0"/>
    </xf>
    <xf numFmtId="168" fontId="3" fillId="10" borderId="77" xfId="0" applyNumberFormat="1" applyFont="1" applyFill="1" applyBorder="1" applyAlignment="1" applyProtection="1">
      <alignment horizontal="right" wrapText="1"/>
      <protection locked="0"/>
    </xf>
    <xf numFmtId="0" fontId="5" fillId="0" borderId="24" xfId="0" applyFont="1" applyBorder="1" applyAlignment="1">
      <alignment horizontal="left" vertical="center" wrapText="1" indent="2"/>
    </xf>
    <xf numFmtId="0" fontId="11" fillId="2" borderId="39" xfId="0" applyFont="1" applyFill="1" applyBorder="1" applyAlignment="1">
      <alignment horizontal="left" vertical="center"/>
    </xf>
    <xf numFmtId="0" fontId="3" fillId="2" borderId="89" xfId="0" applyFont="1" applyFill="1" applyBorder="1" applyAlignment="1">
      <alignment horizontal="right" vertical="center"/>
    </xf>
    <xf numFmtId="0" fontId="3" fillId="8" borderId="90" xfId="0" applyFont="1" applyFill="1" applyBorder="1" applyAlignment="1">
      <alignment horizontal="right" vertical="center"/>
    </xf>
    <xf numFmtId="168" fontId="5" fillId="7" borderId="91" xfId="0" applyNumberFormat="1" applyFont="1" applyFill="1" applyBorder="1" applyAlignment="1">
      <alignment horizontal="right" vertical="center" wrapText="1"/>
    </xf>
    <xf numFmtId="168" fontId="5" fillId="3" borderId="92" xfId="0" applyNumberFormat="1" applyFont="1" applyFill="1" applyBorder="1" applyAlignment="1">
      <alignment horizontal="right" vertical="center" wrapText="1"/>
    </xf>
    <xf numFmtId="168" fontId="3" fillId="2" borderId="93" xfId="0" applyNumberFormat="1" applyFont="1" applyFill="1" applyBorder="1" applyAlignment="1">
      <alignment horizontal="left"/>
    </xf>
    <xf numFmtId="168" fontId="3" fillId="2" borderId="94" xfId="0" applyNumberFormat="1" applyFont="1" applyFill="1" applyBorder="1" applyAlignment="1">
      <alignment horizontal="left"/>
    </xf>
    <xf numFmtId="168" fontId="5" fillId="7" borderId="93" xfId="0" applyNumberFormat="1" applyFont="1" applyFill="1" applyBorder="1" applyAlignment="1">
      <alignment horizontal="right" wrapText="1"/>
    </xf>
    <xf numFmtId="168" fontId="5" fillId="3" borderId="95" xfId="0" applyNumberFormat="1" applyFont="1" applyFill="1" applyBorder="1" applyAlignment="1">
      <alignment horizontal="right" wrapText="1"/>
    </xf>
    <xf numFmtId="168" fontId="5" fillId="7" borderId="89" xfId="0" applyNumberFormat="1" applyFont="1" applyFill="1" applyBorder="1" applyAlignment="1">
      <alignment horizontal="right" wrapText="1"/>
    </xf>
    <xf numFmtId="168" fontId="5" fillId="3" borderId="96" xfId="0" applyNumberFormat="1" applyFont="1" applyFill="1" applyBorder="1" applyAlignment="1">
      <alignment horizontal="right" wrapText="1"/>
    </xf>
    <xf numFmtId="168" fontId="3" fillId="10" borderId="97" xfId="0" applyNumberFormat="1" applyFont="1" applyFill="1" applyBorder="1" applyAlignment="1">
      <alignment horizontal="right" wrapText="1"/>
    </xf>
    <xf numFmtId="168" fontId="3" fillId="10" borderId="76" xfId="0" applyNumberFormat="1" applyFont="1" applyFill="1" applyBorder="1" applyAlignment="1">
      <alignment horizontal="right" wrapText="1"/>
    </xf>
    <xf numFmtId="168" fontId="3" fillId="10" borderId="77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 wrapText="1"/>
    </xf>
    <xf numFmtId="0" fontId="5" fillId="0" borderId="36" xfId="0" applyFont="1" applyBorder="1" applyAlignment="1">
      <alignment horizontal="left" vertical="center" wrapText="1" indent="1"/>
    </xf>
    <xf numFmtId="168" fontId="5" fillId="5" borderId="8" xfId="0" applyNumberFormat="1" applyFont="1" applyFill="1" applyBorder="1" applyAlignment="1" applyProtection="1">
      <alignment vertical="center" wrapText="1"/>
      <protection locked="0"/>
    </xf>
    <xf numFmtId="0" fontId="3" fillId="2" borderId="98" xfId="0" applyFont="1" applyFill="1" applyBorder="1" applyAlignment="1">
      <alignment horizontal="right" vertical="center"/>
    </xf>
    <xf numFmtId="0" fontId="3" fillId="2" borderId="99" xfId="0" applyFont="1" applyFill="1" applyBorder="1" applyAlignment="1">
      <alignment horizontal="right" vertical="center"/>
    </xf>
    <xf numFmtId="0" fontId="3" fillId="8" borderId="100" xfId="0" applyFont="1" applyFill="1" applyBorder="1" applyAlignment="1">
      <alignment horizontal="right" vertical="center"/>
    </xf>
    <xf numFmtId="0" fontId="3" fillId="8" borderId="80" xfId="0" applyFont="1" applyFill="1" applyBorder="1" applyAlignment="1">
      <alignment horizontal="right" vertical="center"/>
    </xf>
    <xf numFmtId="0" fontId="5" fillId="0" borderId="101" xfId="0" applyFont="1" applyBorder="1" applyAlignment="1">
      <alignment vertical="center" wrapText="1"/>
    </xf>
    <xf numFmtId="168" fontId="5" fillId="5" borderId="57" xfId="0" applyNumberFormat="1" applyFont="1" applyFill="1" applyBorder="1" applyAlignment="1" applyProtection="1">
      <alignment vertical="center" wrapText="1"/>
      <protection locked="0"/>
    </xf>
    <xf numFmtId="168" fontId="5" fillId="5" borderId="102" xfId="0" applyNumberFormat="1" applyFont="1" applyFill="1" applyBorder="1" applyAlignment="1" applyProtection="1">
      <alignment vertical="center" wrapText="1"/>
      <protection locked="0"/>
    </xf>
    <xf numFmtId="0" fontId="3" fillId="10" borderId="103" xfId="0" applyFont="1" applyFill="1" applyBorder="1" applyAlignment="1">
      <alignment wrapText="1"/>
    </xf>
    <xf numFmtId="168" fontId="3" fillId="10" borderId="104" xfId="0" applyNumberFormat="1" applyFont="1" applyFill="1" applyBorder="1" applyAlignment="1" applyProtection="1">
      <alignment horizontal="right" wrapText="1"/>
      <protection locked="0"/>
    </xf>
    <xf numFmtId="168" fontId="3" fillId="10" borderId="105" xfId="0" applyNumberFormat="1" applyFont="1" applyFill="1" applyBorder="1" applyAlignment="1" applyProtection="1">
      <alignment horizontal="right" wrapText="1"/>
      <protection locked="0"/>
    </xf>
    <xf numFmtId="168" fontId="3" fillId="2" borderId="106" xfId="0" applyNumberFormat="1" applyFont="1" applyFill="1" applyBorder="1" applyProtection="1">
      <protection locked="0"/>
    </xf>
    <xf numFmtId="168" fontId="5" fillId="5" borderId="106" xfId="0" applyNumberFormat="1" applyFont="1" applyFill="1" applyBorder="1" applyAlignment="1" applyProtection="1">
      <alignment vertical="center" wrapText="1"/>
      <protection locked="0"/>
    </xf>
    <xf numFmtId="0" fontId="5" fillId="0" borderId="70" xfId="0" applyFont="1" applyBorder="1" applyAlignment="1">
      <alignment horizontal="left" vertical="top" indent="2"/>
    </xf>
    <xf numFmtId="0" fontId="1" fillId="2" borderId="4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4" fillId="4" borderId="108" xfId="0" applyFont="1" applyFill="1" applyBorder="1" applyAlignment="1">
      <alignment horizontal="right" vertical="center"/>
    </xf>
    <xf numFmtId="0" fontId="4" fillId="4" borderId="109" xfId="0" applyFont="1" applyFill="1" applyBorder="1" applyAlignment="1">
      <alignment horizontal="right" vertical="center"/>
    </xf>
    <xf numFmtId="0" fontId="4" fillId="4" borderId="110" xfId="0" applyFont="1" applyFill="1" applyBorder="1" applyAlignment="1">
      <alignment horizontal="right" vertical="center"/>
    </xf>
    <xf numFmtId="168" fontId="5" fillId="3" borderId="16" xfId="0" applyNumberFormat="1" applyFont="1" applyFill="1" applyBorder="1" applyAlignment="1">
      <alignment horizontal="right" vertical="center"/>
    </xf>
    <xf numFmtId="168" fontId="5" fillId="3" borderId="17" xfId="0" applyNumberFormat="1" applyFont="1" applyFill="1" applyBorder="1" applyAlignment="1">
      <alignment horizontal="right" vertical="center"/>
    </xf>
    <xf numFmtId="168" fontId="5" fillId="3" borderId="8" xfId="0" applyNumberFormat="1" applyFont="1" applyFill="1" applyBorder="1" applyAlignment="1">
      <alignment horizontal="right" vertical="center"/>
    </xf>
    <xf numFmtId="168" fontId="3" fillId="2" borderId="37" xfId="0" applyNumberFormat="1" applyFont="1" applyFill="1" applyBorder="1" applyAlignment="1">
      <alignment horizontal="left"/>
    </xf>
    <xf numFmtId="168" fontId="5" fillId="3" borderId="12" xfId="0" applyNumberFormat="1" applyFont="1" applyFill="1" applyBorder="1" applyAlignment="1">
      <alignment horizontal="right" vertical="center"/>
    </xf>
    <xf numFmtId="168" fontId="5" fillId="3" borderId="10" xfId="0" applyNumberFormat="1" applyFont="1" applyFill="1" applyBorder="1" applyAlignment="1">
      <alignment horizontal="right" vertical="center"/>
    </xf>
    <xf numFmtId="0" fontId="4" fillId="9" borderId="114" xfId="0" applyFont="1" applyFill="1" applyBorder="1"/>
    <xf numFmtId="0" fontId="2" fillId="14" borderId="115" xfId="0" applyFont="1" applyFill="1" applyBorder="1" applyAlignment="1">
      <alignment horizontal="centerContinuous"/>
    </xf>
    <xf numFmtId="0" fontId="10" fillId="9" borderId="116" xfId="0" applyFont="1" applyFill="1" applyBorder="1"/>
    <xf numFmtId="0" fontId="3" fillId="3" borderId="82" xfId="0" applyFont="1" applyFill="1" applyBorder="1" applyAlignment="1">
      <alignment horizontal="left"/>
    </xf>
    <xf numFmtId="0" fontId="3" fillId="3" borderId="81" xfId="0" applyFont="1" applyFill="1" applyBorder="1" applyAlignment="1">
      <alignment horizontal="left"/>
    </xf>
    <xf numFmtId="0" fontId="3" fillId="3" borderId="83" xfId="0" applyFont="1" applyFill="1" applyBorder="1" applyAlignment="1">
      <alignment horizontal="left"/>
    </xf>
    <xf numFmtId="0" fontId="3" fillId="3" borderId="79" xfId="0" applyFont="1" applyFill="1" applyBorder="1" applyAlignment="1">
      <alignment horizontal="left"/>
    </xf>
    <xf numFmtId="0" fontId="25" fillId="20" borderId="119" xfId="0" applyFont="1" applyFill="1" applyBorder="1" applyAlignment="1">
      <alignment horizontal="right" vertical="center"/>
    </xf>
    <xf numFmtId="0" fontId="25" fillId="20" borderId="120" xfId="0" applyFont="1" applyFill="1" applyBorder="1" applyAlignment="1">
      <alignment horizontal="right" vertical="center"/>
    </xf>
    <xf numFmtId="0" fontId="25" fillId="21" borderId="120" xfId="0" applyFont="1" applyFill="1" applyBorder="1" applyAlignment="1">
      <alignment horizontal="right" vertical="center"/>
    </xf>
    <xf numFmtId="168" fontId="22" fillId="5" borderId="25" xfId="0" applyNumberFormat="1" applyFont="1" applyFill="1" applyBorder="1" applyAlignment="1" applyProtection="1">
      <alignment vertical="center" wrapText="1"/>
      <protection locked="0"/>
    </xf>
    <xf numFmtId="168" fontId="22" fillId="5" borderId="30" xfId="0" applyNumberFormat="1" applyFont="1" applyFill="1" applyBorder="1" applyAlignment="1" applyProtection="1">
      <alignment vertical="center" wrapText="1"/>
      <protection locked="0"/>
    </xf>
    <xf numFmtId="168" fontId="5" fillId="5" borderId="69" xfId="0" applyNumberFormat="1" applyFont="1" applyFill="1" applyBorder="1" applyAlignment="1" applyProtection="1">
      <alignment vertical="center" wrapText="1"/>
      <protection locked="0"/>
    </xf>
    <xf numFmtId="168" fontId="5" fillId="5" borderId="114" xfId="0" applyNumberFormat="1" applyFont="1" applyFill="1" applyBorder="1" applyAlignment="1" applyProtection="1">
      <alignment vertical="center" wrapText="1"/>
      <protection locked="0"/>
    </xf>
    <xf numFmtId="168" fontId="5" fillId="5" borderId="121" xfId="0" applyNumberFormat="1" applyFont="1" applyFill="1" applyBorder="1" applyAlignment="1" applyProtection="1">
      <alignment vertical="center" wrapText="1"/>
      <protection locked="0"/>
    </xf>
    <xf numFmtId="168" fontId="22" fillId="5" borderId="121" xfId="0" applyNumberFormat="1" applyFont="1" applyFill="1" applyBorder="1" applyAlignment="1" applyProtection="1">
      <alignment vertical="center" wrapText="1"/>
      <protection locked="0"/>
    </xf>
    <xf numFmtId="168" fontId="5" fillId="5" borderId="122" xfId="0" applyNumberFormat="1" applyFont="1" applyFill="1" applyBorder="1" applyAlignment="1" applyProtection="1">
      <alignment vertical="center" wrapText="1"/>
      <protection locked="0"/>
    </xf>
    <xf numFmtId="168" fontId="3" fillId="2" borderId="123" xfId="0" applyNumberFormat="1" applyFont="1" applyFill="1" applyBorder="1" applyAlignment="1" applyProtection="1">
      <alignment vertical="center"/>
      <protection locked="0"/>
    </xf>
    <xf numFmtId="168" fontId="5" fillId="5" borderId="123" xfId="0" applyNumberFormat="1" applyFont="1" applyFill="1" applyBorder="1" applyAlignment="1" applyProtection="1">
      <alignment vertical="center" wrapText="1"/>
      <protection locked="0"/>
    </xf>
    <xf numFmtId="168" fontId="22" fillId="5" borderId="123" xfId="0" applyNumberFormat="1" applyFont="1" applyFill="1" applyBorder="1" applyAlignment="1" applyProtection="1">
      <alignment vertical="center" wrapText="1"/>
      <protection locked="0"/>
    </xf>
    <xf numFmtId="168" fontId="5" fillId="5" borderId="124" xfId="0" applyNumberFormat="1" applyFont="1" applyFill="1" applyBorder="1" applyAlignment="1" applyProtection="1">
      <alignment vertical="center" wrapText="1"/>
      <protection locked="0"/>
    </xf>
    <xf numFmtId="168" fontId="5" fillId="5" borderId="125" xfId="0" applyNumberFormat="1" applyFont="1" applyFill="1" applyBorder="1" applyAlignment="1" applyProtection="1">
      <alignment vertical="center" wrapText="1"/>
      <protection locked="0"/>
    </xf>
    <xf numFmtId="168" fontId="5" fillId="5" borderId="126" xfId="0" applyNumberFormat="1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horizontal="left" wrapText="1"/>
    </xf>
    <xf numFmtId="0" fontId="17" fillId="16" borderId="63" xfId="0" applyFont="1" applyFill="1" applyBorder="1"/>
    <xf numFmtId="0" fontId="17" fillId="16" borderId="64" xfId="0" applyFont="1" applyFill="1" applyBorder="1" applyAlignment="1">
      <alignment wrapText="1"/>
    </xf>
    <xf numFmtId="170" fontId="17" fillId="16" borderId="64" xfId="0" applyNumberFormat="1" applyFont="1" applyFill="1" applyBorder="1" applyAlignment="1">
      <alignment horizontal="right"/>
    </xf>
    <xf numFmtId="168" fontId="17" fillId="16" borderId="129" xfId="0" applyNumberFormat="1" applyFont="1" applyFill="1" applyBorder="1" applyAlignment="1">
      <alignment horizontal="right"/>
    </xf>
    <xf numFmtId="168" fontId="17" fillId="16" borderId="118" xfId="0" applyNumberFormat="1" applyFont="1" applyFill="1" applyBorder="1" applyAlignment="1">
      <alignment horizontal="right"/>
    </xf>
    <xf numFmtId="168" fontId="17" fillId="16" borderId="63" xfId="0" applyNumberFormat="1" applyFont="1" applyFill="1" applyBorder="1" applyAlignment="1">
      <alignment horizontal="right"/>
    </xf>
    <xf numFmtId="168" fontId="17" fillId="16" borderId="64" xfId="0" applyNumberFormat="1" applyFont="1" applyFill="1" applyBorder="1" applyAlignment="1">
      <alignment horizontal="right"/>
    </xf>
    <xf numFmtId="164" fontId="5" fillId="5" borderId="130" xfId="0" applyNumberFormat="1" applyFont="1" applyFill="1" applyBorder="1" applyAlignment="1" applyProtection="1">
      <alignment horizontal="right" vertical="center" wrapText="1"/>
      <protection locked="0"/>
    </xf>
    <xf numFmtId="164" fontId="5" fillId="5" borderId="131" xfId="0" applyNumberFormat="1" applyFont="1" applyFill="1" applyBorder="1" applyAlignment="1" applyProtection="1">
      <alignment horizontal="right" vertical="center" wrapText="1"/>
      <protection locked="0"/>
    </xf>
    <xf numFmtId="164" fontId="5" fillId="5" borderId="132" xfId="0" applyNumberFormat="1" applyFont="1" applyFill="1" applyBorder="1" applyAlignment="1" applyProtection="1">
      <alignment horizontal="right" vertical="center" wrapText="1"/>
      <protection locked="0"/>
    </xf>
    <xf numFmtId="10" fontId="5" fillId="3" borderId="88" xfId="0" applyNumberFormat="1" applyFont="1" applyFill="1" applyBorder="1" applyAlignment="1">
      <alignment horizontal="right" vertical="center" wrapText="1"/>
    </xf>
    <xf numFmtId="2" fontId="5" fillId="3" borderId="98" xfId="0" applyNumberFormat="1" applyFont="1" applyFill="1" applyBorder="1" applyAlignment="1">
      <alignment horizontal="right" vertical="center" wrapText="1"/>
    </xf>
    <xf numFmtId="2" fontId="5" fillId="3" borderId="133" xfId="0" applyNumberFormat="1" applyFont="1" applyFill="1" applyBorder="1" applyAlignment="1">
      <alignment horizontal="right" vertical="center" wrapText="1"/>
    </xf>
    <xf numFmtId="2" fontId="5" fillId="3" borderId="134" xfId="0" applyNumberFormat="1" applyFont="1" applyFill="1" applyBorder="1" applyAlignment="1">
      <alignment horizontal="right" vertical="center" wrapText="1"/>
    </xf>
    <xf numFmtId="2" fontId="5" fillId="3" borderId="135" xfId="0" applyNumberFormat="1" applyFont="1" applyFill="1" applyBorder="1" applyAlignment="1">
      <alignment horizontal="right" vertical="center" wrapText="1"/>
    </xf>
    <xf numFmtId="0" fontId="5" fillId="2" borderId="87" xfId="0" applyFont="1" applyFill="1" applyBorder="1" applyAlignment="1">
      <alignment horizontal="left" vertical="center" wrapText="1" indent="1"/>
    </xf>
    <xf numFmtId="174" fontId="5" fillId="5" borderId="30" xfId="13" applyNumberFormat="1" applyFont="1" applyFill="1" applyBorder="1" applyAlignment="1" applyProtection="1">
      <alignment vertical="center" wrapText="1"/>
      <protection locked="0"/>
    </xf>
    <xf numFmtId="0" fontId="4" fillId="2" borderId="8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88" xfId="0" applyFont="1" applyFill="1" applyBorder="1" applyAlignment="1">
      <alignment horizontal="center"/>
    </xf>
    <xf numFmtId="164" fontId="3" fillId="4" borderId="84" xfId="0" applyNumberFormat="1" applyFont="1" applyFill="1" applyBorder="1" applyAlignment="1">
      <alignment horizontal="center" vertical="center"/>
    </xf>
    <xf numFmtId="164" fontId="3" fillId="4" borderId="85" xfId="0" applyNumberFormat="1" applyFont="1" applyFill="1" applyBorder="1" applyAlignment="1">
      <alignment horizontal="center" vertical="center"/>
    </xf>
    <xf numFmtId="164" fontId="3" fillId="4" borderId="86" xfId="0" applyNumberFormat="1" applyFont="1" applyFill="1" applyBorder="1" applyAlignment="1">
      <alignment horizontal="center" vertical="center"/>
    </xf>
    <xf numFmtId="0" fontId="3" fillId="7" borderId="84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center" vertical="center"/>
    </xf>
    <xf numFmtId="0" fontId="3" fillId="7" borderId="85" xfId="0" applyFont="1" applyFill="1" applyBorder="1" applyAlignment="1">
      <alignment horizontal="center" vertical="center"/>
    </xf>
    <xf numFmtId="0" fontId="3" fillId="7" borderId="86" xfId="0" applyFont="1" applyFill="1" applyBorder="1" applyAlignment="1">
      <alignment horizontal="center" vertical="center"/>
    </xf>
    <xf numFmtId="0" fontId="3" fillId="8" borderId="84" xfId="0" applyFont="1" applyFill="1" applyBorder="1" applyAlignment="1">
      <alignment horizontal="center" vertical="center"/>
    </xf>
    <xf numFmtId="0" fontId="3" fillId="8" borderId="85" xfId="0" applyFont="1" applyFill="1" applyBorder="1" applyAlignment="1">
      <alignment horizontal="center" vertical="center"/>
    </xf>
    <xf numFmtId="0" fontId="3" fillId="8" borderId="86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5" fillId="3" borderId="117" xfId="0" applyFont="1" applyFill="1" applyBorder="1" applyAlignment="1">
      <alignment horizontal="center"/>
    </xf>
    <xf numFmtId="0" fontId="5" fillId="3" borderId="95" xfId="0" applyFont="1" applyFill="1" applyBorder="1" applyAlignment="1">
      <alignment horizontal="center"/>
    </xf>
    <xf numFmtId="0" fontId="5" fillId="3" borderId="127" xfId="0" applyFont="1" applyFill="1" applyBorder="1" applyAlignment="1">
      <alignment horizontal="center"/>
    </xf>
    <xf numFmtId="0" fontId="5" fillId="3" borderId="128" xfId="0" applyFont="1" applyFill="1" applyBorder="1" applyAlignment="1">
      <alignment horizontal="center"/>
    </xf>
    <xf numFmtId="0" fontId="15" fillId="11" borderId="41" xfId="0" applyFont="1" applyFill="1" applyBorder="1" applyAlignment="1">
      <alignment horizontal="center" vertical="center" wrapText="1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15" fillId="11" borderId="44" xfId="0" applyFont="1" applyFill="1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46" xfId="0" applyFont="1" applyFill="1" applyBorder="1" applyAlignment="1">
      <alignment horizontal="center" vertical="center" wrapText="1"/>
    </xf>
    <xf numFmtId="0" fontId="4" fillId="8" borderId="69" xfId="0" applyFont="1" applyFill="1" applyBorder="1" applyAlignment="1">
      <alignment horizontal="center" vertical="center"/>
    </xf>
    <xf numFmtId="0" fontId="4" fillId="8" borderId="111" xfId="0" applyFont="1" applyFill="1" applyBorder="1" applyAlignment="1">
      <alignment horizontal="center" vertical="center"/>
    </xf>
    <xf numFmtId="0" fontId="4" fillId="13" borderId="112" xfId="0" applyFont="1" applyFill="1" applyBorder="1" applyAlignment="1">
      <alignment horizontal="center" vertical="center" wrapText="1"/>
    </xf>
    <xf numFmtId="0" fontId="4" fillId="13" borderId="113" xfId="0" applyFont="1" applyFill="1" applyBorder="1" applyAlignment="1">
      <alignment horizontal="center" vertical="center" wrapText="1"/>
    </xf>
  </cellXfs>
  <cellStyles count="14">
    <cellStyle name="Assumptions Right Number" xfId="4" xr:uid="{72D62164-21BC-43FB-A7F3-2C31B86012AD}"/>
    <cellStyle name="Comma" xfId="13" builtinId="3"/>
    <cellStyle name="Comma 2" xfId="12" xr:uid="{9B3CE935-1343-4A8B-B82D-143F9E9972DB}"/>
    <cellStyle name="dms_Row1" xfId="9" xr:uid="{AF073535-42E8-488B-B25A-41AED5EB4E72}"/>
    <cellStyle name="Hyperlink 2" xfId="2" xr:uid="{0515225D-6C3A-4E0A-8FB0-9E87017079ED}"/>
    <cellStyle name="Normal" xfId="0" builtinId="0"/>
    <cellStyle name="Normal 10" xfId="5" xr:uid="{9DA7158A-98A4-4031-B38D-563A1299C4A2}"/>
    <cellStyle name="Normal 13" xfId="11" xr:uid="{77BD464F-3268-4304-896A-1EB3CFDC0E46}"/>
    <cellStyle name="Normal 2" xfId="1" xr:uid="{CAC1AA63-C65B-4903-AAA7-BD5FABF0453A}"/>
    <cellStyle name="Normal 3 5" xfId="10" xr:uid="{42A7AC2F-B7BD-40F6-9ABD-84FC12D1251C}"/>
    <cellStyle name="Percent 2" xfId="3" xr:uid="{2B50C6DE-F4A2-4DEF-B193-FA51A5F24ED0}"/>
    <cellStyle name="Percent 3" xfId="7" xr:uid="{06D2344B-8D6F-4E81-95C9-AEE142CFF0A3}"/>
    <cellStyle name="TableLvl2" xfId="6" xr:uid="{9B5AF9FC-B52C-464A-A8E4-517C0B23015C}"/>
    <cellStyle name="TableLvl3" xfId="8" xr:uid="{E274E486-97D1-4879-A529-18B03C0E2160}"/>
  </cellStyles>
  <dxfs count="8"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2A71-571F-4FDD-B32D-B947ACC26A33}">
  <sheetPr codeName="Sheet1"/>
  <dimension ref="A1:V70"/>
  <sheetViews>
    <sheetView showGridLines="0" tabSelected="1" zoomScale="85" zoomScaleNormal="85" workbookViewId="0">
      <selection activeCell="A39" sqref="A39"/>
    </sheetView>
  </sheetViews>
  <sheetFormatPr defaultRowHeight="15" x14ac:dyDescent="0.25"/>
  <cols>
    <col min="1" max="1" width="66.5703125" customWidth="1"/>
    <col min="2" max="22" width="10.140625" customWidth="1"/>
  </cols>
  <sheetData>
    <row r="1" spans="1:22" ht="16.5" thickBot="1" x14ac:dyDescent="0.3">
      <c r="A1" s="1" t="s">
        <v>0</v>
      </c>
      <c r="B1" s="161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3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5">
      <c r="A2" s="3"/>
      <c r="B2" s="219" t="s">
        <v>1</v>
      </c>
      <c r="C2" s="220"/>
      <c r="D2" s="220"/>
      <c r="E2" s="220"/>
      <c r="F2" s="220"/>
      <c r="G2" s="220"/>
      <c r="H2" s="220"/>
      <c r="I2" s="220"/>
      <c r="J2" s="220"/>
      <c r="K2" s="220"/>
      <c r="L2" s="220" t="s">
        <v>2</v>
      </c>
      <c r="M2" s="221"/>
      <c r="N2" s="4"/>
      <c r="O2" s="4"/>
      <c r="P2" s="4"/>
      <c r="Q2" s="4"/>
      <c r="R2" s="4"/>
      <c r="S2" s="4"/>
      <c r="T2" s="4"/>
      <c r="U2" s="4"/>
      <c r="V2" s="4"/>
    </row>
    <row r="3" spans="1:22" ht="16.5" thickBot="1" x14ac:dyDescent="0.3">
      <c r="A3" s="3"/>
      <c r="B3" s="164" t="str">
        <f t="shared" ref="B3:I3" si="0">LEFT(C3,4)-1&amp;"-"&amp;RIGHT(C3,2)-1</f>
        <v>2014-15</v>
      </c>
      <c r="C3" s="165" t="str">
        <f>LEFT(D3,4)-1&amp;"-"&amp;RIGHT(D3,2)-1</f>
        <v>2015-16</v>
      </c>
      <c r="D3" s="165" t="str">
        <f t="shared" si="0"/>
        <v>2016-17</v>
      </c>
      <c r="E3" s="165" t="str">
        <f t="shared" si="0"/>
        <v>2017-18</v>
      </c>
      <c r="F3" s="165" t="str">
        <f t="shared" si="0"/>
        <v>2018-19</v>
      </c>
      <c r="G3" s="165" t="str">
        <f t="shared" si="0"/>
        <v>2019-20</v>
      </c>
      <c r="H3" s="165" t="str">
        <f t="shared" si="0"/>
        <v>2020-21</v>
      </c>
      <c r="I3" s="165" t="str">
        <f t="shared" si="0"/>
        <v>2021-22</v>
      </c>
      <c r="J3" s="165" t="str">
        <f>LEFT(K3,4)-1&amp;"-"&amp;RIGHT(K3,2)-1</f>
        <v>2022-23</v>
      </c>
      <c r="K3" s="165" t="s">
        <v>22</v>
      </c>
      <c r="L3" s="165" t="s">
        <v>23</v>
      </c>
      <c r="M3" s="166" t="s">
        <v>24</v>
      </c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5" t="s">
        <v>3</v>
      </c>
      <c r="B4" s="204">
        <v>107.5</v>
      </c>
      <c r="C4" s="205">
        <v>108.6</v>
      </c>
      <c r="D4" s="205">
        <v>110.7</v>
      </c>
      <c r="E4" s="205">
        <v>113</v>
      </c>
      <c r="F4" s="205">
        <v>114.8</v>
      </c>
      <c r="G4" s="205">
        <v>114.4</v>
      </c>
      <c r="H4" s="205">
        <v>118.8</v>
      </c>
      <c r="I4" s="205">
        <v>126.1</v>
      </c>
      <c r="J4" s="205">
        <v>133.69999999999999</v>
      </c>
      <c r="K4" s="205">
        <v>138.80000000000001</v>
      </c>
      <c r="L4" s="205">
        <v>141.69999999999999</v>
      </c>
      <c r="M4" s="206">
        <v>146.09269999999998</v>
      </c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6" t="s">
        <v>4</v>
      </c>
      <c r="B5" s="212"/>
      <c r="C5" s="7">
        <f t="shared" ref="C5:M5" si="1">+C4/B4-1</f>
        <v>1.0232558139534831E-2</v>
      </c>
      <c r="D5" s="7">
        <f t="shared" si="1"/>
        <v>1.9337016574585641E-2</v>
      </c>
      <c r="E5" s="7">
        <f t="shared" si="1"/>
        <v>2.0776874435411097E-2</v>
      </c>
      <c r="F5" s="7">
        <f t="shared" si="1"/>
        <v>1.5929203539823078E-2</v>
      </c>
      <c r="G5" s="7">
        <f t="shared" si="1"/>
        <v>-3.4843205574912606E-3</v>
      </c>
      <c r="H5" s="7">
        <f t="shared" si="1"/>
        <v>3.8461538461538325E-2</v>
      </c>
      <c r="I5" s="7">
        <f t="shared" si="1"/>
        <v>6.1447811447811418E-2</v>
      </c>
      <c r="J5" s="7">
        <f t="shared" si="1"/>
        <v>6.0269627279936566E-2</v>
      </c>
      <c r="K5" s="7">
        <f t="shared" si="1"/>
        <v>3.8145100972326373E-2</v>
      </c>
      <c r="L5" s="7">
        <f t="shared" si="1"/>
        <v>2.0893371757924939E-2</v>
      </c>
      <c r="M5" s="207">
        <f t="shared" si="1"/>
        <v>3.0999999999999917E-2</v>
      </c>
      <c r="N5" s="2"/>
      <c r="O5" s="2"/>
      <c r="P5" s="2"/>
      <c r="Q5" s="2"/>
      <c r="R5" s="2"/>
      <c r="S5" s="2"/>
      <c r="T5" s="2"/>
      <c r="U5" s="2"/>
      <c r="V5" s="2"/>
    </row>
    <row r="6" spans="1:22" ht="15.75" thickBot="1" x14ac:dyDescent="0.3">
      <c r="A6" s="8" t="s">
        <v>28</v>
      </c>
      <c r="B6" s="208">
        <f t="shared" ref="B6:L6" si="2">C6/(1+C5)</f>
        <v>0.73583416556747883</v>
      </c>
      <c r="C6" s="209">
        <f t="shared" si="2"/>
        <v>0.74336363144770412</v>
      </c>
      <c r="D6" s="210">
        <f t="shared" si="2"/>
        <v>0.75773806630995255</v>
      </c>
      <c r="E6" s="210">
        <f t="shared" si="2"/>
        <v>0.77348149496860563</v>
      </c>
      <c r="F6" s="210">
        <f t="shared" si="2"/>
        <v>0.78580243913624714</v>
      </c>
      <c r="G6" s="210">
        <f t="shared" si="2"/>
        <v>0.78306445154343796</v>
      </c>
      <c r="H6" s="210">
        <f t="shared" si="2"/>
        <v>0.81318231506433936</v>
      </c>
      <c r="I6" s="210">
        <f t="shared" si="2"/>
        <v>0.86315058863310767</v>
      </c>
      <c r="J6" s="210">
        <f t="shared" si="2"/>
        <v>0.91517235289648291</v>
      </c>
      <c r="K6" s="210">
        <f t="shared" si="2"/>
        <v>0.95008169470480075</v>
      </c>
      <c r="L6" s="210">
        <f t="shared" si="2"/>
        <v>0.96993210475266745</v>
      </c>
      <c r="M6" s="211">
        <v>1</v>
      </c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9"/>
      <c r="B7" s="10"/>
      <c r="C7" s="10"/>
      <c r="D7" s="11"/>
      <c r="E7" s="11"/>
      <c r="F7" s="11"/>
      <c r="G7" s="11"/>
      <c r="H7" s="11"/>
      <c r="I7" s="12"/>
      <c r="J7" s="13"/>
      <c r="K7" s="12"/>
      <c r="L7" s="14"/>
      <c r="M7" s="13"/>
      <c r="N7" s="12"/>
      <c r="O7" s="12"/>
      <c r="P7" s="12"/>
      <c r="Q7" s="12"/>
      <c r="R7" s="13"/>
      <c r="S7" s="13"/>
      <c r="T7" s="13"/>
      <c r="U7" s="13"/>
      <c r="V7" s="13"/>
    </row>
    <row r="8" spans="1:22" x14ac:dyDescent="0.25">
      <c r="A8" s="9"/>
      <c r="B8" s="10"/>
      <c r="C8" s="10"/>
      <c r="D8" s="10"/>
      <c r="E8" s="10"/>
      <c r="F8" s="10"/>
      <c r="G8" s="10"/>
      <c r="H8" s="10"/>
      <c r="I8" s="12"/>
      <c r="J8" s="2"/>
      <c r="K8" s="2"/>
      <c r="L8" s="2"/>
      <c r="M8" s="2"/>
      <c r="N8" s="2"/>
      <c r="O8" s="2"/>
      <c r="P8" s="2"/>
      <c r="Q8" s="12"/>
      <c r="R8" s="13"/>
      <c r="S8" s="13"/>
      <c r="T8" s="13"/>
      <c r="U8" s="13"/>
      <c r="V8" s="13"/>
    </row>
    <row r="9" spans="1:22" x14ac:dyDescent="0.25">
      <c r="A9" s="9"/>
      <c r="B9" s="10"/>
      <c r="C9" s="10"/>
      <c r="D9" s="10"/>
      <c r="E9" s="10"/>
      <c r="F9" s="10"/>
      <c r="G9" s="10"/>
      <c r="H9" s="10"/>
      <c r="I9" s="12"/>
      <c r="J9" s="13"/>
      <c r="K9" s="12"/>
      <c r="L9" s="14"/>
      <c r="M9" s="13"/>
      <c r="N9" s="12"/>
      <c r="O9" s="12"/>
      <c r="P9" s="12"/>
      <c r="Q9" s="12"/>
      <c r="R9" s="13"/>
      <c r="S9" s="13"/>
      <c r="T9" s="13"/>
      <c r="U9" s="13"/>
      <c r="V9" s="13"/>
    </row>
    <row r="10" spans="1:22" ht="18.75" x14ac:dyDescent="0.25">
      <c r="A10" s="15" t="s">
        <v>35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thickBot="1" x14ac:dyDescent="0.3">
      <c r="A12" s="17" t="s">
        <v>5</v>
      </c>
      <c r="B12" s="18" t="s">
        <v>19</v>
      </c>
      <c r="C12" s="2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thickBot="1" x14ac:dyDescent="0.3">
      <c r="A13" s="17"/>
      <c r="B13" s="115">
        <f>-25.0848855829998*0</f>
        <v>0</v>
      </c>
      <c r="C13" s="2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6.5" thickBot="1" x14ac:dyDescent="0.3">
      <c r="A14" s="19" t="s">
        <v>36</v>
      </c>
      <c r="B14" s="20"/>
      <c r="C14" s="20"/>
      <c r="D14" s="20"/>
      <c r="E14" s="20"/>
      <c r="F14" s="20"/>
      <c r="G14" s="20"/>
      <c r="H14" s="20"/>
      <c r="I14" s="21"/>
      <c r="J14" s="20"/>
      <c r="K14" s="20"/>
      <c r="L14" s="20"/>
      <c r="M14" s="20"/>
      <c r="N14" s="20"/>
      <c r="O14" s="20"/>
      <c r="P14" s="131"/>
      <c r="Q14" s="22"/>
      <c r="R14" s="22"/>
      <c r="S14" s="22"/>
      <c r="T14" s="22"/>
      <c r="U14" s="22"/>
      <c r="V14" s="22"/>
    </row>
    <row r="15" spans="1:22" x14ac:dyDescent="0.25">
      <c r="A15" s="2"/>
      <c r="B15" s="222" t="s">
        <v>31</v>
      </c>
      <c r="C15" s="223"/>
      <c r="D15" s="224" t="s">
        <v>40</v>
      </c>
      <c r="E15" s="224"/>
      <c r="F15" s="224"/>
      <c r="G15" s="224"/>
      <c r="H15" s="225"/>
      <c r="I15" s="14"/>
      <c r="J15" s="226" t="s">
        <v>38</v>
      </c>
      <c r="K15" s="227"/>
      <c r="L15" s="227"/>
      <c r="M15" s="227"/>
      <c r="N15" s="227"/>
      <c r="O15" s="227"/>
      <c r="P15" s="228"/>
      <c r="Q15" s="2"/>
      <c r="R15" s="2"/>
      <c r="S15" s="2"/>
      <c r="T15" s="2"/>
      <c r="U15" s="2"/>
      <c r="V15" s="2"/>
    </row>
    <row r="16" spans="1:22" x14ac:dyDescent="0.25">
      <c r="A16" s="2"/>
      <c r="B16" s="214" t="s">
        <v>6</v>
      </c>
      <c r="C16" s="215"/>
      <c r="D16" s="216" t="s">
        <v>7</v>
      </c>
      <c r="E16" s="217"/>
      <c r="F16" s="217"/>
      <c r="G16" s="217"/>
      <c r="H16" s="218"/>
      <c r="I16" s="14"/>
      <c r="J16" s="214" t="s">
        <v>6</v>
      </c>
      <c r="K16" s="215"/>
      <c r="L16" s="216" t="s">
        <v>7</v>
      </c>
      <c r="M16" s="217"/>
      <c r="N16" s="217"/>
      <c r="O16" s="217"/>
      <c r="P16" s="218"/>
      <c r="Q16" s="2"/>
      <c r="R16" s="2"/>
      <c r="S16" s="2"/>
      <c r="T16" s="2"/>
      <c r="U16" s="2"/>
      <c r="V16" s="2"/>
    </row>
    <row r="17" spans="1:22" ht="15.75" thickBot="1" x14ac:dyDescent="0.3">
      <c r="A17" s="2"/>
      <c r="B17" s="148" t="str">
        <f>$B$12</f>
        <v>2019-20</v>
      </c>
      <c r="C17" s="149" t="s">
        <v>20</v>
      </c>
      <c r="D17" s="150" t="str">
        <f t="shared" ref="D17:G17" si="3">I3</f>
        <v>2021-22</v>
      </c>
      <c r="E17" s="150" t="str">
        <f t="shared" si="3"/>
        <v>2022-23</v>
      </c>
      <c r="F17" s="150" t="str">
        <f t="shared" si="3"/>
        <v>2023-24</v>
      </c>
      <c r="G17" s="150" t="str">
        <f t="shared" si="3"/>
        <v>2024-25</v>
      </c>
      <c r="H17" s="151" t="str">
        <f>M3</f>
        <v>2025-26</v>
      </c>
      <c r="I17" s="14"/>
      <c r="J17" s="132" t="str">
        <f>$B$12</f>
        <v>2019-20</v>
      </c>
      <c r="K17" s="118" t="str">
        <f>C17</f>
        <v>2020-21</v>
      </c>
      <c r="L17" s="23" t="str">
        <f>D17</f>
        <v>2021-22</v>
      </c>
      <c r="M17" s="23" t="str">
        <f t="shared" ref="M17:P17" si="4">E17</f>
        <v>2022-23</v>
      </c>
      <c r="N17" s="23" t="str">
        <f t="shared" si="4"/>
        <v>2023-24</v>
      </c>
      <c r="O17" s="23" t="str">
        <f t="shared" si="4"/>
        <v>2024-25</v>
      </c>
      <c r="P17" s="133" t="str">
        <f t="shared" si="4"/>
        <v>2025-26</v>
      </c>
      <c r="Q17" s="2"/>
      <c r="R17" s="2"/>
      <c r="S17" s="2"/>
      <c r="T17" s="2"/>
      <c r="U17" s="2"/>
      <c r="V17" s="2"/>
    </row>
    <row r="18" spans="1:22" x14ac:dyDescent="0.25">
      <c r="A18" s="119" t="s">
        <v>8</v>
      </c>
      <c r="B18" s="185">
        <v>31.643938370083102</v>
      </c>
      <c r="C18" s="189">
        <v>31.660372763891992</v>
      </c>
      <c r="D18" s="185">
        <v>32.938395417771787</v>
      </c>
      <c r="E18" s="185">
        <v>34.295178628824679</v>
      </c>
      <c r="F18" s="185">
        <v>33.67155900280131</v>
      </c>
      <c r="G18" s="185">
        <v>34.453166775786144</v>
      </c>
      <c r="H18" s="186">
        <v>35.61288094713656</v>
      </c>
      <c r="I18" s="81"/>
      <c r="J18" s="134">
        <f>+B18/$B$6</f>
        <v>43.004171117386413</v>
      </c>
      <c r="K18" s="82">
        <f>+C18/$B$6</f>
        <v>43.026505489148306</v>
      </c>
      <c r="L18" s="83">
        <f>+D18/$H$6</f>
        <v>40.505548150251748</v>
      </c>
      <c r="M18" s="84">
        <f t="shared" ref="M18:P27" si="5">+E18/$H$6</f>
        <v>42.174034030869485</v>
      </c>
      <c r="N18" s="84">
        <f t="shared" si="5"/>
        <v>41.407146194684771</v>
      </c>
      <c r="O18" s="84">
        <f t="shared" si="5"/>
        <v>42.368317826808855</v>
      </c>
      <c r="P18" s="135">
        <f t="shared" si="5"/>
        <v>43.794460709980953</v>
      </c>
      <c r="Q18" s="2"/>
      <c r="R18" s="2"/>
      <c r="S18" s="2"/>
      <c r="T18" s="2"/>
      <c r="U18" s="2"/>
      <c r="V18" s="2"/>
    </row>
    <row r="19" spans="1:22" x14ac:dyDescent="0.25">
      <c r="A19" s="120" t="s">
        <v>9</v>
      </c>
      <c r="B19" s="85"/>
      <c r="C19" s="190"/>
      <c r="D19" s="85"/>
      <c r="E19" s="86"/>
      <c r="F19" s="86"/>
      <c r="G19" s="86"/>
      <c r="H19" s="121"/>
      <c r="I19" s="87"/>
      <c r="J19" s="136"/>
      <c r="K19" s="89"/>
      <c r="L19" s="90"/>
      <c r="M19" s="91"/>
      <c r="N19" s="91"/>
      <c r="O19" s="91"/>
      <c r="P19" s="137"/>
      <c r="Q19" s="2"/>
      <c r="R19" s="2"/>
      <c r="S19" s="2"/>
      <c r="T19" s="2"/>
      <c r="U19" s="2"/>
      <c r="V19" s="2"/>
    </row>
    <row r="20" spans="1:22" x14ac:dyDescent="0.25">
      <c r="A20" s="122" t="s">
        <v>10</v>
      </c>
      <c r="B20" s="92">
        <v>-0.204226353329301</v>
      </c>
      <c r="C20" s="191">
        <v>-0.20344045296629001</v>
      </c>
      <c r="D20" s="92">
        <v>-0.19406224897389801</v>
      </c>
      <c r="E20" s="92">
        <v>-0.19390981070503602</v>
      </c>
      <c r="F20" s="92">
        <v>-0.193195972411876</v>
      </c>
      <c r="G20" s="92">
        <v>-0.19071048726845399</v>
      </c>
      <c r="H20" s="187">
        <v>-0.18729142428353698</v>
      </c>
      <c r="I20" s="87"/>
      <c r="J20" s="138">
        <f t="shared" ref="J20:K27" si="6">+B20/$B$6</f>
        <v>-0.27754399413052622</v>
      </c>
      <c r="K20" s="94">
        <f t="shared" si="6"/>
        <v>-0.2764759540750541</v>
      </c>
      <c r="L20" s="95">
        <f t="shared" ref="L20:L27" si="7">+D20/$H$6</f>
        <v>-0.23864543704266825</v>
      </c>
      <c r="M20" s="95">
        <f t="shared" si="5"/>
        <v>-0.23845797813457587</v>
      </c>
      <c r="N20" s="95">
        <f t="shared" si="5"/>
        <v>-0.23758014510754608</v>
      </c>
      <c r="O20" s="95">
        <f t="shared" si="5"/>
        <v>-0.23452365322697025</v>
      </c>
      <c r="P20" s="139">
        <f t="shared" si="5"/>
        <v>-0.23031910656925489</v>
      </c>
      <c r="Q20" s="2"/>
      <c r="R20" s="2"/>
      <c r="S20" s="2"/>
      <c r="T20" s="2"/>
      <c r="U20" s="2"/>
      <c r="V20" s="2"/>
    </row>
    <row r="21" spans="1:22" x14ac:dyDescent="0.25">
      <c r="A21" s="122" t="s">
        <v>45</v>
      </c>
      <c r="B21" s="92">
        <v>-1.4627775398841967</v>
      </c>
      <c r="C21" s="191">
        <v>-1.4509034552231186</v>
      </c>
      <c r="D21" s="92">
        <v>-1.43841886942324</v>
      </c>
      <c r="E21" s="92">
        <v>-1.9785489116772699</v>
      </c>
      <c r="F21" s="92">
        <v>-1.9434538705483702</v>
      </c>
      <c r="G21" s="92">
        <v>-2.02417823206904</v>
      </c>
      <c r="H21" s="187">
        <v>-2.07750340304632</v>
      </c>
      <c r="I21" s="87"/>
      <c r="J21" s="138">
        <f t="shared" si="6"/>
        <v>-1.9879173981492089</v>
      </c>
      <c r="K21" s="94">
        <f t="shared" si="6"/>
        <v>-1.9717804950034834</v>
      </c>
      <c r="L21" s="95">
        <f t="shared" si="7"/>
        <v>-1.7688762320285232</v>
      </c>
      <c r="M21" s="95">
        <f t="shared" si="5"/>
        <v>-2.433093877011733</v>
      </c>
      <c r="N21" s="95">
        <f t="shared" si="5"/>
        <v>-2.3899362228439549</v>
      </c>
      <c r="O21" s="95">
        <f t="shared" si="5"/>
        <v>-2.4892059192272105</v>
      </c>
      <c r="P21" s="139">
        <f t="shared" si="5"/>
        <v>-2.5547818300523999</v>
      </c>
      <c r="Q21" s="2"/>
      <c r="R21" s="2"/>
      <c r="S21" s="2"/>
      <c r="T21" s="2"/>
      <c r="U21" s="2"/>
      <c r="V21" s="2"/>
    </row>
    <row r="22" spans="1:22" x14ac:dyDescent="0.25">
      <c r="A22" s="122" t="s">
        <v>46</v>
      </c>
      <c r="B22" s="92">
        <v>-6.888129232965416</v>
      </c>
      <c r="C22" s="191">
        <v>-6.7093555812392003</v>
      </c>
      <c r="D22" s="92">
        <v>-8.539676536851541</v>
      </c>
      <c r="E22" s="92">
        <v>-8.7941967380838797</v>
      </c>
      <c r="F22" s="92">
        <v>-9.0540574176574502</v>
      </c>
      <c r="G22" s="92">
        <v>-9.3205152431005587</v>
      </c>
      <c r="H22" s="187">
        <v>-9.588752126449819</v>
      </c>
      <c r="I22" s="87"/>
      <c r="J22" s="138">
        <f t="shared" si="6"/>
        <v>-9.3609804427241539</v>
      </c>
      <c r="K22" s="94">
        <f t="shared" si="6"/>
        <v>-9.1180267174260834</v>
      </c>
      <c r="L22" s="95">
        <f t="shared" ref="L22:L24" si="8">+D22/$H$6</f>
        <v>-10.501552208714571</v>
      </c>
      <c r="M22" s="95">
        <f t="shared" ref="M22:M24" si="9">+E22/$H$6</f>
        <v>-10.81454499829854</v>
      </c>
      <c r="N22" s="95">
        <f t="shared" ref="N22:N24" si="10">+F22/$H$6</f>
        <v>-11.134105169197007</v>
      </c>
      <c r="O22" s="95">
        <f t="shared" ref="O22:O24" si="11">+G22/$H$6</f>
        <v>-11.461778091378088</v>
      </c>
      <c r="P22" s="139">
        <f t="shared" ref="P22:P24" si="12">+H22/$H$6</f>
        <v>-11.791638786058883</v>
      </c>
      <c r="Q22" s="2"/>
      <c r="R22" s="2"/>
      <c r="S22" s="2"/>
      <c r="T22" s="2"/>
      <c r="U22" s="2"/>
      <c r="V22" s="2"/>
    </row>
    <row r="23" spans="1:22" x14ac:dyDescent="0.25">
      <c r="A23" s="122" t="s">
        <v>47</v>
      </c>
      <c r="B23" s="92">
        <v>-0.52860742838874908</v>
      </c>
      <c r="C23" s="191">
        <v>-0.52649784302912284</v>
      </c>
      <c r="D23" s="92">
        <v>-0.69586688956070597</v>
      </c>
      <c r="E23" s="92">
        <v>-0.67054560890370007</v>
      </c>
      <c r="F23" s="92">
        <v>-0.6398357854194141</v>
      </c>
      <c r="G23" s="92">
        <v>-0.61094521140229596</v>
      </c>
      <c r="H23" s="187">
        <v>-0.58447495504957803</v>
      </c>
      <c r="I23" s="87"/>
      <c r="J23" s="138">
        <f t="shared" si="6"/>
        <v>-0.71837847863599058</v>
      </c>
      <c r="K23" s="94">
        <f t="shared" si="6"/>
        <v>-0.71551154820744856</v>
      </c>
      <c r="L23" s="95">
        <f t="shared" si="8"/>
        <v>-0.85573293549263751</v>
      </c>
      <c r="M23" s="95">
        <f t="shared" si="9"/>
        <v>-0.8245944316320335</v>
      </c>
      <c r="N23" s="95">
        <f t="shared" si="10"/>
        <v>-0.78682943980254905</v>
      </c>
      <c r="O23" s="95">
        <f t="shared" si="11"/>
        <v>-0.75130164550363798</v>
      </c>
      <c r="P23" s="139">
        <f t="shared" si="12"/>
        <v>-0.71875020425565217</v>
      </c>
      <c r="Q23" s="2"/>
      <c r="R23" s="2"/>
      <c r="S23" s="2"/>
      <c r="T23" s="2"/>
      <c r="U23" s="2"/>
      <c r="V23" s="2"/>
    </row>
    <row r="24" spans="1:22" x14ac:dyDescent="0.25">
      <c r="A24" s="122"/>
      <c r="B24" s="183"/>
      <c r="C24" s="192"/>
      <c r="D24" s="92"/>
      <c r="E24" s="93"/>
      <c r="F24" s="93"/>
      <c r="G24" s="93"/>
      <c r="H24" s="123"/>
      <c r="I24" s="87"/>
      <c r="J24" s="138">
        <f t="shared" si="6"/>
        <v>0</v>
      </c>
      <c r="K24" s="94">
        <f t="shared" si="6"/>
        <v>0</v>
      </c>
      <c r="L24" s="95">
        <f t="shared" si="8"/>
        <v>0</v>
      </c>
      <c r="M24" s="95">
        <f t="shared" si="9"/>
        <v>0</v>
      </c>
      <c r="N24" s="95">
        <f t="shared" si="10"/>
        <v>0</v>
      </c>
      <c r="O24" s="95">
        <f t="shared" si="11"/>
        <v>0</v>
      </c>
      <c r="P24" s="139">
        <f t="shared" si="12"/>
        <v>0</v>
      </c>
      <c r="Q24" s="2"/>
      <c r="R24" s="2"/>
      <c r="S24" s="2"/>
      <c r="T24" s="2"/>
      <c r="U24" s="2"/>
      <c r="V24" s="2"/>
    </row>
    <row r="25" spans="1:22" x14ac:dyDescent="0.25">
      <c r="A25" s="122" t="s">
        <v>48</v>
      </c>
      <c r="B25" s="92">
        <v>-0.9077106876964518</v>
      </c>
      <c r="C25" s="191">
        <v>-0.86140513016300302</v>
      </c>
      <c r="D25" s="183">
        <v>-1.183112897846273</v>
      </c>
      <c r="E25" s="183">
        <v>-1.2196330190465301</v>
      </c>
      <c r="F25" s="183">
        <v>-1.2665354879212509</v>
      </c>
      <c r="G25" s="183">
        <v>-1.3314160876277155</v>
      </c>
      <c r="H25" s="188">
        <v>-1.4409557513475564</v>
      </c>
      <c r="I25" s="87"/>
      <c r="J25" s="138">
        <f t="shared" si="6"/>
        <v>-1.233580513343548</v>
      </c>
      <c r="K25" s="94">
        <f t="shared" si="6"/>
        <v>-1.1706511745057167</v>
      </c>
      <c r="L25" s="95">
        <f t="shared" si="7"/>
        <v>-1.4549171519460118</v>
      </c>
      <c r="M25" s="95">
        <f t="shared" si="5"/>
        <v>-1.4998272791385436</v>
      </c>
      <c r="N25" s="95">
        <f t="shared" si="5"/>
        <v>-1.5575049585541492</v>
      </c>
      <c r="O25" s="95">
        <f t="shared" si="5"/>
        <v>-1.6372910022303833</v>
      </c>
      <c r="P25" s="139">
        <f t="shared" si="5"/>
        <v>-1.7719959284081914</v>
      </c>
      <c r="Q25" s="2"/>
      <c r="R25" s="2"/>
      <c r="S25" s="2"/>
      <c r="T25" s="2"/>
      <c r="U25" s="2"/>
      <c r="V25" s="2"/>
    </row>
    <row r="26" spans="1:22" x14ac:dyDescent="0.25">
      <c r="A26" s="124"/>
      <c r="B26" s="92"/>
      <c r="C26" s="191"/>
      <c r="D26" s="92"/>
      <c r="E26" s="93"/>
      <c r="F26" s="93"/>
      <c r="G26" s="93"/>
      <c r="H26" s="123"/>
      <c r="I26" s="96"/>
      <c r="J26" s="138">
        <f t="shared" si="6"/>
        <v>0</v>
      </c>
      <c r="K26" s="94">
        <f t="shared" si="6"/>
        <v>0</v>
      </c>
      <c r="L26" s="95">
        <f t="shared" si="7"/>
        <v>0</v>
      </c>
      <c r="M26" s="95">
        <f t="shared" si="5"/>
        <v>0</v>
      </c>
      <c r="N26" s="95">
        <f t="shared" si="5"/>
        <v>0</v>
      </c>
      <c r="O26" s="95">
        <f t="shared" si="5"/>
        <v>0</v>
      </c>
      <c r="P26" s="139">
        <f t="shared" si="5"/>
        <v>0</v>
      </c>
      <c r="Q26" s="2"/>
      <c r="R26" s="2"/>
      <c r="S26" s="2"/>
      <c r="T26" s="2"/>
      <c r="U26" s="2"/>
      <c r="V26" s="2"/>
    </row>
    <row r="27" spans="1:22" ht="15.75" thickBot="1" x14ac:dyDescent="0.3">
      <c r="A27" s="125"/>
      <c r="B27" s="97"/>
      <c r="C27" s="193"/>
      <c r="D27" s="97"/>
      <c r="E27" s="98"/>
      <c r="F27" s="98"/>
      <c r="G27" s="98"/>
      <c r="H27" s="126"/>
      <c r="I27" s="87"/>
      <c r="J27" s="140">
        <f t="shared" si="6"/>
        <v>0</v>
      </c>
      <c r="K27" s="99">
        <f t="shared" si="6"/>
        <v>0</v>
      </c>
      <c r="L27" s="100">
        <f t="shared" si="7"/>
        <v>0</v>
      </c>
      <c r="M27" s="100">
        <f t="shared" si="5"/>
        <v>0</v>
      </c>
      <c r="N27" s="100">
        <f t="shared" si="5"/>
        <v>0</v>
      </c>
      <c r="O27" s="100">
        <f t="shared" si="5"/>
        <v>0</v>
      </c>
      <c r="P27" s="141">
        <f t="shared" si="5"/>
        <v>0</v>
      </c>
      <c r="Q27" s="2"/>
      <c r="R27" s="2"/>
      <c r="S27" s="2"/>
      <c r="T27" s="2"/>
      <c r="U27" s="2"/>
      <c r="V27" s="2"/>
    </row>
    <row r="28" spans="1:22" ht="15.75" thickBot="1" x14ac:dyDescent="0.3">
      <c r="A28" s="127" t="s">
        <v>33</v>
      </c>
      <c r="B28" s="128">
        <f t="shared" ref="B28:H28" si="13">SUM(B18:B27)</f>
        <v>21.65248712781899</v>
      </c>
      <c r="C28" s="128">
        <f t="shared" si="13"/>
        <v>21.908770301271254</v>
      </c>
      <c r="D28" s="128">
        <f t="shared" si="13"/>
        <v>20.887257975116128</v>
      </c>
      <c r="E28" s="128">
        <f t="shared" si="13"/>
        <v>21.438344540408259</v>
      </c>
      <c r="F28" s="128">
        <f t="shared" si="13"/>
        <v>20.574480468842946</v>
      </c>
      <c r="G28" s="128">
        <f t="shared" si="13"/>
        <v>20.975401514318079</v>
      </c>
      <c r="H28" s="129">
        <f t="shared" si="13"/>
        <v>21.733903286959748</v>
      </c>
      <c r="I28" s="87"/>
      <c r="J28" s="142">
        <f t="shared" ref="J28:P28" si="14">+SUM(J18:J27)</f>
        <v>29.425770290402987</v>
      </c>
      <c r="K28" s="143">
        <f t="shared" si="14"/>
        <v>29.774059599930517</v>
      </c>
      <c r="L28" s="143">
        <f t="shared" si="14"/>
        <v>25.685824185027332</v>
      </c>
      <c r="M28" s="143">
        <f t="shared" si="14"/>
        <v>26.363515466654057</v>
      </c>
      <c r="N28" s="143">
        <f t="shared" si="14"/>
        <v>25.301190259179567</v>
      </c>
      <c r="O28" s="143">
        <f t="shared" si="14"/>
        <v>25.794217515242565</v>
      </c>
      <c r="P28" s="144">
        <f t="shared" si="14"/>
        <v>26.726974854636573</v>
      </c>
      <c r="Q28" s="2"/>
      <c r="R28" s="2"/>
      <c r="S28" s="2"/>
      <c r="T28" s="2"/>
      <c r="U28" s="2"/>
      <c r="V28" s="2"/>
    </row>
    <row r="29" spans="1:22" ht="15.75" thickBot="1" x14ac:dyDescent="0.3">
      <c r="A29" s="28"/>
      <c r="B29" s="29"/>
      <c r="C29" s="30"/>
      <c r="D29" s="30"/>
      <c r="E29" s="30"/>
      <c r="F29" s="30"/>
      <c r="G29" s="30"/>
      <c r="H29" s="30"/>
      <c r="I29" s="31"/>
      <c r="J29" s="29"/>
      <c r="K29" s="29"/>
      <c r="L29" s="29"/>
      <c r="M29" s="29"/>
      <c r="N29" s="29"/>
      <c r="O29" s="29"/>
      <c r="P29" s="29"/>
      <c r="Q29" s="2"/>
      <c r="R29" s="2"/>
      <c r="S29" s="2"/>
      <c r="T29" s="2"/>
      <c r="U29" s="2"/>
      <c r="V29" s="2"/>
    </row>
    <row r="30" spans="1:22" ht="16.5" thickBot="1" x14ac:dyDescent="0.3">
      <c r="A30" s="19" t="s">
        <v>34</v>
      </c>
      <c r="B30" s="20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0"/>
      <c r="N30" s="20"/>
      <c r="O30" s="20"/>
      <c r="P30" s="131"/>
      <c r="Q30" s="22"/>
      <c r="R30" s="22"/>
      <c r="S30" s="22"/>
      <c r="T30" s="22"/>
      <c r="U30" s="22"/>
      <c r="V30" s="22"/>
    </row>
    <row r="31" spans="1:22" x14ac:dyDescent="0.25">
      <c r="A31" s="145"/>
      <c r="B31" s="229" t="s">
        <v>11</v>
      </c>
      <c r="C31" s="230"/>
      <c r="D31" s="230"/>
      <c r="E31" s="230"/>
      <c r="F31" s="230"/>
      <c r="G31" s="230"/>
      <c r="H31" s="231"/>
      <c r="I31" s="32"/>
      <c r="J31" s="226" t="s">
        <v>38</v>
      </c>
      <c r="K31" s="227"/>
      <c r="L31" s="227"/>
      <c r="M31" s="227"/>
      <c r="N31" s="227"/>
      <c r="O31" s="227"/>
      <c r="P31" s="228"/>
      <c r="Q31" s="2"/>
      <c r="R31" s="2"/>
      <c r="S31" s="2"/>
      <c r="T31" s="2"/>
      <c r="U31" s="2"/>
      <c r="V31" s="2"/>
    </row>
    <row r="32" spans="1:22" x14ac:dyDescent="0.25">
      <c r="A32" s="145"/>
      <c r="B32" s="214" t="s">
        <v>6</v>
      </c>
      <c r="C32" s="215"/>
      <c r="D32" s="216" t="s">
        <v>7</v>
      </c>
      <c r="E32" s="217"/>
      <c r="F32" s="217"/>
      <c r="G32" s="217"/>
      <c r="H32" s="218"/>
      <c r="I32" s="32"/>
      <c r="J32" s="214" t="s">
        <v>6</v>
      </c>
      <c r="K32" s="215"/>
      <c r="L32" s="216" t="s">
        <v>7</v>
      </c>
      <c r="M32" s="217"/>
      <c r="N32" s="217"/>
      <c r="O32" s="217"/>
      <c r="P32" s="218"/>
      <c r="Q32" s="2"/>
      <c r="R32" s="2"/>
      <c r="S32" s="2"/>
      <c r="T32" s="2"/>
      <c r="U32" s="2"/>
      <c r="V32" s="2"/>
    </row>
    <row r="33" spans="1:22" ht="15.75" thickBot="1" x14ac:dyDescent="0.3">
      <c r="A33" s="146"/>
      <c r="B33" s="148" t="str">
        <f>$B$12</f>
        <v>2019-20</v>
      </c>
      <c r="C33" s="149" t="str">
        <f>C17</f>
        <v>2020-21</v>
      </c>
      <c r="D33" s="150" t="str">
        <f>D17</f>
        <v>2021-22</v>
      </c>
      <c r="E33" s="150" t="str">
        <f t="shared" ref="E33:H33" si="15">E17</f>
        <v>2022-23</v>
      </c>
      <c r="F33" s="150" t="str">
        <f t="shared" si="15"/>
        <v>2023-24</v>
      </c>
      <c r="G33" s="150" t="str">
        <f t="shared" si="15"/>
        <v>2024-25</v>
      </c>
      <c r="H33" s="151" t="str">
        <f t="shared" si="15"/>
        <v>2025-26</v>
      </c>
      <c r="I33" s="24"/>
      <c r="J33" s="148" t="str">
        <f>$B$12</f>
        <v>2019-20</v>
      </c>
      <c r="K33" s="149" t="str">
        <f>K17</f>
        <v>2020-21</v>
      </c>
      <c r="L33" s="150" t="str">
        <f>L17</f>
        <v>2021-22</v>
      </c>
      <c r="M33" s="150" t="str">
        <f t="shared" ref="M33:P33" si="16">M17</f>
        <v>2022-23</v>
      </c>
      <c r="N33" s="150" t="str">
        <f t="shared" si="16"/>
        <v>2023-24</v>
      </c>
      <c r="O33" s="150" t="str">
        <f t="shared" si="16"/>
        <v>2024-25</v>
      </c>
      <c r="P33" s="151" t="str">
        <f t="shared" si="16"/>
        <v>2025-26</v>
      </c>
      <c r="Q33" s="2"/>
      <c r="R33" s="2"/>
      <c r="S33" s="2"/>
      <c r="T33" s="2"/>
      <c r="U33" s="2"/>
      <c r="V33" s="2"/>
    </row>
    <row r="34" spans="1:22" x14ac:dyDescent="0.25">
      <c r="A34" s="78" t="s">
        <v>12</v>
      </c>
      <c r="B34" s="147">
        <v>31.189609999999998</v>
      </c>
      <c r="C34" s="194">
        <v>30.184017000000001</v>
      </c>
      <c r="D34" s="147">
        <v>29.933382999999999</v>
      </c>
      <c r="E34" s="147">
        <v>31.606812000000001</v>
      </c>
      <c r="F34" s="147">
        <v>34.649613000000002</v>
      </c>
      <c r="G34" s="147">
        <v>38.255050752933194</v>
      </c>
      <c r="H34" s="104"/>
      <c r="I34" s="96"/>
      <c r="J34" s="167">
        <f>+B34/LOOKUP($B$12,$C$3:$M$3,$C$6:$M$6)*(1+LOOKUP($B$12,$C$3:$M$3,$C$5:$M$5))^0.5</f>
        <v>39.760744117802105</v>
      </c>
      <c r="K34" s="168">
        <f>+C34/H$6*(1+H$5)^0.5</f>
        <v>37.82546884355618</v>
      </c>
      <c r="L34" s="169">
        <f t="shared" ref="L34:O42" si="17">+D34/I$6*(1+I$5)^0.5</f>
        <v>35.728810233242761</v>
      </c>
      <c r="M34" s="61">
        <f t="shared" si="17"/>
        <v>35.561982330656392</v>
      </c>
      <c r="N34" s="61">
        <f t="shared" si="17"/>
        <v>37.159209557159016</v>
      </c>
      <c r="O34" s="168">
        <f t="shared" si="17"/>
        <v>39.850854651956276</v>
      </c>
      <c r="P34" s="170"/>
      <c r="Q34" s="2"/>
      <c r="R34" s="2"/>
      <c r="S34" s="2"/>
      <c r="T34" s="2"/>
      <c r="U34" s="2"/>
      <c r="V34" s="2"/>
    </row>
    <row r="35" spans="1:22" x14ac:dyDescent="0.25">
      <c r="A35" s="79" t="s">
        <v>13</v>
      </c>
      <c r="B35" s="101"/>
      <c r="C35" s="158"/>
      <c r="D35" s="101"/>
      <c r="E35" s="102"/>
      <c r="F35" s="102"/>
      <c r="G35" s="103"/>
      <c r="H35" s="104"/>
      <c r="I35" s="87"/>
      <c r="J35" s="88"/>
      <c r="K35" s="89"/>
      <c r="L35" s="90"/>
      <c r="M35" s="91"/>
      <c r="N35" s="91"/>
      <c r="O35" s="89"/>
      <c r="P35" s="105"/>
      <c r="Q35" s="2"/>
      <c r="R35" s="2"/>
      <c r="S35" s="2"/>
      <c r="T35" s="2"/>
      <c r="U35" s="2"/>
      <c r="V35" s="2"/>
    </row>
    <row r="36" spans="1:22" x14ac:dyDescent="0.25">
      <c r="A36" s="130" t="s">
        <v>10</v>
      </c>
      <c r="B36" s="106"/>
      <c r="C36" s="159"/>
      <c r="D36" s="107"/>
      <c r="E36" s="106"/>
      <c r="F36" s="106">
        <v>0</v>
      </c>
      <c r="G36" s="106"/>
      <c r="H36" s="104"/>
      <c r="I36" s="96"/>
      <c r="J36" s="108">
        <f t="shared" ref="J36:J42" si="18">+B36/LOOKUP($B$12,$C$3:$M$3,$C$6:$M$6)*(1+LOOKUP($B$12,$C$3:$M$3,$C$5:$M$5))^0.5</f>
        <v>0</v>
      </c>
      <c r="K36" s="109">
        <f t="shared" ref="K36:K42" si="19">+C36/H$6*(1+H$5)^0.5</f>
        <v>0</v>
      </c>
      <c r="L36" s="110">
        <f t="shared" si="17"/>
        <v>0</v>
      </c>
      <c r="M36" s="110">
        <f t="shared" si="17"/>
        <v>0</v>
      </c>
      <c r="N36" s="110">
        <f t="shared" si="17"/>
        <v>0</v>
      </c>
      <c r="O36" s="109">
        <f t="shared" si="17"/>
        <v>0</v>
      </c>
      <c r="P36" s="105"/>
      <c r="Q36" s="2"/>
      <c r="R36" s="2"/>
      <c r="S36" s="2"/>
      <c r="T36" s="2"/>
      <c r="U36" s="2"/>
      <c r="V36" s="2"/>
    </row>
    <row r="37" spans="1:22" x14ac:dyDescent="0.25">
      <c r="A37" s="130" t="s">
        <v>45</v>
      </c>
      <c r="B37" s="106">
        <v>-1.839655</v>
      </c>
      <c r="C37" s="159">
        <v>-2.583955</v>
      </c>
      <c r="D37" s="107">
        <v>-2.8405659999999999</v>
      </c>
      <c r="E37" s="106">
        <v>-5.059215</v>
      </c>
      <c r="F37" s="106">
        <v>-5.06189</v>
      </c>
      <c r="G37" s="106">
        <v>-3.2543229983641582</v>
      </c>
      <c r="H37" s="104"/>
      <c r="I37" s="87"/>
      <c r="J37" s="108">
        <f t="shared" si="18"/>
        <v>-2.3452057181874104</v>
      </c>
      <c r="K37" s="109">
        <f t="shared" si="19"/>
        <v>-3.2381147063908422</v>
      </c>
      <c r="L37" s="110">
        <f t="shared" si="17"/>
        <v>-3.390530350979756</v>
      </c>
      <c r="M37" s="110">
        <f t="shared" si="17"/>
        <v>-5.6923081782810536</v>
      </c>
      <c r="N37" s="110">
        <f t="shared" si="17"/>
        <v>-5.4285117488985417</v>
      </c>
      <c r="O37" s="109">
        <f>+G37/L$6*(1+L$5)^0.5</f>
        <v>-3.3900766106913309</v>
      </c>
      <c r="P37" s="105"/>
      <c r="Q37" s="2"/>
      <c r="R37" s="2"/>
      <c r="S37" s="2"/>
      <c r="T37" s="2"/>
      <c r="U37" s="2"/>
      <c r="V37" s="2"/>
    </row>
    <row r="38" spans="1:22" x14ac:dyDescent="0.25">
      <c r="A38" s="130" t="s">
        <v>49</v>
      </c>
      <c r="B38" s="184">
        <v>-7.5199554700000011</v>
      </c>
      <c r="C38" s="184">
        <v>-7.4250987500000001</v>
      </c>
      <c r="D38" s="184">
        <v>-7.7812268300000005</v>
      </c>
      <c r="E38" s="184">
        <v>-8.0305972999999984</v>
      </c>
      <c r="F38" s="184">
        <v>-8.0093543199999999</v>
      </c>
      <c r="G38" s="184">
        <v>-8.8075623098463982</v>
      </c>
      <c r="H38" s="104"/>
      <c r="I38" s="87"/>
      <c r="J38" s="108">
        <f t="shared" ref="J38" si="20">+B38/LOOKUP($B$12,$C$3:$M$3,$C$6:$M$6)*(1+LOOKUP($B$12,$C$3:$M$3,$C$5:$M$5))^0.5</f>
        <v>-9.5864945159601671</v>
      </c>
      <c r="K38" s="109">
        <f t="shared" ref="K38" si="21">+C38/H$6*(1+H$5)^0.5</f>
        <v>-9.3048530097386593</v>
      </c>
      <c r="L38" s="110">
        <f t="shared" ref="L38" si="22">+D38/I$6*(1+I$5)^0.5</f>
        <v>-9.2877566425046982</v>
      </c>
      <c r="M38" s="110">
        <f t="shared" ref="M38" si="23">+E38/J$6*(1+J$5)^0.5</f>
        <v>-9.035519282590629</v>
      </c>
      <c r="N38" s="110">
        <f t="shared" ref="N38" si="24">+F38/K$6*(1+K$5)^0.5</f>
        <v>-8.589454537181032</v>
      </c>
      <c r="O38" s="109">
        <f>+G38/L$6*(1+L$5)^0.5</f>
        <v>-9.1749684953907717</v>
      </c>
      <c r="P38" s="105"/>
      <c r="Q38" s="2"/>
      <c r="R38" s="2"/>
      <c r="S38" s="2"/>
      <c r="T38" s="2"/>
      <c r="U38" s="2"/>
      <c r="V38" s="2"/>
    </row>
    <row r="39" spans="1:22" x14ac:dyDescent="0.25">
      <c r="A39" s="160" t="s">
        <v>50</v>
      </c>
      <c r="B39" s="106">
        <v>-0.51521952999999998</v>
      </c>
      <c r="C39" s="106">
        <v>-0.77273325000000004</v>
      </c>
      <c r="D39" s="106">
        <v>-0.71814317000000005</v>
      </c>
      <c r="E39" s="106">
        <v>-0.64231369999999999</v>
      </c>
      <c r="F39" s="106">
        <v>-0.36311730999999997</v>
      </c>
      <c r="G39" s="106">
        <v>-0.68521681000000001</v>
      </c>
      <c r="H39" s="104"/>
      <c r="I39" s="87"/>
      <c r="J39" s="108">
        <f t="shared" si="18"/>
        <v>-0.6568056444702024</v>
      </c>
      <c r="K39" s="109">
        <f t="shared" si="19"/>
        <v>-0.96836009177489224</v>
      </c>
      <c r="L39" s="110">
        <f t="shared" si="17"/>
        <v>-0.8571834677433352</v>
      </c>
      <c r="M39" s="110">
        <f t="shared" si="17"/>
        <v>-0.72269067978569068</v>
      </c>
      <c r="N39" s="110">
        <f t="shared" si="17"/>
        <v>-0.3894171117040145</v>
      </c>
      <c r="O39" s="109">
        <f t="shared" si="17"/>
        <v>-0.71380052994161625</v>
      </c>
      <c r="P39" s="105"/>
      <c r="Q39" s="2"/>
      <c r="R39" s="236" t="s">
        <v>37</v>
      </c>
      <c r="S39" s="237"/>
      <c r="T39" s="2"/>
      <c r="U39" s="2"/>
      <c r="V39" s="2"/>
    </row>
    <row r="40" spans="1:22" x14ac:dyDescent="0.25">
      <c r="A40" s="80"/>
      <c r="B40" s="106"/>
      <c r="C40" s="159"/>
      <c r="D40" s="107"/>
      <c r="E40" s="106"/>
      <c r="F40" s="106"/>
      <c r="G40" s="106"/>
      <c r="H40" s="104"/>
      <c r="I40" s="87"/>
      <c r="J40" s="108">
        <f t="shared" si="18"/>
        <v>0</v>
      </c>
      <c r="K40" s="109">
        <f t="shared" si="19"/>
        <v>0</v>
      </c>
      <c r="L40" s="110">
        <f t="shared" si="17"/>
        <v>0</v>
      </c>
      <c r="M40" s="110">
        <f t="shared" si="17"/>
        <v>0</v>
      </c>
      <c r="N40" s="110">
        <f t="shared" si="17"/>
        <v>0</v>
      </c>
      <c r="O40" s="109">
        <f t="shared" si="17"/>
        <v>0</v>
      </c>
      <c r="P40" s="111"/>
      <c r="Q40" s="2"/>
      <c r="R40" s="238"/>
      <c r="S40" s="239"/>
      <c r="T40" s="2"/>
      <c r="U40" s="2"/>
      <c r="V40" s="2"/>
    </row>
    <row r="41" spans="1:22" x14ac:dyDescent="0.25">
      <c r="A41" s="80" t="s">
        <v>41</v>
      </c>
      <c r="B41" s="213">
        <v>-0.74505200000000005</v>
      </c>
      <c r="C41" s="159">
        <v>-0.825793</v>
      </c>
      <c r="D41" s="107">
        <v>-1.218367</v>
      </c>
      <c r="E41" s="106">
        <v>-1.6372165700000001</v>
      </c>
      <c r="F41" s="106">
        <v>-1.779399</v>
      </c>
      <c r="G41" s="106">
        <v>-2.0271465000000002</v>
      </c>
      <c r="H41" s="104"/>
      <c r="I41" s="87"/>
      <c r="J41" s="108">
        <f t="shared" si="18"/>
        <v>-0.94979776683506789</v>
      </c>
      <c r="K41" s="109">
        <f t="shared" si="19"/>
        <v>-1.034852564280188</v>
      </c>
      <c r="L41" s="110">
        <f t="shared" si="17"/>
        <v>-1.4542560504252156</v>
      </c>
      <c r="M41" s="110">
        <f t="shared" si="17"/>
        <v>-1.8420923544518779</v>
      </c>
      <c r="N41" s="110">
        <f t="shared" si="17"/>
        <v>-1.9082770225110217</v>
      </c>
      <c r="O41" s="109">
        <f t="shared" si="17"/>
        <v>-2.1117086225151023</v>
      </c>
      <c r="P41" s="111"/>
      <c r="Q41" s="2"/>
      <c r="R41" s="238"/>
      <c r="S41" s="239"/>
      <c r="T41" s="2"/>
      <c r="U41" s="2"/>
      <c r="V41" s="2"/>
    </row>
    <row r="42" spans="1:22" ht="15.75" thickBot="1" x14ac:dyDescent="0.3">
      <c r="A42" s="152" t="s">
        <v>14</v>
      </c>
      <c r="B42" s="153">
        <v>-1.2080000000000001E-3</v>
      </c>
      <c r="C42" s="195">
        <v>1.3821E-2</v>
      </c>
      <c r="D42" s="154">
        <v>6.391E-3</v>
      </c>
      <c r="E42" s="153">
        <v>1.4916E-2</v>
      </c>
      <c r="F42" s="153">
        <v>-8.4960000000000001E-3</v>
      </c>
      <c r="G42" s="153"/>
      <c r="H42" s="104"/>
      <c r="I42" s="87"/>
      <c r="J42" s="66">
        <f t="shared" si="18"/>
        <v>-1.5399672805881494E-3</v>
      </c>
      <c r="K42" s="112">
        <f t="shared" si="19"/>
        <v>1.731995462654258E-2</v>
      </c>
      <c r="L42" s="113">
        <f t="shared" si="17"/>
        <v>7.6283668371414787E-3</v>
      </c>
      <c r="M42" s="113">
        <f t="shared" si="17"/>
        <v>1.6782538158042346E-2</v>
      </c>
      <c r="N42" s="113">
        <f t="shared" si="17"/>
        <v>-9.1113469116559254E-3</v>
      </c>
      <c r="O42" s="112">
        <f t="shared" si="17"/>
        <v>0</v>
      </c>
      <c r="P42" s="114"/>
      <c r="Q42" s="2"/>
      <c r="R42" s="238"/>
      <c r="S42" s="239"/>
      <c r="T42" s="2"/>
      <c r="U42" s="2"/>
      <c r="V42" s="2"/>
    </row>
    <row r="43" spans="1:22" ht="15.75" thickBot="1" x14ac:dyDescent="0.3">
      <c r="A43" s="155" t="s">
        <v>32</v>
      </c>
      <c r="B43" s="156">
        <f t="shared" ref="B43:G43" si="25">SUM(B34:B42)</f>
        <v>20.568519999999996</v>
      </c>
      <c r="C43" s="156">
        <f t="shared" si="25"/>
        <v>18.590257999999999</v>
      </c>
      <c r="D43" s="156">
        <f t="shared" si="25"/>
        <v>17.381470999999998</v>
      </c>
      <c r="E43" s="156">
        <f t="shared" si="25"/>
        <v>16.252385430000007</v>
      </c>
      <c r="F43" s="156">
        <f t="shared" si="25"/>
        <v>19.427356370000002</v>
      </c>
      <c r="G43" s="156">
        <f t="shared" si="25"/>
        <v>23.480802134722637</v>
      </c>
      <c r="H43" s="157"/>
      <c r="I43" s="87"/>
      <c r="J43" s="25">
        <f t="shared" ref="J43:O43" si="26">J34+SUM(J36:J42)</f>
        <v>26.22090050506867</v>
      </c>
      <c r="K43" s="26">
        <f t="shared" si="26"/>
        <v>23.296608425998141</v>
      </c>
      <c r="L43" s="26">
        <f t="shared" si="26"/>
        <v>20.746712088426897</v>
      </c>
      <c r="M43" s="26">
        <f t="shared" si="26"/>
        <v>18.286154373705184</v>
      </c>
      <c r="N43" s="26">
        <f t="shared" si="26"/>
        <v>20.834437789952752</v>
      </c>
      <c r="O43" s="26">
        <f t="shared" si="26"/>
        <v>24.460300393417455</v>
      </c>
      <c r="P43" s="27">
        <f>P28-(LOOKUP($Q$43,L17:O17,L28:O28)-LOOKUP($Q$43,L33:O33,L43:O43))+Q44</f>
        <v>22.260222385409758</v>
      </c>
      <c r="Q43" s="33" t="s">
        <v>22</v>
      </c>
      <c r="R43" s="240"/>
      <c r="S43" s="241"/>
      <c r="T43" s="2"/>
      <c r="U43" s="2"/>
      <c r="V43" s="2"/>
    </row>
    <row r="44" spans="1:22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16"/>
      <c r="R44" s="34" t="s">
        <v>29</v>
      </c>
      <c r="S44" s="2"/>
      <c r="T44" s="2"/>
      <c r="U44" s="2"/>
      <c r="V44" s="2"/>
    </row>
    <row r="45" spans="1:22" ht="18.75" thickBot="1" x14ac:dyDescent="0.3">
      <c r="A45" s="35"/>
      <c r="B45" s="35"/>
      <c r="C45" s="35"/>
      <c r="D45" s="35"/>
      <c r="E45" s="35"/>
      <c r="F45" s="36"/>
      <c r="G45" s="117"/>
      <c r="H45" s="36"/>
      <c r="I45" s="36"/>
      <c r="J45" s="37" t="s">
        <v>39</v>
      </c>
      <c r="K45" s="38"/>
      <c r="L45" s="39"/>
      <c r="M45" s="38"/>
      <c r="N45" s="38"/>
      <c r="O45" s="38"/>
      <c r="P45" s="40"/>
      <c r="Q45" s="41"/>
      <c r="R45" s="41"/>
      <c r="S45" s="41"/>
      <c r="T45" s="41"/>
      <c r="U45" s="41"/>
      <c r="V45" s="41"/>
    </row>
    <row r="46" spans="1:22" ht="15.75" thickBot="1" x14ac:dyDescent="0.3">
      <c r="A46" s="35"/>
      <c r="B46" s="35"/>
      <c r="C46" s="35"/>
      <c r="D46" s="35"/>
      <c r="E46" s="35"/>
      <c r="F46" s="36"/>
      <c r="G46" s="36"/>
      <c r="H46" s="36"/>
      <c r="I46" s="36"/>
      <c r="J46" s="42"/>
      <c r="K46" s="43"/>
      <c r="L46" s="44">
        <f>(L28-L43)-((K28-K43)-(J28-J43))-B13/$I$6</f>
        <v>1.6665307080023766</v>
      </c>
      <c r="M46" s="45">
        <f>(M28-M43)-(L28-L43)</f>
        <v>3.1382489963484375</v>
      </c>
      <c r="N46" s="45">
        <f>(N28-N43)-(M28-M43)</f>
        <v>-3.610608623722058</v>
      </c>
      <c r="O46" s="45">
        <f>(O28-O43)-(N28-N43)</f>
        <v>-3.1328353474017057</v>
      </c>
      <c r="P46" s="46">
        <f>(P28-P43)-(O28-O43)</f>
        <v>3.1328353474017057</v>
      </c>
      <c r="Q46" s="2"/>
      <c r="R46" s="2"/>
      <c r="S46" s="2"/>
      <c r="T46" s="2"/>
      <c r="U46" s="2"/>
      <c r="V46" s="2"/>
    </row>
    <row r="47" spans="1:22" ht="15.75" thickBot="1" x14ac:dyDescent="0.3">
      <c r="A47" s="35"/>
      <c r="B47" s="35"/>
      <c r="C47" s="35"/>
      <c r="D47" s="35"/>
      <c r="E47" s="35"/>
      <c r="F47" s="36"/>
      <c r="G47" s="36"/>
      <c r="H47" s="36"/>
      <c r="I47" s="36"/>
      <c r="J47" s="47"/>
      <c r="K47" s="47"/>
      <c r="L47" s="47"/>
      <c r="M47" s="47"/>
      <c r="N47" s="47"/>
      <c r="O47" s="47"/>
      <c r="P47" s="47"/>
      <c r="Q47" s="2"/>
      <c r="R47" s="2"/>
      <c r="S47" s="2"/>
      <c r="T47" s="2"/>
      <c r="U47" s="2"/>
      <c r="V47" s="2"/>
    </row>
    <row r="48" spans="1:22" ht="18.75" thickBot="1" x14ac:dyDescent="0.3">
      <c r="A48" s="35"/>
      <c r="B48" s="35"/>
      <c r="C48" s="35"/>
      <c r="D48" s="35"/>
      <c r="E48" s="35"/>
      <c r="F48" s="36"/>
      <c r="G48" s="36"/>
      <c r="H48" s="36"/>
      <c r="I48" s="36"/>
      <c r="J48" s="37" t="s">
        <v>16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48"/>
      <c r="V48" s="49"/>
    </row>
    <row r="49" spans="1:22" x14ac:dyDescent="0.25">
      <c r="A49" s="35"/>
      <c r="B49" s="35"/>
      <c r="C49" s="35"/>
      <c r="D49" s="35"/>
      <c r="E49" s="35"/>
      <c r="F49" s="36"/>
      <c r="G49" s="36"/>
      <c r="H49" s="36"/>
      <c r="I49" s="36"/>
      <c r="J49" s="176"/>
      <c r="K49" s="177"/>
      <c r="L49" s="242" t="s">
        <v>7</v>
      </c>
      <c r="M49" s="243"/>
      <c r="N49" s="243"/>
      <c r="O49" s="243"/>
      <c r="P49" s="243"/>
      <c r="Q49" s="244" t="s">
        <v>17</v>
      </c>
      <c r="R49" s="245"/>
      <c r="S49" s="245"/>
      <c r="T49" s="245"/>
      <c r="U49" s="245"/>
      <c r="V49" s="173"/>
    </row>
    <row r="50" spans="1:22" x14ac:dyDescent="0.25">
      <c r="A50" s="35"/>
      <c r="B50" s="35"/>
      <c r="C50" s="35"/>
      <c r="D50" s="35"/>
      <c r="E50" s="35"/>
      <c r="F50" s="36"/>
      <c r="G50" s="36"/>
      <c r="H50" s="36"/>
      <c r="I50" s="36"/>
      <c r="J50" s="178"/>
      <c r="K50" s="179"/>
      <c r="L50" s="53" t="s">
        <v>38</v>
      </c>
      <c r="M50" s="50"/>
      <c r="N50" s="50"/>
      <c r="O50" s="50"/>
      <c r="P50" s="50"/>
      <c r="Q50" s="50"/>
      <c r="R50" s="50"/>
      <c r="S50" s="51"/>
      <c r="T50" s="52"/>
      <c r="U50" s="53"/>
      <c r="V50" s="174"/>
    </row>
    <row r="51" spans="1:22" ht="15.75" thickBot="1" x14ac:dyDescent="0.3">
      <c r="A51" s="35"/>
      <c r="B51" s="35"/>
      <c r="C51" s="35"/>
      <c r="D51" s="35"/>
      <c r="E51" s="35"/>
      <c r="F51" s="36"/>
      <c r="G51" s="36"/>
      <c r="H51" s="36"/>
      <c r="I51" s="36"/>
      <c r="J51" s="178"/>
      <c r="K51" s="179"/>
      <c r="L51" s="180" t="s">
        <v>21</v>
      </c>
      <c r="M51" s="181" t="s">
        <v>15</v>
      </c>
      <c r="N51" s="181" t="s">
        <v>22</v>
      </c>
      <c r="O51" s="181" t="s">
        <v>23</v>
      </c>
      <c r="P51" s="181" t="s">
        <v>24</v>
      </c>
      <c r="Q51" s="182" t="s">
        <v>25</v>
      </c>
      <c r="R51" s="182" t="s">
        <v>26</v>
      </c>
      <c r="S51" s="182" t="s">
        <v>27</v>
      </c>
      <c r="T51" s="182" t="s">
        <v>30</v>
      </c>
      <c r="U51" s="182" t="s">
        <v>42</v>
      </c>
      <c r="V51" s="175" t="s">
        <v>18</v>
      </c>
    </row>
    <row r="52" spans="1:22" ht="15.75" thickBot="1" x14ac:dyDescent="0.3">
      <c r="A52" s="35"/>
      <c r="B52" s="35"/>
      <c r="C52" s="35"/>
      <c r="D52" s="35"/>
      <c r="E52" s="35"/>
      <c r="F52" s="36"/>
      <c r="G52" s="36"/>
      <c r="H52" s="36"/>
      <c r="I52" s="36"/>
      <c r="J52" s="232" t="s">
        <v>20</v>
      </c>
      <c r="K52" s="233"/>
      <c r="L52" s="60"/>
      <c r="M52" s="171">
        <f>$L$46</f>
        <v>1.6665307080023766</v>
      </c>
      <c r="N52" s="61">
        <f t="shared" ref="N52:Q52" si="27">$L$46</f>
        <v>1.6665307080023766</v>
      </c>
      <c r="O52" s="62">
        <f t="shared" si="27"/>
        <v>1.6665307080023766</v>
      </c>
      <c r="P52" s="61">
        <f t="shared" si="27"/>
        <v>1.6665307080023766</v>
      </c>
      <c r="Q52" s="172">
        <f t="shared" si="27"/>
        <v>1.6665307080023766</v>
      </c>
      <c r="R52" s="64"/>
      <c r="S52" s="64"/>
      <c r="T52" s="64"/>
      <c r="U52" s="64"/>
      <c r="V52" s="65"/>
    </row>
    <row r="53" spans="1:22" ht="15.75" thickBot="1" x14ac:dyDescent="0.3">
      <c r="A53" s="35"/>
      <c r="B53" s="35"/>
      <c r="C53" s="35"/>
      <c r="D53" s="35"/>
      <c r="E53" s="35"/>
      <c r="F53" s="36"/>
      <c r="G53" s="36"/>
      <c r="H53" s="36"/>
      <c r="I53" s="36"/>
      <c r="J53" s="232" t="s">
        <v>21</v>
      </c>
      <c r="K53" s="233"/>
      <c r="L53" s="60"/>
      <c r="M53" s="60"/>
      <c r="N53" s="66">
        <f>$M$46</f>
        <v>3.1382489963484375</v>
      </c>
      <c r="O53" s="67">
        <f t="shared" ref="O53:R53" si="28">$M$46</f>
        <v>3.1382489963484375</v>
      </c>
      <c r="P53" s="68">
        <f t="shared" si="28"/>
        <v>3.1382489963484375</v>
      </c>
      <c r="Q53" s="67">
        <f t="shared" si="28"/>
        <v>3.1382489963484375</v>
      </c>
      <c r="R53" s="63">
        <f t="shared" si="28"/>
        <v>3.1382489963484375</v>
      </c>
      <c r="S53" s="64"/>
      <c r="T53" s="64"/>
      <c r="U53" s="64"/>
      <c r="V53" s="65"/>
    </row>
    <row r="54" spans="1:22" ht="15.75" thickBot="1" x14ac:dyDescent="0.3">
      <c r="A54" s="35"/>
      <c r="B54" s="35"/>
      <c r="C54" s="35"/>
      <c r="D54" s="35"/>
      <c r="E54" s="35"/>
      <c r="F54" s="36"/>
      <c r="G54" s="36"/>
      <c r="H54" s="36"/>
      <c r="I54" s="36"/>
      <c r="J54" s="232" t="s">
        <v>15</v>
      </c>
      <c r="K54" s="233"/>
      <c r="L54" s="64"/>
      <c r="M54" s="64"/>
      <c r="N54" s="60"/>
      <c r="O54" s="69">
        <f>$N$46</f>
        <v>-3.610608623722058</v>
      </c>
      <c r="P54" s="68">
        <f t="shared" ref="P54:S54" si="29">$N$46</f>
        <v>-3.610608623722058</v>
      </c>
      <c r="Q54" s="67">
        <f t="shared" si="29"/>
        <v>-3.610608623722058</v>
      </c>
      <c r="R54" s="68">
        <f t="shared" si="29"/>
        <v>-3.610608623722058</v>
      </c>
      <c r="S54" s="70">
        <f t="shared" si="29"/>
        <v>-3.610608623722058</v>
      </c>
      <c r="T54" s="71"/>
      <c r="U54" s="64"/>
      <c r="V54" s="65"/>
    </row>
    <row r="55" spans="1:22" ht="15.75" thickBot="1" x14ac:dyDescent="0.3">
      <c r="A55" s="35"/>
      <c r="B55" s="35"/>
      <c r="C55" s="35"/>
      <c r="D55" s="35"/>
      <c r="E55" s="35"/>
      <c r="F55" s="36"/>
      <c r="G55" s="36"/>
      <c r="H55" s="36"/>
      <c r="I55" s="36"/>
      <c r="J55" s="232" t="s">
        <v>22</v>
      </c>
      <c r="K55" s="233"/>
      <c r="L55" s="64"/>
      <c r="M55" s="64"/>
      <c r="N55" s="64"/>
      <c r="O55" s="60"/>
      <c r="P55" s="66">
        <f>$O$46</f>
        <v>-3.1328353474017057</v>
      </c>
      <c r="Q55" s="68">
        <f t="shared" ref="Q55:T55" si="30">$O$46</f>
        <v>-3.1328353474017057</v>
      </c>
      <c r="R55" s="72">
        <f t="shared" si="30"/>
        <v>-3.1328353474017057</v>
      </c>
      <c r="S55" s="67">
        <f t="shared" si="30"/>
        <v>-3.1328353474017057</v>
      </c>
      <c r="T55" s="73">
        <f t="shared" si="30"/>
        <v>-3.1328353474017057</v>
      </c>
      <c r="U55" s="71"/>
      <c r="V55" s="65"/>
    </row>
    <row r="56" spans="1:22" ht="15.75" thickBot="1" x14ac:dyDescent="0.3">
      <c r="A56" s="35"/>
      <c r="B56" s="35"/>
      <c r="C56" s="35"/>
      <c r="D56" s="35"/>
      <c r="E56" s="35"/>
      <c r="F56" s="36"/>
      <c r="G56" s="36"/>
      <c r="H56" s="36"/>
      <c r="I56" s="36"/>
      <c r="J56" s="234" t="s">
        <v>23</v>
      </c>
      <c r="K56" s="235"/>
      <c r="L56" s="64"/>
      <c r="M56" s="64"/>
      <c r="N56" s="64"/>
      <c r="O56" s="64"/>
      <c r="P56" s="60"/>
      <c r="Q56" s="74">
        <f>$P$46</f>
        <v>3.1328353474017057</v>
      </c>
      <c r="R56" s="72">
        <f t="shared" ref="R56:U56" si="31">$P$46</f>
        <v>3.1328353474017057</v>
      </c>
      <c r="S56" s="75">
        <f t="shared" si="31"/>
        <v>3.1328353474017057</v>
      </c>
      <c r="T56" s="76">
        <f t="shared" si="31"/>
        <v>3.1328353474017057</v>
      </c>
      <c r="U56" s="77">
        <f t="shared" si="31"/>
        <v>3.1328353474017057</v>
      </c>
      <c r="V56" s="65"/>
    </row>
    <row r="57" spans="1:22" ht="15.75" thickBot="1" x14ac:dyDescent="0.3">
      <c r="A57" s="35"/>
      <c r="B57" s="35"/>
      <c r="C57" s="35"/>
      <c r="D57" s="35"/>
      <c r="E57" s="35"/>
      <c r="F57" s="36"/>
      <c r="G57" s="36"/>
      <c r="H57" s="36"/>
      <c r="I57" s="36"/>
      <c r="J57" s="197" t="s">
        <v>43</v>
      </c>
      <c r="K57" s="198"/>
      <c r="L57" s="199"/>
      <c r="M57" s="199"/>
      <c r="N57" s="199"/>
      <c r="O57" s="199"/>
      <c r="P57" s="199"/>
      <c r="Q57" s="202">
        <f>SUM(Q52:Q56)</f>
        <v>1.194171080628756</v>
      </c>
      <c r="R57" s="59">
        <f t="shared" ref="R57:U57" si="32">SUM(R52:R56)</f>
        <v>-0.47235962737362058</v>
      </c>
      <c r="S57" s="59">
        <f t="shared" si="32"/>
        <v>-3.610608623722058</v>
      </c>
      <c r="T57" s="59">
        <f t="shared" si="32"/>
        <v>0</v>
      </c>
      <c r="U57" s="200">
        <f t="shared" si="32"/>
        <v>3.1328353474017057</v>
      </c>
      <c r="V57" s="201">
        <f>+SUM(Q57:U57)</f>
        <v>0.24403817693478302</v>
      </c>
    </row>
    <row r="58" spans="1:22" ht="15.75" thickBot="1" x14ac:dyDescent="0.3">
      <c r="A58" s="35"/>
      <c r="B58" s="35"/>
      <c r="C58" s="35"/>
      <c r="D58" s="35"/>
      <c r="E58" s="35"/>
      <c r="F58" s="36"/>
      <c r="G58" s="36"/>
      <c r="H58" s="36"/>
      <c r="I58" s="36"/>
      <c r="J58" s="196"/>
      <c r="K58" s="196"/>
      <c r="L58" s="196"/>
      <c r="M58" s="196"/>
      <c r="N58" s="196"/>
      <c r="O58" s="196"/>
      <c r="P58" s="196"/>
      <c r="Q58" s="54"/>
      <c r="R58" s="54"/>
      <c r="S58" s="54"/>
      <c r="T58" s="54"/>
      <c r="U58" s="54"/>
      <c r="V58" s="2"/>
    </row>
    <row r="59" spans="1:22" ht="15.75" thickBot="1" x14ac:dyDescent="0.3">
      <c r="J59" s="56" t="s">
        <v>44</v>
      </c>
      <c r="K59" s="57"/>
      <c r="L59" s="58"/>
      <c r="M59" s="58"/>
      <c r="N59" s="58"/>
      <c r="O59" s="58"/>
      <c r="P59" s="58"/>
      <c r="Q59" s="202">
        <f>Q57</f>
        <v>1.194171080628756</v>
      </c>
      <c r="R59" s="59">
        <f t="shared" ref="R59:U59" si="33">R57</f>
        <v>-0.47235962737362058</v>
      </c>
      <c r="S59" s="59">
        <f t="shared" si="33"/>
        <v>-3.610608623722058</v>
      </c>
      <c r="T59" s="59">
        <f t="shared" si="33"/>
        <v>0</v>
      </c>
      <c r="U59" s="200">
        <f t="shared" si="33"/>
        <v>3.1328353474017057</v>
      </c>
      <c r="V59" s="203">
        <f>SUM(Q59:U59)</f>
        <v>0.24403817693478302</v>
      </c>
    </row>
    <row r="70" spans="1:1" x14ac:dyDescent="0.25">
      <c r="A70" s="55"/>
    </row>
  </sheetData>
  <mergeCells count="23">
    <mergeCell ref="J55:K55"/>
    <mergeCell ref="J56:K56"/>
    <mergeCell ref="R39:S43"/>
    <mergeCell ref="L49:P49"/>
    <mergeCell ref="Q49:U49"/>
    <mergeCell ref="J52:K52"/>
    <mergeCell ref="J53:K53"/>
    <mergeCell ref="J54:K54"/>
    <mergeCell ref="B31:H31"/>
    <mergeCell ref="J31:P31"/>
    <mergeCell ref="B32:C32"/>
    <mergeCell ref="D32:H32"/>
    <mergeCell ref="J32:K32"/>
    <mergeCell ref="L32:P32"/>
    <mergeCell ref="B16:C16"/>
    <mergeCell ref="D16:H16"/>
    <mergeCell ref="J16:K16"/>
    <mergeCell ref="L16:P16"/>
    <mergeCell ref="B2:K2"/>
    <mergeCell ref="L2:M2"/>
    <mergeCell ref="B15:C15"/>
    <mergeCell ref="D15:H15"/>
    <mergeCell ref="J15:P15"/>
  </mergeCells>
  <conditionalFormatting sqref="B34:G34">
    <cfRule type="expression" dxfId="7" priority="7">
      <formula>dms_TradingName = "Endeavour Energy"</formula>
    </cfRule>
    <cfRule type="expression" dxfId="6" priority="8">
      <formula>dms_TradingName = "TasNetworks (T)"</formula>
    </cfRule>
  </conditionalFormatting>
  <conditionalFormatting sqref="B36:G42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B18:H18">
    <cfRule type="expression" dxfId="3" priority="1">
      <formula>dms_TradingName = "Endeavour Energy"</formula>
    </cfRule>
    <cfRule type="expression" dxfId="2" priority="2">
      <formula>dms_TradingName = "TasNetworks (T)"</formula>
    </cfRule>
  </conditionalFormatting>
  <conditionalFormatting sqref="B20:H27">
    <cfRule type="expression" dxfId="1" priority="11">
      <formula>dms_TradingName = "Endeavour Energy"</formula>
    </cfRule>
    <cfRule type="expression" dxfId="0" priority="12">
      <formula>dms_TradingName = "TasNetworks (T)"</formula>
    </cfRule>
  </conditionalFormatting>
  <dataValidations count="2">
    <dataValidation type="list" allowBlank="1" showInputMessage="1" showErrorMessage="1" sqref="Q43" xr:uid="{05EFBBEC-F8DF-4C46-8AE8-69CD50C01374}">
      <formula1>$L$33:$P$33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B18:H18" xr:uid="{AC8791B3-7A0D-4D30-980D-BCF92A4E7705}">
      <formula1>ISNUMBER(B18)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decision</vt:lpstr>
      <vt:lpstr>'Draft decision'!dms_PRCP_BaseYear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2025-11-13T01:21:52Z</dcterms:created>
  <dcterms:modified xsi:type="dcterms:W3CDTF">2025-11-14T05:20:12Z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2025-11-13T01:22:23Z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8c27ad80-9abe-461e-a5e8-226c6c7e5195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