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B:\Price Review\2028-32 TRR\08 2028 TRR - Proposal submission models\"/>
    </mc:Choice>
  </mc:AlternateContent>
  <xr:revisionPtr revIDLastSave="0" documentId="13_ncr:1_{94AFFEDE-20C2-402C-BCE8-A908B0C99246}" xr6:coauthVersionLast="47" xr6:coauthVersionMax="47" xr10:uidLastSave="{00000000-0000-0000-0000-000000000000}"/>
  <bookViews>
    <workbookView xWindow="-110" yWindow="-110" windowWidth="38620" windowHeight="21100" xr2:uid="{B03569B3-885B-4215-AC25-FBB2F239A32E}"/>
  </bookViews>
  <sheets>
    <sheet name="Sheet1" sheetId="1" r:id="rId1"/>
  </sheets>
  <externalReferences>
    <externalReference r:id="rId2"/>
    <externalReference r:id="rId3"/>
    <externalReference r:id="rId4"/>
  </externalReferences>
  <calcPr calcId="191029" iterateDelta="1E-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2" i="1" l="1"/>
  <c r="I22" i="1"/>
  <c r="H22" i="1"/>
  <c r="G22" i="1"/>
  <c r="F22" i="1"/>
  <c r="J18" i="1"/>
  <c r="I18" i="1"/>
  <c r="H18" i="1"/>
  <c r="G18" i="1"/>
  <c r="F18" i="1"/>
  <c r="E18" i="1"/>
  <c r="L22" i="1" l="1"/>
  <c r="K22" i="1"/>
  <c r="F26" i="1" l="1"/>
  <c r="F19" i="1" l="1"/>
  <c r="G19" i="1" s="1"/>
  <c r="H19" i="1" s="1"/>
  <c r="I19" i="1" s="1"/>
  <c r="J19" i="1" s="1"/>
  <c r="J17" i="1" l="1"/>
  <c r="J20" i="1" s="1"/>
  <c r="I17" i="1"/>
  <c r="I20" i="1" s="1"/>
  <c r="H17" i="1"/>
  <c r="H20" i="1" s="1"/>
  <c r="G17" i="1"/>
  <c r="G20" i="1" s="1"/>
  <c r="F17" i="1"/>
  <c r="F20" i="1" s="1"/>
  <c r="F23" i="1" s="1"/>
  <c r="J26" i="1" l="1"/>
  <c r="I26" i="1" l="1"/>
  <c r="H26" i="1"/>
  <c r="G26" i="1"/>
  <c r="G16" i="1" l="1"/>
  <c r="G23" i="1" s="1"/>
  <c r="H16" i="1" l="1"/>
  <c r="H23" i="1" l="1"/>
  <c r="I16" i="1"/>
  <c r="J16" i="1" l="1"/>
  <c r="I23" i="1"/>
  <c r="K16" i="1" l="1"/>
  <c r="L16" i="1" s="1"/>
  <c r="J23" i="1"/>
  <c r="D24" i="1" s="1"/>
  <c r="L26" i="1" l="1"/>
  <c r="K26" i="1"/>
  <c r="D27" i="1" s="1"/>
  <c r="D29" i="1" s="1"/>
  <c r="L18" i="1" l="1"/>
  <c r="K18" i="1"/>
  <c r="D31" i="1" s="1" a="1"/>
  <c r="D3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<sst xmlns="http://schemas.openxmlformats.org/spreadsheetml/2006/main" count="33" uniqueCount="30">
  <si>
    <t>t</t>
  </si>
  <si>
    <t>Rt</t>
  </si>
  <si>
    <t>At</t>
  </si>
  <si>
    <t>rt</t>
  </si>
  <si>
    <t>%</t>
  </si>
  <si>
    <t>Part 1 by year</t>
  </si>
  <si>
    <t>Part 1 total</t>
  </si>
  <si>
    <t>factor</t>
  </si>
  <si>
    <t>Part 2 by year</t>
  </si>
  <si>
    <t>Part 2 product</t>
  </si>
  <si>
    <t>$M, nominal</t>
  </si>
  <si>
    <t>PV at t=0</t>
  </si>
  <si>
    <t>PV at t=7</t>
  </si>
  <si>
    <t>year</t>
  </si>
  <si>
    <t>Total equation 2</t>
  </si>
  <si>
    <t>$m Real 2021-22</t>
  </si>
  <si>
    <t>DMIA allowance</t>
  </si>
  <si>
    <t>t-1</t>
  </si>
  <si>
    <t>2021-22</t>
  </si>
  <si>
    <t>2022-23</t>
  </si>
  <si>
    <t>2023-24</t>
  </si>
  <si>
    <t>2024-25</t>
  </si>
  <si>
    <t>2025-26</t>
  </si>
  <si>
    <t>2026-27</t>
  </si>
  <si>
    <t>2027-28</t>
  </si>
  <si>
    <t>2028-29</t>
  </si>
  <si>
    <t>Inflation - actual / forecast (unlagged)</t>
  </si>
  <si>
    <t>$m Real 2026-27</t>
  </si>
  <si>
    <t>Inflation index - one-year lagged</t>
  </si>
  <si>
    <t>PTRM input (adjustment for RY29)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</si>
</sst>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00_-;\-* #,##0.000_-;_-* &quot;-&quot;??_-;_-@_-"/>
  </numFmts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5">
    <xf numFmtId="0" fontId="0" fillId="0" borderId="0" xfId="0"/>
    <xf numFmtId="0" fontId="2" fillId="0" borderId="0" xfId="0" applyFont="1"/>
    <xf numFmtId="43" fontId="2" fillId="0" borderId="0" xfId="1" applyFont="1"/>
    <xf numFmtId="164" fontId="0" fillId="0" borderId="0" xfId="0" applyNumberFormat="1"/>
    <xf numFmtId="0" fontId="3" fillId="0" borderId="3" xfId="0" applyFont="1" applyBorder="1"/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0" fillId="0" borderId="4" xfId="0" applyBorder="1"/>
    <xf numFmtId="0" fontId="0" fillId="0" borderId="6" xfId="0" applyBorder="1"/>
    <xf numFmtId="0" fontId="0" fillId="0" borderId="1" xfId="0" applyBorder="1"/>
    <xf numFmtId="0" fontId="0" fillId="0" borderId="7" xfId="0" applyBorder="1"/>
    <xf numFmtId="0" fontId="0" fillId="0" borderId="8" xfId="0" applyBorder="1"/>
    <xf numFmtId="43" fontId="0" fillId="2" borderId="0" xfId="1" applyFont="1" applyFill="1" applyBorder="1"/>
    <xf numFmtId="0" fontId="0" fillId="0" borderId="9" xfId="0" applyBorder="1"/>
    <xf numFmtId="10" fontId="0" fillId="0" borderId="0" xfId="1" applyNumberFormat="1" applyFont="1" applyFill="1" applyBorder="1"/>
    <xf numFmtId="10" fontId="0" fillId="2" borderId="0" xfId="1" applyNumberFormat="1" applyFont="1" applyFill="1" applyBorder="1"/>
    <xf numFmtId="10" fontId="0" fillId="2" borderId="0" xfId="0" applyNumberFormat="1" applyFill="1"/>
    <xf numFmtId="10" fontId="0" fillId="2" borderId="9" xfId="0" applyNumberFormat="1" applyFill="1" applyBorder="1"/>
    <xf numFmtId="43" fontId="0" fillId="0" borderId="0" xfId="1" applyFont="1" applyFill="1" applyBorder="1"/>
    <xf numFmtId="43" fontId="0" fillId="0" borderId="0" xfId="1" applyFont="1" applyBorder="1"/>
    <xf numFmtId="0" fontId="2" fillId="0" borderId="3" xfId="0" applyFont="1" applyBorder="1"/>
    <xf numFmtId="0" fontId="2" fillId="0" borderId="4" xfId="0" applyFont="1" applyBorder="1"/>
    <xf numFmtId="164" fontId="2" fillId="0" borderId="4" xfId="0" applyNumberFormat="1" applyFont="1" applyBorder="1"/>
    <xf numFmtId="0" fontId="2" fillId="0" borderId="5" xfId="0" applyFont="1" applyBorder="1"/>
    <xf numFmtId="164" fontId="2" fillId="0" borderId="4" xfId="1" applyNumberFormat="1" applyFont="1" applyBorder="1"/>
    <xf numFmtId="164" fontId="2" fillId="0" borderId="5" xfId="1" applyNumberFormat="1" applyFont="1" applyBorder="1"/>
    <xf numFmtId="0" fontId="0" fillId="0" borderId="2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164" fontId="2" fillId="0" borderId="2" xfId="0" applyNumberFormat="1" applyFont="1" applyBorder="1"/>
    <xf numFmtId="164" fontId="2" fillId="0" borderId="2" xfId="1" applyNumberFormat="1" applyFont="1" applyBorder="1"/>
    <xf numFmtId="164" fontId="2" fillId="2" borderId="2" xfId="1" applyNumberFormat="1" applyFont="1" applyFill="1" applyBorder="1"/>
    <xf numFmtId="0" fontId="3" fillId="0" borderId="2" xfId="0" applyFont="1" applyBorder="1"/>
    <xf numFmtId="0" fontId="2" fillId="0" borderId="2" xfId="0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4</xdr:col>
      <xdr:colOff>139700</xdr:colOff>
      <xdr:row>6</xdr:row>
      <xdr:rowOff>36234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EFEDF32-B319-E312-EB26-F2E0ECF51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361950"/>
          <a:ext cx="4810125" cy="760134"/>
        </a:xfrm>
        <a:prstGeom prst="rect">
          <a:avLst/>
        </a:prstGeom>
      </xdr:spPr>
    </xdr:pic>
    <xdr:clientData/>
  </xdr:twoCellAnchor>
  <xdr:twoCellAnchor editAs="oneCell">
    <xdr:from>
      <xdr:col>1</xdr:col>
      <xdr:colOff>53975</xdr:colOff>
      <xdr:row>7</xdr:row>
      <xdr:rowOff>85725</xdr:rowOff>
    </xdr:from>
    <xdr:to>
      <xdr:col>2</xdr:col>
      <xdr:colOff>992025</xdr:colOff>
      <xdr:row>11</xdr:row>
      <xdr:rowOff>97769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3BC6ED7-84CB-9DA9-A108-9596973518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63575" y="1352550"/>
          <a:ext cx="3557425" cy="735944"/>
        </a:xfrm>
        <a:prstGeom prst="rect">
          <a:avLst/>
        </a:prstGeom>
      </xdr:spPr>
    </xdr:pic>
    <xdr:clientData/>
  </xdr:twoCellAnchor>
  <xdr:twoCellAnchor editAs="oneCell">
    <xdr:from>
      <xdr:col>2</xdr:col>
      <xdr:colOff>1238250</xdr:colOff>
      <xdr:row>7</xdr:row>
      <xdr:rowOff>92075</xdr:rowOff>
    </xdr:from>
    <xdr:to>
      <xdr:col>8</xdr:col>
      <xdr:colOff>332204</xdr:colOff>
      <xdr:row>11</xdr:row>
      <xdr:rowOff>151247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3FE2EBC-AA1F-6EEA-C74F-17A8B99A50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467225" y="1358900"/>
          <a:ext cx="3580229" cy="78307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B:\Price%20Review\2023-27%20TRR\20.0%20TRR%202023%20-%20Annual%20debt%20updates\AER%20-%20AusNet%20Tx%20PTRM%20-%202026-27%20RoD%20update%20-%20Feb%202024%20CPT.xlsm" TargetMode="External"/><Relationship Id="rId1" Type="http://schemas.openxmlformats.org/officeDocument/2006/relationships/externalLinkPath" Target="/Price%20Review/2023-27%20TRR/20.0%20TRR%202023%20-%20Annual%20debt%20updates/AER%20-%20AusNet%20Tx%20PTRM%20-%202026-27%20RoD%20update%20-%20Feb%202024%20CPT.xls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B:\Price%20Review\2028-32%20TRR\08%202028%20TRR%20-%20Proposal%20submission%20models\AusNet%20Services%20-%20TRR%202027-32%20Roll%20Forward%20Model%20-%2031%20Oct%202025%20-%20PUBLIC.xlsm" TargetMode="External"/><Relationship Id="rId1" Type="http://schemas.openxmlformats.org/officeDocument/2006/relationships/externalLinkPath" Target="AusNet%20Services%20-%20TRR%202027-32%20Roll%20Forward%20Model%20-%2031%20Oct%202025%20-%20PUBLIC.xlsm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B:\Price%20Review\2028-32%20TRR\08%202028%20TRR%20-%20Proposal%20submission%20models\AusNet%20Services%20-%20TRR%202027-32%20Post%20Tax%20Revenue%20Model%20-%207%20Nov%202025%20-%20PUBLIC.xlsm" TargetMode="External"/><Relationship Id="rId1" Type="http://schemas.openxmlformats.org/officeDocument/2006/relationships/externalLinkPath" Target="AusNet%20Services%20-%20TRR%202027-32%20Post%20Tax%20Revenue%20Model%20-%207%20Nov%202025%20-%20PUBLIC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ER NRs"/>
      <sheetName val="AER lookups"/>
      <sheetName val="AER ETL"/>
      <sheetName val="Business &amp; other details"/>
      <sheetName val="Intro"/>
      <sheetName val="DMS input"/>
      <sheetName val="AER amendments"/>
      <sheetName val="PTRM input"/>
      <sheetName val="WACC"/>
      <sheetName val="Assets"/>
      <sheetName val="Analysis"/>
      <sheetName val="X factors"/>
      <sheetName val="Revenue summary"/>
      <sheetName val="Equity raising costs"/>
      <sheetName val="Chart 1-Revenue"/>
      <sheetName val="Chart 2-Price path"/>
      <sheetName val="Chart 3-Building blocks"/>
      <sheetName val="AER - AusNet Tx PTRM - 2026-27 "/>
    </sheetNames>
    <sheetDataSet>
      <sheetData sheetId="0">
        <row r="47">
          <cell r="I47" t="str">
            <v>7 - STPIS Exclusion (3.3)(a)</v>
          </cell>
        </row>
      </sheetData>
      <sheetData sheetId="1">
        <row r="47">
          <cell r="G47" t="str">
            <v>2018-19</v>
          </cell>
        </row>
      </sheetData>
      <sheetData sheetId="2"/>
      <sheetData sheetId="3"/>
      <sheetData sheetId="4"/>
      <sheetData sheetId="5"/>
      <sheetData sheetId="6"/>
      <sheetData sheetId="7">
        <row r="7">
          <cell r="M7">
            <v>15</v>
          </cell>
        </row>
        <row r="456">
          <cell r="G456">
            <v>0.60435282592934436</v>
          </cell>
          <cell r="H456">
            <v>0.57263985096444148</v>
          </cell>
          <cell r="I456">
            <v>0.57275217604687523</v>
          </cell>
          <cell r="J456">
            <v>0.57550232723125716</v>
          </cell>
          <cell r="K456">
            <v>0.56541297093114318</v>
          </cell>
        </row>
      </sheetData>
      <sheetData sheetId="8">
        <row r="14">
          <cell r="G14">
            <v>4.3665204499304583E-2</v>
          </cell>
        </row>
      </sheetData>
      <sheetData sheetId="9">
        <row r="4">
          <cell r="G4" t="str">
            <v>2022-23</v>
          </cell>
        </row>
      </sheetData>
      <sheetData sheetId="10">
        <row r="34">
          <cell r="G34">
            <v>1.9134864420812143</v>
          </cell>
        </row>
      </sheetData>
      <sheetData sheetId="11">
        <row r="11">
          <cell r="G11">
            <v>1.0244995114800399</v>
          </cell>
        </row>
      </sheetData>
      <sheetData sheetId="12">
        <row r="16">
          <cell r="G16">
            <v>570.71744594762993</v>
          </cell>
        </row>
      </sheetData>
      <sheetData sheetId="13"/>
      <sheetData sheetId="14"/>
      <sheetData sheetId="15"/>
      <sheetData sheetId="16"/>
      <sheetData sheetId="1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ER NRs"/>
      <sheetName val="AER lookups"/>
      <sheetName val="AER ETL"/>
      <sheetName val="Business &amp; other details"/>
      <sheetName val="Intro"/>
      <sheetName val="DMS input"/>
      <sheetName val="RFM input"/>
      <sheetName val="Adjustment for previous period"/>
      <sheetName val="RAB roll forward"/>
      <sheetName val="Total RAB roll forward"/>
      <sheetName val="TAB roll forward"/>
      <sheetName val="RAB remaining lives"/>
      <sheetName val="TAB remaining lives"/>
      <sheetName val="PTRM input summary"/>
      <sheetName val="Inputs working"/>
      <sheetName val="Leases - Prior period"/>
      <sheetName val="AusNet Services - TRR 2027-32 R"/>
    </sheetNames>
    <sheetDataSet>
      <sheetData sheetId="0"/>
      <sheetData sheetId="1"/>
      <sheetData sheetId="2"/>
      <sheetData sheetId="3"/>
      <sheetData sheetId="4"/>
      <sheetData sheetId="5"/>
      <sheetData sheetId="6">
        <row r="7">
          <cell r="L7">
            <v>15</v>
          </cell>
        </row>
        <row r="385">
          <cell r="G385">
            <v>3.0120481927710774E-2</v>
          </cell>
          <cell r="H385">
            <v>7.268170426065157E-2</v>
          </cell>
          <cell r="I385">
            <v>5.3738317757009435E-2</v>
          </cell>
          <cell r="J385">
            <v>2.8085735402808343E-2</v>
          </cell>
          <cell r="K385">
            <v>2.5500000000000002E-2</v>
          </cell>
          <cell r="L385">
            <v>0.03</v>
          </cell>
        </row>
        <row r="392">
          <cell r="H392">
            <v>9.645926951357664E-2</v>
          </cell>
          <cell r="I392">
            <v>7.6588541629395657E-2</v>
          </cell>
          <cell r="J392">
            <v>5.1293737517916771E-2</v>
          </cell>
          <cell r="K392">
            <v>4.9176276298116495E-2</v>
          </cell>
          <cell r="L392">
            <v>5.4240092846826515E-2</v>
          </cell>
        </row>
      </sheetData>
      <sheetData sheetId="7"/>
      <sheetData sheetId="8">
        <row r="821">
          <cell r="G821">
            <v>137.81328788610838</v>
          </cell>
        </row>
      </sheetData>
      <sheetData sheetId="9">
        <row r="321">
          <cell r="G321">
            <v>3575.0868230146966</v>
          </cell>
        </row>
      </sheetData>
      <sheetData sheetId="10"/>
      <sheetData sheetId="11"/>
      <sheetData sheetId="12"/>
      <sheetData sheetId="13">
        <row r="7">
          <cell r="G7" t="str">
            <v>Secondary</v>
          </cell>
        </row>
      </sheetData>
      <sheetData sheetId="14"/>
      <sheetData sheetId="15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tro"/>
      <sheetName val="DMS input"/>
      <sheetName val="PTRM input"/>
      <sheetName val="WACC"/>
      <sheetName val="Assets"/>
      <sheetName val="Analysis"/>
      <sheetName val="X factors"/>
      <sheetName val="Revenue summary"/>
      <sheetName val="Equity raising costs"/>
      <sheetName val="Chart 1-Revenue"/>
      <sheetName val="Chart 2-Price path"/>
      <sheetName val="Chart 3-Building blocks"/>
      <sheetName val="AER NRs"/>
      <sheetName val="AER lookups"/>
      <sheetName val="AER ETL"/>
      <sheetName val="Business &amp; other details"/>
    </sheetNames>
    <sheetDataSet>
      <sheetData sheetId="0"/>
      <sheetData sheetId="1"/>
      <sheetData sheetId="2"/>
      <sheetData sheetId="3">
        <row r="18">
          <cell r="G18">
            <v>6.0417696953694935E-2</v>
          </cell>
          <cell r="H18">
            <v>6.0814576531668704E-2</v>
          </cell>
        </row>
      </sheetData>
      <sheetData sheetId="4"/>
      <sheetData sheetId="5"/>
      <sheetData sheetId="6">
        <row r="10">
          <cell r="G10">
            <v>2.6198230772598308E-2</v>
          </cell>
          <cell r="H10">
            <v>2.6198230772598308E-2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C679D6-1119-4136-9F43-74D40992AB7A}">
  <dimension ref="B14:L31"/>
  <sheetViews>
    <sheetView tabSelected="1" workbookViewId="0">
      <selection activeCell="K18" sqref="K18"/>
    </sheetView>
  </sheetViews>
  <sheetFormatPr defaultRowHeight="14.5" x14ac:dyDescent="0.35"/>
  <cols>
    <col min="2" max="2" width="37.54296875" bestFit="1" customWidth="1"/>
    <col min="3" max="3" width="19.6328125" customWidth="1"/>
    <col min="4" max="4" width="9.6328125" customWidth="1"/>
  </cols>
  <sheetData>
    <row r="14" spans="2:12" x14ac:dyDescent="0.35">
      <c r="B14" s="1"/>
    </row>
    <row r="15" spans="2:12" x14ac:dyDescent="0.35">
      <c r="B15" s="4"/>
      <c r="C15" s="33"/>
      <c r="D15" s="26"/>
      <c r="E15" s="5" t="s">
        <v>18</v>
      </c>
      <c r="F15" s="5" t="s">
        <v>19</v>
      </c>
      <c r="G15" s="5" t="s">
        <v>20</v>
      </c>
      <c r="H15" s="5" t="s">
        <v>21</v>
      </c>
      <c r="I15" s="5" t="s">
        <v>22</v>
      </c>
      <c r="J15" s="5" t="s">
        <v>23</v>
      </c>
      <c r="K15" s="5" t="s">
        <v>24</v>
      </c>
      <c r="L15" s="6" t="s">
        <v>25</v>
      </c>
    </row>
    <row r="16" spans="2:12" x14ac:dyDescent="0.35">
      <c r="B16" s="8" t="s">
        <v>0</v>
      </c>
      <c r="C16" s="27" t="s">
        <v>13</v>
      </c>
      <c r="D16" s="27"/>
      <c r="E16" s="9" t="s">
        <v>17</v>
      </c>
      <c r="F16" s="9">
        <v>1</v>
      </c>
      <c r="G16" s="9">
        <f>F16+1</f>
        <v>2</v>
      </c>
      <c r="H16" s="9">
        <f t="shared" ref="H16:L16" si="0">G16+1</f>
        <v>3</v>
      </c>
      <c r="I16" s="9">
        <f t="shared" si="0"/>
        <v>4</v>
      </c>
      <c r="J16" s="9">
        <f t="shared" si="0"/>
        <v>5</v>
      </c>
      <c r="K16" s="9">
        <f t="shared" si="0"/>
        <v>6</v>
      </c>
      <c r="L16" s="10">
        <f t="shared" si="0"/>
        <v>7</v>
      </c>
    </row>
    <row r="17" spans="2:12" x14ac:dyDescent="0.35">
      <c r="B17" s="11" t="s">
        <v>16</v>
      </c>
      <c r="C17" s="28" t="s">
        <v>15</v>
      </c>
      <c r="D17" s="28"/>
      <c r="F17" s="12">
        <f>'[1]PTRM input'!G$456</f>
        <v>0.60435282592934436</v>
      </c>
      <c r="G17" s="12">
        <f>'[1]PTRM input'!H$456</f>
        <v>0.57263985096444148</v>
      </c>
      <c r="H17" s="12">
        <f>'[1]PTRM input'!I$456</f>
        <v>0.57275217604687523</v>
      </c>
      <c r="I17" s="12">
        <f>'[1]PTRM input'!J$456</f>
        <v>0.57550232723125716</v>
      </c>
      <c r="J17" s="12">
        <f>'[1]PTRM input'!K$456</f>
        <v>0.56541297093114318</v>
      </c>
      <c r="L17" s="13"/>
    </row>
    <row r="18" spans="2:12" x14ac:dyDescent="0.35">
      <c r="B18" s="11" t="s">
        <v>26</v>
      </c>
      <c r="C18" s="28"/>
      <c r="D18" s="28"/>
      <c r="E18" s="14">
        <f>'[2]RFM input'!G$385</f>
        <v>3.0120481927710774E-2</v>
      </c>
      <c r="F18" s="15">
        <f>'[2]RFM input'!H$385</f>
        <v>7.268170426065157E-2</v>
      </c>
      <c r="G18" s="15">
        <f>'[2]RFM input'!I$385</f>
        <v>5.3738317757009435E-2</v>
      </c>
      <c r="H18" s="15">
        <f>'[2]RFM input'!J$385</f>
        <v>2.8085735402808343E-2</v>
      </c>
      <c r="I18" s="15">
        <f>'[2]RFM input'!K$385</f>
        <v>2.5500000000000002E-2</v>
      </c>
      <c r="J18" s="15">
        <f>'[2]RFM input'!L$385</f>
        <v>0.03</v>
      </c>
      <c r="K18" s="16">
        <f ca="1">'[3]X factors'!G$10</f>
        <v>2.6198230772598308E-2</v>
      </c>
      <c r="L18" s="17">
        <f ca="1">'[3]X factors'!H$10</f>
        <v>2.6198230772598308E-2</v>
      </c>
    </row>
    <row r="19" spans="2:12" x14ac:dyDescent="0.35">
      <c r="B19" s="11" t="s">
        <v>28</v>
      </c>
      <c r="C19" s="28"/>
      <c r="D19" s="28"/>
      <c r="F19" s="18">
        <f>(1+E18)</f>
        <v>1.0301204819277108</v>
      </c>
      <c r="G19" s="18">
        <f>F19*(1+F18)</f>
        <v>1.1049913941480205</v>
      </c>
      <c r="H19" s="18">
        <f t="shared" ref="H19:J19" si="1">G19*(1+G18)</f>
        <v>1.1643717728055076</v>
      </c>
      <c r="I19" s="18">
        <f t="shared" si="1"/>
        <v>1.1970740103270221</v>
      </c>
      <c r="J19" s="18">
        <f t="shared" si="1"/>
        <v>1.2275993975903612</v>
      </c>
      <c r="L19" s="13"/>
    </row>
    <row r="20" spans="2:12" x14ac:dyDescent="0.35">
      <c r="B20" s="11" t="s">
        <v>1</v>
      </c>
      <c r="C20" s="28" t="s">
        <v>10</v>
      </c>
      <c r="D20" s="28"/>
      <c r="F20" s="19">
        <f>F17*F19</f>
        <v>0.62255622430071011</v>
      </c>
      <c r="G20" s="19">
        <f t="shared" ref="G20:J20" si="2">G17*G19</f>
        <v>0.63276210726191284</v>
      </c>
      <c r="H20" s="19">
        <f t="shared" si="2"/>
        <v>0.66689646660191226</v>
      </c>
      <c r="I20" s="19">
        <f t="shared" si="2"/>
        <v>0.68891887881125513</v>
      </c>
      <c r="J20" s="19">
        <f t="shared" si="2"/>
        <v>0.69410062250484772</v>
      </c>
      <c r="L20" s="13"/>
    </row>
    <row r="21" spans="2:12" x14ac:dyDescent="0.35">
      <c r="B21" s="11" t="s">
        <v>2</v>
      </c>
      <c r="C21" s="28" t="s">
        <v>10</v>
      </c>
      <c r="D21" s="28"/>
      <c r="F21" s="19">
        <v>0</v>
      </c>
      <c r="G21" s="19">
        <v>0</v>
      </c>
      <c r="H21" s="19">
        <v>0</v>
      </c>
      <c r="I21" s="19">
        <v>0</v>
      </c>
      <c r="J21" s="19">
        <v>0</v>
      </c>
      <c r="L21" s="13"/>
    </row>
    <row r="22" spans="2:12" x14ac:dyDescent="0.35">
      <c r="B22" s="11" t="s">
        <v>3</v>
      </c>
      <c r="C22" s="28" t="s">
        <v>4</v>
      </c>
      <c r="D22" s="29"/>
      <c r="F22" s="16">
        <f>'[2]RFM input'!H$392</f>
        <v>9.645926951357664E-2</v>
      </c>
      <c r="G22" s="16">
        <f>'[2]RFM input'!I$392</f>
        <v>7.6588541629395657E-2</v>
      </c>
      <c r="H22" s="16">
        <f>'[2]RFM input'!J$392</f>
        <v>5.1293737517916771E-2</v>
      </c>
      <c r="I22" s="16">
        <f>'[2]RFM input'!K$392</f>
        <v>4.9176276298116495E-2</v>
      </c>
      <c r="J22" s="16">
        <f>'[2]RFM input'!L$392</f>
        <v>5.4240092846826515E-2</v>
      </c>
      <c r="K22" s="16">
        <f>[3]WACC!G$18</f>
        <v>6.0417696953694935E-2</v>
      </c>
      <c r="L22" s="17">
        <f>[3]WACC!H$18</f>
        <v>6.0814576531668704E-2</v>
      </c>
    </row>
    <row r="23" spans="2:12" x14ac:dyDescent="0.35">
      <c r="B23" s="20" t="s">
        <v>5</v>
      </c>
      <c r="C23" s="34" t="s">
        <v>11</v>
      </c>
      <c r="D23" s="29"/>
      <c r="E23" s="21"/>
      <c r="F23" s="22">
        <f>(F20-F21)/((1+F22)^F16)</f>
        <v>0.56778782542181927</v>
      </c>
      <c r="G23" s="22">
        <f t="shared" ref="G23:J23" si="3">(G20-G21)/((1+G22)^G16)</f>
        <v>0.54593502434703833</v>
      </c>
      <c r="H23" s="22">
        <f t="shared" si="3"/>
        <v>0.57396602307365729</v>
      </c>
      <c r="I23" s="22">
        <f t="shared" si="3"/>
        <v>0.56855729814496381</v>
      </c>
      <c r="J23" s="22">
        <f t="shared" si="3"/>
        <v>0.53299703320483904</v>
      </c>
      <c r="K23" s="21"/>
      <c r="L23" s="23"/>
    </row>
    <row r="24" spans="2:12" x14ac:dyDescent="0.35">
      <c r="B24" s="20" t="s">
        <v>6</v>
      </c>
      <c r="C24" s="34" t="s">
        <v>11</v>
      </c>
      <c r="D24" s="30">
        <f>-SUM(F23:J23)</f>
        <v>-2.7892432041923172</v>
      </c>
    </row>
    <row r="25" spans="2:12" x14ac:dyDescent="0.35">
      <c r="D25" s="3"/>
    </row>
    <row r="26" spans="2:12" x14ac:dyDescent="0.35">
      <c r="B26" s="20" t="s">
        <v>8</v>
      </c>
      <c r="C26" s="34" t="s">
        <v>7</v>
      </c>
      <c r="D26" s="30"/>
      <c r="E26" s="7"/>
      <c r="F26" s="24">
        <f t="shared" ref="F26:L26" si="4">(1+F22)</f>
        <v>1.0964592695135766</v>
      </c>
      <c r="G26" s="24">
        <f t="shared" si="4"/>
        <v>1.0765885416293957</v>
      </c>
      <c r="H26" s="24">
        <f t="shared" si="4"/>
        <v>1.0512937375179168</v>
      </c>
      <c r="I26" s="24">
        <f t="shared" si="4"/>
        <v>1.0491762762981165</v>
      </c>
      <c r="J26" s="24">
        <f t="shared" si="4"/>
        <v>1.0542400928468265</v>
      </c>
      <c r="K26" s="24">
        <f t="shared" si="4"/>
        <v>1.0604176969536949</v>
      </c>
      <c r="L26" s="25">
        <f t="shared" si="4"/>
        <v>1.0608145765316688</v>
      </c>
    </row>
    <row r="27" spans="2:12" x14ac:dyDescent="0.35">
      <c r="B27" s="20" t="s">
        <v>9</v>
      </c>
      <c r="C27" s="34" t="s">
        <v>7</v>
      </c>
      <c r="D27" s="31">
        <f>PRODUCT(F26:L26)</f>
        <v>1.5440834566724342</v>
      </c>
      <c r="F27" s="1"/>
      <c r="G27" s="1"/>
      <c r="H27" s="1"/>
      <c r="I27" s="1"/>
    </row>
    <row r="28" spans="2:12" x14ac:dyDescent="0.35">
      <c r="D28" s="3"/>
    </row>
    <row r="29" spans="2:12" x14ac:dyDescent="0.35">
      <c r="B29" s="20" t="s">
        <v>14</v>
      </c>
      <c r="C29" s="34" t="s">
        <v>12</v>
      </c>
      <c r="D29" s="31">
        <f>D24*D27</f>
        <v>-4.306824288229369</v>
      </c>
    </row>
    <row r="30" spans="2:12" x14ac:dyDescent="0.35">
      <c r="B30" s="1"/>
      <c r="C30" s="1"/>
      <c r="D30" s="2"/>
    </row>
    <row r="31" spans="2:12" x14ac:dyDescent="0.35">
      <c r="B31" s="20" t="s">
        <v>29</v>
      </c>
      <c r="C31" s="34" t="s">
        <v>27</v>
      </c>
      <c r="D31" s="32" cm="1">
        <f t="array" aca="1" ref="D31" ca="1">D29/PRODUCT(1+K18:L18)</f>
        <v>-4.0897299358349031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Khai Ling Chan</dc:creator>
  <cp:lastModifiedBy>Kane Glenister</cp:lastModifiedBy>
  <dcterms:created xsi:type="dcterms:W3CDTF">2025-10-14T02:18:52Z</dcterms:created>
  <dcterms:modified xsi:type="dcterms:W3CDTF">2025-11-07T07:10:07Z</dcterms:modified>
</cp:coreProperties>
</file>