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15.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16.xml" ContentType="application/vnd.openxmlformats-officedocument.drawing+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ausgrid-my.sharepoint.com/personal/emoreno_ausgrid_com_au/Documents/RIT-D assessments/Contingent Project Application - 31 October 2025/"/>
    </mc:Choice>
  </mc:AlternateContent>
  <xr:revisionPtr revIDLastSave="203" documentId="8_{E98AC1CA-292C-4221-9067-9BA90176469B}" xr6:coauthVersionLast="47" xr6:coauthVersionMax="47" xr10:uidLastSave="{C6A0BB3F-E6DD-45B5-AECE-A0C88AA7A58F}"/>
  <bookViews>
    <workbookView xWindow="-120" yWindow="-120" windowWidth="29040" windowHeight="15720" tabRatio="867" xr2:uid="{1AA8A17A-3864-45F4-8935-2E71BC95762E}"/>
  </bookViews>
  <sheets>
    <sheet name="Summary of network options" sheetId="16" r:id="rId1"/>
    <sheet name="How options are defined" sheetId="17" r:id="rId2"/>
    <sheet name="Cashflow distribution" sheetId="31" r:id="rId3"/>
    <sheet name="Option 1" sheetId="5" r:id="rId4"/>
    <sheet name="Option 2" sheetId="6" r:id="rId5"/>
    <sheet name="Option 3" sheetId="3" r:id="rId6"/>
    <sheet name="Option 4" sheetId="1" r:id="rId7"/>
    <sheet name="Option 5" sheetId="8" r:id="rId8"/>
    <sheet name="Option 6" sheetId="18" r:id="rId9"/>
    <sheet name="Option 7" sheetId="13" r:id="rId10"/>
    <sheet name="Option 8" sheetId="12" r:id="rId11"/>
    <sheet name="Option 9" sheetId="14" r:id="rId12"/>
    <sheet name="Option 10" sheetId="15" r:id="rId13"/>
    <sheet name="Option 11" sheetId="4" r:id="rId14"/>
    <sheet name="Unit rates $FY22" sheetId="9" r:id="rId15"/>
    <sheet name="Escalation factors" sheetId="10" r:id="rId16"/>
    <sheet name="New STSS 21x132" sheetId="21" r:id="rId17"/>
    <sheet name="New STSS 19x132" sheetId="36" r:id="rId18"/>
    <sheet name="New STS 3Tx 9x132 18x33" sheetId="22" r:id="rId19"/>
    <sheet name="New STS 3Tx 10x132 18x33" sheetId="34" r:id="rId20"/>
    <sheet name="New STS 3Tx 14x132 18x33" sheetId="23" r:id="rId21"/>
    <sheet name="New STSS 5x132" sheetId="24" r:id="rId22"/>
    <sheet name="New 132kV Duct Bank" sheetId="25" r:id="rId23"/>
    <sheet name="Scaling Factors for UG cables" sheetId="11" r:id="rId24"/>
    <sheet name="132KV UGOH" sheetId="26" r:id="rId25"/>
    <sheet name="Under Bore" sheetId="27" r:id="rId26"/>
    <sheet name="132kV Ductline Work" sheetId="32" r:id="rId27"/>
    <sheet name="132kV Termination" sheetId="28" r:id="rId28"/>
    <sheet name="OPWG Installation" sheetId="29" r:id="rId29"/>
    <sheet name="Land Clearing" sheetId="30" r:id="rId30"/>
  </sheets>
  <definedNames>
    <definedName name="_xlnm._FilterDatabase" localSheetId="14" hidden="1">'Unit rates $FY22'!$A$1:$G$153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 i="14" l="1"/>
  <c r="N6" i="12"/>
  <c r="O6" i="18"/>
  <c r="N6" i="6"/>
  <c r="H3" i="31" l="1"/>
  <c r="N8" i="12" l="1"/>
  <c r="N8" i="14"/>
  <c r="L17" i="4" l="1"/>
  <c r="L15" i="15"/>
  <c r="L15" i="14"/>
  <c r="L18" i="12"/>
  <c r="L23" i="3"/>
  <c r="L25" i="6"/>
  <c r="L17" i="5"/>
  <c r="K16" i="4" l="1"/>
  <c r="K14" i="4"/>
  <c r="K9" i="4"/>
  <c r="K13" i="4"/>
  <c r="H13" i="4"/>
  <c r="N8" i="15" l="1"/>
  <c r="H20" i="3"/>
  <c r="G20" i="3"/>
  <c r="K10" i="12"/>
  <c r="K17" i="12"/>
  <c r="K15" i="12"/>
  <c r="K14" i="12"/>
  <c r="K13" i="12"/>
  <c r="K11" i="12"/>
  <c r="D3" i="31"/>
  <c r="E3" i="31" s="1"/>
  <c r="F3" i="31" s="1"/>
  <c r="G3" i="31" s="1"/>
  <c r="K12" i="3" l="1"/>
  <c r="K11" i="3"/>
  <c r="K10" i="3"/>
  <c r="H10" i="3"/>
  <c r="G10" i="3"/>
  <c r="K20" i="3"/>
  <c r="K19" i="3"/>
  <c r="K18" i="3"/>
  <c r="H18" i="3"/>
  <c r="G18" i="3"/>
  <c r="K17" i="3"/>
  <c r="K22" i="6"/>
  <c r="K21" i="6"/>
  <c r="H21" i="6"/>
  <c r="G21" i="6"/>
  <c r="K20" i="6"/>
  <c r="K19" i="6"/>
  <c r="H19" i="6"/>
  <c r="G19" i="6"/>
  <c r="K18" i="6"/>
  <c r="H18" i="6"/>
  <c r="G18" i="6"/>
  <c r="K17" i="6"/>
  <c r="K15" i="6"/>
  <c r="K14" i="6"/>
  <c r="H14" i="6"/>
  <c r="G14" i="6"/>
  <c r="K13" i="6"/>
  <c r="K12" i="6"/>
  <c r="H12" i="6"/>
  <c r="G12" i="6"/>
  <c r="K11" i="6"/>
  <c r="H11" i="6"/>
  <c r="G11" i="6"/>
  <c r="K10" i="6"/>
  <c r="K14" i="5"/>
  <c r="K13" i="5" l="1"/>
  <c r="H13" i="5"/>
  <c r="G13" i="5"/>
  <c r="K12" i="5"/>
  <c r="K11" i="5"/>
  <c r="H11" i="5"/>
  <c r="G11" i="5"/>
  <c r="K10" i="5"/>
  <c r="H10" i="5"/>
  <c r="G10" i="5"/>
  <c r="K9" i="5"/>
  <c r="K12" i="14"/>
  <c r="H12" i="14"/>
  <c r="G12" i="14"/>
  <c r="K12" i="15"/>
  <c r="H12" i="15"/>
  <c r="G12" i="15"/>
  <c r="K12" i="13" l="1"/>
  <c r="H12" i="13"/>
  <c r="G12" i="13"/>
  <c r="K12" i="18"/>
  <c r="H12" i="18"/>
  <c r="G12" i="18"/>
  <c r="K11" i="8"/>
  <c r="H11" i="8"/>
  <c r="G11" i="8"/>
  <c r="H11" i="1"/>
  <c r="G11" i="1"/>
  <c r="K11" i="1"/>
  <c r="K22" i="3"/>
  <c r="K24" i="6"/>
  <c r="K16" i="5"/>
  <c r="K14" i="15"/>
  <c r="H14" i="15"/>
  <c r="G14" i="15"/>
  <c r="K13" i="15"/>
  <c r="K11" i="15"/>
  <c r="H11" i="15"/>
  <c r="G11" i="15"/>
  <c r="K10" i="15"/>
  <c r="K14" i="14"/>
  <c r="H14" i="14"/>
  <c r="G14" i="14"/>
  <c r="K13" i="14"/>
  <c r="K11" i="14"/>
  <c r="H11" i="14"/>
  <c r="G11" i="14"/>
  <c r="K10" i="14"/>
  <c r="K14" i="13"/>
  <c r="H14" i="13"/>
  <c r="G14" i="13"/>
  <c r="K13" i="13"/>
  <c r="K11" i="13"/>
  <c r="H11" i="13"/>
  <c r="G11" i="13"/>
  <c r="K10" i="13"/>
  <c r="K14" i="18"/>
  <c r="H14" i="18"/>
  <c r="G14" i="18"/>
  <c r="K13" i="18"/>
  <c r="K11" i="18"/>
  <c r="H11" i="18"/>
  <c r="G11" i="18"/>
  <c r="K10" i="18"/>
  <c r="K13" i="1"/>
  <c r="H13" i="1"/>
  <c r="G13" i="1"/>
  <c r="K12" i="1"/>
  <c r="K10" i="1"/>
  <c r="H10" i="1"/>
  <c r="G10" i="1"/>
  <c r="K9" i="1"/>
  <c r="K13" i="8"/>
  <c r="K12" i="8"/>
  <c r="K10" i="8"/>
  <c r="K9" i="8"/>
  <c r="B10" i="16" l="1"/>
  <c r="B11" i="16"/>
  <c r="B12" i="16"/>
  <c r="C9" i="16"/>
  <c r="E9" i="16" s="1"/>
  <c r="B8" i="16" l="1"/>
  <c r="C8" i="16" l="1"/>
  <c r="B13" i="16" l="1"/>
  <c r="B9" i="16"/>
  <c r="B7" i="16"/>
  <c r="C11" i="16" l="1"/>
  <c r="C12" i="16" l="1"/>
  <c r="E12" i="16" l="1"/>
  <c r="H11" i="16"/>
  <c r="H8" i="16"/>
  <c r="C6" i="16"/>
  <c r="H6" i="16" s="1"/>
  <c r="B6" i="16"/>
  <c r="B5" i="16"/>
  <c r="B4" i="16"/>
  <c r="B3" i="16"/>
  <c r="H13" i="8"/>
  <c r="G13" i="8"/>
  <c r="H10" i="8"/>
  <c r="G10" i="8"/>
  <c r="H13" i="12"/>
  <c r="G13" i="12"/>
  <c r="K12" i="12"/>
  <c r="H12" i="12"/>
  <c r="G12" i="12"/>
  <c r="H11" i="12"/>
  <c r="G11" i="12"/>
  <c r="E13" i="4"/>
  <c r="E11" i="3"/>
  <c r="K12" i="4"/>
  <c r="H12" i="4"/>
  <c r="G12" i="4"/>
  <c r="K11" i="4"/>
  <c r="H11" i="4"/>
  <c r="G11" i="4"/>
  <c r="K9" i="3"/>
  <c r="H9" i="3"/>
  <c r="G9" i="3"/>
  <c r="C10" i="16" l="1"/>
  <c r="H10" i="16" s="1"/>
  <c r="C13" i="16"/>
  <c r="E13" i="16" s="1"/>
  <c r="C5" i="16"/>
  <c r="H5" i="16" s="1"/>
  <c r="C7" i="16"/>
  <c r="E7" i="16" s="1"/>
  <c r="K8" i="6" l="1"/>
  <c r="H8" i="6"/>
  <c r="G8" i="6"/>
  <c r="C4" i="16" l="1"/>
  <c r="H4" i="16" s="1"/>
  <c r="C3" i="16" l="1"/>
  <c r="H3" i="16" s="1"/>
  <c r="G22" i="11"/>
  <c r="G21" i="11"/>
  <c r="G20" i="11"/>
  <c r="G19" i="11"/>
  <c r="G18" i="11"/>
  <c r="G17" i="11"/>
  <c r="G16" i="11"/>
  <c r="G15" i="11"/>
  <c r="G14" i="11"/>
  <c r="G13" i="11"/>
  <c r="G12" i="11"/>
  <c r="G11" i="11"/>
  <c r="G10" i="11"/>
  <c r="G9" i="11"/>
  <c r="G8" i="11"/>
  <c r="G7" i="11"/>
  <c r="G6" i="11"/>
  <c r="G5" i="11"/>
  <c r="G4" i="11"/>
  <c r="F2" i="10"/>
  <c r="F43" i="10" l="1"/>
  <c r="G2" i="10"/>
  <c r="F7" i="10"/>
  <c r="G43" i="10" l="1"/>
  <c r="G7" i="10"/>
  <c r="H2" i="10"/>
  <c r="I2" i="10" l="1"/>
  <c r="H43" i="10"/>
  <c r="H7" i="10"/>
  <c r="I43" i="10" l="1"/>
  <c r="I7" i="10"/>
  <c r="J2" i="10"/>
  <c r="J43" i="10" l="1"/>
  <c r="K2" i="10"/>
  <c r="J7" i="10"/>
  <c r="K43" i="10" l="1"/>
  <c r="K7" i="10"/>
  <c r="L2" i="10"/>
  <c r="M2" i="10" l="1"/>
  <c r="L7" i="10"/>
  <c r="L43" i="10"/>
  <c r="M43" i="10" l="1"/>
  <c r="M7" i="10"/>
  <c r="N2" i="10"/>
  <c r="N43" i="10" l="1"/>
  <c r="N7" i="10"/>
  <c r="O2" i="10"/>
  <c r="O43" i="10" l="1"/>
  <c r="P2" i="10"/>
  <c r="O7" i="10"/>
  <c r="P43" i="10" l="1"/>
  <c r="Q2" i="10"/>
  <c r="P7" i="10"/>
  <c r="Q43" i="10" l="1"/>
  <c r="R2" i="10"/>
  <c r="Q7" i="10"/>
  <c r="S2" i="10" l="1"/>
  <c r="R7" i="10"/>
  <c r="R43" i="10"/>
  <c r="S7" i="10" l="1"/>
  <c r="S43" i="10"/>
  <c r="T2" i="10"/>
  <c r="T43" i="10" l="1"/>
  <c r="U2" i="10"/>
  <c r="T7" i="10"/>
  <c r="U43" i="10" l="1"/>
  <c r="V2" i="10"/>
  <c r="U7" i="10"/>
  <c r="V43" i="10" l="1"/>
  <c r="W2" i="10"/>
  <c r="V7" i="10"/>
  <c r="W43" i="10" l="1"/>
  <c r="X2" i="10"/>
  <c r="W7" i="10"/>
  <c r="X43" i="10" l="1"/>
  <c r="Y2" i="10"/>
  <c r="X7" i="10"/>
  <c r="Y43" i="10" l="1"/>
  <c r="Y7" i="10"/>
  <c r="Z2" i="10"/>
  <c r="Z43" i="10" l="1"/>
  <c r="Z7" i="10"/>
  <c r="AA2" i="10"/>
  <c r="AA43" i="10" l="1"/>
  <c r="AB2" i="10"/>
  <c r="AA7" i="10"/>
  <c r="AB43" i="10" l="1"/>
  <c r="AB7" i="10"/>
  <c r="AC2" i="10"/>
  <c r="AC43" i="10" l="1"/>
  <c r="AD2" i="10"/>
  <c r="AC7" i="10"/>
  <c r="AD43" i="10" l="1"/>
  <c r="AD7" i="10"/>
  <c r="AE2" i="10"/>
  <c r="AE43" i="10" l="1"/>
  <c r="AE7" i="10"/>
  <c r="AF2" i="10"/>
  <c r="AF43" i="10" l="1"/>
  <c r="AG2" i="10"/>
  <c r="AF7" i="10"/>
  <c r="AG43" i="10" l="1"/>
  <c r="AH2" i="10"/>
  <c r="AG7" i="10"/>
  <c r="AH43" i="10" l="1"/>
  <c r="AH7" i="10"/>
  <c r="AI2" i="10"/>
  <c r="AI43" i="10" l="1"/>
  <c r="AI7" i="10"/>
  <c r="C45" i="10" a="1"/>
  <c r="C10" i="10" a="1"/>
  <c r="C32" i="10" l="1"/>
  <c r="C18" i="10"/>
  <c r="C28" i="10"/>
  <c r="C16" i="10"/>
  <c r="C31" i="10"/>
  <c r="C39" i="10"/>
  <c r="C27" i="10"/>
  <c r="C15" i="10"/>
  <c r="C30" i="10"/>
  <c r="C38" i="10"/>
  <c r="C26" i="10"/>
  <c r="C14" i="10"/>
  <c r="C37" i="10"/>
  <c r="C25" i="10"/>
  <c r="C13" i="10"/>
  <c r="C34" i="10"/>
  <c r="C21" i="10"/>
  <c r="C20" i="10"/>
  <c r="C36" i="10"/>
  <c r="C24" i="10"/>
  <c r="C12" i="10"/>
  <c r="C22" i="10"/>
  <c r="C10" i="10"/>
  <c r="C19" i="10"/>
  <c r="C35" i="10"/>
  <c r="C23" i="10"/>
  <c r="C11" i="10"/>
  <c r="C33" i="10"/>
  <c r="C29" i="10"/>
  <c r="C17" i="10"/>
  <c r="C73" i="10"/>
  <c r="C61" i="10"/>
  <c r="C49" i="10"/>
  <c r="C72" i="10"/>
  <c r="C60" i="10"/>
  <c r="C48" i="10"/>
  <c r="C70" i="10"/>
  <c r="C58" i="10"/>
  <c r="C46" i="10"/>
  <c r="C68" i="10"/>
  <c r="C56" i="10"/>
  <c r="C67" i="10"/>
  <c r="C55" i="10"/>
  <c r="C66" i="10"/>
  <c r="C54" i="10"/>
  <c r="C65" i="10"/>
  <c r="C53" i="10"/>
  <c r="C47" i="10"/>
  <c r="C71" i="10"/>
  <c r="C63" i="10"/>
  <c r="C62" i="10"/>
  <c r="C59" i="10"/>
  <c r="C57" i="10"/>
  <c r="C45" i="10"/>
  <c r="C52" i="10"/>
  <c r="C51" i="10"/>
  <c r="C74" i="10"/>
  <c r="C50" i="10"/>
  <c r="C69" i="10"/>
  <c r="C64" i="10"/>
  <c r="F10" i="10" l="1"/>
  <c r="F45" i="10" s="1"/>
  <c r="G10" i="10"/>
  <c r="G45" i="10" s="1"/>
  <c r="T24" i="10"/>
  <c r="T59" i="10" s="1"/>
  <c r="J14" i="10"/>
  <c r="J49" i="10" s="1"/>
  <c r="AH38" i="10"/>
  <c r="AH73" i="10" s="1"/>
  <c r="H12" i="10"/>
  <c r="H47" i="10" s="1"/>
  <c r="W27" i="10"/>
  <c r="W62" i="10" s="1"/>
  <c r="P19" i="10"/>
  <c r="P54" i="10" s="1"/>
  <c r="O19" i="10"/>
  <c r="O54" i="10" s="1"/>
  <c r="W26" i="10"/>
  <c r="W61" i="10" s="1"/>
  <c r="V26" i="10"/>
  <c r="V61" i="10" s="1"/>
  <c r="U26" i="10"/>
  <c r="U61" i="10" s="1"/>
  <c r="Q22" i="10"/>
  <c r="Q57" i="10" s="1"/>
  <c r="R22" i="10"/>
  <c r="R57" i="10" s="1"/>
  <c r="P22" i="10"/>
  <c r="P57" i="10" s="1"/>
  <c r="Z30" i="10"/>
  <c r="Z65" i="10" s="1"/>
  <c r="AA30" i="10"/>
  <c r="AA65" i="10" s="1"/>
  <c r="K15" i="10"/>
  <c r="K50" i="10" s="1"/>
  <c r="J15" i="10"/>
  <c r="J50" i="10" s="1"/>
  <c r="I15" i="10"/>
  <c r="I50" i="10" s="1"/>
  <c r="L15" i="10"/>
  <c r="L50" i="10" s="1"/>
  <c r="AG36" i="10"/>
  <c r="AG71" i="10" s="1"/>
  <c r="AF36" i="10"/>
  <c r="AF71" i="10" s="1"/>
  <c r="M17" i="10"/>
  <c r="M52" i="10" s="1"/>
  <c r="O17" i="10"/>
  <c r="O52" i="10" s="1"/>
  <c r="N17" i="10"/>
  <c r="N52" i="10" s="1"/>
  <c r="L17" i="10"/>
  <c r="L52" i="10" s="1"/>
  <c r="Q20" i="10"/>
  <c r="Q55" i="10" s="1"/>
  <c r="P20" i="10"/>
  <c r="P55" i="10" s="1"/>
  <c r="O20" i="10"/>
  <c r="O55" i="10" s="1"/>
  <c r="AI39" i="10"/>
  <c r="AI74" i="10" s="1"/>
  <c r="Y29" i="10"/>
  <c r="Y64" i="10" s="1"/>
  <c r="X29" i="10"/>
  <c r="X64" i="10" s="1"/>
  <c r="AA29" i="10"/>
  <c r="AA64" i="10" s="1"/>
  <c r="Z29" i="10"/>
  <c r="Z64" i="10" s="1"/>
  <c r="Q21" i="10"/>
  <c r="Q56" i="10" s="1"/>
  <c r="AA31" i="10"/>
  <c r="AA66" i="10" s="1"/>
  <c r="AD33" i="10"/>
  <c r="AD68" i="10" s="1"/>
  <c r="AC33" i="10"/>
  <c r="AC68" i="10" s="1"/>
  <c r="AC34" i="10"/>
  <c r="AC69" i="10" s="1"/>
  <c r="AD34" i="10"/>
  <c r="AD69" i="10" s="1"/>
  <c r="L16" i="10"/>
  <c r="L51" i="10" s="1"/>
  <c r="K16" i="10"/>
  <c r="K51" i="10" s="1"/>
  <c r="G11" i="10"/>
  <c r="G46" i="10" s="1"/>
  <c r="F11" i="10"/>
  <c r="F46" i="10" s="1"/>
  <c r="I13" i="10"/>
  <c r="I48" i="10" s="1"/>
  <c r="W28" i="10"/>
  <c r="W63" i="10" s="1"/>
  <c r="X28" i="10"/>
  <c r="X63" i="10" s="1"/>
  <c r="V28" i="10"/>
  <c r="V63" i="10" s="1"/>
  <c r="S23" i="10"/>
  <c r="S58" i="10" s="1"/>
  <c r="R23" i="10"/>
  <c r="R58" i="10" s="1"/>
  <c r="U25" i="10"/>
  <c r="U60" i="10" s="1"/>
  <c r="N18" i="10"/>
  <c r="N53" i="10" s="1"/>
  <c r="AF35" i="10"/>
  <c r="AE35" i="10"/>
  <c r="AE70" i="10" s="1"/>
  <c r="AG37" i="10"/>
  <c r="AG72" i="10" s="1"/>
  <c r="AB32" i="10"/>
  <c r="AB67" i="10" s="1"/>
  <c r="AA32" i="10"/>
  <c r="AA67" i="10" s="1"/>
  <c r="AF70" i="10" l="1"/>
  <c r="AG35" i="10"/>
  <c r="Z32" i="10"/>
  <c r="AB30" i="10"/>
  <c r="W29" i="10"/>
  <c r="Q23" i="10"/>
  <c r="AB34" i="10"/>
  <c r="AE33" i="10"/>
  <c r="O22" i="10"/>
  <c r="AC32" i="10"/>
  <c r="P17" i="10"/>
  <c r="S24" i="10"/>
  <c r="M18" i="10"/>
  <c r="T23" i="10"/>
  <c r="U28" i="10"/>
  <c r="AE34" i="10"/>
  <c r="AE36" i="10"/>
  <c r="X27" i="10"/>
  <c r="I12" i="10"/>
  <c r="AI38" i="10"/>
  <c r="AI73" i="10" s="1"/>
  <c r="AF37" i="10"/>
  <c r="AD35" i="10"/>
  <c r="J16" i="10"/>
  <c r="Z31" i="10"/>
  <c r="R21" i="10"/>
  <c r="AH36" i="10"/>
  <c r="T26" i="10"/>
  <c r="H10" i="10"/>
  <c r="O18" i="10"/>
  <c r="Q19" i="10"/>
  <c r="I14" i="10"/>
  <c r="H11" i="10"/>
  <c r="AB31" i="10"/>
  <c r="AB29" i="10"/>
  <c r="V27" i="10"/>
  <c r="K14" i="10"/>
  <c r="U24" i="10"/>
  <c r="H13" i="10"/>
  <c r="M16" i="10"/>
  <c r="H15" i="10"/>
  <c r="G12" i="10"/>
  <c r="AH37" i="10"/>
  <c r="V25" i="10"/>
  <c r="Y28" i="10"/>
  <c r="P21" i="10"/>
  <c r="N20" i="10"/>
  <c r="M15" i="10"/>
  <c r="Y30" i="10"/>
  <c r="S22" i="10"/>
  <c r="X26" i="10"/>
  <c r="T25" i="10"/>
  <c r="J13" i="10"/>
  <c r="AB33" i="10"/>
  <c r="AH39" i="10"/>
  <c r="R20" i="10"/>
  <c r="K17" i="10"/>
  <c r="N19" i="10"/>
  <c r="AG38" i="10"/>
  <c r="S59" i="10" l="1"/>
  <c r="R24" i="10"/>
  <c r="K52" i="10"/>
  <c r="J17" i="10"/>
  <c r="P52" i="10"/>
  <c r="Q17" i="10"/>
  <c r="N54" i="10"/>
  <c r="M19" i="10"/>
  <c r="AB69" i="10"/>
  <c r="AA34" i="10"/>
  <c r="K49" i="10"/>
  <c r="L14" i="10"/>
  <c r="N55" i="10"/>
  <c r="M20" i="10"/>
  <c r="AF72" i="10"/>
  <c r="AE37" i="10"/>
  <c r="Q58" i="10"/>
  <c r="P23" i="10"/>
  <c r="Y65" i="10"/>
  <c r="X30" i="10"/>
  <c r="AC67" i="10"/>
  <c r="AD32" i="10"/>
  <c r="AE68" i="10"/>
  <c r="AF33" i="10"/>
  <c r="W64" i="10"/>
  <c r="V29" i="10"/>
  <c r="J51" i="10"/>
  <c r="I16" i="10"/>
  <c r="P56" i="10"/>
  <c r="O21" i="10"/>
  <c r="Y63" i="10"/>
  <c r="Z28" i="10"/>
  <c r="V60" i="10"/>
  <c r="W25" i="10"/>
  <c r="X62" i="10"/>
  <c r="Y27" i="10"/>
  <c r="H50" i="10"/>
  <c r="G15" i="10"/>
  <c r="AB65" i="10"/>
  <c r="AC30" i="10"/>
  <c r="Z66" i="10"/>
  <c r="Y31" i="10"/>
  <c r="AB64" i="10"/>
  <c r="AC29" i="10"/>
  <c r="O57" i="10"/>
  <c r="N22" i="10"/>
  <c r="I47" i="10"/>
  <c r="J12" i="10"/>
  <c r="AH74" i="10"/>
  <c r="AG39" i="10"/>
  <c r="O53" i="10"/>
  <c r="P18" i="10"/>
  <c r="T60" i="10"/>
  <c r="S25" i="10"/>
  <c r="T61" i="10"/>
  <c r="S26" i="10"/>
  <c r="U63" i="10"/>
  <c r="T28" i="10"/>
  <c r="Z67" i="10"/>
  <c r="Y32" i="10"/>
  <c r="V62" i="10"/>
  <c r="U27" i="10"/>
  <c r="AG73" i="10"/>
  <c r="AF38" i="10"/>
  <c r="AB66" i="10"/>
  <c r="AC31" i="10"/>
  <c r="H46" i="10"/>
  <c r="I11" i="10"/>
  <c r="I49" i="10"/>
  <c r="H14" i="10"/>
  <c r="Q54" i="10"/>
  <c r="R19" i="10"/>
  <c r="AE71" i="10"/>
  <c r="AD36" i="10"/>
  <c r="H45" i="10"/>
  <c r="I10" i="10"/>
  <c r="H48" i="10"/>
  <c r="G13" i="10"/>
  <c r="AH71" i="10"/>
  <c r="AI36" i="10"/>
  <c r="AI71" i="10" s="1"/>
  <c r="T58" i="10"/>
  <c r="U23" i="10"/>
  <c r="AG70" i="10"/>
  <c r="AH35" i="10"/>
  <c r="M50" i="10"/>
  <c r="N15" i="10"/>
  <c r="AD70" i="10"/>
  <c r="AC35" i="10"/>
  <c r="R55" i="10"/>
  <c r="S20" i="10"/>
  <c r="AH72" i="10"/>
  <c r="AI37" i="10"/>
  <c r="AI72" i="10" s="1"/>
  <c r="AB68" i="10"/>
  <c r="AA33" i="10"/>
  <c r="G47" i="10"/>
  <c r="F12" i="10"/>
  <c r="F47" i="10" s="1"/>
  <c r="J48" i="10"/>
  <c r="K13" i="10"/>
  <c r="AE69" i="10"/>
  <c r="AF34" i="10"/>
  <c r="M51" i="10"/>
  <c r="N16" i="10"/>
  <c r="X61" i="10"/>
  <c r="Y26" i="10"/>
  <c r="S57" i="10"/>
  <c r="T22" i="10"/>
  <c r="U59" i="10"/>
  <c r="V24" i="10"/>
  <c r="R56" i="10"/>
  <c r="S21" i="10"/>
  <c r="M53" i="10"/>
  <c r="L18" i="10"/>
  <c r="AF68" i="10" l="1"/>
  <c r="AG33" i="10"/>
  <c r="V59" i="10"/>
  <c r="W24" i="10"/>
  <c r="L49" i="10"/>
  <c r="M14" i="10"/>
  <c r="AA69" i="10"/>
  <c r="Z34" i="10"/>
  <c r="I46" i="10"/>
  <c r="J11" i="10"/>
  <c r="S61" i="10"/>
  <c r="R26" i="10"/>
  <c r="AC64" i="10"/>
  <c r="AD29" i="10"/>
  <c r="Z63" i="10"/>
  <c r="AA28" i="10"/>
  <c r="X65" i="10"/>
  <c r="W30" i="10"/>
  <c r="M54" i="10"/>
  <c r="L19" i="10"/>
  <c r="R54" i="10"/>
  <c r="S19" i="10"/>
  <c r="H49" i="10"/>
  <c r="G14" i="10"/>
  <c r="Y67" i="10"/>
  <c r="X32" i="10"/>
  <c r="AA68" i="10"/>
  <c r="Z33" i="10"/>
  <c r="N57" i="10"/>
  <c r="M22" i="10"/>
  <c r="N51" i="10"/>
  <c r="O16" i="10"/>
  <c r="Y66" i="10"/>
  <c r="X31" i="10"/>
  <c r="J47" i="10"/>
  <c r="K12" i="10"/>
  <c r="U58" i="10"/>
  <c r="V23" i="10"/>
  <c r="S55" i="10"/>
  <c r="T20" i="10"/>
  <c r="O56" i="10"/>
  <c r="N21" i="10"/>
  <c r="AF69" i="10"/>
  <c r="AG34" i="10"/>
  <c r="AC70" i="10"/>
  <c r="AB35" i="10"/>
  <c r="I45" i="10"/>
  <c r="J10" i="10"/>
  <c r="AF73" i="10"/>
  <c r="AE38" i="10"/>
  <c r="P53" i="10"/>
  <c r="Q18" i="10"/>
  <c r="AC65" i="10"/>
  <c r="AD30" i="10"/>
  <c r="I51" i="10"/>
  <c r="H16" i="10"/>
  <c r="AE72" i="10"/>
  <c r="AD37" i="10"/>
  <c r="J52" i="10"/>
  <c r="I17" i="10"/>
  <c r="AH70" i="10"/>
  <c r="AI35" i="10"/>
  <c r="AI70" i="10" s="1"/>
  <c r="AD67" i="10"/>
  <c r="AE32" i="10"/>
  <c r="Y61" i="10"/>
  <c r="Z26" i="10"/>
  <c r="G48" i="10"/>
  <c r="F13" i="10"/>
  <c r="F48" i="10" s="1"/>
  <c r="S60" i="10"/>
  <c r="R25" i="10"/>
  <c r="T57" i="10"/>
  <c r="U22" i="10"/>
  <c r="T63" i="10"/>
  <c r="S28" i="10"/>
  <c r="Q52" i="10"/>
  <c r="R17" i="10"/>
  <c r="S56" i="10"/>
  <c r="T21" i="10"/>
  <c r="K48" i="10"/>
  <c r="L13" i="10"/>
  <c r="N50" i="10"/>
  <c r="O15" i="10"/>
  <c r="AD71" i="10"/>
  <c r="AC36" i="10"/>
  <c r="U62" i="10"/>
  <c r="T27" i="10"/>
  <c r="AG74" i="10"/>
  <c r="AF39" i="10"/>
  <c r="G50" i="10"/>
  <c r="F15" i="10"/>
  <c r="F50" i="10" s="1"/>
  <c r="V64" i="10"/>
  <c r="U29" i="10"/>
  <c r="M55" i="10"/>
  <c r="L20" i="10"/>
  <c r="R59" i="10"/>
  <c r="Q24" i="10"/>
  <c r="Y62" i="10"/>
  <c r="Z27" i="10"/>
  <c r="W60" i="10"/>
  <c r="X25" i="10"/>
  <c r="AC66" i="10"/>
  <c r="AD31" i="10"/>
  <c r="P58" i="10"/>
  <c r="O23" i="10"/>
  <c r="L53" i="10"/>
  <c r="K18" i="10"/>
  <c r="U57" i="10" l="1"/>
  <c r="V22" i="10"/>
  <c r="L55" i="10"/>
  <c r="K20" i="10"/>
  <c r="O50" i="10"/>
  <c r="P15" i="10"/>
  <c r="R60" i="10"/>
  <c r="Q25" i="10"/>
  <c r="AD72" i="10"/>
  <c r="AC37" i="10"/>
  <c r="AB70" i="10"/>
  <c r="AA35" i="10"/>
  <c r="X66" i="10"/>
  <c r="W31" i="10"/>
  <c r="S54" i="10"/>
  <c r="T19" i="10"/>
  <c r="J46" i="10"/>
  <c r="K11" i="10"/>
  <c r="Q59" i="10"/>
  <c r="P24" i="10"/>
  <c r="O51" i="10"/>
  <c r="P16" i="10"/>
  <c r="L54" i="10"/>
  <c r="K19" i="10"/>
  <c r="Z69" i="10"/>
  <c r="Y34" i="10"/>
  <c r="J45" i="10"/>
  <c r="K10" i="10"/>
  <c r="I52" i="10"/>
  <c r="H17" i="10"/>
  <c r="AD66" i="10"/>
  <c r="AE31" i="10"/>
  <c r="AD65" i="10"/>
  <c r="AE30" i="10"/>
  <c r="N56" i="10"/>
  <c r="M21" i="10"/>
  <c r="M57" i="10"/>
  <c r="L22" i="10"/>
  <c r="W65" i="10"/>
  <c r="V30" i="10"/>
  <c r="M49" i="10"/>
  <c r="N14" i="10"/>
  <c r="G49" i="10"/>
  <c r="F14" i="10"/>
  <c r="F49" i="10" s="1"/>
  <c r="L48" i="10"/>
  <c r="M13" i="10"/>
  <c r="O58" i="10"/>
  <c r="N23" i="10"/>
  <c r="X60" i="10"/>
  <c r="Y25" i="10"/>
  <c r="AE67" i="10"/>
  <c r="AF32" i="10"/>
  <c r="Z68" i="10"/>
  <c r="Y33" i="10"/>
  <c r="AA63" i="10"/>
  <c r="AB28" i="10"/>
  <c r="W59" i="10"/>
  <c r="X24" i="10"/>
  <c r="R61" i="10"/>
  <c r="Q26" i="10"/>
  <c r="AG69" i="10"/>
  <c r="AH34" i="10"/>
  <c r="T56" i="10"/>
  <c r="U21" i="10"/>
  <c r="K47" i="10"/>
  <c r="L12" i="10"/>
  <c r="K53" i="10"/>
  <c r="J18" i="10"/>
  <c r="H51" i="10"/>
  <c r="G16" i="10"/>
  <c r="R52" i="10"/>
  <c r="S17" i="10"/>
  <c r="Q53" i="10"/>
  <c r="R18" i="10"/>
  <c r="Z62" i="10"/>
  <c r="AA27" i="10"/>
  <c r="T62" i="10"/>
  <c r="S27" i="10"/>
  <c r="S63" i="10"/>
  <c r="R28" i="10"/>
  <c r="AE73" i="10"/>
  <c r="AD38" i="10"/>
  <c r="V58" i="10"/>
  <c r="W23" i="10"/>
  <c r="X67" i="10"/>
  <c r="W32" i="10"/>
  <c r="AD64" i="10"/>
  <c r="AE29" i="10"/>
  <c r="AG68" i="10"/>
  <c r="AH33" i="10"/>
  <c r="AC71" i="10"/>
  <c r="AB36" i="10"/>
  <c r="U64" i="10"/>
  <c r="T29" i="10"/>
  <c r="Z61" i="10"/>
  <c r="AA26" i="10"/>
  <c r="AF74" i="10"/>
  <c r="AE39" i="10"/>
  <c r="T55" i="10"/>
  <c r="U20" i="10"/>
  <c r="AA61" i="10" l="1"/>
  <c r="AB26" i="10"/>
  <c r="Q61" i="10"/>
  <c r="P26" i="10"/>
  <c r="T64" i="10"/>
  <c r="S29" i="10"/>
  <c r="AD73" i="10"/>
  <c r="AC38" i="10"/>
  <c r="G51" i="10"/>
  <c r="F16" i="10"/>
  <c r="F51" i="10" s="1"/>
  <c r="X59" i="10"/>
  <c r="Y24" i="10"/>
  <c r="M48" i="10"/>
  <c r="N13" i="10"/>
  <c r="AE65" i="10"/>
  <c r="AF30" i="10"/>
  <c r="P51" i="10"/>
  <c r="Q16" i="10"/>
  <c r="AC72" i="10"/>
  <c r="AB37" i="10"/>
  <c r="K54" i="10"/>
  <c r="J19" i="10"/>
  <c r="AA70" i="10"/>
  <c r="Z35" i="10"/>
  <c r="R63" i="10"/>
  <c r="Q28" i="10"/>
  <c r="J53" i="10"/>
  <c r="I18" i="10"/>
  <c r="AB63" i="10"/>
  <c r="AC28" i="10"/>
  <c r="AE66" i="10"/>
  <c r="AF31" i="10"/>
  <c r="P59" i="10"/>
  <c r="O24" i="10"/>
  <c r="Q60" i="10"/>
  <c r="P25" i="10"/>
  <c r="N58" i="10"/>
  <c r="M23" i="10"/>
  <c r="AH68" i="10"/>
  <c r="AI33" i="10"/>
  <c r="AI68" i="10" s="1"/>
  <c r="S62" i="10"/>
  <c r="R27" i="10"/>
  <c r="L47" i="10"/>
  <c r="M12" i="10"/>
  <c r="Y68" i="10"/>
  <c r="X33" i="10"/>
  <c r="N49" i="10"/>
  <c r="O14" i="10"/>
  <c r="H52" i="10"/>
  <c r="G17" i="10"/>
  <c r="K46" i="10"/>
  <c r="L11" i="10"/>
  <c r="P50" i="10"/>
  <c r="Q15" i="10"/>
  <c r="S52" i="10"/>
  <c r="T17" i="10"/>
  <c r="U55" i="10"/>
  <c r="V20" i="10"/>
  <c r="AE64" i="10"/>
  <c r="AF29" i="10"/>
  <c r="AA62" i="10"/>
  <c r="AB27" i="10"/>
  <c r="U56" i="10"/>
  <c r="V21" i="10"/>
  <c r="AF67" i="10"/>
  <c r="AG32" i="10"/>
  <c r="V65" i="10"/>
  <c r="U30" i="10"/>
  <c r="K45" i="10"/>
  <c r="L10" i="10"/>
  <c r="T54" i="10"/>
  <c r="U19" i="10"/>
  <c r="K55" i="10"/>
  <c r="J20" i="10"/>
  <c r="M56" i="10"/>
  <c r="L21" i="10"/>
  <c r="AB71" i="10"/>
  <c r="AA36" i="10"/>
  <c r="W58" i="10"/>
  <c r="X23" i="10"/>
  <c r="AE74" i="10"/>
  <c r="AD39" i="10"/>
  <c r="W67" i="10"/>
  <c r="V32" i="10"/>
  <c r="R53" i="10"/>
  <c r="S18" i="10"/>
  <c r="AH69" i="10"/>
  <c r="AI34" i="10"/>
  <c r="AI69" i="10" s="1"/>
  <c r="Y60" i="10"/>
  <c r="Z25" i="10"/>
  <c r="L57" i="10"/>
  <c r="K22" i="10"/>
  <c r="Y69" i="10"/>
  <c r="X34" i="10"/>
  <c r="W66" i="10"/>
  <c r="V31" i="10"/>
  <c r="V57" i="10"/>
  <c r="W22" i="10"/>
  <c r="Z70" i="10" l="1"/>
  <c r="Y35" i="10"/>
  <c r="O59" i="10"/>
  <c r="N24" i="10"/>
  <c r="U54" i="10"/>
  <c r="V19" i="10"/>
  <c r="U65" i="10"/>
  <c r="T30" i="10"/>
  <c r="AC73" i="10"/>
  <c r="AB38" i="10"/>
  <c r="Y59" i="10"/>
  <c r="Z24" i="10"/>
  <c r="V55" i="10"/>
  <c r="W20" i="10"/>
  <c r="X58" i="10"/>
  <c r="Y23" i="10"/>
  <c r="R62" i="10"/>
  <c r="Q27" i="10"/>
  <c r="AC63" i="10"/>
  <c r="AD28" i="10"/>
  <c r="Q51" i="10"/>
  <c r="R16" i="10"/>
  <c r="S64" i="10"/>
  <c r="R29" i="10"/>
  <c r="P60" i="10"/>
  <c r="O25" i="10"/>
  <c r="J54" i="10"/>
  <c r="I19" i="10"/>
  <c r="AB72" i="10"/>
  <c r="AA37" i="10"/>
  <c r="AF64" i="10"/>
  <c r="AG29" i="10"/>
  <c r="L45" i="10"/>
  <c r="M10" i="10"/>
  <c r="K57" i="10"/>
  <c r="J22" i="10"/>
  <c r="Z60" i="10"/>
  <c r="AA25" i="10"/>
  <c r="L56" i="10"/>
  <c r="K21" i="10"/>
  <c r="L46" i="10"/>
  <c r="M11" i="10"/>
  <c r="I53" i="10"/>
  <c r="H18" i="10"/>
  <c r="AF65" i="10"/>
  <c r="AG30" i="10"/>
  <c r="P61" i="10"/>
  <c r="O26" i="10"/>
  <c r="O49" i="10"/>
  <c r="P14" i="10"/>
  <c r="X68" i="10"/>
  <c r="W33" i="10"/>
  <c r="AF66" i="10"/>
  <c r="AG31" i="10"/>
  <c r="AG67" i="10"/>
  <c r="AH32" i="10"/>
  <c r="V67" i="10"/>
  <c r="U32" i="10"/>
  <c r="X69" i="10"/>
  <c r="W34" i="10"/>
  <c r="T52" i="10"/>
  <c r="U17" i="10"/>
  <c r="AA71" i="10"/>
  <c r="Z36" i="10"/>
  <c r="AB62" i="10"/>
  <c r="AC27" i="10"/>
  <c r="M58" i="10"/>
  <c r="L23" i="10"/>
  <c r="Q63" i="10"/>
  <c r="P28" i="10"/>
  <c r="N48" i="10"/>
  <c r="O13" i="10"/>
  <c r="AB61" i="10"/>
  <c r="AC26" i="10"/>
  <c r="V66" i="10"/>
  <c r="U31" i="10"/>
  <c r="AD74" i="10"/>
  <c r="AC39" i="10"/>
  <c r="M47" i="10"/>
  <c r="N12" i="10"/>
  <c r="Q50" i="10"/>
  <c r="R15" i="10"/>
  <c r="V56" i="10"/>
  <c r="W21" i="10"/>
  <c r="W57" i="10"/>
  <c r="X22" i="10"/>
  <c r="S53" i="10"/>
  <c r="T18" i="10"/>
  <c r="J55" i="10"/>
  <c r="I20" i="10"/>
  <c r="G52" i="10"/>
  <c r="F17" i="10"/>
  <c r="F52" i="10" s="1"/>
  <c r="AB73" i="10" l="1"/>
  <c r="AA38" i="10"/>
  <c r="Z59" i="10"/>
  <c r="AA24" i="10"/>
  <c r="O48" i="10"/>
  <c r="P13" i="10"/>
  <c r="R50" i="10"/>
  <c r="S15" i="10"/>
  <c r="H53" i="10"/>
  <c r="G18" i="10"/>
  <c r="AG64" i="10"/>
  <c r="AH29" i="10"/>
  <c r="AD63" i="10"/>
  <c r="AE28" i="10"/>
  <c r="T65" i="10"/>
  <c r="S30" i="10"/>
  <c r="R64" i="10"/>
  <c r="Q29" i="10"/>
  <c r="R51" i="10"/>
  <c r="S16" i="10"/>
  <c r="J57" i="10"/>
  <c r="I22" i="10"/>
  <c r="AC62" i="10"/>
  <c r="AD27" i="10"/>
  <c r="Q62" i="10"/>
  <c r="P27" i="10"/>
  <c r="V54" i="10"/>
  <c r="W19" i="10"/>
  <c r="W69" i="10"/>
  <c r="V34" i="10"/>
  <c r="W56" i="10"/>
  <c r="X21" i="10"/>
  <c r="U67" i="10"/>
  <c r="T32" i="10"/>
  <c r="L58" i="10"/>
  <c r="K23" i="10"/>
  <c r="I55" i="10"/>
  <c r="H20" i="10"/>
  <c r="AA72" i="10"/>
  <c r="Z37" i="10"/>
  <c r="U66" i="10"/>
  <c r="T31" i="10"/>
  <c r="Z71" i="10"/>
  <c r="Y36" i="10"/>
  <c r="W68" i="10"/>
  <c r="V33" i="10"/>
  <c r="K56" i="10"/>
  <c r="J21" i="10"/>
  <c r="I54" i="10"/>
  <c r="H19" i="10"/>
  <c r="Y58" i="10"/>
  <c r="Z23" i="10"/>
  <c r="N59" i="10"/>
  <c r="M24" i="10"/>
  <c r="P63" i="10"/>
  <c r="O28" i="10"/>
  <c r="AH67" i="10"/>
  <c r="AI32" i="10"/>
  <c r="AI67" i="10" s="1"/>
  <c r="M46" i="10"/>
  <c r="N11" i="10"/>
  <c r="T53" i="10"/>
  <c r="U18" i="10"/>
  <c r="M45" i="10"/>
  <c r="N10" i="10"/>
  <c r="N47" i="10"/>
  <c r="O12" i="10"/>
  <c r="AG66" i="10"/>
  <c r="AH31" i="10"/>
  <c r="X57" i="10"/>
  <c r="Y22" i="10"/>
  <c r="AC61" i="10"/>
  <c r="AD26" i="10"/>
  <c r="U52" i="10"/>
  <c r="V17" i="10"/>
  <c r="P49" i="10"/>
  <c r="Q14" i="10"/>
  <c r="AA60" i="10"/>
  <c r="AB25" i="10"/>
  <c r="O60" i="10"/>
  <c r="N25" i="10"/>
  <c r="W55" i="10"/>
  <c r="X20" i="10"/>
  <c r="Y70" i="10"/>
  <c r="X35" i="10"/>
  <c r="O61" i="10"/>
  <c r="N26" i="10"/>
  <c r="AG65" i="10"/>
  <c r="AH30" i="10"/>
  <c r="AC74" i="10"/>
  <c r="AB39" i="10"/>
  <c r="AD61" i="10" l="1"/>
  <c r="AE26" i="10"/>
  <c r="X55" i="10"/>
  <c r="Y20" i="10"/>
  <c r="Y57" i="10"/>
  <c r="Z22" i="10"/>
  <c r="V68" i="10"/>
  <c r="U33" i="10"/>
  <c r="T67" i="10"/>
  <c r="S32" i="10"/>
  <c r="I57" i="10"/>
  <c r="H22" i="10"/>
  <c r="G53" i="10"/>
  <c r="F18" i="10"/>
  <c r="F53" i="10" s="1"/>
  <c r="N46" i="10"/>
  <c r="O11" i="10"/>
  <c r="AH64" i="10"/>
  <c r="AI29" i="10"/>
  <c r="AI64" i="10" s="1"/>
  <c r="N60" i="10"/>
  <c r="M25" i="10"/>
  <c r="AH66" i="10"/>
  <c r="AI31" i="10"/>
  <c r="AI66" i="10" s="1"/>
  <c r="O63" i="10"/>
  <c r="N28" i="10"/>
  <c r="Y71" i="10"/>
  <c r="X36" i="10"/>
  <c r="X56" i="10"/>
  <c r="Y21" i="10"/>
  <c r="S51" i="10"/>
  <c r="T16" i="10"/>
  <c r="S50" i="10"/>
  <c r="T15" i="10"/>
  <c r="X70" i="10"/>
  <c r="W35" i="10"/>
  <c r="K58" i="10"/>
  <c r="J23" i="10"/>
  <c r="AB74" i="10"/>
  <c r="AA39" i="10"/>
  <c r="T66" i="10"/>
  <c r="S31" i="10"/>
  <c r="V69" i="10"/>
  <c r="U34" i="10"/>
  <c r="Q64" i="10"/>
  <c r="P29" i="10"/>
  <c r="P48" i="10"/>
  <c r="Q13" i="10"/>
  <c r="AD62" i="10"/>
  <c r="AE27" i="10"/>
  <c r="M59" i="10"/>
  <c r="L24" i="10"/>
  <c r="AH65" i="10"/>
  <c r="AI30" i="10"/>
  <c r="AI65" i="10" s="1"/>
  <c r="Q49" i="10"/>
  <c r="R14" i="10"/>
  <c r="N45" i="10"/>
  <c r="O10" i="10"/>
  <c r="Z58" i="10"/>
  <c r="AA23" i="10"/>
  <c r="Z72" i="10"/>
  <c r="Y37" i="10"/>
  <c r="W54" i="10"/>
  <c r="X19" i="10"/>
  <c r="S65" i="10"/>
  <c r="R30" i="10"/>
  <c r="AA59" i="10"/>
  <c r="AB24" i="10"/>
  <c r="AB60" i="10"/>
  <c r="AC25" i="10"/>
  <c r="N61" i="10"/>
  <c r="M26" i="10"/>
  <c r="V52" i="10"/>
  <c r="W17" i="10"/>
  <c r="U53" i="10"/>
  <c r="V18" i="10"/>
  <c r="H54" i="10"/>
  <c r="G19" i="10"/>
  <c r="H55" i="10"/>
  <c r="G20" i="10"/>
  <c r="P62" i="10"/>
  <c r="O27" i="10"/>
  <c r="AE63" i="10"/>
  <c r="AF28" i="10"/>
  <c r="AA73" i="10"/>
  <c r="Z38" i="10"/>
  <c r="J56" i="10"/>
  <c r="I21" i="10"/>
  <c r="O47" i="10"/>
  <c r="P12" i="10"/>
  <c r="J58" i="10" l="1"/>
  <c r="I23" i="10"/>
  <c r="AF63" i="10"/>
  <c r="AG28" i="10"/>
  <c r="M61" i="10"/>
  <c r="L26" i="10"/>
  <c r="AA58" i="10"/>
  <c r="AB23" i="10"/>
  <c r="Q48" i="10"/>
  <c r="R13" i="10"/>
  <c r="W70" i="10"/>
  <c r="V35" i="10"/>
  <c r="S67" i="10"/>
  <c r="R32" i="10"/>
  <c r="N63" i="10"/>
  <c r="M28" i="10"/>
  <c r="H57" i="10"/>
  <c r="G22" i="10"/>
  <c r="O62" i="10"/>
  <c r="N27" i="10"/>
  <c r="AC60" i="10"/>
  <c r="AD25" i="10"/>
  <c r="O45" i="10"/>
  <c r="P10" i="10"/>
  <c r="P64" i="10"/>
  <c r="O29" i="10"/>
  <c r="T50" i="10"/>
  <c r="U15" i="10"/>
  <c r="M60" i="10"/>
  <c r="L25" i="10"/>
  <c r="U68" i="10"/>
  <c r="T33" i="10"/>
  <c r="W52" i="10"/>
  <c r="X17" i="10"/>
  <c r="Z73" i="10"/>
  <c r="Y38" i="10"/>
  <c r="R49" i="10"/>
  <c r="S14" i="10"/>
  <c r="U69" i="10"/>
  <c r="T34" i="10"/>
  <c r="T51" i="10"/>
  <c r="U16" i="10"/>
  <c r="Z57" i="10"/>
  <c r="AA22" i="10"/>
  <c r="AE62" i="10"/>
  <c r="AF27" i="10"/>
  <c r="P47" i="10"/>
  <c r="Q12" i="10"/>
  <c r="G54" i="10"/>
  <c r="F19" i="10"/>
  <c r="F54" i="10" s="1"/>
  <c r="R65" i="10"/>
  <c r="Q30" i="10"/>
  <c r="S66" i="10"/>
  <c r="R31" i="10"/>
  <c r="Y56" i="10"/>
  <c r="Z21" i="10"/>
  <c r="O46" i="10"/>
  <c r="P11" i="10"/>
  <c r="Y55" i="10"/>
  <c r="Z20" i="10"/>
  <c r="G55" i="10"/>
  <c r="F20" i="10"/>
  <c r="F55" i="10" s="1"/>
  <c r="I56" i="10"/>
  <c r="H21" i="10"/>
  <c r="V53" i="10"/>
  <c r="W18" i="10"/>
  <c r="X54" i="10"/>
  <c r="Y19" i="10"/>
  <c r="L59" i="10"/>
  <c r="K24" i="10"/>
  <c r="AA74" i="10"/>
  <c r="Z39" i="10"/>
  <c r="X71" i="10"/>
  <c r="W36" i="10"/>
  <c r="AE61" i="10"/>
  <c r="AF26" i="10"/>
  <c r="Y72" i="10"/>
  <c r="X37" i="10"/>
  <c r="AB59" i="10"/>
  <c r="AC24" i="10"/>
  <c r="P45" i="10" l="1"/>
  <c r="Q10" i="10"/>
  <c r="R48" i="10"/>
  <c r="S13" i="10"/>
  <c r="N62" i="10"/>
  <c r="M27" i="10"/>
  <c r="AB58" i="10"/>
  <c r="AC23" i="10"/>
  <c r="Y73" i="10"/>
  <c r="X38" i="10"/>
  <c r="AF62" i="10"/>
  <c r="AG27" i="10"/>
  <c r="Z74" i="10"/>
  <c r="Y39" i="10"/>
  <c r="L60" i="10"/>
  <c r="K25" i="10"/>
  <c r="X52" i="10"/>
  <c r="Y17" i="10"/>
  <c r="Z56" i="10"/>
  <c r="AA21" i="10"/>
  <c r="Q47" i="10"/>
  <c r="R12" i="10"/>
  <c r="K59" i="10"/>
  <c r="J24" i="10"/>
  <c r="AC59" i="10"/>
  <c r="AD24" i="10"/>
  <c r="R66" i="10"/>
  <c r="Q31" i="10"/>
  <c r="H56" i="10"/>
  <c r="G21" i="10"/>
  <c r="U50" i="10"/>
  <c r="V15" i="10"/>
  <c r="AG63" i="10"/>
  <c r="AH28" i="10"/>
  <c r="Y54" i="10"/>
  <c r="Z19" i="10"/>
  <c r="G57" i="10"/>
  <c r="F22" i="10"/>
  <c r="F57" i="10" s="1"/>
  <c r="V70" i="10"/>
  <c r="U35" i="10"/>
  <c r="AD60" i="10"/>
  <c r="AE25" i="10"/>
  <c r="T68" i="10"/>
  <c r="S33" i="10"/>
  <c r="X72" i="10"/>
  <c r="W37" i="10"/>
  <c r="U51" i="10"/>
  <c r="V16" i="10"/>
  <c r="W71" i="10"/>
  <c r="V36" i="10"/>
  <c r="S49" i="10"/>
  <c r="T14" i="10"/>
  <c r="O64" i="10"/>
  <c r="N29" i="10"/>
  <c r="R67" i="10"/>
  <c r="Q32" i="10"/>
  <c r="I58" i="10"/>
  <c r="H23" i="10"/>
  <c r="Z55" i="10"/>
  <c r="AA20" i="10"/>
  <c r="P46" i="10"/>
  <c r="Q11" i="10"/>
  <c r="AA57" i="10"/>
  <c r="AB22" i="10"/>
  <c r="W53" i="10"/>
  <c r="X18" i="10"/>
  <c r="L61" i="10"/>
  <c r="K26" i="10"/>
  <c r="AF61" i="10"/>
  <c r="AG26" i="10"/>
  <c r="Q65" i="10"/>
  <c r="P30" i="10"/>
  <c r="T69" i="10"/>
  <c r="S34" i="10"/>
  <c r="M63" i="10"/>
  <c r="L28" i="10"/>
  <c r="Z54" i="10" l="1"/>
  <c r="AA19" i="10"/>
  <c r="J59" i="10"/>
  <c r="I24" i="10"/>
  <c r="K61" i="10"/>
  <c r="J26" i="10"/>
  <c r="H58" i="10"/>
  <c r="G23" i="10"/>
  <c r="P65" i="10"/>
  <c r="O30" i="10"/>
  <c r="S68" i="10"/>
  <c r="R33" i="10"/>
  <c r="M62" i="10"/>
  <c r="L27" i="10"/>
  <c r="AG62" i="10"/>
  <c r="AH27" i="10"/>
  <c r="R47" i="10"/>
  <c r="S12" i="10"/>
  <c r="V50" i="10"/>
  <c r="W15" i="10"/>
  <c r="X73" i="10"/>
  <c r="W38" i="10"/>
  <c r="AC58" i="10"/>
  <c r="AD23" i="10"/>
  <c r="AE60" i="10"/>
  <c r="AF25" i="10"/>
  <c r="L63" i="10"/>
  <c r="K28" i="10"/>
  <c r="T49" i="10"/>
  <c r="U14" i="10"/>
  <c r="U70" i="10"/>
  <c r="T35" i="10"/>
  <c r="Q66" i="10"/>
  <c r="P31" i="10"/>
  <c r="K60" i="10"/>
  <c r="J25" i="10"/>
  <c r="S48" i="10"/>
  <c r="T13" i="10"/>
  <c r="W72" i="10"/>
  <c r="V37" i="10"/>
  <c r="AA56" i="10"/>
  <c r="AB21" i="10"/>
  <c r="Y52" i="10"/>
  <c r="Z17" i="10"/>
  <c r="AA55" i="10"/>
  <c r="AB20" i="10"/>
  <c r="AH63" i="10"/>
  <c r="AI28" i="10"/>
  <c r="AI63" i="10" s="1"/>
  <c r="N64" i="10"/>
  <c r="M29" i="10"/>
  <c r="V71" i="10"/>
  <c r="U36" i="10"/>
  <c r="AD59" i="10"/>
  <c r="AE24" i="10"/>
  <c r="Y74" i="10"/>
  <c r="X39" i="10"/>
  <c r="Q45" i="10"/>
  <c r="R10" i="10"/>
  <c r="V51" i="10"/>
  <c r="W16" i="10"/>
  <c r="AG61" i="10"/>
  <c r="AH26" i="10"/>
  <c r="Q67" i="10"/>
  <c r="P32" i="10"/>
  <c r="X53" i="10"/>
  <c r="Y18" i="10"/>
  <c r="G56" i="10"/>
  <c r="F21" i="10"/>
  <c r="F56" i="10" s="1"/>
  <c r="AB57" i="10"/>
  <c r="AC22" i="10"/>
  <c r="S69" i="10"/>
  <c r="R34" i="10"/>
  <c r="Q46" i="10"/>
  <c r="R11" i="10"/>
  <c r="AC57" i="10" l="1"/>
  <c r="AD22" i="10"/>
  <c r="R45" i="10"/>
  <c r="S10" i="10"/>
  <c r="AB55" i="10"/>
  <c r="AC20" i="10"/>
  <c r="P66" i="10"/>
  <c r="O31" i="10"/>
  <c r="W73" i="10"/>
  <c r="V38" i="10"/>
  <c r="O65" i="10"/>
  <c r="N30" i="10"/>
  <c r="X74" i="10"/>
  <c r="W39" i="10"/>
  <c r="W50" i="10"/>
  <c r="X15" i="10"/>
  <c r="G58" i="10"/>
  <c r="F23" i="10"/>
  <c r="F58" i="10" s="1"/>
  <c r="J60" i="10"/>
  <c r="I25" i="10"/>
  <c r="AE59" i="10"/>
  <c r="AF24" i="10"/>
  <c r="AB56" i="10"/>
  <c r="AC21" i="10"/>
  <c r="U49" i="10"/>
  <c r="V14" i="10"/>
  <c r="S47" i="10"/>
  <c r="T12" i="10"/>
  <c r="J61" i="10"/>
  <c r="I26" i="10"/>
  <c r="W51" i="10"/>
  <c r="X16" i="10"/>
  <c r="R68" i="10"/>
  <c r="Q33" i="10"/>
  <c r="P67" i="10"/>
  <c r="O32" i="10"/>
  <c r="U71" i="10"/>
  <c r="T36" i="10"/>
  <c r="V72" i="10"/>
  <c r="U37" i="10"/>
  <c r="K63" i="10"/>
  <c r="J28" i="10"/>
  <c r="AH62" i="10"/>
  <c r="AI27" i="10"/>
  <c r="AI62" i="10" s="1"/>
  <c r="I59" i="10"/>
  <c r="H24" i="10"/>
  <c r="AD58" i="10"/>
  <c r="AE23" i="10"/>
  <c r="T70" i="10"/>
  <c r="S35" i="10"/>
  <c r="R46" i="10"/>
  <c r="S11" i="10"/>
  <c r="AH61" i="10"/>
  <c r="AI26" i="10"/>
  <c r="AI61" i="10" s="1"/>
  <c r="M64" i="10"/>
  <c r="L29" i="10"/>
  <c r="T48" i="10"/>
  <c r="U13" i="10"/>
  <c r="AF60" i="10"/>
  <c r="AG25" i="10"/>
  <c r="L62" i="10"/>
  <c r="K27" i="10"/>
  <c r="AA54" i="10"/>
  <c r="AB19" i="10"/>
  <c r="R69" i="10"/>
  <c r="Q34" i="10"/>
  <c r="Z52" i="10"/>
  <c r="AA17" i="10"/>
  <c r="Y53" i="10"/>
  <c r="Z18" i="10"/>
  <c r="O67" i="10" l="1"/>
  <c r="N32" i="10"/>
  <c r="O66" i="10"/>
  <c r="N31" i="10"/>
  <c r="V73" i="10"/>
  <c r="U38" i="10"/>
  <c r="N65" i="10"/>
  <c r="M30" i="10"/>
  <c r="AF59" i="10"/>
  <c r="AG24" i="10"/>
  <c r="AG60" i="10"/>
  <c r="AH25" i="10"/>
  <c r="H59" i="10"/>
  <c r="G24" i="10"/>
  <c r="AA52" i="10"/>
  <c r="AB17" i="10"/>
  <c r="L64" i="10"/>
  <c r="K29" i="10"/>
  <c r="Q69" i="10"/>
  <c r="P34" i="10"/>
  <c r="S46" i="10"/>
  <c r="T11" i="10"/>
  <c r="S45" i="10"/>
  <c r="T10" i="10"/>
  <c r="AC56" i="10"/>
  <c r="AD21" i="10"/>
  <c r="Q68" i="10"/>
  <c r="P33" i="10"/>
  <c r="I60" i="10"/>
  <c r="H25" i="10"/>
  <c r="U48" i="10"/>
  <c r="V13" i="10"/>
  <c r="X51" i="10"/>
  <c r="Y16" i="10"/>
  <c r="I61" i="10"/>
  <c r="H26" i="10"/>
  <c r="T71" i="10"/>
  <c r="S36" i="10"/>
  <c r="W74" i="10"/>
  <c r="V39" i="10"/>
  <c r="AD57" i="10"/>
  <c r="AE22" i="10"/>
  <c r="AE58" i="10"/>
  <c r="AF23" i="10"/>
  <c r="Z53" i="10"/>
  <c r="AA18" i="10"/>
  <c r="J63" i="10"/>
  <c r="I28" i="10"/>
  <c r="AC55" i="10"/>
  <c r="AD20" i="10"/>
  <c r="AB54" i="10"/>
  <c r="AC19" i="10"/>
  <c r="U72" i="10"/>
  <c r="T37" i="10"/>
  <c r="T47" i="10"/>
  <c r="U12" i="10"/>
  <c r="X50" i="10"/>
  <c r="Y15" i="10"/>
  <c r="K62" i="10"/>
  <c r="J27" i="10"/>
  <c r="S70" i="10"/>
  <c r="R35" i="10"/>
  <c r="V49" i="10"/>
  <c r="W14" i="10"/>
  <c r="J62" i="10" l="1"/>
  <c r="I27" i="10"/>
  <c r="H61" i="10"/>
  <c r="G26" i="10"/>
  <c r="AG59" i="10"/>
  <c r="AH24" i="10"/>
  <c r="P69" i="10"/>
  <c r="O34" i="10"/>
  <c r="Y51" i="10"/>
  <c r="Z16" i="10"/>
  <c r="U47" i="10"/>
  <c r="V12" i="10"/>
  <c r="V74" i="10"/>
  <c r="U39" i="10"/>
  <c r="N66" i="10"/>
  <c r="M31" i="10"/>
  <c r="T45" i="10"/>
  <c r="U10" i="10"/>
  <c r="AA53" i="10"/>
  <c r="AB18" i="10"/>
  <c r="AF58" i="10"/>
  <c r="AG23" i="10"/>
  <c r="T72" i="10"/>
  <c r="S37" i="10"/>
  <c r="AH60" i="10"/>
  <c r="AI25" i="10"/>
  <c r="AI60" i="10" s="1"/>
  <c r="Y50" i="10"/>
  <c r="Z15" i="10"/>
  <c r="V48" i="10"/>
  <c r="W13" i="10"/>
  <c r="H60" i="10"/>
  <c r="G25" i="10"/>
  <c r="S71" i="10"/>
  <c r="R36" i="10"/>
  <c r="G59" i="10"/>
  <c r="F24" i="10"/>
  <c r="F59" i="10" s="1"/>
  <c r="N67" i="10"/>
  <c r="M32" i="10"/>
  <c r="I63" i="10"/>
  <c r="H28" i="10"/>
  <c r="T46" i="10"/>
  <c r="U11" i="10"/>
  <c r="M65" i="10"/>
  <c r="L30" i="10"/>
  <c r="AE57" i="10"/>
  <c r="AF22" i="10"/>
  <c r="K64" i="10"/>
  <c r="J29" i="10"/>
  <c r="U73" i="10"/>
  <c r="T38" i="10"/>
  <c r="W49" i="10"/>
  <c r="X14" i="10"/>
  <c r="AC54" i="10"/>
  <c r="AD19" i="10"/>
  <c r="P68" i="10"/>
  <c r="O33" i="10"/>
  <c r="AB52" i="10"/>
  <c r="AC17" i="10"/>
  <c r="R70" i="10"/>
  <c r="Q35" i="10"/>
  <c r="AD55" i="10"/>
  <c r="AE20" i="10"/>
  <c r="AD56" i="10"/>
  <c r="AE21" i="10"/>
  <c r="J64" i="10" l="1"/>
  <c r="I29" i="10"/>
  <c r="AF57" i="10"/>
  <c r="AG22" i="10"/>
  <c r="R71" i="10"/>
  <c r="Q36" i="10"/>
  <c r="AG58" i="10"/>
  <c r="AH23" i="10"/>
  <c r="Z51" i="10"/>
  <c r="AA16" i="10"/>
  <c r="Q70" i="10"/>
  <c r="P35" i="10"/>
  <c r="S72" i="10"/>
  <c r="R37" i="10"/>
  <c r="O68" i="10"/>
  <c r="N33" i="10"/>
  <c r="L65" i="10"/>
  <c r="K30" i="10"/>
  <c r="G60" i="10"/>
  <c r="F25" i="10"/>
  <c r="F60" i="10" s="1"/>
  <c r="AB53" i="10"/>
  <c r="AC18" i="10"/>
  <c r="O69" i="10"/>
  <c r="N34" i="10"/>
  <c r="V47" i="10"/>
  <c r="W12" i="10"/>
  <c r="U46" i="10"/>
  <c r="V11" i="10"/>
  <c r="W48" i="10"/>
  <c r="X13" i="10"/>
  <c r="U45" i="10"/>
  <c r="V10" i="10"/>
  <c r="AH59" i="10"/>
  <c r="AI24" i="10"/>
  <c r="AI59" i="10" s="1"/>
  <c r="AE56" i="10"/>
  <c r="AF21" i="10"/>
  <c r="X49" i="10"/>
  <c r="Y14" i="10"/>
  <c r="H63" i="10"/>
  <c r="G28" i="10"/>
  <c r="Z50" i="10"/>
  <c r="AA15" i="10"/>
  <c r="M66" i="10"/>
  <c r="L31" i="10"/>
  <c r="G61" i="10"/>
  <c r="F26" i="10"/>
  <c r="F61" i="10" s="1"/>
  <c r="AC52" i="10"/>
  <c r="AD17" i="10"/>
  <c r="AD54" i="10"/>
  <c r="AE19" i="10"/>
  <c r="AE55" i="10"/>
  <c r="AF20" i="10"/>
  <c r="T73" i="10"/>
  <c r="S38" i="10"/>
  <c r="M67" i="10"/>
  <c r="L32" i="10"/>
  <c r="U74" i="10"/>
  <c r="T39" i="10"/>
  <c r="I62" i="10"/>
  <c r="H27" i="10"/>
  <c r="AF56" i="10" l="1"/>
  <c r="AG21" i="10"/>
  <c r="T74" i="10"/>
  <c r="S39" i="10"/>
  <c r="AC53" i="10"/>
  <c r="AD18" i="10"/>
  <c r="AA51" i="10"/>
  <c r="AB16" i="10"/>
  <c r="N69" i="10"/>
  <c r="M34" i="10"/>
  <c r="V45" i="10"/>
  <c r="W10" i="10"/>
  <c r="AH58" i="10"/>
  <c r="AI23" i="10"/>
  <c r="AI58" i="10" s="1"/>
  <c r="P70" i="10"/>
  <c r="O35" i="10"/>
  <c r="H62" i="10"/>
  <c r="G27" i="10"/>
  <c r="AA50" i="10"/>
  <c r="AB15" i="10"/>
  <c r="K65" i="10"/>
  <c r="J30" i="10"/>
  <c r="Q71" i="10"/>
  <c r="P36" i="10"/>
  <c r="AD52" i="10"/>
  <c r="AE17" i="10"/>
  <c r="L67" i="10"/>
  <c r="K32" i="10"/>
  <c r="AF55" i="10"/>
  <c r="AG20" i="10"/>
  <c r="G63" i="10"/>
  <c r="F28" i="10"/>
  <c r="F63" i="10" s="1"/>
  <c r="V46" i="10"/>
  <c r="W11" i="10"/>
  <c r="N68" i="10"/>
  <c r="M33" i="10"/>
  <c r="AG57" i="10"/>
  <c r="AH22" i="10"/>
  <c r="L66" i="10"/>
  <c r="K31" i="10"/>
  <c r="X48" i="10"/>
  <c r="Y13" i="10"/>
  <c r="AE54" i="10"/>
  <c r="AF19" i="10"/>
  <c r="Y49" i="10"/>
  <c r="Z14" i="10"/>
  <c r="W47" i="10"/>
  <c r="X12" i="10"/>
  <c r="R72" i="10"/>
  <c r="Q37" i="10"/>
  <c r="I64" i="10"/>
  <c r="H29" i="10"/>
  <c r="S73" i="10"/>
  <c r="R38" i="10"/>
  <c r="W46" i="10" l="1"/>
  <c r="X11" i="10"/>
  <c r="J65" i="10"/>
  <c r="I30" i="10"/>
  <c r="M69" i="10"/>
  <c r="L34" i="10"/>
  <c r="W45" i="10"/>
  <c r="X10" i="10"/>
  <c r="AB50" i="10"/>
  <c r="AC15" i="10"/>
  <c r="AB51" i="10"/>
  <c r="AC16" i="10"/>
  <c r="X47" i="10"/>
  <c r="Y12" i="10"/>
  <c r="P71" i="10"/>
  <c r="O36" i="10"/>
  <c r="R73" i="10"/>
  <c r="Q38" i="10"/>
  <c r="AD53" i="10"/>
  <c r="AE18" i="10"/>
  <c r="G62" i="10"/>
  <c r="F27" i="10"/>
  <c r="F62" i="10" s="1"/>
  <c r="H64" i="10"/>
  <c r="G29" i="10"/>
  <c r="K66" i="10"/>
  <c r="J31" i="10"/>
  <c r="K67" i="10"/>
  <c r="J32" i="10"/>
  <c r="O70" i="10"/>
  <c r="N35" i="10"/>
  <c r="S74" i="10"/>
  <c r="R39" i="10"/>
  <c r="M68" i="10"/>
  <c r="L33" i="10"/>
  <c r="Z49" i="10"/>
  <c r="AA14" i="10"/>
  <c r="AF54" i="10"/>
  <c r="AG19" i="10"/>
  <c r="Y48" i="10"/>
  <c r="Z13" i="10"/>
  <c r="AG55" i="10"/>
  <c r="AH20" i="10"/>
  <c r="Q72" i="10"/>
  <c r="P37" i="10"/>
  <c r="AH57" i="10"/>
  <c r="AI22" i="10"/>
  <c r="AI57" i="10" s="1"/>
  <c r="AE52" i="10"/>
  <c r="AF17" i="10"/>
  <c r="AG56" i="10"/>
  <c r="AH21" i="10"/>
  <c r="AC51" i="10" l="1"/>
  <c r="AD16" i="10"/>
  <c r="AC50" i="10"/>
  <c r="AD15" i="10"/>
  <c r="AA49" i="10"/>
  <c r="AB14" i="10"/>
  <c r="AE53" i="10"/>
  <c r="AF18" i="10"/>
  <c r="R74" i="10"/>
  <c r="Q39" i="10"/>
  <c r="N70" i="10"/>
  <c r="M35" i="10"/>
  <c r="Z48" i="10"/>
  <c r="AA13" i="10"/>
  <c r="J67" i="10"/>
  <c r="I32" i="10"/>
  <c r="I65" i="10"/>
  <c r="H30" i="10"/>
  <c r="G64" i="10"/>
  <c r="F29" i="10"/>
  <c r="F64" i="10" s="1"/>
  <c r="X45" i="10"/>
  <c r="Y10" i="10"/>
  <c r="L69" i="10"/>
  <c r="K34" i="10"/>
  <c r="AF52" i="10"/>
  <c r="AG17" i="10"/>
  <c r="P72" i="10"/>
  <c r="O37" i="10"/>
  <c r="AH55" i="10"/>
  <c r="AI20" i="10"/>
  <c r="AI55" i="10" s="1"/>
  <c r="J66" i="10"/>
  <c r="I31" i="10"/>
  <c r="Y47" i="10"/>
  <c r="Z12" i="10"/>
  <c r="X46" i="10"/>
  <c r="Y11" i="10"/>
  <c r="L68" i="10"/>
  <c r="K33" i="10"/>
  <c r="Q73" i="10"/>
  <c r="P38" i="10"/>
  <c r="O71" i="10"/>
  <c r="N36" i="10"/>
  <c r="AH56" i="10"/>
  <c r="AI21" i="10"/>
  <c r="AI56" i="10" s="1"/>
  <c r="AG54" i="10"/>
  <c r="AH19" i="10"/>
  <c r="AH54" i="10" l="1"/>
  <c r="AI19" i="10"/>
  <c r="AI54" i="10" s="1"/>
  <c r="Y45" i="10"/>
  <c r="Z10" i="10"/>
  <c r="Q74" i="10"/>
  <c r="P39" i="10"/>
  <c r="AF53" i="10"/>
  <c r="AG18" i="10"/>
  <c r="Y46" i="10"/>
  <c r="Z11" i="10"/>
  <c r="N71" i="10"/>
  <c r="M36" i="10"/>
  <c r="K69" i="10"/>
  <c r="J34" i="10"/>
  <c r="Z47" i="10"/>
  <c r="AA12" i="10"/>
  <c r="H65" i="10"/>
  <c r="G30" i="10"/>
  <c r="O72" i="10"/>
  <c r="N37" i="10"/>
  <c r="I67" i="10"/>
  <c r="H32" i="10"/>
  <c r="AD50" i="10"/>
  <c r="AE15" i="10"/>
  <c r="I66" i="10"/>
  <c r="H31" i="10"/>
  <c r="K68" i="10"/>
  <c r="J33" i="10"/>
  <c r="AG52" i="10"/>
  <c r="AH17" i="10"/>
  <c r="AA48" i="10"/>
  <c r="AB13" i="10"/>
  <c r="AD51" i="10"/>
  <c r="AE16" i="10"/>
  <c r="M70" i="10"/>
  <c r="L35" i="10"/>
  <c r="AB49" i="10"/>
  <c r="AC14" i="10"/>
  <c r="P73" i="10"/>
  <c r="O38" i="10"/>
  <c r="Z46" i="10" l="1"/>
  <c r="AA11" i="10"/>
  <c r="AE50" i="10"/>
  <c r="AF15" i="10"/>
  <c r="N72" i="10"/>
  <c r="M37" i="10"/>
  <c r="AG53" i="10"/>
  <c r="AH18" i="10"/>
  <c r="P74" i="10"/>
  <c r="O39" i="10"/>
  <c r="M71" i="10"/>
  <c r="L36" i="10"/>
  <c r="AE51" i="10"/>
  <c r="AF16" i="10"/>
  <c r="J68" i="10"/>
  <c r="I33" i="10"/>
  <c r="AA47" i="10"/>
  <c r="AB12" i="10"/>
  <c r="Z45" i="10"/>
  <c r="AA10" i="10"/>
  <c r="H67" i="10"/>
  <c r="G32" i="10"/>
  <c r="AB48" i="10"/>
  <c r="AC13" i="10"/>
  <c r="AH52" i="10"/>
  <c r="AI17" i="10"/>
  <c r="AI52" i="10" s="1"/>
  <c r="O73" i="10"/>
  <c r="N38" i="10"/>
  <c r="AC49" i="10"/>
  <c r="AD14" i="10"/>
  <c r="H66" i="10"/>
  <c r="G31" i="10"/>
  <c r="J69" i="10"/>
  <c r="I34" i="10"/>
  <c r="L70" i="10"/>
  <c r="K35" i="10"/>
  <c r="G65" i="10"/>
  <c r="F30" i="10"/>
  <c r="F65" i="10" s="1"/>
  <c r="K70" i="10" l="1"/>
  <c r="J35" i="10"/>
  <c r="L71" i="10"/>
  <c r="K36" i="10"/>
  <c r="I69" i="10"/>
  <c r="H34" i="10"/>
  <c r="O74" i="10"/>
  <c r="N39" i="10"/>
  <c r="G66" i="10"/>
  <c r="F31" i="10"/>
  <c r="F66" i="10" s="1"/>
  <c r="AH53" i="10"/>
  <c r="AI18" i="10"/>
  <c r="AI53" i="10" s="1"/>
  <c r="AD49" i="10"/>
  <c r="AE14" i="10"/>
  <c r="M72" i="10"/>
  <c r="L37" i="10"/>
  <c r="N73" i="10"/>
  <c r="M38" i="10"/>
  <c r="I68" i="10"/>
  <c r="H33" i="10"/>
  <c r="AF51" i="10"/>
  <c r="AG16" i="10"/>
  <c r="AA46" i="10"/>
  <c r="AB11" i="10"/>
  <c r="AC48" i="10"/>
  <c r="AD13" i="10"/>
  <c r="G67" i="10"/>
  <c r="F32" i="10"/>
  <c r="F67" i="10" s="1"/>
  <c r="AA45" i="10"/>
  <c r="AB10" i="10"/>
  <c r="AB47" i="10"/>
  <c r="AC12" i="10"/>
  <c r="AF50" i="10"/>
  <c r="AG15" i="10"/>
  <c r="AC47" i="10" l="1"/>
  <c r="AD12" i="10"/>
  <c r="H68" i="10"/>
  <c r="G33" i="10"/>
  <c r="N74" i="10"/>
  <c r="M39" i="10"/>
  <c r="M73" i="10"/>
  <c r="L38" i="10"/>
  <c r="AB46" i="10"/>
  <c r="AC11" i="10"/>
  <c r="AG50" i="10"/>
  <c r="AH15" i="10"/>
  <c r="K71" i="10"/>
  <c r="J36" i="10"/>
  <c r="AG51" i="10"/>
  <c r="AH16" i="10"/>
  <c r="H69" i="10"/>
  <c r="G34" i="10"/>
  <c r="L72" i="10"/>
  <c r="K37" i="10"/>
  <c r="AD48" i="10"/>
  <c r="AE13" i="10"/>
  <c r="AE49" i="10"/>
  <c r="AF14" i="10"/>
  <c r="J70" i="10"/>
  <c r="I35" i="10"/>
  <c r="AB45" i="10"/>
  <c r="AC10" i="10"/>
  <c r="AC46" i="10" l="1"/>
  <c r="AD11" i="10"/>
  <c r="AF49" i="10"/>
  <c r="AG14" i="10"/>
  <c r="AH51" i="10"/>
  <c r="AI16" i="10"/>
  <c r="AI51" i="10" s="1"/>
  <c r="AE48" i="10"/>
  <c r="AF13" i="10"/>
  <c r="K72" i="10"/>
  <c r="J37" i="10"/>
  <c r="L73" i="10"/>
  <c r="K38" i="10"/>
  <c r="G69" i="10"/>
  <c r="F34" i="10"/>
  <c r="F69" i="10" s="1"/>
  <c r="G68" i="10"/>
  <c r="F33" i="10"/>
  <c r="F68" i="10" s="1"/>
  <c r="I70" i="10"/>
  <c r="H35" i="10"/>
  <c r="J71" i="10"/>
  <c r="I36" i="10"/>
  <c r="AD47" i="10"/>
  <c r="AE12" i="10"/>
  <c r="AH50" i="10"/>
  <c r="AI15" i="10"/>
  <c r="AI50" i="10" s="1"/>
  <c r="M74" i="10"/>
  <c r="L39" i="10"/>
  <c r="AC45" i="10"/>
  <c r="AD10" i="10"/>
  <c r="K73" i="10" l="1"/>
  <c r="J38" i="10"/>
  <c r="AE47" i="10"/>
  <c r="AF12" i="10"/>
  <c r="I71" i="10"/>
  <c r="H36" i="10"/>
  <c r="H70" i="10"/>
  <c r="G35" i="10"/>
  <c r="J72" i="10"/>
  <c r="I37" i="10"/>
  <c r="AF48" i="10"/>
  <c r="AG13" i="10"/>
  <c r="AD45" i="10"/>
  <c r="AE10" i="10"/>
  <c r="AG49" i="10"/>
  <c r="AH14" i="10"/>
  <c r="L74" i="10"/>
  <c r="K39" i="10"/>
  <c r="AD46" i="10"/>
  <c r="AE11" i="10"/>
  <c r="I72" i="10" l="1"/>
  <c r="H37" i="10"/>
  <c r="AE46" i="10"/>
  <c r="AF11" i="10"/>
  <c r="H71" i="10"/>
  <c r="G36" i="10"/>
  <c r="AF47" i="10"/>
  <c r="AG12" i="10"/>
  <c r="AE45" i="10"/>
  <c r="AF10" i="10"/>
  <c r="J73" i="10"/>
  <c r="I38" i="10"/>
  <c r="AG48" i="10"/>
  <c r="AH13" i="10"/>
  <c r="G70" i="10"/>
  <c r="F35" i="10"/>
  <c r="F70" i="10" s="1"/>
  <c r="K74" i="10"/>
  <c r="J39" i="10"/>
  <c r="AH49" i="10"/>
  <c r="AI14" i="10"/>
  <c r="AI49" i="10" s="1"/>
  <c r="AF45" i="10" l="1"/>
  <c r="AG10" i="10"/>
  <c r="G71" i="10"/>
  <c r="F36" i="10"/>
  <c r="F71" i="10" s="1"/>
  <c r="I73" i="10"/>
  <c r="H38" i="10"/>
  <c r="J74" i="10"/>
  <c r="I39" i="10"/>
  <c r="H72" i="10"/>
  <c r="G37" i="10"/>
  <c r="AG47" i="10"/>
  <c r="AH12" i="10"/>
  <c r="AF46" i="10"/>
  <c r="AG11" i="10"/>
  <c r="AH48" i="10"/>
  <c r="AI13" i="10"/>
  <c r="AI48" i="10" s="1"/>
  <c r="AH47" i="10" l="1"/>
  <c r="AI12" i="10"/>
  <c r="AI47" i="10" s="1"/>
  <c r="G72" i="10"/>
  <c r="F37" i="10"/>
  <c r="F72" i="10" s="1"/>
  <c r="I74" i="10"/>
  <c r="H39" i="10"/>
  <c r="H73" i="10"/>
  <c r="G38" i="10"/>
  <c r="AG46" i="10"/>
  <c r="AH11" i="10"/>
  <c r="AG45" i="10"/>
  <c r="AH10" i="10"/>
  <c r="AH46" i="10" l="1"/>
  <c r="AI11" i="10"/>
  <c r="AI46" i="10" s="1"/>
  <c r="H74" i="10"/>
  <c r="G39" i="10"/>
  <c r="AH45" i="10"/>
  <c r="AI10" i="10"/>
  <c r="AI45" i="10" s="1"/>
  <c r="G73" i="10"/>
  <c r="F38" i="10"/>
  <c r="F73" i="10" s="1"/>
  <c r="G74" i="10" l="1"/>
  <c r="F39" i="10"/>
  <c r="F74"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tc={ED62A60F-E394-4815-95F9-534DD844B931}</author>
  </authors>
  <commentList>
    <comment ref="J9" authorId="0" shapeId="0" xr:uid="{ED62A60F-E394-4815-95F9-534DD844B931}">
      <text>
        <t>[Threaded comment]
Your version of Excel allows you to read this threaded comment; however, any edits to it will get removed if the file is opened in a newer version of Excel. Learn more: https://go.microsoft.com/fwlink/?linkid=870924
Comment:
    Reduction to exclude 3 circuit breakers from the original 21x132kV CBs arrangement.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tc={17674D2B-9EBC-402A-8365-ED9850C9E5CC}</author>
  </authors>
  <commentList>
    <comment ref="K9" authorId="0" shapeId="0" xr:uid="{17674D2B-9EBC-402A-8365-ED9850C9E5CC}">
      <text>
        <t xml:space="preserve">[Threaded comment]
Your version of Excel allows you to read this threaded comment; however, any edits to it will get removed if the file is opened in a newer version of Excel. Learn more: https://go.microsoft.com/fwlink/?linkid=870924
Comment:
    $1M deduction to exclude cap bank and civil cost of 4th Tx bay,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tc={566F169C-583B-46B9-8F05-997295221439}</author>
  </authors>
  <commentList>
    <comment ref="K9" authorId="0" shapeId="0" xr:uid="{566F169C-583B-46B9-8F05-997295221439}">
      <text>
        <t xml:space="preserve">[Threaded comment]
Your version of Excel allows you to read this threaded comment; however, any edits to it will get removed if the file is opened in a newer version of Excel. Learn more: https://go.microsoft.com/fwlink/?linkid=870924
Comment:
    $1M deduction to exclude cap bank and civil cost of 4th Tx bay, </t>
      </text>
    </comment>
  </commentList>
</comments>
</file>

<file path=xl/sharedStrings.xml><?xml version="1.0" encoding="utf-8"?>
<sst xmlns="http://schemas.openxmlformats.org/spreadsheetml/2006/main" count="1299" uniqueCount="403">
  <si>
    <t>All values in real $FY24 million</t>
  </si>
  <si>
    <t>Options Considered</t>
  </si>
  <si>
    <t>Network Capital Cost</t>
  </si>
  <si>
    <t>Comments</t>
  </si>
  <si>
    <t>Not pursued further due to upstream network constraints and site rezoned as residential high rise.</t>
  </si>
  <si>
    <t xml:space="preserve">Not commercially feasible. Expensive 132kV connections and site rezoned as residential high rise. </t>
  </si>
  <si>
    <t>Not pursued further due to upstream network constraints and need to acquire two sites.</t>
  </si>
  <si>
    <t>Site rezoned as residential high rise (updated value is considerably higher than initial assessment).</t>
  </si>
  <si>
    <t>Other options were initially considered but later disregarded. Refer to the comments column for details.</t>
  </si>
  <si>
    <t>An allowance for contingency is included to consider that options are at planning stage. No site specific investigations or concept design work has been undertaken.</t>
  </si>
  <si>
    <t>How options are defined</t>
  </si>
  <si>
    <t>Three substation arrangements to connect new customers</t>
  </si>
  <si>
    <t>A new 132/33KV Subtransmission Substation (STS)</t>
  </si>
  <si>
    <t>No issues</t>
  </si>
  <si>
    <t>A new 132 KV Subtransmission Switching Station (STSS)</t>
  </si>
  <si>
    <t>Not the preferred choice for data centre customers, which predominantly use 33kV input supply modules.</t>
  </si>
  <si>
    <t>A 132/33KV STS with expanded 132kV busbar</t>
  </si>
  <si>
    <t>Multiple supply choices for customers</t>
  </si>
  <si>
    <t>Arrangement to be adjusted to have no expansion of 132kV busbar</t>
  </si>
  <si>
    <t>Three connections to the upstream 132kV transmission network</t>
  </si>
  <si>
    <t>Loop into Feeder 92B (feeder corridor 1)</t>
  </si>
  <si>
    <t>Capacity available to meet initial requirements. It requires twin 2000mm2 cable per phase to maintain feeder rating capacity.</t>
  </si>
  <si>
    <t>Loop into Feeders 92A &amp; 92B (feeder corridor 1)</t>
  </si>
  <si>
    <t>Cost prohibitive. It requires twin 2000mm2 cables per phase and per feeder to maintain feeder rating capacity.</t>
  </si>
  <si>
    <t>Tee connection from Feeders 92G &amp; 92J (feeder corridor 2)</t>
  </si>
  <si>
    <t>Capacity available to meet initial requirements. It requires single 2000mm2 cable per phase to maintain feeder rating capacity.</t>
  </si>
  <si>
    <t>Note there are future capex requirements, which are common to all in terms of scope but different in terms of timing (sooner for connections to Feeder 92B or 92A/92B). They all assume a tee off from feeders 926 &amp; 927 is feasible.</t>
  </si>
  <si>
    <t>Additional notes</t>
  </si>
  <si>
    <t>Looping into Feeder 92B requires cable connections capable to achieve 550MVA capacity.</t>
  </si>
  <si>
    <t xml:space="preserve">New fibre optic links required </t>
  </si>
  <si>
    <t>In the case of connections to Feeder 92B, the only feasible cut-in point is near sport grounds (i.e. Site 3)</t>
  </si>
  <si>
    <t>Other locations are ruled out due to difficult access.</t>
  </si>
  <si>
    <t>Approximate length of underground cables required is between 3.0 and 3.9kms</t>
  </si>
  <si>
    <t>Looping into Feeders 92A &amp; 92B require cable connections capable to achieve 550MVA capacity.</t>
  </si>
  <si>
    <t>This capacity cannot be achieved with 4x132kV feeders in the same route. A second location is required to cut into the tower lines.</t>
  </si>
  <si>
    <t>This will involve clearing of Lane Cove National Park land, requiring consultation/negotiations and impacting delivery time.</t>
  </si>
  <si>
    <t>Cutting into both feeders will result in better management of 132kV load flows compared to cutting into one feeder only.</t>
  </si>
  <si>
    <t>UGOH pole farm from cutting into both feeders will have negative visual impact against national park surroundings.</t>
  </si>
  <si>
    <r>
      <t>Tee off from Feeders 92G and 92J is feasible with single 2000mm</t>
    </r>
    <r>
      <rPr>
        <i/>
        <vertAlign val="superscript"/>
        <sz val="11"/>
        <color theme="1"/>
        <rFont val="Aptos Narrow"/>
        <family val="2"/>
        <scheme val="minor"/>
      </rPr>
      <t>2</t>
    </r>
    <r>
      <rPr>
        <i/>
        <sz val="11"/>
        <color theme="1"/>
        <rFont val="Aptos Narrow"/>
        <family val="2"/>
        <scheme val="minor"/>
      </rPr>
      <t xml:space="preserve"> cable. The 290MVA rating per feeder can be achieved with this arrangement.</t>
    </r>
  </si>
  <si>
    <t>No communication upgrades are required in this option.</t>
  </si>
  <si>
    <r>
      <t>Two 132kV underground cables are required (sngle 2000mm</t>
    </r>
    <r>
      <rPr>
        <i/>
        <vertAlign val="superscript"/>
        <sz val="11"/>
        <color theme="1"/>
        <rFont val="Aptos Narrow"/>
        <family val="2"/>
        <scheme val="minor"/>
      </rPr>
      <t>2</t>
    </r>
    <r>
      <rPr>
        <i/>
        <sz val="11"/>
        <color theme="1"/>
        <rFont val="Aptos Narrow"/>
        <family val="2"/>
        <scheme val="minor"/>
      </rPr>
      <t xml:space="preserve"> cable per phase). Approximate length is between 6.4 and 7.1kms</t>
    </r>
  </si>
  <si>
    <t>This will impact a large number of residents but this has been done previously.</t>
  </si>
  <si>
    <t>Three sites proposed to accommodate a substation</t>
  </si>
  <si>
    <t>This site has been rezoned as residential high rise and its value has increased significantly. It could have limitations to accmmodate a substation with room for future expansion</t>
  </si>
  <si>
    <t>Large site capable to accommodate any of the substation arrangements.</t>
  </si>
  <si>
    <t>This site is too small for an STS but could be suitable for a small STSS. It is only an alternative to avoid the need ot twin 2000mm2 cables per phase to connect to the new Wallumatta STS.</t>
  </si>
  <si>
    <t>Site 1</t>
  </si>
  <si>
    <t>Site 2</t>
  </si>
  <si>
    <t>Site 3</t>
  </si>
  <si>
    <t>The combination of these parameters leads to 27 options, but:</t>
  </si>
  <si>
    <t>Site 3 is a site only suitable to accommodate a small switching station</t>
  </si>
  <si>
    <t>Site 1 is considerably more expensive and make connection to customers more expensive</t>
  </si>
  <si>
    <t>Connections to Feeders 92A &amp; 92B are considerable more expensive and will require additional augmentation sooner than the alternative</t>
  </si>
  <si>
    <t xml:space="preserve">Connection to Feeder 92B will require additional augmentation sooner than the alternative to connect to Feeders 92G and 92J </t>
  </si>
  <si>
    <t>Item</t>
  </si>
  <si>
    <t>Acquisition of Property</t>
  </si>
  <si>
    <t>Construction of a new 132/33kV subtransmission substation</t>
  </si>
  <si>
    <t>Installation of 132kV feeder connections</t>
  </si>
  <si>
    <t>Option 1 - New 132/33kV STS at Site 1 looped into 132kV Feeder 92B Sydney North BSP - Lane Cove STSS</t>
  </si>
  <si>
    <t>New Assets</t>
  </si>
  <si>
    <t>Quantity</t>
  </si>
  <si>
    <t>Unit of Measure</t>
  </si>
  <si>
    <t>Unit rate code</t>
  </si>
  <si>
    <t>Description</t>
  </si>
  <si>
    <t>Unit Rate ($FY22)</t>
  </si>
  <si>
    <t>Cost ($FY22)</t>
  </si>
  <si>
    <t>Escalation to $FY24</t>
  </si>
  <si>
    <t>Baseline - including contingency allowance and property update</t>
  </si>
  <si>
    <t>Baseline including 40% contingency</t>
  </si>
  <si>
    <t>Initial requirements (2025-2029)</t>
  </si>
  <si>
    <t>Install a new 132/33kV STS (Wallumatta STS) with 3x120MVA transformers and 3x33kV switchgroups</t>
  </si>
  <si>
    <t>Acquisition of property to establish a new STS (Site 1)</t>
  </si>
  <si>
    <t>each</t>
  </si>
  <si>
    <t>STS IDID 3x132/33Tx 9x132 18x33 expandable</t>
  </si>
  <si>
    <t>Provided by Estimating &amp; Unit Rates (July 2024). It excludes the installation of a capacitor bank as well as civil works to for a 4th Tx bay</t>
  </si>
  <si>
    <t>132kV connections to loop into Feeder 92B</t>
  </si>
  <si>
    <t>3.2km x 2 x twin 2000mm2 cable per phase</t>
  </si>
  <si>
    <t>km</t>
  </si>
  <si>
    <t>132kV Double Duct Bank 2000mm2 CU1</t>
  </si>
  <si>
    <t>Only feasible cut-in point to Feeder 92B is at Tower 53/54 near sports grounds. Other locations ruled out due to difficult access. Unit rate provided by Estimating &amp; Unit Rates (July 2023).</t>
  </si>
  <si>
    <t>UGOH poles</t>
  </si>
  <si>
    <t>Unit rate provided by Estimating &amp; Unit Rates (July 2023)</t>
  </si>
  <si>
    <t>132kV Joint Bays</t>
  </si>
  <si>
    <t>Assumes 2 x 132kV Joint Bays per km per circuit</t>
  </si>
  <si>
    <t>Allowance for Bore under M2</t>
  </si>
  <si>
    <t>N/A</t>
  </si>
  <si>
    <t>M2 crossing Under Bore - 12 ducts</t>
  </si>
  <si>
    <t>Based on actual cost of Horizontal Directional Drilling for Centenary Drive 132kV underbore (132kV ductline Chullora) completed in 2022. Unit rate provided by Estimating &amp; Unit Rates (July 2023)</t>
  </si>
  <si>
    <t>132kV terminations at substation site</t>
  </si>
  <si>
    <t>National Park Clearing</t>
  </si>
  <si>
    <t>Assume 25 large trees per 1000m2. No allowance for environmental approvals. This is required for the installation of 2 sets of UGOHs from the 132kV towerline. Unit rate provided by Estimating &amp; Unit Rates (July 2023)</t>
  </si>
  <si>
    <t>Communications upgrades</t>
  </si>
  <si>
    <t>OPGW cable installation on Feeder 92B</t>
  </si>
  <si>
    <t>Based on cost estimates for OPGW cable installed in project SM-27603 (Replace Fdr 926 OHEW replacement with OPGW). Unit rates provided by Estimating &amp; Unit Rates (July 2023)</t>
  </si>
  <si>
    <t xml:space="preserve">This option is no longer considered feasible due to </t>
  </si>
  <si>
    <t>Rating constraints at Feeder 92B due to additional loads at Lane Cove STSS which will reduce capacity available.</t>
  </si>
  <si>
    <t>Under N-1 conditions, an overload will occur on tee connection 92A(2) to Macquarie Park Zone Substation. Additional project required to address this issue.</t>
  </si>
  <si>
    <t>This option involves:</t>
  </si>
  <si>
    <t>Acquisition of property in the Macquarie Park area (Site 1)</t>
  </si>
  <si>
    <t>Construction of a new 132/33kV subtransmission substation, comprising:</t>
  </si>
  <si>
    <t>3 x 132/33kV 120MVA transformer units</t>
  </si>
  <si>
    <t>New switchroom building to house circuit breakers and associated control/protection rooms</t>
  </si>
  <si>
    <t>9 x 132kV indoor GIS circuit breakers</t>
  </si>
  <si>
    <t>18 x 33kV indoor GIS cuircuit breakers</t>
  </si>
  <si>
    <t>Installation of two 132kV feeder connections to loop into Feeder 92B, comprising:</t>
  </si>
  <si>
    <t>Two 132kV Underground to Overhead connection (UGOH) pole structures to connect to overhead (OH) 132kV feeder 92B</t>
  </si>
  <si>
    <t>Allowance for site clearing / vegetation removal</t>
  </si>
  <si>
    <t>Construct 3.2km of dual circuit ductline from Site 3 (near towers 53 and 54 of Feeder 92B) to substation site. This requires two cables per phase (i.e.x twelve ducts) to achieve 550MVA rating of feeder 92B.</t>
  </si>
  <si>
    <t>Construction of 200 metres of bore under M2 (i.e., 4 bores x 3 ducts) to enable crossing of the motorway.</t>
  </si>
  <si>
    <t>Installation of new twin 2000mm2 cross-linked polyethylene (XLPE) cables - i.e., two circuits x two cables per phase x three phases 132kV CU1- to the substation site.</t>
  </si>
  <si>
    <t>Installation of 12 x 132kV joint bays, considering two joint bays per km.</t>
  </si>
  <si>
    <t>Installation of new twin 2000mm2 XLPE cables to the substation site.</t>
  </si>
  <si>
    <t>132kV termination cable works at substation cable basement.</t>
  </si>
  <si>
    <t>Upgrade telecommunication capability by installing 25km of Optical Ground Wire (OPGW) to replace existing, highly loaded All-Dielectric Self-Supporting (ADSS) fiber optic cable.</t>
  </si>
  <si>
    <t>Option 2 - New 132/33kV STS at Site 1 looped into 132kV Feeders 92A &amp; 92B Sydney North BSP - Lane Cove STSS</t>
  </si>
  <si>
    <t>Equipment cost only (installation/commissioning cost absorbed by STS component).</t>
  </si>
  <si>
    <t>132kV connections to loop into Feeders 92A &amp; 92B</t>
  </si>
  <si>
    <t xml:space="preserve">Contingency allowance </t>
  </si>
  <si>
    <t>Whilst cutting into both feeders will result in better management of 132kV load flows compared to cutting into one feeder only, this opton is materially more expensive due to the need ot twin cables to maintain the rating capacity of the network.</t>
  </si>
  <si>
    <t>The arrangement of four x 132kV feeders to the new STS will require two different routes, to be able to achieve the 550MVA rating capacity of feeders 92A 7 92B.</t>
  </si>
  <si>
    <t>Construct 3.2km of dual circuit ductline from Kangaroo Point (near towers 53 and 54 of Feeder 92B) to substation site. This requires two cables per phase (i.e.x twelve ducts) to achieve 550MVA rating of feeder 92B.</t>
  </si>
  <si>
    <t>Installation of two 132kV feeder connections to loop into Feeder 92A, with the same components as described for Feeder 92B above.</t>
  </si>
  <si>
    <t>Option 3 - New 132kV STSS at Site 3 and 132/33kV STS at Site 1 looped into 132kV Feeder 92B</t>
  </si>
  <si>
    <t>Install a new 132kV STSS (Site 3)</t>
  </si>
  <si>
    <t>Acquisition of property to establish a new STSS (Site 3)</t>
  </si>
  <si>
    <t>This site is too small for an STS but could be suitable for a small switching station</t>
  </si>
  <si>
    <t>STSS ID 5x132kV indoor GIS circuit breakers</t>
  </si>
  <si>
    <t>Provided by Estimating &amp; Unit Rates for RFR response (July 2023)</t>
  </si>
  <si>
    <t>132kV connections to loop into Feeder 92B to new STSS</t>
  </si>
  <si>
    <t>0.1km x 2 x 132kV overhead circuits</t>
  </si>
  <si>
    <t>Overhead connections</t>
  </si>
  <si>
    <t>0.1km x 2 x twin 2000mm2 cable per phase</t>
  </si>
  <si>
    <t>Underground connections. Scale factor applied to consider unit rate is for the 1st km.</t>
  </si>
  <si>
    <t>132kV connections from new STSS to Wallumatta STS</t>
  </si>
  <si>
    <t>3.1km x 2 x single 2000mm2 cable per phase</t>
  </si>
  <si>
    <t>By including a new 132kV STSS, this option significantly reduces the 132kV feeder connection costs, due to only requiring 290MVA instead of 550MVA to connect the new STS. However,</t>
  </si>
  <si>
    <t>A second property is required (Site 3). This location requires land clearing within the Lane Cove National Park. Negative community impact expected in case of national park land clearing requirements</t>
  </si>
  <si>
    <t>High risks of delays due to need to buy two land parcels and environmental approvals.</t>
  </si>
  <si>
    <t>In addition, Site 1 has been impacted by NSW Department of Planning, Housing and Infrastructure (DPHI) rezoning of Macquarie Park area. It is now available for residential high rise development.</t>
  </si>
  <si>
    <t>Acquisition of two properties, one in close proximity to Lane Cove National Park (Site 3) and a second site in the Macquarie Park area (Site 1)</t>
  </si>
  <si>
    <t>Construct 0.1km of dual circuit ductline from Site 3 (near towers 53 and 54 of Feeder 92B) to substation site. This requires two cables per phase (i.e.x twelve ducts) to achieve 550MVA rating of feeder 92B.</t>
  </si>
  <si>
    <t>Installation of new twin 2000mm2 cross-linked polyethylene (XLPE) cables - i.e., two circuits x two cables per phase x three phases 132kV CU1- to reach Site 3.</t>
  </si>
  <si>
    <t>Construction of a new 132kV substransmission switching station, comprising</t>
  </si>
  <si>
    <t>5 x 132kV indoor GIS circuit breakers</t>
  </si>
  <si>
    <t>Installation of two 132kV feeder connections to the new Wallumatta STS, comprising:</t>
  </si>
  <si>
    <t>Construct 3.1km of dual circuit ductline from Site 3 to substation site. This requires single cables per phase (i.e.x six ducts) to achieve 290MVA rating capacity.</t>
  </si>
  <si>
    <t>Construction of 200 metres of bore under M2 (i.e., 2 bores x 3 ducts) to enable crossing of the motorway.</t>
  </si>
  <si>
    <t>Installation of new single 2000mm2 cross-linked polyethylene (XLPE) cables - i.e., two circuits x three phases 132kV CU1- between Site 3 and the substation site.</t>
  </si>
  <si>
    <t>Installation of 6 x 132kV joint bays, considering two joint bays per km.</t>
  </si>
  <si>
    <t>Installation of new 2000mm2 XLPE cables between Site 3 and the substation site.</t>
  </si>
  <si>
    <t>Option 4 - New 132/33kV STS at Site 1 tee connected at East Ryde Transition Point to 132kV Feeders 92G &amp; 92J</t>
  </si>
  <si>
    <t>Baseline cost excluding contingency</t>
  </si>
  <si>
    <t>Baseline including 40% contingency (RIT-D sensitivity test)</t>
  </si>
  <si>
    <t>STS IDID 3x132/33Tx 10x132 18x33 expandable</t>
  </si>
  <si>
    <t>132kV connections to tee off from Feeder 92G &amp; 92J</t>
  </si>
  <si>
    <t>6.4km x 2 x single 2000mm2 cable per phase</t>
  </si>
  <si>
    <t>Unit rate provided by Estimating &amp; Unit Rates (July 2023).</t>
  </si>
  <si>
    <t>Allowance for Bore under major roads</t>
  </si>
  <si>
    <t>Under Bore Civil works</t>
  </si>
  <si>
    <t>No need to loop into these feeders. A tee connection is possible.</t>
  </si>
  <si>
    <t>Proposed site has been impacted by NSW Department of Planning, Housing and Infrastructure (DPHI) rezoning of Macquarie Park area. It is now available for residential high rise development.</t>
  </si>
  <si>
    <t>Acquisition of property in the Macquarie Park area</t>
  </si>
  <si>
    <t>Installation of two 132kV feeder connections to tee off from East Ryde Transition Point to the new Wallumatta STS, comprising:</t>
  </si>
  <si>
    <t>Two 132kV Underground to Overhead connection (UGOH) pole structures to connect to East Ryde Transition Point</t>
  </si>
  <si>
    <t>Construct 6.4km of dual circuit ductline from transition Point to substation site. This requires single cables per phase (i.e.x six ducts) to achieve 290MVA rating capacity.</t>
  </si>
  <si>
    <t>Construction of 200 metres of bore (i.e., 2 bores x 3 ducts) to enable crossing of major roads.</t>
  </si>
  <si>
    <t>Installation of new single 2000mm2 cross-linked polyethylene (XLPE) cables - i.e., two circuits x three phases 132kV CU1- between East Ryde Transition Point and the substation site.</t>
  </si>
  <si>
    <t>Option 5 - New 132/33kV STS at Site 2 tee connected at East Ryde Transition Point to 132kV Feeders 92G &amp; 92J</t>
  </si>
  <si>
    <t>Unit Rate ($FY23)</t>
  </si>
  <si>
    <t>Cost including 40% contingency (RIT-D sensitivity test)</t>
  </si>
  <si>
    <r>
      <t>Acquisition of property to establish a new STS</t>
    </r>
    <r>
      <rPr>
        <b/>
        <sz val="10"/>
        <rFont val="Arial"/>
        <family val="2"/>
      </rPr>
      <t xml:space="preserve"> (Site 2)</t>
    </r>
  </si>
  <si>
    <t>7.1km x 2 x single 2000mm2 cable per phase</t>
  </si>
  <si>
    <t xml:space="preserve">Unit rate provided by Estimating &amp; Unit Rates (July 2023). </t>
  </si>
  <si>
    <t>Customers will be located in close proximity to this site.</t>
  </si>
  <si>
    <t>Construct 7.1km of dual circuit ductline from transition Point to substation site. This requires single cables per phase (i.e.x six ducts) to achieve 290MVA rating capacity.</t>
  </si>
  <si>
    <t>Option 6 - New STS with expanded 132kV busbar at Site 1 tee connected to 132kV Feeders 92G &amp; 92J</t>
  </si>
  <si>
    <t>Install a new 132/33kV STS (Wallumatta STS) with 3x120MVA transformers, 132kV bays for customer connections and 3x33kV switchgroups</t>
  </si>
  <si>
    <r>
      <t>Acquisition of property to establish a new STS</t>
    </r>
    <r>
      <rPr>
        <b/>
        <sz val="10"/>
        <rFont val="Arial"/>
        <family val="2"/>
      </rPr>
      <t xml:space="preserve"> (Site 1)</t>
    </r>
  </si>
  <si>
    <t>STS IDID 3x132/33Tx 14x132 18x33 expandable</t>
  </si>
  <si>
    <t>Provided by Estimating &amp; Unit Rates (July 2024)</t>
  </si>
  <si>
    <t>132kV Cable egress works to enable connections</t>
  </si>
  <si>
    <t>Allowance for civil works to address 132kV cable egress issues at Site 1. Assumes 50% of similar works undertaken at Alexandria STS (refer to the "132kV Ductline Work" tab) completed in FY20, escalated to FY24 dollars.</t>
  </si>
  <si>
    <t>132kV connections to tee off from Feeder 92J &amp; 92G</t>
  </si>
  <si>
    <t>14 x 132kV indoor GIS circuit breakers</t>
  </si>
  <si>
    <t>Option 7 - New STS with expanded 132kV busbar at Site 2 tee connected to 132kV Feeders 92G &amp; 92J</t>
  </si>
  <si>
    <t>Allowance for civil works to address 132kV cable egress issues at Site 2. Assumes 50% of similar works undertaken at Alexandria STS (refer to the "132kV Ductline Work" tab) completed in FY20, escalated to FY24 dollars.</t>
  </si>
  <si>
    <t>Option 8 - New 132kV STSS (expandable) at Site 1 looped into 132kV Feeder 92B</t>
  </si>
  <si>
    <t>Install a new 132kV STSS (Site 1)</t>
  </si>
  <si>
    <t>Acquisition of property to establish a new STS</t>
  </si>
  <si>
    <t>STSS ID 21x132kV indoor GIS circuit breakers</t>
  </si>
  <si>
    <t>132kV connections to tee off from Feeder 92B</t>
  </si>
  <si>
    <t>Only feasible cut-in point to Feeder 92B is at Tower 53/54 near sports grounds. Other locations ruled out due to difficult access. Congested unit rate assumed to consider 2000mm2 Cu1</t>
  </si>
  <si>
    <t>M2 Under Bore</t>
  </si>
  <si>
    <t>M2 crossing Under Bore - 6 ducts</t>
  </si>
  <si>
    <t>Based on actual cost of Horizontal Directional Drilling for Centenary Drive 132kV underbore (132kV ductline Chullora) completed in 2022.</t>
  </si>
  <si>
    <t>The customers prefer 33kV input supply.</t>
  </si>
  <si>
    <t>Assets will be underutilised, as customers require 90MVA N-1 and each feeder bay can provide over 250MVA.</t>
  </si>
  <si>
    <t>Rating constraints at Feeder 92B due to additional loads at Lane Cove STSS which will impact capacity available</t>
  </si>
  <si>
    <t>Construction of a new 132kV subtransmission switching station, comprising:</t>
  </si>
  <si>
    <t>21 x 132kV indoor GIS circuit breakers</t>
  </si>
  <si>
    <t>Installation of new twin 2000mm2 cross-linked polyethylene (XLPE) cables - i.e., two circuits x two cables per phase x three phases 132kV CU1- between Site 3 and the substation site.</t>
  </si>
  <si>
    <t>Installation of new twin 2000mm2 XLPE cables between Site 3 and the substation site.</t>
  </si>
  <si>
    <t>Option 9 - New 132kV STSS (expandable) at Site 1 tee connected to 132kV Feeders 92G &amp; 92J</t>
  </si>
  <si>
    <t>132kV Cable egress works</t>
  </si>
  <si>
    <t>132kV connections to loop into Feeders 92G &amp; 92J</t>
  </si>
  <si>
    <t>Installation of new single 2000mm2 cross-linked polyethylene (XLPE) cables - i.e., two circuits x three phases 132kV CU1- between East Ryde Transition Point and substation site.</t>
  </si>
  <si>
    <t>Option 10 - New 132kV STSS (expandable) at Site 2 tee connected to 132kV Feeders 92G &amp; 92J</t>
  </si>
  <si>
    <t>Install a new 132kV STSS (Site 2)</t>
  </si>
  <si>
    <t>Option 11 - New 132kV STSS (expandable) at Site 3 looped into 132kV Feeder 92B</t>
  </si>
  <si>
    <t>Baseline - including contingency allowance</t>
  </si>
  <si>
    <t>Land clearing</t>
  </si>
  <si>
    <t>Assumes 25 large trees per 1000m2. No allowance for environmental approvals. This is required for the installation of 2 sets of UGOHs from the 132kV towerline.</t>
  </si>
  <si>
    <t xml:space="preserve">Based on cost estimates for OPGW cable installed in project SM-27603 (Replace Fdr 926 OHEW replacement with OPGW). </t>
  </si>
  <si>
    <t>The site will require significant national park land clearing and environmental approvals.</t>
  </si>
  <si>
    <t>Land acquisition is likely to cause time delays, due to national park negotiations and.</t>
  </si>
  <si>
    <t>Compulsory acquisition of sport grounds. Acquisition plus legal costs are considerable.</t>
  </si>
  <si>
    <t>Negative community impact expected in case of national park land clearing requirements and use of sports grounds</t>
  </si>
  <si>
    <t>Standard Project</t>
  </si>
  <si>
    <t>Project Name</t>
  </si>
  <si>
    <t>Contract Services</t>
  </si>
  <si>
    <t>Direct</t>
  </si>
  <si>
    <t>Indirect</t>
  </si>
  <si>
    <t>Material</t>
  </si>
  <si>
    <t>Grand Total</t>
  </si>
  <si>
    <t>This sheet uses inflation as it is applied by the AER.</t>
  </si>
  <si>
    <t>Actual</t>
  </si>
  <si>
    <t>Forecast</t>
  </si>
  <si>
    <t>Financial year ending</t>
  </si>
  <si>
    <t>CPI</t>
  </si>
  <si>
    <r>
      <rPr>
        <b/>
        <i/>
        <u/>
        <sz val="11"/>
        <rFont val="Aptos Narrow"/>
        <family val="2"/>
        <scheme val="minor"/>
      </rPr>
      <t>Table 1</t>
    </r>
    <r>
      <rPr>
        <b/>
        <i/>
        <sz val="11"/>
        <rFont val="Aptos Narrow"/>
        <family val="2"/>
        <scheme val="minor"/>
      </rPr>
      <t xml:space="preserve"> - To escalate Real Regulatory Expenditure Allowances, select year and multiply with the index</t>
    </r>
  </si>
  <si>
    <t>CPI indexes (real to real)</t>
  </si>
  <si>
    <r>
      <rPr>
        <b/>
        <i/>
        <u/>
        <sz val="11"/>
        <color rgb="FF000000"/>
        <rFont val="Aptos Narrow"/>
        <family val="2"/>
        <scheme val="minor"/>
      </rPr>
      <t>To</t>
    </r>
    <r>
      <rPr>
        <b/>
        <i/>
        <sz val="11"/>
        <color rgb="FF000000"/>
        <rFont val="Aptos Narrow"/>
        <family val="2"/>
        <scheme val="minor"/>
      </rPr>
      <t xml:space="preserve"> Real (select year) </t>
    </r>
  </si>
  <si>
    <t>CPI indexes (real to nominal)</t>
  </si>
  <si>
    <r>
      <rPr>
        <b/>
        <i/>
        <u/>
        <sz val="11"/>
        <color rgb="FF000000"/>
        <rFont val="Aptos Narrow"/>
        <family val="2"/>
        <scheme val="minor"/>
      </rPr>
      <t>To</t>
    </r>
    <r>
      <rPr>
        <b/>
        <i/>
        <sz val="11"/>
        <color rgb="FF000000"/>
        <rFont val="Aptos Narrow"/>
        <family val="2"/>
        <scheme val="minor"/>
      </rPr>
      <t xml:space="preserve"> Nominal (each year)</t>
    </r>
    <r>
      <rPr>
        <b/>
        <sz val="11"/>
        <color rgb="FF000000"/>
        <rFont val="Aptos Narrow"/>
        <family val="2"/>
        <scheme val="minor"/>
      </rPr>
      <t xml:space="preserve"> </t>
    </r>
  </si>
  <si>
    <r>
      <rPr>
        <b/>
        <i/>
        <u/>
        <sz val="11"/>
        <color theme="1"/>
        <rFont val="Aptos Narrow"/>
        <family val="2"/>
        <scheme val="minor"/>
      </rPr>
      <t>From</t>
    </r>
    <r>
      <rPr>
        <b/>
        <i/>
        <sz val="11"/>
        <color theme="1"/>
        <rFont val="Aptos Narrow"/>
        <family val="2"/>
        <scheme val="minor"/>
      </rPr>
      <t xml:space="preserve"> Real (select year)</t>
    </r>
  </si>
  <si>
    <r>
      <rPr>
        <b/>
        <i/>
        <u/>
        <sz val="11"/>
        <rFont val="Aptos Narrow"/>
        <family val="2"/>
        <scheme val="minor"/>
      </rPr>
      <t xml:space="preserve">Table 2 </t>
    </r>
    <r>
      <rPr>
        <b/>
        <i/>
        <sz val="11"/>
        <rFont val="Aptos Narrow"/>
        <family val="2"/>
        <scheme val="minor"/>
      </rPr>
      <t>- To escalate Actual or Forecast Nominal Expenditure to Real, select year(s) and multiply with the index</t>
    </r>
  </si>
  <si>
    <t>CPI indexes (nominal to real)</t>
  </si>
  <si>
    <r>
      <rPr>
        <b/>
        <i/>
        <u/>
        <sz val="11"/>
        <color rgb="FF000000"/>
        <rFont val="Aptos Narrow"/>
        <family val="2"/>
        <scheme val="minor"/>
      </rPr>
      <t>From</t>
    </r>
    <r>
      <rPr>
        <b/>
        <i/>
        <sz val="11"/>
        <color rgb="FF000000"/>
        <rFont val="Aptos Narrow"/>
        <family val="2"/>
        <scheme val="minor"/>
      </rPr>
      <t xml:space="preserve"> Nominal (each year)</t>
    </r>
    <r>
      <rPr>
        <b/>
        <sz val="11"/>
        <color rgb="FF000000"/>
        <rFont val="Aptos Narrow"/>
        <family val="2"/>
        <scheme val="minor"/>
      </rPr>
      <t xml:space="preserve"> </t>
    </r>
  </si>
  <si>
    <r>
      <rPr>
        <b/>
        <i/>
        <u/>
        <sz val="11"/>
        <color theme="1"/>
        <rFont val="Aptos Narrow"/>
        <family val="2"/>
        <scheme val="minor"/>
      </rPr>
      <t>To</t>
    </r>
    <r>
      <rPr>
        <b/>
        <i/>
        <sz val="11"/>
        <color theme="1"/>
        <rFont val="Aptos Narrow"/>
        <family val="2"/>
        <scheme val="minor"/>
      </rPr>
      <t xml:space="preserve"> Real (select year)</t>
    </r>
  </si>
  <si>
    <t>Estimate Summary</t>
  </si>
  <si>
    <t>E_RFR_2.12 - 132kV STSS</t>
  </si>
  <si>
    <t>Labour Hours</t>
  </si>
  <si>
    <t>Direct Labour</t>
  </si>
  <si>
    <t>Indirect Labour</t>
  </si>
  <si>
    <t>Total Labour</t>
  </si>
  <si>
    <t>Contracted Services</t>
  </si>
  <si>
    <t>Contingency</t>
  </si>
  <si>
    <t>Other/Esc</t>
  </si>
  <si>
    <t>Total Cost</t>
  </si>
  <si>
    <t>Total Estimate Cost</t>
  </si>
  <si>
    <t xml:space="preserve">Assumptions </t>
  </si>
  <si>
    <t>Total excluding contingency</t>
  </si>
  <si>
    <t xml:space="preserve">No Allowance for Land cost </t>
  </si>
  <si>
    <t>Estimate is based on Planning estimate FY24-29</t>
  </si>
  <si>
    <t>No allowance for Escalation</t>
  </si>
  <si>
    <t xml:space="preserve">No allowance for any legal or easement cost </t>
  </si>
  <si>
    <t xml:space="preserve">Price includes 40% Contingency </t>
  </si>
  <si>
    <t>Civil cost includes ;</t>
  </si>
  <si>
    <t xml:space="preserve">Building Size proportionate to Alexandria STS </t>
  </si>
  <si>
    <t xml:space="preserve">No Rock excavation allowed </t>
  </si>
  <si>
    <t xml:space="preserve">No allowance for cost associated with  Aboriginal heritage items </t>
  </si>
  <si>
    <t xml:space="preserve">No Allowance for contaminated soil </t>
  </si>
  <si>
    <t xml:space="preserve">21 ABB GIS Switchgears included </t>
  </si>
  <si>
    <t xml:space="preserve">Protection - As per RFR Design Brief </t>
  </si>
  <si>
    <t>18 x Feeder Protection scheme</t>
  </si>
  <si>
    <t xml:space="preserve">3 x Bus Bar Protectiom </t>
  </si>
  <si>
    <t>1 x Miscellaneous Signal scheme</t>
  </si>
  <si>
    <t>1 x Distribution System with HMI</t>
  </si>
  <si>
    <t>1 x Control Communication scheme</t>
  </si>
  <si>
    <t>3 x DC Link Panel scheme</t>
  </si>
  <si>
    <t>1 x LAN A &amp; B panel scheme</t>
  </si>
  <si>
    <t xml:space="preserve">2 x Phone &amp; Security Cabinet </t>
  </si>
  <si>
    <t>4 x HVC PQ Metering scheme</t>
  </si>
  <si>
    <t xml:space="preserve">Two  277AH 110V Battery &amp; Charger </t>
  </si>
  <si>
    <t xml:space="preserve">Two  50V battery &amp; Charger </t>
  </si>
  <si>
    <t xml:space="preserve">Two type 12 DC Bord </t>
  </si>
  <si>
    <t xml:space="preserve">Two Aux Transformers </t>
  </si>
  <si>
    <t xml:space="preserve">2  Lightning Mast </t>
  </si>
  <si>
    <t xml:space="preserve">Substation light &amp; Power </t>
  </si>
  <si>
    <t xml:space="preserve">E_RFR_2.10 - 132KV STS (132/33KV) </t>
  </si>
  <si>
    <t>Building Size as per Alexandria STS</t>
  </si>
  <si>
    <t>4 Transformer bays (3 for new TX and one additional for future TX)</t>
  </si>
  <si>
    <t xml:space="preserve">3 x  132/33 kV 120MVA transformers included </t>
  </si>
  <si>
    <t xml:space="preserve">9 ABB GIS Switchgears included </t>
  </si>
  <si>
    <t xml:space="preserve">132KV - Protection </t>
  </si>
  <si>
    <t>2 x 132 FDR Protection Scheme</t>
  </si>
  <si>
    <t>3 x 132 Bus Bar protection Scheme</t>
  </si>
  <si>
    <t>3 x 132KV/11KV TX protection scheme</t>
  </si>
  <si>
    <t>2 x Miscellaneous Signal scheme</t>
  </si>
  <si>
    <t>3 x TX Metering schme</t>
  </si>
  <si>
    <t>1 x UnderFreq Load Shedding scheme</t>
  </si>
  <si>
    <t>3 x VR scheme</t>
  </si>
  <si>
    <t>1 x 132KV Auto closing scheme</t>
  </si>
  <si>
    <t>Additional Notes</t>
  </si>
  <si>
    <t>1) Remove cost of cap bank is approx. $0.5M reduction</t>
  </si>
  <si>
    <t>1 x Control Comunication scheme</t>
  </si>
  <si>
    <t>2) Remove civl cost of 4th Tx bay is approx. $0.5M reduction</t>
  </si>
  <si>
    <t xml:space="preserve">3 x DC Link scheme </t>
  </si>
  <si>
    <t>1 x LAN A&amp; B Protection shceme</t>
  </si>
  <si>
    <t xml:space="preserve">33kV Switchgears </t>
  </si>
  <si>
    <t xml:space="preserve">12 x 33kV 1250A Feder protection </t>
  </si>
  <si>
    <t xml:space="preserve">3  x  Transformer </t>
  </si>
  <si>
    <t xml:space="preserve">3 x  Bus section </t>
  </si>
  <si>
    <t>33KV - Protection</t>
  </si>
  <si>
    <t>12 x 33KV Fdr Protection scheme</t>
  </si>
  <si>
    <t>3 x 33KV Bus bar protection scheme</t>
  </si>
  <si>
    <t>2 x UnderFreq Load Shedding scheme</t>
  </si>
  <si>
    <t>33kV Capacitor Bank</t>
  </si>
  <si>
    <t>Dead tank CB&lt;=1250A</t>
  </si>
  <si>
    <t>Low Disconnector 1600A</t>
  </si>
  <si>
    <t>1250A Caps bank Panel</t>
  </si>
  <si>
    <t xml:space="preserve">Ripple Filter </t>
  </si>
  <si>
    <t xml:space="preserve">Ripple filter panel </t>
  </si>
  <si>
    <t xml:space="preserve">Two  277AH 110V Battery 7 Charger </t>
  </si>
  <si>
    <t xml:space="preserve">4  Lightning Mast </t>
  </si>
  <si>
    <t xml:space="preserve">10 ABB GIS Switchgears included </t>
  </si>
  <si>
    <t>=</t>
  </si>
  <si>
    <t>E_RFR_2.10 - 132KV STS (132/33KV)</t>
  </si>
  <si>
    <t xml:space="preserve">14 ABB GIS Switchgears included </t>
  </si>
  <si>
    <t>3 x 132 FDR Protection Scheme</t>
  </si>
  <si>
    <t xml:space="preserve">4 x HVC PQ Metering </t>
  </si>
  <si>
    <t>3 x TX Metering panel</t>
  </si>
  <si>
    <t>1 x UnderFreq Load Shedding panel</t>
  </si>
  <si>
    <t>3 x VR panel</t>
  </si>
  <si>
    <t>1 x 132KV Auto closing panel</t>
  </si>
  <si>
    <t>1 x Control Comunication Panel</t>
  </si>
  <si>
    <t xml:space="preserve">3 x DC Link Panel </t>
  </si>
  <si>
    <t>1 x LAN A&amp; B Protection scheme</t>
  </si>
  <si>
    <t xml:space="preserve">12 x 33kV 1250A Feder </t>
  </si>
  <si>
    <t>3 x DC Link Panel</t>
  </si>
  <si>
    <t>E_RFR_2.2 - 132kV STSS</t>
  </si>
  <si>
    <t>No Transformers - NA</t>
  </si>
  <si>
    <t>5 ABB GIS Switchgears included (2x Fdr+ 2Tx +1 BS)</t>
  </si>
  <si>
    <t xml:space="preserve">E_RFR_2.3 - 132kV Double Duct Bank/km - 2000mm2CU1 Cable &amp; Larger trench profile  </t>
  </si>
  <si>
    <t>Cost excluding contingency</t>
  </si>
  <si>
    <t>Estimate for 1km of 132kV double duct bank (6 ducts)</t>
  </si>
  <si>
    <t xml:space="preserve">Assume trenching on Local roadway and include 45m of RMS road </t>
  </si>
  <si>
    <t xml:space="preserve">Assume 30% Rock excavation </t>
  </si>
  <si>
    <t xml:space="preserve">Assume all local road trenching on day works and RMS as night works </t>
  </si>
  <si>
    <t xml:space="preserve">Assume 2 DTS pits, 2 Coms Pit and 4 Cross bonding link boxes per 1km </t>
  </si>
  <si>
    <t xml:space="preserve">Assume 2000mm2 132kv CU1  cables (two circuits) </t>
  </si>
  <si>
    <t xml:space="preserve">No Allowance for termination works at Substation </t>
  </si>
  <si>
    <t xml:space="preserve">No allowance for trenching in substation yard </t>
  </si>
  <si>
    <t xml:space="preserve">40% Contingency </t>
  </si>
  <si>
    <t xml:space="preserve">No Allowance for escalation </t>
  </si>
  <si>
    <t xml:space="preserve">E_RFR_2.3 - 132kV Double Duct Bank/km 1600mm2CU1 Cable &amp; Standard trench profile  </t>
  </si>
  <si>
    <t>Distances in kilometres</t>
  </si>
  <si>
    <t>Lower</t>
  </si>
  <si>
    <t>Unit factor</t>
  </si>
  <si>
    <t>Upper</t>
  </si>
  <si>
    <t>Formula</t>
  </si>
  <si>
    <t>Scaling factor</t>
  </si>
  <si>
    <t>Adjustment</t>
  </si>
  <si>
    <t>E_RFR_2.4 - 132kV UGOH</t>
  </si>
  <si>
    <t>Estimate based on 132kV UGOH at Fdr 923 &amp; 924 SJ-10048</t>
  </si>
  <si>
    <t>No Allowance for access tracks (Access Track may cost approximately $109,066.50/km)</t>
  </si>
  <si>
    <t xml:space="preserve">No allowance for site clearing / vegetation removal </t>
  </si>
  <si>
    <t xml:space="preserve">No allowance for UG joint bays </t>
  </si>
  <si>
    <t xml:space="preserve">Assume Steel pole 32m / 160kN </t>
  </si>
  <si>
    <t xml:space="preserve">No Allowance for Rock Bore </t>
  </si>
  <si>
    <t>E_RFR_2.5 - M2 Under Bore  - 6 Ducts (Two Bores x 3 ducts)</t>
  </si>
  <si>
    <t>E_RFR_2.5 - M2 Under Bore  - 12 Ducts (4 Bores x 3 Ducts)</t>
  </si>
  <si>
    <t>Estimate based on Actual cost of HDD Centenary dr SM-28637 in 2020</t>
  </si>
  <si>
    <t>Assume Bore length is 200m</t>
  </si>
  <si>
    <t xml:space="preserve">Quotation price escalated by 15% </t>
  </si>
  <si>
    <t>Ausgrid hrs based on actuals in SM-28637</t>
  </si>
  <si>
    <t>132kV Ductline Work</t>
  </si>
  <si>
    <t>It assumes half of the cost incurred on Alexandria STS to address cable congestion issues in the vicinity of the new STSS</t>
  </si>
  <si>
    <t>Project SJ-00270 - 33kV &amp; 132kV ductlines</t>
  </si>
  <si>
    <t>Construction of cable bridge over a stormwater culvert to facilitate replacement of 132kV fdr 264, installation of 132kV feeder 9RG and a 33kV supply path to Sydney Airport</t>
  </si>
  <si>
    <t>installation of 850m of 132kV ductlines from Beaconsfield BSP, including the construction of a bridge to cross Alexandria Canal</t>
  </si>
  <si>
    <t>Gate 3 estimates</t>
  </si>
  <si>
    <t xml:space="preserve">E_RFR_2.3 - TERMINATION AT SUB - Per Circuit </t>
  </si>
  <si>
    <t xml:space="preserve">No trenching inside the sub alowed </t>
  </si>
  <si>
    <t>Estimate is only for terminate 132kV 200mm2 CU1 cable one circiut only (3 cables for 1 circuit)</t>
  </si>
  <si>
    <t xml:space="preserve">No Operator hrs allowed (New Substation) </t>
  </si>
  <si>
    <t xml:space="preserve">Fibber termination not include (include in substation estimate) </t>
  </si>
  <si>
    <t xml:space="preserve">E_RFR_2.8 - OPGW Cable Replacement </t>
  </si>
  <si>
    <t>Estimate based on OPGW cable install in towers SM-27603</t>
  </si>
  <si>
    <t>No Allowance for access tracks (exsisting twoers - access track clearing works will be done under maintenance contract )</t>
  </si>
  <si>
    <t xml:space="preserve">Minimum vegitation clearance allowed </t>
  </si>
  <si>
    <t xml:space="preserve">Cost per km. Assume pulling cable span 1740m. </t>
  </si>
  <si>
    <t>Assume 6 towers per 1740m span (include two termination towres)</t>
  </si>
  <si>
    <t xml:space="preserve">E_RFR_2.6 - Clearing national Park </t>
  </si>
  <si>
    <t xml:space="preserve">Assume 25 large trees per 1000m2 </t>
  </si>
  <si>
    <t xml:space="preserve">No Allowance for external project development cost </t>
  </si>
  <si>
    <t xml:space="preserve">No Allowance for Environmental approvals, ESR's </t>
  </si>
  <si>
    <t xml:space="preserve">Land requirements would be reduced for the STSS options given that transformer bays are not required. </t>
  </si>
  <si>
    <t xml:space="preserve">A transformer bay for a 120MVA 132/33kV unit is 20m x 11m in size. Therefore, at least 880m2 are required to accommodate up to four transformers. </t>
  </si>
  <si>
    <t>For site 2, the area for a 132kV STSS could be reduced by ~11% (1,320-1,430m2, equivalent to a section 11m wide x 120-130m long), thus reducing land costs from $36 million to $32 million for Option 10.</t>
  </si>
  <si>
    <t>19 x 132kV indoor GIS circuit breakers</t>
  </si>
  <si>
    <t>1x132kV indoor GIS circuit breakers</t>
  </si>
  <si>
    <t xml:space="preserve">19 ABB GIS Switchgears included </t>
  </si>
  <si>
    <t>12 x Feeder Protection scheme</t>
  </si>
  <si>
    <t xml:space="preserve">2 x Bus Bar Protectiom </t>
  </si>
  <si>
    <t>Target Commissioning year is FY29 - June 2029.</t>
  </si>
  <si>
    <t>Direct Customer Contributions</t>
  </si>
  <si>
    <t>Net Cost</t>
  </si>
  <si>
    <t xml:space="preserve">Expansion requires compulsory acquisition of property and national park land clearing. </t>
  </si>
  <si>
    <t>Note that a revised analysis considers Options 5, 7, 10 and 11 as credible network options</t>
  </si>
  <si>
    <t>Cashflow distribution for credible network options</t>
  </si>
  <si>
    <t>This option is not considered feasible because proposed site has been impacted by NSW Department of Planning, Housing and Infrastructure (DPHI) rezoning of Macquarie Park area. It is now available for residential high rise development.</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</si>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</sst>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quot;$&quot;#,##0"/>
    <numFmt numFmtId="7" formatCode="&quot;$&quot;#,##0.00;\-&quot;$&quot;#,##0.00"/>
    <numFmt numFmtId="44" formatCode="_-&quot;$&quot;* #,##0.00_-;\-&quot;$&quot;* #,##0.00_-;_-&quot;$&quot;* &quot;-&quot;??_-;_-@_-"/>
    <numFmt numFmtId="43" formatCode="_-* #,##0.00_-;\-* #,##0.00_-;_-* &quot;-&quot;??_-;_-@_-"/>
    <numFmt numFmtId="164" formatCode="_-* #,##0.0_-;\-* #,##0.0_-;_-* &quot;-&quot;??_-;_-@_-"/>
    <numFmt numFmtId="165" formatCode="_-* #,##0_-;\-* #,##0_-;_-* &quot;-&quot;??_-;_-@_-"/>
    <numFmt numFmtId="166" formatCode="_-&quot;$&quot;* #,##0_-;\-&quot;$&quot;* #,##0_-;_-&quot;$&quot;* &quot;-&quot;??_-;_-@_-"/>
    <numFmt numFmtId="167" formatCode="mmm\ yyyy"/>
    <numFmt numFmtId="168" formatCode="0.0000"/>
    <numFmt numFmtId="169" formatCode="_-* #,##0.0000_-;\-* #,##0.0000_-;_-* &quot;-&quot;??_-;_-@_-"/>
    <numFmt numFmtId="170" formatCode="&quot;$&quot;#,##0.00"/>
    <numFmt numFmtId="171" formatCode="0.0000000"/>
    <numFmt numFmtId="172" formatCode="0.000000"/>
    <numFmt numFmtId="173" formatCode="#,##0.0;\-#,##0.0"/>
    <numFmt numFmtId="174" formatCode="0.0%"/>
  </numFmts>
  <fonts count="40" x14ac:knownFonts="1">
    <font>
      <sz val="11"/>
      <color theme="1"/>
      <name val="Aptos Narrow"/>
      <family val="2"/>
      <scheme val="minor"/>
    </font>
    <font>
      <sz val="11"/>
      <color theme="1"/>
      <name val="Aptos Narrow"/>
      <family val="2"/>
      <scheme val="minor"/>
    </font>
    <font>
      <b/>
      <sz val="11"/>
      <color theme="1"/>
      <name val="Aptos Narrow"/>
      <family val="2"/>
      <scheme val="minor"/>
    </font>
    <font>
      <sz val="10"/>
      <color theme="1"/>
      <name val="Arial"/>
      <family val="2"/>
    </font>
    <font>
      <b/>
      <sz val="10"/>
      <color theme="1"/>
      <name val="Arial"/>
      <family val="2"/>
    </font>
    <font>
      <sz val="10"/>
      <color theme="1"/>
      <name val="Arial Black"/>
      <family val="2"/>
    </font>
    <font>
      <sz val="10"/>
      <color rgb="FFFF0000"/>
      <name val="Aptos Narrow"/>
      <family val="2"/>
      <scheme val="minor"/>
    </font>
    <font>
      <sz val="9"/>
      <color theme="1"/>
      <name val="Aptos Narrow"/>
      <family val="2"/>
      <scheme val="minor"/>
    </font>
    <font>
      <b/>
      <sz val="12"/>
      <color theme="1"/>
      <name val="Aptos Narrow"/>
      <family val="2"/>
      <scheme val="minor"/>
    </font>
    <font>
      <b/>
      <i/>
      <sz val="11"/>
      <name val="Aptos Narrow"/>
      <family val="2"/>
      <scheme val="minor"/>
    </font>
    <font>
      <b/>
      <i/>
      <u/>
      <sz val="11"/>
      <name val="Aptos Narrow"/>
      <family val="2"/>
      <scheme val="minor"/>
    </font>
    <font>
      <b/>
      <i/>
      <sz val="11"/>
      <color rgb="FF000000"/>
      <name val="Aptos Narrow"/>
      <family val="2"/>
      <scheme val="minor"/>
    </font>
    <font>
      <b/>
      <i/>
      <u/>
      <sz val="11"/>
      <color rgb="FF000000"/>
      <name val="Aptos Narrow"/>
      <family val="2"/>
      <scheme val="minor"/>
    </font>
    <font>
      <b/>
      <sz val="11"/>
      <color rgb="FF000000"/>
      <name val="Aptos Narrow"/>
      <family val="2"/>
      <scheme val="minor"/>
    </font>
    <font>
      <b/>
      <i/>
      <sz val="11"/>
      <color theme="1"/>
      <name val="Aptos Narrow"/>
      <family val="2"/>
      <scheme val="minor"/>
    </font>
    <font>
      <b/>
      <i/>
      <u/>
      <sz val="11"/>
      <color theme="1"/>
      <name val="Aptos Narrow"/>
      <family val="2"/>
      <scheme val="minor"/>
    </font>
    <font>
      <i/>
      <sz val="11"/>
      <color theme="1"/>
      <name val="Aptos Narrow"/>
      <family val="2"/>
      <scheme val="minor"/>
    </font>
    <font>
      <sz val="11"/>
      <color rgb="FF000000"/>
      <name val="Calibri"/>
      <family val="2"/>
    </font>
    <font>
      <sz val="10"/>
      <color theme="1"/>
      <name val="Times New Roman"/>
      <family val="1"/>
    </font>
    <font>
      <b/>
      <sz val="11"/>
      <color rgb="FF000000"/>
      <name val="Calibri"/>
      <family val="2"/>
    </font>
    <font>
      <sz val="11"/>
      <color rgb="FF006100"/>
      <name val="Calibri"/>
      <family val="2"/>
    </font>
    <font>
      <sz val="10"/>
      <color rgb="FFFF0000"/>
      <name val="Arial"/>
      <family val="2"/>
    </font>
    <font>
      <b/>
      <sz val="10"/>
      <color rgb="FFFF0000"/>
      <name val="Arial"/>
      <family val="2"/>
    </font>
    <font>
      <b/>
      <sz val="11"/>
      <color theme="0"/>
      <name val="Aptos Narrow"/>
      <family val="2"/>
      <scheme val="minor"/>
    </font>
    <font>
      <i/>
      <sz val="10"/>
      <color theme="1"/>
      <name val="Arial"/>
      <family val="2"/>
    </font>
    <font>
      <b/>
      <sz val="10"/>
      <color rgb="FF0070C0"/>
      <name val="Arial"/>
      <family val="2"/>
    </font>
    <font>
      <sz val="1"/>
      <color rgb="FF000000"/>
      <name val="Arial"/>
      <family val="2"/>
    </font>
    <font>
      <b/>
      <sz val="14.25"/>
      <color rgb="FF000000"/>
      <name val="Microsoft Sans Serif"/>
      <family val="2"/>
    </font>
    <font>
      <b/>
      <sz val="12"/>
      <color rgb="FF000000"/>
      <name val="Microsoft Sans Serif"/>
      <family val="2"/>
    </font>
    <font>
      <b/>
      <sz val="10"/>
      <color rgb="FF000000"/>
      <name val="Microsoft Sans Serif"/>
      <family val="2"/>
    </font>
    <font>
      <sz val="10"/>
      <color rgb="FF000000"/>
      <name val="Tahoma"/>
      <family val="2"/>
    </font>
    <font>
      <sz val="10"/>
      <color rgb="FF000000"/>
      <name val="Arial"/>
      <family val="2"/>
    </font>
    <font>
      <b/>
      <sz val="16"/>
      <color theme="1"/>
      <name val="Aptos Narrow"/>
      <family val="2"/>
      <scheme val="minor"/>
    </font>
    <font>
      <sz val="11"/>
      <color rgb="FFFF0000"/>
      <name val="Aptos Narrow"/>
      <family val="2"/>
      <scheme val="minor"/>
    </font>
    <font>
      <sz val="11"/>
      <name val="Aptos Narrow"/>
      <family val="2"/>
      <scheme val="minor"/>
    </font>
    <font>
      <i/>
      <vertAlign val="superscript"/>
      <sz val="11"/>
      <color theme="1"/>
      <name val="Aptos Narrow"/>
      <family val="2"/>
      <scheme val="minor"/>
    </font>
    <font>
      <sz val="8"/>
      <name val="Aptos Narrow"/>
      <family val="2"/>
      <scheme val="minor"/>
    </font>
    <font>
      <sz val="10"/>
      <name val="Arial"/>
      <family val="2"/>
    </font>
    <font>
      <b/>
      <sz val="10"/>
      <name val="Arial"/>
      <family val="2"/>
    </font>
    <font>
      <strike/>
      <sz val="11"/>
      <color theme="1"/>
      <name val="Aptos Narrow"/>
      <family val="2"/>
      <scheme val="minor"/>
    </font>
  </fonts>
  <fills count="13">
    <fill>
      <patternFill patternType="none"/>
    </fill>
    <fill>
      <patternFill patternType="gray125"/>
    </fill>
    <fill>
      <patternFill patternType="solid">
        <fgColor theme="4" tint="0.79998168889431442"/>
        <bgColor theme="4" tint="0.79998168889431442"/>
      </patternFill>
    </fill>
    <fill>
      <patternFill patternType="solid">
        <fgColor theme="5" tint="0.59999389629810485"/>
        <bgColor indexed="64"/>
      </patternFill>
    </fill>
    <fill>
      <patternFill patternType="solid">
        <fgColor rgb="FFC6EFCE"/>
        <bgColor indexed="64"/>
      </patternFill>
    </fill>
    <fill>
      <patternFill patternType="solid">
        <fgColor rgb="FFD9D9D9"/>
        <bgColor indexed="64"/>
      </patternFill>
    </fill>
    <fill>
      <patternFill patternType="solid">
        <fgColor rgb="FF00245D"/>
        <bgColor indexed="64"/>
      </patternFill>
    </fill>
    <fill>
      <patternFill patternType="solid">
        <fgColor rgb="FF92D05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1"/>
        <bgColor indexed="64"/>
      </patternFill>
    </fill>
  </fills>
  <borders count="20">
    <border>
      <left/>
      <right/>
      <top/>
      <bottom/>
      <diagonal/>
    </border>
    <border>
      <left/>
      <right/>
      <top/>
      <bottom style="thin">
        <color theme="4" tint="0.39997558519241921"/>
      </bottom>
      <diagonal/>
    </border>
    <border>
      <left/>
      <right/>
      <top style="thin">
        <color indexed="64"/>
      </top>
      <bottom style="thin">
        <color indexed="64"/>
      </bottom>
      <diagonal/>
    </border>
    <border>
      <left/>
      <right/>
      <top style="medium">
        <color rgb="FF000000"/>
      </top>
      <bottom style="medium">
        <color rgb="FF000000"/>
      </bottom>
      <diagonal/>
    </border>
    <border>
      <left/>
      <right/>
      <top/>
      <bottom style="medium">
        <color rgb="FF000000"/>
      </bottom>
      <diagonal/>
    </border>
    <border>
      <left/>
      <right/>
      <top style="thin">
        <color indexed="64"/>
      </top>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169">
    <xf numFmtId="0" fontId="0" fillId="0" borderId="0" xfId="0"/>
    <xf numFmtId="0" fontId="3" fillId="0" borderId="0" xfId="0" applyFont="1"/>
    <xf numFmtId="0" fontId="4" fillId="0" borderId="0" xfId="0" applyFont="1"/>
    <xf numFmtId="0" fontId="5" fillId="0" borderId="0" xfId="0" applyFont="1"/>
    <xf numFmtId="0" fontId="3" fillId="0" borderId="0" xfId="0" applyFont="1" applyAlignment="1">
      <alignment horizontal="center" vertical="center" wrapText="1"/>
    </xf>
    <xf numFmtId="0" fontId="3" fillId="0" borderId="0" xfId="0" applyFont="1" applyAlignment="1">
      <alignment horizontal="center" vertical="center"/>
    </xf>
    <xf numFmtId="164" fontId="3" fillId="0" borderId="0" xfId="1" applyNumberFormat="1" applyFont="1"/>
    <xf numFmtId="165" fontId="3" fillId="0" borderId="0" xfId="1" applyNumberFormat="1" applyFont="1"/>
    <xf numFmtId="0" fontId="2" fillId="2" borderId="1" xfId="0" applyFont="1" applyFill="1" applyBorder="1"/>
    <xf numFmtId="44" fontId="2" fillId="2" borderId="1" xfId="2" applyFont="1" applyFill="1" applyBorder="1"/>
    <xf numFmtId="44" fontId="0" fillId="0" borderId="0" xfId="2" applyFont="1"/>
    <xf numFmtId="44" fontId="0" fillId="0" borderId="0" xfId="0" applyNumberFormat="1"/>
    <xf numFmtId="166" fontId="3" fillId="0" borderId="0" xfId="0" applyNumberFormat="1" applyFont="1"/>
    <xf numFmtId="0" fontId="6" fillId="0" borderId="0" xfId="0" applyFont="1"/>
    <xf numFmtId="10" fontId="7" fillId="0" borderId="0" xfId="3" applyNumberFormat="1" applyFont="1" applyAlignment="1">
      <alignment horizontal="right"/>
    </xf>
    <xf numFmtId="0" fontId="8" fillId="3" borderId="2" xfId="0" applyFont="1" applyFill="1" applyBorder="1"/>
    <xf numFmtId="0" fontId="0" fillId="3" borderId="2" xfId="0" applyFill="1" applyBorder="1"/>
    <xf numFmtId="167" fontId="2" fillId="3" borderId="2" xfId="0" applyNumberFormat="1" applyFont="1" applyFill="1" applyBorder="1"/>
    <xf numFmtId="0" fontId="0" fillId="0" borderId="0" xfId="0" applyAlignment="1">
      <alignment horizontal="right"/>
    </xf>
    <xf numFmtId="0" fontId="8" fillId="0" borderId="0" xfId="0" applyFont="1"/>
    <xf numFmtId="10" fontId="0" fillId="0" borderId="0" xfId="3" applyNumberFormat="1" applyFont="1"/>
    <xf numFmtId="0" fontId="9" fillId="0" borderId="0" xfId="0" applyFont="1"/>
    <xf numFmtId="0" fontId="11" fillId="0" borderId="0" xfId="0" applyFont="1" applyAlignment="1">
      <alignment vertical="center"/>
    </xf>
    <xf numFmtId="167" fontId="2" fillId="0" borderId="0" xfId="0" applyNumberFormat="1" applyFont="1"/>
    <xf numFmtId="0" fontId="14" fillId="0" borderId="0" xfId="0" applyFont="1"/>
    <xf numFmtId="167" fontId="0" fillId="0" borderId="0" xfId="0" applyNumberFormat="1" applyAlignment="1">
      <alignment horizontal="left"/>
    </xf>
    <xf numFmtId="0" fontId="0" fillId="0" borderId="0" xfId="0" applyAlignment="1">
      <alignment vertical="center"/>
    </xf>
    <xf numFmtId="168" fontId="0" fillId="0" borderId="0" xfId="0" applyNumberFormat="1"/>
    <xf numFmtId="168" fontId="2" fillId="0" borderId="0" xfId="0" applyNumberFormat="1" applyFont="1"/>
    <xf numFmtId="168" fontId="0" fillId="0" borderId="0" xfId="0" quotePrefix="1" applyNumberFormat="1"/>
    <xf numFmtId="10" fontId="0" fillId="0" borderId="0" xfId="0" applyNumberFormat="1"/>
    <xf numFmtId="0" fontId="16" fillId="0" borderId="0" xfId="0" applyFont="1"/>
    <xf numFmtId="169" fontId="3" fillId="0" borderId="0" xfId="1" applyNumberFormat="1" applyFont="1"/>
    <xf numFmtId="0" fontId="17" fillId="0" borderId="0" xfId="0" applyFont="1" applyAlignment="1">
      <alignment horizontal="center" vertical="center"/>
    </xf>
    <xf numFmtId="0" fontId="17" fillId="0" borderId="0" xfId="0" applyFont="1" applyAlignment="1">
      <alignment vertical="center"/>
    </xf>
    <xf numFmtId="0" fontId="18" fillId="0" borderId="0" xfId="0" applyFont="1"/>
    <xf numFmtId="0" fontId="19" fillId="0" borderId="3" xfId="0" applyFont="1" applyBorder="1" applyAlignment="1">
      <alignment vertical="center"/>
    </xf>
    <xf numFmtId="0" fontId="17" fillId="0" borderId="0" xfId="0" applyFont="1" applyAlignment="1">
      <alignment horizontal="right" vertical="center"/>
    </xf>
    <xf numFmtId="0" fontId="20" fillId="4" borderId="0" xfId="0" applyFont="1" applyFill="1" applyAlignment="1">
      <alignment horizontal="right" vertical="center"/>
    </xf>
    <xf numFmtId="0" fontId="17" fillId="5" borderId="0" xfId="0" applyFont="1" applyFill="1" applyAlignment="1">
      <alignment horizontal="right" vertical="center"/>
    </xf>
    <xf numFmtId="43" fontId="0" fillId="0" borderId="0" xfId="1" applyFont="1"/>
    <xf numFmtId="0" fontId="17" fillId="5" borderId="4" xfId="0" applyFont="1" applyFill="1" applyBorder="1" applyAlignment="1">
      <alignment horizontal="right" vertical="center"/>
    </xf>
    <xf numFmtId="0" fontId="3" fillId="0" borderId="5" xfId="0" applyFont="1" applyBorder="1"/>
    <xf numFmtId="164" fontId="3" fillId="0" borderId="5" xfId="1" applyNumberFormat="1" applyFont="1" applyBorder="1"/>
    <xf numFmtId="165" fontId="3" fillId="0" borderId="5" xfId="1" applyNumberFormat="1" applyFont="1" applyBorder="1"/>
    <xf numFmtId="166" fontId="3" fillId="0" borderId="5" xfId="0" applyNumberFormat="1" applyFont="1" applyBorder="1"/>
    <xf numFmtId="169" fontId="3" fillId="0" borderId="5" xfId="1" applyNumberFormat="1" applyFont="1" applyBorder="1"/>
    <xf numFmtId="165" fontId="4" fillId="0" borderId="5" xfId="1" applyNumberFormat="1" applyFont="1" applyBorder="1"/>
    <xf numFmtId="0" fontId="3" fillId="0" borderId="0" xfId="0" applyFont="1" applyAlignment="1">
      <alignment horizontal="left" vertical="center"/>
    </xf>
    <xf numFmtId="0" fontId="3" fillId="0" borderId="0" xfId="0" applyFont="1" applyAlignment="1">
      <alignment horizontal="left" vertical="top"/>
    </xf>
    <xf numFmtId="0" fontId="21" fillId="0" borderId="0" xfId="0" applyFont="1" applyAlignment="1">
      <alignment horizontal="left" vertical="center"/>
    </xf>
    <xf numFmtId="0" fontId="21" fillId="0" borderId="0" xfId="0" applyFont="1"/>
    <xf numFmtId="0" fontId="22" fillId="0" borderId="0" xfId="0" applyFont="1"/>
    <xf numFmtId="0" fontId="0" fillId="0" borderId="0" xfId="0" applyAlignment="1">
      <alignment wrapText="1"/>
    </xf>
    <xf numFmtId="0" fontId="23" fillId="6" borderId="0" xfId="0" applyFont="1" applyFill="1" applyAlignment="1">
      <alignment vertical="center" wrapText="1"/>
    </xf>
    <xf numFmtId="0" fontId="2" fillId="0" borderId="0" xfId="0" applyFont="1"/>
    <xf numFmtId="0" fontId="0" fillId="0" borderId="0" xfId="0" applyAlignment="1">
      <alignment horizontal="left" indent="1"/>
    </xf>
    <xf numFmtId="0" fontId="0" fillId="0" borderId="0" xfId="0" applyAlignment="1">
      <alignment horizontal="left"/>
    </xf>
    <xf numFmtId="0" fontId="16" fillId="0" borderId="0" xfId="0" applyFont="1" applyAlignment="1">
      <alignment horizontal="left" indent="1"/>
    </xf>
    <xf numFmtId="0" fontId="14" fillId="0" borderId="0" xfId="0" applyFont="1" applyAlignment="1">
      <alignment horizontal="left"/>
    </xf>
    <xf numFmtId="0" fontId="0" fillId="0" borderId="0" xfId="0" applyAlignment="1">
      <alignment horizontal="center"/>
    </xf>
    <xf numFmtId="0" fontId="24" fillId="0" borderId="0" xfId="0" applyFont="1"/>
    <xf numFmtId="0" fontId="24" fillId="0" borderId="0" xfId="0" applyFont="1" applyAlignment="1">
      <alignment horizontal="left" indent="2"/>
    </xf>
    <xf numFmtId="0" fontId="25" fillId="0" borderId="0" xfId="0" applyFont="1"/>
    <xf numFmtId="0" fontId="26" fillId="0" borderId="6" xfId="0" applyFont="1" applyBorder="1" applyAlignment="1">
      <alignment horizontal="left" vertical="top"/>
    </xf>
    <xf numFmtId="0" fontId="27" fillId="0" borderId="0" xfId="0" applyFont="1" applyAlignment="1">
      <alignment horizontal="center" vertical="top" wrapText="1"/>
    </xf>
    <xf numFmtId="0" fontId="29" fillId="9" borderId="9" xfId="0" applyFont="1" applyFill="1" applyBorder="1" applyAlignment="1">
      <alignment horizontal="right" vertical="top" wrapText="1"/>
    </xf>
    <xf numFmtId="0" fontId="30" fillId="0" borderId="0" xfId="0" applyFont="1"/>
    <xf numFmtId="0" fontId="32" fillId="0" borderId="0" xfId="0" applyFont="1"/>
    <xf numFmtId="0" fontId="2" fillId="0" borderId="0" xfId="0" applyFont="1" applyAlignment="1">
      <alignment horizontal="right"/>
    </xf>
    <xf numFmtId="0" fontId="29" fillId="9" borderId="13" xfId="0" applyFont="1" applyFill="1" applyBorder="1" applyAlignment="1">
      <alignment horizontal="right" vertical="top" wrapText="1"/>
    </xf>
    <xf numFmtId="0" fontId="29" fillId="10" borderId="17" xfId="0" applyFont="1" applyFill="1" applyBorder="1" applyAlignment="1">
      <alignment horizontal="right" vertical="top" wrapText="1"/>
    </xf>
    <xf numFmtId="7" fontId="0" fillId="0" borderId="0" xfId="0" applyNumberFormat="1"/>
    <xf numFmtId="170" fontId="0" fillId="0" borderId="0" xfId="0" applyNumberFormat="1"/>
    <xf numFmtId="0" fontId="33" fillId="0" borderId="0" xfId="0" applyFont="1" applyAlignment="1">
      <alignment horizontal="left" vertical="center" wrapText="1"/>
    </xf>
    <xf numFmtId="0" fontId="33" fillId="0" borderId="0" xfId="0" applyFont="1" applyAlignment="1">
      <alignment vertical="center" wrapText="1"/>
    </xf>
    <xf numFmtId="9" fontId="0" fillId="0" borderId="0" xfId="3" applyFont="1"/>
    <xf numFmtId="171" fontId="3" fillId="0" borderId="0" xfId="0" applyNumberFormat="1" applyFont="1"/>
    <xf numFmtId="0" fontId="26" fillId="0" borderId="0" xfId="0" applyFont="1" applyAlignment="1">
      <alignment vertical="top"/>
    </xf>
    <xf numFmtId="0" fontId="28" fillId="0" borderId="0" xfId="0" applyFont="1" applyAlignment="1">
      <alignment vertical="top" wrapText="1"/>
    </xf>
    <xf numFmtId="9" fontId="0" fillId="0" borderId="0" xfId="0" applyNumberFormat="1"/>
    <xf numFmtId="37" fontId="33" fillId="0" borderId="19" xfId="1" applyNumberFormat="1" applyFont="1" applyFill="1" applyBorder="1" applyAlignment="1">
      <alignment horizontal="center" vertical="center"/>
    </xf>
    <xf numFmtId="37" fontId="33" fillId="0" borderId="0" xfId="1" applyNumberFormat="1" applyFont="1" applyFill="1" applyBorder="1" applyAlignment="1">
      <alignment horizontal="center" vertical="center"/>
    </xf>
    <xf numFmtId="37" fontId="0" fillId="7" borderId="19" xfId="1" applyNumberFormat="1" applyFont="1" applyFill="1" applyBorder="1" applyAlignment="1">
      <alignment horizontal="center" vertical="center"/>
    </xf>
    <xf numFmtId="0" fontId="23" fillId="6" borderId="0" xfId="0" applyFont="1" applyFill="1" applyAlignment="1">
      <alignment horizontal="center" vertical="center" wrapText="1"/>
    </xf>
    <xf numFmtId="0" fontId="16" fillId="0" borderId="0" xfId="0" applyFont="1" applyAlignment="1">
      <alignment horizontal="left" indent="2"/>
    </xf>
    <xf numFmtId="0" fontId="33" fillId="0" borderId="0" xfId="0" applyFont="1" applyAlignment="1">
      <alignment vertical="center"/>
    </xf>
    <xf numFmtId="172" fontId="0" fillId="0" borderId="0" xfId="0" applyNumberFormat="1"/>
    <xf numFmtId="10" fontId="3" fillId="0" borderId="0" xfId="3" applyNumberFormat="1" applyFont="1"/>
    <xf numFmtId="37" fontId="0" fillId="11" borderId="0" xfId="1" applyNumberFormat="1" applyFont="1" applyFill="1" applyBorder="1" applyAlignment="1">
      <alignment horizontal="center" vertical="center"/>
    </xf>
    <xf numFmtId="37" fontId="34" fillId="11" borderId="19" xfId="1" applyNumberFormat="1" applyFont="1" applyFill="1" applyBorder="1" applyAlignment="1">
      <alignment horizontal="center" vertical="center"/>
    </xf>
    <xf numFmtId="37" fontId="0" fillId="11" borderId="19" xfId="1" applyNumberFormat="1" applyFont="1" applyFill="1" applyBorder="1" applyAlignment="1">
      <alignment horizontal="center" vertical="center"/>
    </xf>
    <xf numFmtId="0" fontId="0" fillId="11" borderId="0" xfId="0" applyFill="1" applyAlignment="1">
      <alignment vertical="center" wrapText="1"/>
    </xf>
    <xf numFmtId="0" fontId="0" fillId="11" borderId="0" xfId="0" applyFill="1" applyAlignment="1">
      <alignment vertical="center"/>
    </xf>
    <xf numFmtId="165" fontId="3" fillId="0" borderId="0" xfId="1" applyNumberFormat="1" applyFont="1" applyFill="1"/>
    <xf numFmtId="0" fontId="37" fillId="0" borderId="0" xfId="0" applyFont="1"/>
    <xf numFmtId="165" fontId="3" fillId="0" borderId="0" xfId="0" applyNumberFormat="1" applyFont="1"/>
    <xf numFmtId="173" fontId="0" fillId="0" borderId="0" xfId="0" applyNumberFormat="1"/>
    <xf numFmtId="5" fontId="0" fillId="0" borderId="0" xfId="0" applyNumberFormat="1"/>
    <xf numFmtId="43" fontId="3" fillId="0" borderId="0" xfId="0" applyNumberFormat="1" applyFont="1"/>
    <xf numFmtId="174" fontId="0" fillId="0" borderId="0" xfId="0" applyNumberFormat="1"/>
    <xf numFmtId="0" fontId="24" fillId="0" borderId="0" xfId="0" applyFont="1" applyAlignment="1">
      <alignment horizontal="left" indent="1"/>
    </xf>
    <xf numFmtId="0" fontId="39" fillId="0" borderId="0" xfId="0" applyFont="1" applyAlignment="1">
      <alignment horizontal="center"/>
    </xf>
    <xf numFmtId="0" fontId="39" fillId="0" borderId="0" xfId="0" applyFont="1"/>
    <xf numFmtId="0" fontId="34" fillId="11" borderId="0" xfId="0" applyFont="1" applyFill="1" applyAlignment="1">
      <alignment vertical="center" wrapText="1"/>
    </xf>
    <xf numFmtId="37" fontId="34" fillId="11" borderId="0" xfId="1" applyNumberFormat="1" applyFont="1" applyFill="1" applyBorder="1" applyAlignment="1">
      <alignment horizontal="center" vertical="center"/>
    </xf>
    <xf numFmtId="0" fontId="34" fillId="11" borderId="0" xfId="0" applyFont="1" applyFill="1" applyAlignment="1">
      <alignment horizontal="left" vertical="center" wrapText="1"/>
    </xf>
    <xf numFmtId="9" fontId="0" fillId="0" borderId="0" xfId="3" applyFont="1" applyAlignment="1">
      <alignment horizontal="center" vertical="center" wrapText="1"/>
    </xf>
    <xf numFmtId="0" fontId="0" fillId="0" borderId="0" xfId="0" applyAlignment="1">
      <alignment horizontal="center" vertical="center" wrapText="1"/>
    </xf>
    <xf numFmtId="0" fontId="34" fillId="7" borderId="0" xfId="0" applyFont="1" applyFill="1" applyAlignment="1">
      <alignment vertical="center" wrapText="1"/>
    </xf>
    <xf numFmtId="37" fontId="34" fillId="7" borderId="0" xfId="1" applyNumberFormat="1" applyFont="1" applyFill="1" applyBorder="1" applyAlignment="1">
      <alignment horizontal="center" vertical="center"/>
    </xf>
    <xf numFmtId="37" fontId="34" fillId="7" borderId="19" xfId="1" applyNumberFormat="1" applyFont="1" applyFill="1" applyBorder="1" applyAlignment="1">
      <alignment horizontal="center" vertical="center"/>
    </xf>
    <xf numFmtId="0" fontId="34" fillId="7" borderId="0" xfId="0" applyFont="1" applyFill="1" applyAlignment="1">
      <alignment horizontal="left" vertical="center" wrapText="1"/>
    </xf>
    <xf numFmtId="0" fontId="0" fillId="0" borderId="0" xfId="0" applyAlignment="1">
      <alignment horizontal="center"/>
    </xf>
    <xf numFmtId="0" fontId="31" fillId="0" borderId="11" xfId="0" applyFont="1" applyBorder="1" applyAlignment="1">
      <alignment horizontal="left" vertical="top"/>
    </xf>
    <xf numFmtId="0" fontId="29" fillId="9" borderId="7" xfId="0" applyFont="1" applyFill="1" applyBorder="1" applyAlignment="1">
      <alignment horizontal="left" vertical="top" wrapText="1"/>
    </xf>
    <xf numFmtId="0" fontId="29" fillId="9" borderId="8" xfId="0" applyFont="1" applyFill="1" applyBorder="1" applyAlignment="1">
      <alignment horizontal="left" vertical="top" wrapText="1"/>
    </xf>
    <xf numFmtId="0" fontId="27" fillId="0" borderId="0" xfId="0" applyFont="1" applyAlignment="1">
      <alignment horizontal="center" vertical="top" wrapText="1"/>
    </xf>
    <xf numFmtId="0" fontId="28" fillId="0" borderId="0" xfId="0" applyFont="1" applyAlignment="1">
      <alignment horizontal="left" vertical="top" wrapText="1"/>
    </xf>
    <xf numFmtId="0" fontId="26" fillId="0" borderId="0" xfId="0" applyFont="1" applyAlignment="1">
      <alignment horizontal="left" vertical="top"/>
    </xf>
    <xf numFmtId="0" fontId="28" fillId="8" borderId="0" xfId="0" applyFont="1" applyFill="1" applyAlignment="1">
      <alignment horizontal="left" vertical="top" wrapText="1"/>
    </xf>
    <xf numFmtId="0" fontId="29" fillId="9" borderId="9" xfId="0" applyFont="1" applyFill="1" applyBorder="1" applyAlignment="1">
      <alignment horizontal="right" vertical="top" wrapText="1"/>
    </xf>
    <xf numFmtId="0" fontId="29" fillId="9" borderId="8" xfId="0" applyFont="1" applyFill="1" applyBorder="1" applyAlignment="1">
      <alignment horizontal="right" vertical="top" wrapText="1"/>
    </xf>
    <xf numFmtId="0" fontId="29" fillId="9" borderId="10" xfId="0" applyFont="1" applyFill="1" applyBorder="1" applyAlignment="1">
      <alignment horizontal="right" vertical="top" wrapText="1"/>
    </xf>
    <xf numFmtId="0" fontId="29" fillId="9" borderId="12" xfId="0" applyFont="1" applyFill="1" applyBorder="1" applyAlignment="1">
      <alignment horizontal="left" vertical="top" wrapText="1"/>
    </xf>
    <xf numFmtId="0" fontId="29" fillId="9" borderId="2" xfId="0" applyFont="1" applyFill="1" applyBorder="1" applyAlignment="1">
      <alignment horizontal="left" vertical="top" wrapText="1"/>
    </xf>
    <xf numFmtId="0" fontId="29" fillId="9" borderId="13" xfId="0" applyFont="1" applyFill="1" applyBorder="1" applyAlignment="1">
      <alignment horizontal="right" vertical="top" wrapText="1"/>
    </xf>
    <xf numFmtId="0" fontId="29" fillId="9" borderId="2" xfId="0" applyFont="1" applyFill="1" applyBorder="1" applyAlignment="1">
      <alignment horizontal="right" vertical="top" wrapText="1"/>
    </xf>
    <xf numFmtId="0" fontId="29" fillId="9" borderId="14" xfId="0" applyFont="1" applyFill="1" applyBorder="1" applyAlignment="1">
      <alignment horizontal="right" vertical="top" wrapText="1"/>
    </xf>
    <xf numFmtId="0" fontId="29" fillId="10" borderId="16" xfId="0" applyFont="1" applyFill="1" applyBorder="1" applyAlignment="1">
      <alignment horizontal="right" vertical="top" wrapText="1"/>
    </xf>
    <xf numFmtId="0" fontId="29" fillId="10" borderId="18" xfId="0" applyFont="1" applyFill="1" applyBorder="1" applyAlignment="1">
      <alignment horizontal="right" vertical="top" wrapText="1"/>
    </xf>
    <xf numFmtId="0" fontId="29" fillId="10" borderId="15" xfId="0" applyFont="1" applyFill="1" applyBorder="1" applyAlignment="1">
      <alignment horizontal="left" vertical="top" wrapText="1"/>
    </xf>
    <xf numFmtId="0" fontId="29" fillId="10" borderId="16" xfId="0" applyFont="1" applyFill="1" applyBorder="1" applyAlignment="1">
      <alignment horizontal="left" vertical="top" wrapText="1"/>
    </xf>
    <xf numFmtId="0" fontId="29" fillId="10" borderId="17" xfId="0" applyFont="1" applyFill="1" applyBorder="1" applyAlignment="1">
      <alignment horizontal="right" vertical="top" wrapText="1"/>
    </xf>
    <xf numFmtId="7" fontId="0" fillId="0" borderId="0" xfId="0" applyNumberFormat="1" applyAlignment="1">
      <alignment horizontal="center"/>
    </xf>
    <xf numFmtId="0" fontId="0" fillId="12" borderId="0" xfId="0" applyFill="1"/>
    <xf numFmtId="0" fontId="16" fillId="12" borderId="0" xfId="0" applyFont="1" applyFill="1" applyAlignment="1">
      <alignment horizontal="left" indent="1"/>
    </xf>
    <xf numFmtId="0" fontId="16" fillId="12" borderId="0" xfId="0" applyFont="1" applyFill="1" applyAlignment="1">
      <alignment horizontal="center"/>
    </xf>
    <xf numFmtId="174" fontId="0" fillId="12" borderId="0" xfId="0" applyNumberFormat="1" applyFill="1"/>
    <xf numFmtId="165" fontId="3" fillId="12" borderId="0" xfId="1" applyNumberFormat="1" applyFont="1" applyFill="1"/>
    <xf numFmtId="166" fontId="3" fillId="12" borderId="0" xfId="0" applyNumberFormat="1" applyFont="1" applyFill="1"/>
    <xf numFmtId="0" fontId="3" fillId="12" borderId="0" xfId="0" applyFont="1" applyFill="1"/>
    <xf numFmtId="0" fontId="3" fillId="12" borderId="0" xfId="0" applyFont="1" applyFill="1" applyAlignment="1">
      <alignment wrapText="1"/>
    </xf>
    <xf numFmtId="0" fontId="0" fillId="12" borderId="0" xfId="0" applyFill="1" applyAlignment="1">
      <alignment wrapText="1"/>
    </xf>
    <xf numFmtId="0" fontId="3" fillId="12" borderId="0" xfId="0" applyFont="1" applyFill="1" applyAlignment="1">
      <alignment horizontal="left"/>
    </xf>
    <xf numFmtId="0" fontId="2" fillId="12" borderId="1" xfId="0" applyFont="1" applyFill="1" applyBorder="1"/>
    <xf numFmtId="44" fontId="0" fillId="12" borderId="0" xfId="2" applyFont="1" applyFill="1"/>
    <xf numFmtId="39" fontId="29" fillId="12" borderId="9" xfId="0" applyNumberFormat="1" applyFont="1" applyFill="1" applyBorder="1" applyAlignment="1">
      <alignment horizontal="right" vertical="top" wrapText="1"/>
    </xf>
    <xf numFmtId="7" fontId="29" fillId="12" borderId="9" xfId="0" applyNumberFormat="1" applyFont="1" applyFill="1" applyBorder="1" applyAlignment="1">
      <alignment horizontal="right" vertical="top" wrapText="1"/>
    </xf>
    <xf numFmtId="7" fontId="29" fillId="12" borderId="9" xfId="0" applyNumberFormat="1" applyFont="1" applyFill="1" applyBorder="1" applyAlignment="1">
      <alignment horizontal="right" vertical="top" wrapText="1"/>
    </xf>
    <xf numFmtId="7" fontId="29" fillId="12" borderId="9" xfId="0" applyNumberFormat="1" applyFont="1" applyFill="1" applyBorder="1" applyAlignment="1">
      <alignment horizontal="right" vertical="top"/>
    </xf>
    <xf numFmtId="7" fontId="29" fillId="12" borderId="8" xfId="0" applyNumberFormat="1" applyFont="1" applyFill="1" applyBorder="1" applyAlignment="1">
      <alignment horizontal="right" vertical="top" wrapText="1"/>
    </xf>
    <xf numFmtId="7" fontId="29" fillId="12" borderId="10" xfId="0" applyNumberFormat="1" applyFont="1" applyFill="1" applyBorder="1" applyAlignment="1">
      <alignment horizontal="right" vertical="top" wrapText="1"/>
    </xf>
    <xf numFmtId="5" fontId="2" fillId="12" borderId="0" xfId="0" applyNumberFormat="1" applyFont="1" applyFill="1"/>
    <xf numFmtId="39" fontId="29" fillId="12" borderId="13" xfId="0" applyNumberFormat="1" applyFont="1" applyFill="1" applyBorder="1" applyAlignment="1">
      <alignment horizontal="right" vertical="top" wrapText="1"/>
    </xf>
    <xf numFmtId="7" fontId="29" fillId="12" borderId="13" xfId="0" applyNumberFormat="1" applyFont="1" applyFill="1" applyBorder="1" applyAlignment="1">
      <alignment horizontal="right" vertical="top" wrapText="1"/>
    </xf>
    <xf numFmtId="7" fontId="29" fillId="12" borderId="13" xfId="0" applyNumberFormat="1" applyFont="1" applyFill="1" applyBorder="1" applyAlignment="1">
      <alignment horizontal="right" vertical="top" wrapText="1"/>
    </xf>
    <xf numFmtId="7" fontId="29" fillId="12" borderId="13" xfId="0" applyNumberFormat="1" applyFont="1" applyFill="1" applyBorder="1" applyAlignment="1">
      <alignment horizontal="right" vertical="top"/>
    </xf>
    <xf numFmtId="7" fontId="29" fillId="12" borderId="2" xfId="0" applyNumberFormat="1" applyFont="1" applyFill="1" applyBorder="1" applyAlignment="1">
      <alignment horizontal="right" vertical="top" wrapText="1"/>
    </xf>
    <xf numFmtId="7" fontId="29" fillId="12" borderId="14" xfId="0" applyNumberFormat="1" applyFont="1" applyFill="1" applyBorder="1" applyAlignment="1">
      <alignment horizontal="right" vertical="top" wrapText="1"/>
    </xf>
    <xf numFmtId="44" fontId="29" fillId="12" borderId="13" xfId="0" applyNumberFormat="1" applyFont="1" applyFill="1" applyBorder="1" applyAlignment="1">
      <alignment horizontal="right" vertical="top" wrapText="1"/>
    </xf>
    <xf numFmtId="39" fontId="29" fillId="12" borderId="17" xfId="0" applyNumberFormat="1" applyFont="1" applyFill="1" applyBorder="1" applyAlignment="1">
      <alignment horizontal="right" vertical="top" wrapText="1"/>
    </xf>
    <xf numFmtId="7" fontId="29" fillId="12" borderId="17" xfId="0" applyNumberFormat="1" applyFont="1" applyFill="1" applyBorder="1" applyAlignment="1">
      <alignment horizontal="right" vertical="top" wrapText="1"/>
    </xf>
    <xf numFmtId="7" fontId="29" fillId="12" borderId="17" xfId="0" applyNumberFormat="1" applyFont="1" applyFill="1" applyBorder="1" applyAlignment="1">
      <alignment horizontal="right" vertical="top" wrapText="1"/>
    </xf>
    <xf numFmtId="7" fontId="29" fillId="12" borderId="17" xfId="0" applyNumberFormat="1" applyFont="1" applyFill="1" applyBorder="1" applyAlignment="1">
      <alignment horizontal="right" vertical="top"/>
    </xf>
    <xf numFmtId="7" fontId="29" fillId="12" borderId="16" xfId="0" applyNumberFormat="1" applyFont="1" applyFill="1" applyBorder="1" applyAlignment="1">
      <alignment horizontal="right" vertical="top" wrapText="1"/>
    </xf>
    <xf numFmtId="7" fontId="29" fillId="12" borderId="18" xfId="0" applyNumberFormat="1" applyFont="1" applyFill="1" applyBorder="1" applyAlignment="1">
      <alignment horizontal="right" vertical="top" wrapText="1"/>
    </xf>
    <xf numFmtId="7" fontId="2" fillId="12" borderId="0" xfId="0" applyNumberFormat="1" applyFont="1" applyFill="1"/>
    <xf numFmtId="170" fontId="2" fillId="12" borderId="0" xfId="0" applyNumberFormat="1" applyFont="1" applyFill="1"/>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colors>
    <mruColors>
      <color rgb="FF0024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2.xml.rels><?xml version="1.0" encoding="UTF-8" standalone="yes"?>
<Relationships xmlns="http://schemas.openxmlformats.org/package/2006/relationships"><Relationship Id="rId3" Type="http://schemas.openxmlformats.org/officeDocument/2006/relationships/image" Target="cid:image002.png@01DAC72A.C44019A0" TargetMode="External"/><Relationship Id="rId2" Type="http://schemas.openxmlformats.org/officeDocument/2006/relationships/image" Target="../media/image12.png"/><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3" Type="http://schemas.openxmlformats.org/officeDocument/2006/relationships/image" Target="cid:image003.png@01DAC72C.5CE79420" TargetMode="External"/><Relationship Id="rId2" Type="http://schemas.openxmlformats.org/officeDocument/2006/relationships/image" Target="../media/image14.png"/><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3" Type="http://schemas.openxmlformats.org/officeDocument/2006/relationships/image" Target="cid:image006.png@01DAC72D.14B7B350" TargetMode="External"/><Relationship Id="rId2" Type="http://schemas.openxmlformats.org/officeDocument/2006/relationships/image" Target="../media/image15.pn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3</xdr:col>
      <xdr:colOff>142115</xdr:colOff>
      <xdr:row>180</xdr:row>
      <xdr:rowOff>94243</xdr:rowOff>
    </xdr:to>
    <xdr:pic>
      <xdr:nvPicPr>
        <xdr:cNvPr id="3" name="Picture 2">
          <a:extLst>
            <a:ext uri="{FF2B5EF4-FFF2-40B4-BE49-F238E27FC236}">
              <a16:creationId xmlns:a16="http://schemas.microsoft.com/office/drawing/2014/main" id="{368CE7D3-8450-26C6-4DC4-359984566292}"/>
            </a:ext>
          </a:extLst>
        </xdr:cNvPr>
        <xdr:cNvPicPr>
          <a:picLocks noChangeAspect="1"/>
        </xdr:cNvPicPr>
      </xdr:nvPicPr>
      <xdr:blipFill>
        <a:blip xmlns:r="http://schemas.openxmlformats.org/officeDocument/2006/relationships" r:embed="rId1"/>
        <a:stretch>
          <a:fillRect/>
        </a:stretch>
      </xdr:blipFill>
      <xdr:spPr>
        <a:xfrm>
          <a:off x="609600" y="12849225"/>
          <a:ext cx="6076190" cy="8057143"/>
        </a:xfrm>
        <a:prstGeom prst="rect">
          <a:avLst/>
        </a:prstGeom>
      </xdr:spPr>
    </xdr:pic>
    <xdr:clientData/>
  </xdr:twoCellAnchor>
  <xdr:twoCellAnchor editAs="oneCell">
    <xdr:from>
      <xdr:col>1</xdr:col>
      <xdr:colOff>0</xdr:colOff>
      <xdr:row>33</xdr:row>
      <xdr:rowOff>0</xdr:rowOff>
    </xdr:from>
    <xdr:to>
      <xdr:col>2</xdr:col>
      <xdr:colOff>0</xdr:colOff>
      <xdr:row>55</xdr:row>
      <xdr:rowOff>13664</xdr:rowOff>
    </xdr:to>
    <xdr:pic>
      <xdr:nvPicPr>
        <xdr:cNvPr id="2" name="Picture 1">
          <a:extLst>
            <a:ext uri="{FF2B5EF4-FFF2-40B4-BE49-F238E27FC236}">
              <a16:creationId xmlns:a16="http://schemas.microsoft.com/office/drawing/2014/main" id="{224BC402-E161-CDB8-0B08-CED60E60A10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1188" y="6024563"/>
          <a:ext cx="3714750" cy="4068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7</xdr:row>
      <xdr:rowOff>1</xdr:rowOff>
    </xdr:from>
    <xdr:to>
      <xdr:col>2</xdr:col>
      <xdr:colOff>781051</xdr:colOff>
      <xdr:row>26</xdr:row>
      <xdr:rowOff>31017</xdr:rowOff>
    </xdr:to>
    <xdr:pic>
      <xdr:nvPicPr>
        <xdr:cNvPr id="9" name="Picture 8">
          <a:extLst>
            <a:ext uri="{FF2B5EF4-FFF2-40B4-BE49-F238E27FC236}">
              <a16:creationId xmlns:a16="http://schemas.microsoft.com/office/drawing/2014/main" id="{399DD138-0891-4168-B024-E313E528769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1" y="1333501"/>
          <a:ext cx="4495800" cy="3650516"/>
        </a:xfrm>
        <a:prstGeom prst="rect">
          <a:avLst/>
        </a:prstGeom>
        <a:solidFill>
          <a:schemeClr val="bg1"/>
        </a:solidFill>
      </xdr:spPr>
    </xdr:pic>
    <xdr:clientData/>
  </xdr:twoCellAnchor>
  <xdr:twoCellAnchor editAs="oneCell">
    <xdr:from>
      <xdr:col>10</xdr:col>
      <xdr:colOff>0</xdr:colOff>
      <xdr:row>7</xdr:row>
      <xdr:rowOff>0</xdr:rowOff>
    </xdr:from>
    <xdr:to>
      <xdr:col>16</xdr:col>
      <xdr:colOff>581025</xdr:colOff>
      <xdr:row>24</xdr:row>
      <xdr:rowOff>17439</xdr:rowOff>
    </xdr:to>
    <xdr:pic>
      <xdr:nvPicPr>
        <xdr:cNvPr id="10" name="Picture 9">
          <a:extLst>
            <a:ext uri="{FF2B5EF4-FFF2-40B4-BE49-F238E27FC236}">
              <a16:creationId xmlns:a16="http://schemas.microsoft.com/office/drawing/2014/main" id="{31392185-2040-4BB0-B32B-D68570CD7FB8}"/>
            </a:ext>
          </a:extLst>
        </xdr:cNvPr>
        <xdr:cNvPicPr>
          <a:picLocks noChangeAspect="1"/>
        </xdr:cNvPicPr>
      </xdr:nvPicPr>
      <xdr:blipFill>
        <a:blip xmlns:r="http://schemas.openxmlformats.org/officeDocument/2006/relationships" r:embed="rId4"/>
        <a:stretch>
          <a:fillRect/>
        </a:stretch>
      </xdr:blipFill>
      <xdr:spPr>
        <a:xfrm>
          <a:off x="10544175" y="1333500"/>
          <a:ext cx="4238625" cy="3255939"/>
        </a:xfrm>
        <a:prstGeom prst="rect">
          <a:avLst/>
        </a:prstGeom>
        <a:solidFill>
          <a:schemeClr val="bg1"/>
        </a:solidFill>
      </xdr:spPr>
    </xdr:pic>
    <xdr:clientData/>
  </xdr:twoCellAnchor>
  <xdr:twoCellAnchor editAs="oneCell">
    <xdr:from>
      <xdr:col>2</xdr:col>
      <xdr:colOff>1266826</xdr:colOff>
      <xdr:row>7</xdr:row>
      <xdr:rowOff>1</xdr:rowOff>
    </xdr:from>
    <xdr:to>
      <xdr:col>8</xdr:col>
      <xdr:colOff>361951</xdr:colOff>
      <xdr:row>25</xdr:row>
      <xdr:rowOff>180037</xdr:rowOff>
    </xdr:to>
    <xdr:pic>
      <xdr:nvPicPr>
        <xdr:cNvPr id="11" name="Picture 10">
          <a:extLst>
            <a:ext uri="{FF2B5EF4-FFF2-40B4-BE49-F238E27FC236}">
              <a16:creationId xmlns:a16="http://schemas.microsoft.com/office/drawing/2014/main" id="{41FDEA4A-A361-4597-B3FA-462DFB8BB55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91176" y="1333501"/>
          <a:ext cx="4095750" cy="3609036"/>
        </a:xfrm>
        <a:prstGeom prst="rect">
          <a:avLst/>
        </a:prstGeom>
        <a:solidFill>
          <a:schemeClr val="bg1"/>
        </a:solid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0</xdr:colOff>
      <xdr:row>19</xdr:row>
      <xdr:rowOff>0</xdr:rowOff>
    </xdr:from>
    <xdr:to>
      <xdr:col>9</xdr:col>
      <xdr:colOff>1066800</xdr:colOff>
      <xdr:row>41</xdr:row>
      <xdr:rowOff>123825</xdr:rowOff>
    </xdr:to>
    <xdr:pic>
      <xdr:nvPicPr>
        <xdr:cNvPr id="4" name="Picture 3">
          <a:extLst>
            <a:ext uri="{FF2B5EF4-FFF2-40B4-BE49-F238E27FC236}">
              <a16:creationId xmlns:a16="http://schemas.microsoft.com/office/drawing/2014/main" id="{33BD51B4-D103-55BB-C991-A231042009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2600" y="3429000"/>
          <a:ext cx="4629150" cy="3686175"/>
        </a:xfrm>
        <a:prstGeom prst="rect">
          <a:avLst/>
        </a:prstGeom>
        <a:solidFill>
          <a:schemeClr val="bg1"/>
        </a:solid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85724</xdr:colOff>
      <xdr:row>9</xdr:row>
      <xdr:rowOff>0</xdr:rowOff>
    </xdr:from>
    <xdr:to>
      <xdr:col>1</xdr:col>
      <xdr:colOff>131443</xdr:colOff>
      <xdr:row>11</xdr:row>
      <xdr:rowOff>85725</xdr:rowOff>
    </xdr:to>
    <xdr:sp macro="" textlink="">
      <xdr:nvSpPr>
        <xdr:cNvPr id="2" name="Arrow: Down 1">
          <a:extLst>
            <a:ext uri="{FF2B5EF4-FFF2-40B4-BE49-F238E27FC236}">
              <a16:creationId xmlns:a16="http://schemas.microsoft.com/office/drawing/2014/main" id="{14FCC7A3-9F56-4250-9D8E-8CEBE5C987C5}"/>
            </a:ext>
          </a:extLst>
        </xdr:cNvPr>
        <xdr:cNvSpPr/>
      </xdr:nvSpPr>
      <xdr:spPr>
        <a:xfrm>
          <a:off x="581024" y="1752600"/>
          <a:ext cx="45719" cy="4667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82550</xdr:colOff>
      <xdr:row>44</xdr:row>
      <xdr:rowOff>0</xdr:rowOff>
    </xdr:from>
    <xdr:to>
      <xdr:col>1</xdr:col>
      <xdr:colOff>128269</xdr:colOff>
      <xdr:row>46</xdr:row>
      <xdr:rowOff>95250</xdr:rowOff>
    </xdr:to>
    <xdr:sp macro="" textlink="">
      <xdr:nvSpPr>
        <xdr:cNvPr id="3" name="Arrow: Down 2">
          <a:extLst>
            <a:ext uri="{FF2B5EF4-FFF2-40B4-BE49-F238E27FC236}">
              <a16:creationId xmlns:a16="http://schemas.microsoft.com/office/drawing/2014/main" id="{4B4065A7-1B5B-430F-93CB-DE8B51300BDE}"/>
            </a:ext>
          </a:extLst>
        </xdr:cNvPr>
        <xdr:cNvSpPr/>
      </xdr:nvSpPr>
      <xdr:spPr>
        <a:xfrm>
          <a:off x="577850" y="8429625"/>
          <a:ext cx="45719" cy="476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1454150</xdr:colOff>
      <xdr:row>6</xdr:row>
      <xdr:rowOff>119380</xdr:rowOff>
    </xdr:from>
    <xdr:to>
      <xdr:col>3</xdr:col>
      <xdr:colOff>2006600</xdr:colOff>
      <xdr:row>6</xdr:row>
      <xdr:rowOff>165099</xdr:rowOff>
    </xdr:to>
    <xdr:sp macro="" textlink="">
      <xdr:nvSpPr>
        <xdr:cNvPr id="4" name="Arrow: Right 3">
          <a:extLst>
            <a:ext uri="{FF2B5EF4-FFF2-40B4-BE49-F238E27FC236}">
              <a16:creationId xmlns:a16="http://schemas.microsoft.com/office/drawing/2014/main" id="{D1228E99-4B24-4149-AEBB-9EE3070972AE}"/>
            </a:ext>
          </a:extLst>
        </xdr:cNvPr>
        <xdr:cNvSpPr/>
      </xdr:nvSpPr>
      <xdr:spPr>
        <a:xfrm flipV="1">
          <a:off x="4521200" y="1281430"/>
          <a:ext cx="552450"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clientData/>
  </xdr:twoCellAnchor>
  <xdr:twoCellAnchor>
    <xdr:from>
      <xdr:col>3</xdr:col>
      <xdr:colOff>1454149</xdr:colOff>
      <xdr:row>7</xdr:row>
      <xdr:rowOff>79375</xdr:rowOff>
    </xdr:from>
    <xdr:to>
      <xdr:col>3</xdr:col>
      <xdr:colOff>2012950</xdr:colOff>
      <xdr:row>7</xdr:row>
      <xdr:rowOff>125094</xdr:rowOff>
    </xdr:to>
    <xdr:sp macro="" textlink="">
      <xdr:nvSpPr>
        <xdr:cNvPr id="5" name="Arrow: Right 4">
          <a:extLst>
            <a:ext uri="{FF2B5EF4-FFF2-40B4-BE49-F238E27FC236}">
              <a16:creationId xmlns:a16="http://schemas.microsoft.com/office/drawing/2014/main" id="{D6D1F45D-0303-4C76-AEA0-B843E857E87B}"/>
            </a:ext>
          </a:extLst>
        </xdr:cNvPr>
        <xdr:cNvSpPr/>
      </xdr:nvSpPr>
      <xdr:spPr>
        <a:xfrm>
          <a:off x="4521199" y="1441450"/>
          <a:ext cx="558801"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clientData/>
  </xdr:twoCellAnchor>
  <xdr:twoCellAnchor>
    <xdr:from>
      <xdr:col>3</xdr:col>
      <xdr:colOff>1590674</xdr:colOff>
      <xdr:row>42</xdr:row>
      <xdr:rowOff>82550</xdr:rowOff>
    </xdr:from>
    <xdr:to>
      <xdr:col>3</xdr:col>
      <xdr:colOff>2047875</xdr:colOff>
      <xdr:row>42</xdr:row>
      <xdr:rowOff>140969</xdr:rowOff>
    </xdr:to>
    <xdr:sp macro="" textlink="">
      <xdr:nvSpPr>
        <xdr:cNvPr id="6" name="Arrow: Right 5">
          <a:extLst>
            <a:ext uri="{FF2B5EF4-FFF2-40B4-BE49-F238E27FC236}">
              <a16:creationId xmlns:a16="http://schemas.microsoft.com/office/drawing/2014/main" id="{ECE5445D-1117-45D8-9D0C-06EA4051E3B9}"/>
            </a:ext>
          </a:extLst>
        </xdr:cNvPr>
        <xdr:cNvSpPr/>
      </xdr:nvSpPr>
      <xdr:spPr>
        <a:xfrm>
          <a:off x="4657724" y="8121650"/>
          <a:ext cx="457201" cy="584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0</xdr:colOff>
      <xdr:row>2</xdr:row>
      <xdr:rowOff>0</xdr:rowOff>
    </xdr:from>
    <xdr:to>
      <xdr:col>19</xdr:col>
      <xdr:colOff>0</xdr:colOff>
      <xdr:row>5</xdr:row>
      <xdr:rowOff>0</xdr:rowOff>
    </xdr:to>
    <xdr:pic>
      <xdr:nvPicPr>
        <xdr:cNvPr id="2" name="image1.png">
          <a:extLst>
            <a:ext uri="{FF2B5EF4-FFF2-40B4-BE49-F238E27FC236}">
              <a16:creationId xmlns:a16="http://schemas.microsoft.com/office/drawing/2014/main" id="{9781DD84-C7F4-45B9-B4A1-95D2C76303DC}"/>
            </a:ext>
          </a:extLst>
        </xdr:cNvPr>
        <xdr:cNvPicPr>
          <a:picLocks noChangeAspect="1"/>
        </xdr:cNvPicPr>
      </xdr:nvPicPr>
      <xdr:blipFill>
        <a:blip xmlns:r="http://schemas.openxmlformats.org/officeDocument/2006/relationships" r:embed="rId1"/>
        <a:stretch>
          <a:fillRect/>
        </a:stretch>
      </xdr:blipFill>
      <xdr:spPr>
        <a:xfrm>
          <a:off x="11245850" y="266700"/>
          <a:ext cx="1600200" cy="336550"/>
        </a:xfrm>
        <a:prstGeom prst="rect">
          <a:avLst/>
        </a:prstGeom>
      </xdr:spPr>
    </xdr:pic>
    <xdr:clientData/>
  </xdr:twoCellAnchor>
  <xdr:twoCellAnchor>
    <xdr:from>
      <xdr:col>21</xdr:col>
      <xdr:colOff>47626</xdr:colOff>
      <xdr:row>7</xdr:row>
      <xdr:rowOff>44452</xdr:rowOff>
    </xdr:from>
    <xdr:to>
      <xdr:col>31</xdr:col>
      <xdr:colOff>577850</xdr:colOff>
      <xdr:row>30</xdr:row>
      <xdr:rowOff>111176</xdr:rowOff>
    </xdr:to>
    <xdr:pic>
      <xdr:nvPicPr>
        <xdr:cNvPr id="3" name="Picture 2">
          <a:extLst>
            <a:ext uri="{FF2B5EF4-FFF2-40B4-BE49-F238E27FC236}">
              <a16:creationId xmlns:a16="http://schemas.microsoft.com/office/drawing/2014/main" id="{3A331BFE-1F9C-4D18-A6D8-E8C5BB20E73E}"/>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4144626" y="987427"/>
          <a:ext cx="6626224" cy="4733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0</xdr:colOff>
      <xdr:row>2</xdr:row>
      <xdr:rowOff>0</xdr:rowOff>
    </xdr:from>
    <xdr:to>
      <xdr:col>19</xdr:col>
      <xdr:colOff>0</xdr:colOff>
      <xdr:row>5</xdr:row>
      <xdr:rowOff>0</xdr:rowOff>
    </xdr:to>
    <xdr:pic>
      <xdr:nvPicPr>
        <xdr:cNvPr id="2" name="image1.png">
          <a:extLst>
            <a:ext uri="{FF2B5EF4-FFF2-40B4-BE49-F238E27FC236}">
              <a16:creationId xmlns:a16="http://schemas.microsoft.com/office/drawing/2014/main" id="{417600D5-C6CC-4117-8AF0-54E4E65C397C}"/>
            </a:ext>
          </a:extLst>
        </xdr:cNvPr>
        <xdr:cNvPicPr>
          <a:picLocks noChangeAspect="1"/>
        </xdr:cNvPicPr>
      </xdr:nvPicPr>
      <xdr:blipFill>
        <a:blip xmlns:r="http://schemas.openxmlformats.org/officeDocument/2006/relationships" r:embed="rId1"/>
        <a:stretch>
          <a:fillRect/>
        </a:stretch>
      </xdr:blipFill>
      <xdr:spPr>
        <a:xfrm>
          <a:off x="11258550" y="238125"/>
          <a:ext cx="1600200" cy="352425"/>
        </a:xfrm>
        <a:prstGeom prst="rect">
          <a:avLst/>
        </a:prstGeom>
      </xdr:spPr>
    </xdr:pic>
    <xdr:clientData/>
  </xdr:twoCellAnchor>
  <xdr:twoCellAnchor editAs="oneCell">
    <xdr:from>
      <xdr:col>11</xdr:col>
      <xdr:colOff>0</xdr:colOff>
      <xdr:row>11</xdr:row>
      <xdr:rowOff>0</xdr:rowOff>
    </xdr:from>
    <xdr:to>
      <xdr:col>19</xdr:col>
      <xdr:colOff>228600</xdr:colOff>
      <xdr:row>20</xdr:row>
      <xdr:rowOff>26462</xdr:rowOff>
    </xdr:to>
    <xdr:pic>
      <xdr:nvPicPr>
        <xdr:cNvPr id="3" name="Picture 2">
          <a:extLst>
            <a:ext uri="{FF2B5EF4-FFF2-40B4-BE49-F238E27FC236}">
              <a16:creationId xmlns:a16="http://schemas.microsoft.com/office/drawing/2014/main" id="{C7F8B274-930B-4D44-952C-6E34FE443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1600" y="1600200"/>
          <a:ext cx="4095750" cy="1658412"/>
        </a:xfrm>
        <a:prstGeom prst="rect">
          <a:avLst/>
        </a:prstGeom>
        <a:solidFill>
          <a:schemeClr val="bg1"/>
        </a:solidFill>
      </xdr:spPr>
    </xdr:pic>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0</xdr:colOff>
      <xdr:row>2</xdr:row>
      <xdr:rowOff>0</xdr:rowOff>
    </xdr:from>
    <xdr:to>
      <xdr:col>19</xdr:col>
      <xdr:colOff>0</xdr:colOff>
      <xdr:row>5</xdr:row>
      <xdr:rowOff>0</xdr:rowOff>
    </xdr:to>
    <xdr:pic>
      <xdr:nvPicPr>
        <xdr:cNvPr id="2" name="image1.png">
          <a:extLst>
            <a:ext uri="{FF2B5EF4-FFF2-40B4-BE49-F238E27FC236}">
              <a16:creationId xmlns:a16="http://schemas.microsoft.com/office/drawing/2014/main" id="{A64D78AA-2174-479B-8754-782B188D929C}"/>
            </a:ext>
          </a:extLst>
        </xdr:cNvPr>
        <xdr:cNvPicPr>
          <a:picLocks noChangeAspect="1"/>
        </xdr:cNvPicPr>
      </xdr:nvPicPr>
      <xdr:blipFill>
        <a:blip xmlns:r="http://schemas.openxmlformats.org/officeDocument/2006/relationships" r:embed="rId1"/>
        <a:stretch>
          <a:fillRect/>
        </a:stretch>
      </xdr:blipFill>
      <xdr:spPr>
        <a:xfrm>
          <a:off x="12065000" y="266700"/>
          <a:ext cx="1289050" cy="336550"/>
        </a:xfrm>
        <a:prstGeom prst="rect">
          <a:avLst/>
        </a:prstGeom>
      </xdr:spPr>
    </xdr:pic>
    <xdr:clientData/>
  </xdr:twoCellAnchor>
  <xdr:twoCellAnchor>
    <xdr:from>
      <xdr:col>20</xdr:col>
      <xdr:colOff>314325</xdr:colOff>
      <xdr:row>5</xdr:row>
      <xdr:rowOff>28575</xdr:rowOff>
    </xdr:from>
    <xdr:to>
      <xdr:col>29</xdr:col>
      <xdr:colOff>228600</xdr:colOff>
      <xdr:row>32</xdr:row>
      <xdr:rowOff>38100</xdr:rowOff>
    </xdr:to>
    <xdr:pic>
      <xdr:nvPicPr>
        <xdr:cNvPr id="3" name="Picture 1">
          <a:extLst>
            <a:ext uri="{FF2B5EF4-FFF2-40B4-BE49-F238E27FC236}">
              <a16:creationId xmlns:a16="http://schemas.microsoft.com/office/drawing/2014/main" id="{A7F65EA8-ED9C-4B61-A0EC-CF1CC0FF7265}"/>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4538325" y="631825"/>
          <a:ext cx="5400675" cy="559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0</xdr:colOff>
      <xdr:row>2</xdr:row>
      <xdr:rowOff>0</xdr:rowOff>
    </xdr:from>
    <xdr:to>
      <xdr:col>19</xdr:col>
      <xdr:colOff>0</xdr:colOff>
      <xdr:row>5</xdr:row>
      <xdr:rowOff>0</xdr:rowOff>
    </xdr:to>
    <xdr:pic>
      <xdr:nvPicPr>
        <xdr:cNvPr id="2" name="image1.png">
          <a:extLst>
            <a:ext uri="{FF2B5EF4-FFF2-40B4-BE49-F238E27FC236}">
              <a16:creationId xmlns:a16="http://schemas.microsoft.com/office/drawing/2014/main" id="{0389747E-03A5-4352-9F72-1B653411F468}"/>
            </a:ext>
          </a:extLst>
        </xdr:cNvPr>
        <xdr:cNvPicPr>
          <a:picLocks noChangeAspect="1"/>
        </xdr:cNvPicPr>
      </xdr:nvPicPr>
      <xdr:blipFill>
        <a:blip xmlns:r="http://schemas.openxmlformats.org/officeDocument/2006/relationships" r:embed="rId1"/>
        <a:stretch>
          <a:fillRect/>
        </a:stretch>
      </xdr:blipFill>
      <xdr:spPr>
        <a:xfrm>
          <a:off x="11515725" y="266700"/>
          <a:ext cx="1228725" cy="323850"/>
        </a:xfrm>
        <a:prstGeom prst="rect">
          <a:avLst/>
        </a:prstGeom>
      </xdr:spPr>
    </xdr:pic>
    <xdr:clientData/>
  </xdr:twoCellAnchor>
  <xdr:twoCellAnchor editAs="oneCell">
    <xdr:from>
      <xdr:col>20</xdr:col>
      <xdr:colOff>0</xdr:colOff>
      <xdr:row>12</xdr:row>
      <xdr:rowOff>0</xdr:rowOff>
    </xdr:from>
    <xdr:to>
      <xdr:col>30</xdr:col>
      <xdr:colOff>15875</xdr:colOff>
      <xdr:row>38</xdr:row>
      <xdr:rowOff>49764</xdr:rowOff>
    </xdr:to>
    <xdr:pic>
      <xdr:nvPicPr>
        <xdr:cNvPr id="3" name="Picture 2">
          <a:extLst>
            <a:ext uri="{FF2B5EF4-FFF2-40B4-BE49-F238E27FC236}">
              <a16:creationId xmlns:a16="http://schemas.microsoft.com/office/drawing/2014/main" id="{51CC44FA-F280-4587-B82A-87D4EC181C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20825" y="2505075"/>
          <a:ext cx="6111875" cy="4755114"/>
        </a:xfrm>
        <a:prstGeom prst="rect">
          <a:avLst/>
        </a:prstGeom>
        <a:solidFill>
          <a:schemeClr val="bg1"/>
        </a:solidFill>
      </xdr:spPr>
    </xdr:pic>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0</xdr:colOff>
      <xdr:row>2</xdr:row>
      <xdr:rowOff>0</xdr:rowOff>
    </xdr:from>
    <xdr:to>
      <xdr:col>19</xdr:col>
      <xdr:colOff>0</xdr:colOff>
      <xdr:row>5</xdr:row>
      <xdr:rowOff>0</xdr:rowOff>
    </xdr:to>
    <xdr:pic>
      <xdr:nvPicPr>
        <xdr:cNvPr id="2" name="image1.png">
          <a:extLst>
            <a:ext uri="{FF2B5EF4-FFF2-40B4-BE49-F238E27FC236}">
              <a16:creationId xmlns:a16="http://schemas.microsoft.com/office/drawing/2014/main" id="{C0FC6391-7986-4B93-83FF-2097DB4A60E3}"/>
            </a:ext>
          </a:extLst>
        </xdr:cNvPr>
        <xdr:cNvPicPr>
          <a:picLocks noChangeAspect="1"/>
        </xdr:cNvPicPr>
      </xdr:nvPicPr>
      <xdr:blipFill>
        <a:blip xmlns:r="http://schemas.openxmlformats.org/officeDocument/2006/relationships" r:embed="rId1"/>
        <a:stretch>
          <a:fillRect/>
        </a:stretch>
      </xdr:blipFill>
      <xdr:spPr>
        <a:xfrm>
          <a:off x="12065000" y="266700"/>
          <a:ext cx="1289050" cy="336550"/>
        </a:xfrm>
        <a:prstGeom prst="rect">
          <a:avLst/>
        </a:prstGeom>
      </xdr:spPr>
    </xdr:pic>
    <xdr:clientData/>
  </xdr:twoCellAnchor>
  <xdr:twoCellAnchor>
    <xdr:from>
      <xdr:col>19</xdr:col>
      <xdr:colOff>85726</xdr:colOff>
      <xdr:row>10</xdr:row>
      <xdr:rowOff>57150</xdr:rowOff>
    </xdr:from>
    <xdr:to>
      <xdr:col>30</xdr:col>
      <xdr:colOff>476251</xdr:colOff>
      <xdr:row>38</xdr:row>
      <xdr:rowOff>135611</xdr:rowOff>
    </xdr:to>
    <xdr:pic>
      <xdr:nvPicPr>
        <xdr:cNvPr id="3" name="Picture 3">
          <a:extLst>
            <a:ext uri="{FF2B5EF4-FFF2-40B4-BE49-F238E27FC236}">
              <a16:creationId xmlns:a16="http://schemas.microsoft.com/office/drawing/2014/main" id="{F99BD62A-2D6F-4065-9D2C-18FB62C27429}"/>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3439776" y="2114550"/>
          <a:ext cx="7356475" cy="5317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11907</xdr:colOff>
      <xdr:row>23</xdr:row>
      <xdr:rowOff>11907</xdr:rowOff>
    </xdr:from>
    <xdr:to>
      <xdr:col>15</xdr:col>
      <xdr:colOff>106204</xdr:colOff>
      <xdr:row>42</xdr:row>
      <xdr:rowOff>58578</xdr:rowOff>
    </xdr:to>
    <xdr:pic>
      <xdr:nvPicPr>
        <xdr:cNvPr id="2" name="Picture 1">
          <a:extLst>
            <a:ext uri="{FF2B5EF4-FFF2-40B4-BE49-F238E27FC236}">
              <a16:creationId xmlns:a16="http://schemas.microsoft.com/office/drawing/2014/main" id="{38AD8A75-D210-4099-F219-9AE5548BBDDA}"/>
            </a:ext>
          </a:extLst>
        </xdr:cNvPr>
        <xdr:cNvPicPr>
          <a:picLocks noChangeAspect="1"/>
        </xdr:cNvPicPr>
      </xdr:nvPicPr>
      <xdr:blipFill>
        <a:blip xmlns:r="http://schemas.openxmlformats.org/officeDocument/2006/relationships" r:embed="rId1"/>
        <a:stretch>
          <a:fillRect/>
        </a:stretch>
      </xdr:blipFill>
      <xdr:spPr>
        <a:xfrm>
          <a:off x="15942470" y="8358188"/>
          <a:ext cx="5541010" cy="3213735"/>
        </a:xfrm>
        <a:prstGeom prst="rect">
          <a:avLst/>
        </a:prstGeom>
      </xdr:spPr>
    </xdr:pic>
    <xdr:clientData/>
  </xdr:twoCellAnchor>
  <xdr:twoCellAnchor editAs="oneCell">
    <xdr:from>
      <xdr:col>13</xdr:col>
      <xdr:colOff>0</xdr:colOff>
      <xdr:row>43</xdr:row>
      <xdr:rowOff>0</xdr:rowOff>
    </xdr:from>
    <xdr:to>
      <xdr:col>14</xdr:col>
      <xdr:colOff>383383</xdr:colOff>
      <xdr:row>65</xdr:row>
      <xdr:rowOff>9525</xdr:rowOff>
    </xdr:to>
    <xdr:pic>
      <xdr:nvPicPr>
        <xdr:cNvPr id="210" name="Picture 209">
          <a:extLst>
            <a:ext uri="{FF2B5EF4-FFF2-40B4-BE49-F238E27FC236}">
              <a16:creationId xmlns:a16="http://schemas.microsoft.com/office/drawing/2014/main" id="{341EB750-FEB8-EFBB-766C-D765426D140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30563" y="11680031"/>
          <a:ext cx="5229225" cy="3676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0</xdr:colOff>
      <xdr:row>31</xdr:row>
      <xdr:rowOff>0</xdr:rowOff>
    </xdr:from>
    <xdr:to>
      <xdr:col>14</xdr:col>
      <xdr:colOff>468312</xdr:colOff>
      <xdr:row>50</xdr:row>
      <xdr:rowOff>18732</xdr:rowOff>
    </xdr:to>
    <xdr:pic>
      <xdr:nvPicPr>
        <xdr:cNvPr id="2" name="Picture 1">
          <a:extLst>
            <a:ext uri="{FF2B5EF4-FFF2-40B4-BE49-F238E27FC236}">
              <a16:creationId xmlns:a16="http://schemas.microsoft.com/office/drawing/2014/main" id="{B98D4CA2-BB21-7E9A-45F5-A054A353DF2D}"/>
            </a:ext>
          </a:extLst>
        </xdr:cNvPr>
        <xdr:cNvPicPr>
          <a:picLocks noChangeAspect="1"/>
        </xdr:cNvPicPr>
      </xdr:nvPicPr>
      <xdr:blipFill>
        <a:blip xmlns:r="http://schemas.openxmlformats.org/officeDocument/2006/relationships" r:embed="rId1"/>
        <a:stretch>
          <a:fillRect/>
        </a:stretch>
      </xdr:blipFill>
      <xdr:spPr>
        <a:xfrm>
          <a:off x="15930563" y="9679781"/>
          <a:ext cx="5524500" cy="31857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28575</xdr:colOff>
      <xdr:row>28</xdr:row>
      <xdr:rowOff>9525</xdr:rowOff>
    </xdr:from>
    <xdr:to>
      <xdr:col>13</xdr:col>
      <xdr:colOff>3068637</xdr:colOff>
      <xdr:row>48</xdr:row>
      <xdr:rowOff>113030</xdr:rowOff>
    </xdr:to>
    <xdr:pic>
      <xdr:nvPicPr>
        <xdr:cNvPr id="2" name="Picture 1">
          <a:extLst>
            <a:ext uri="{FF2B5EF4-FFF2-40B4-BE49-F238E27FC236}">
              <a16:creationId xmlns:a16="http://schemas.microsoft.com/office/drawing/2014/main" id="{7570E570-8A03-4993-A94A-9FD32E9CEDD1}"/>
            </a:ext>
          </a:extLst>
        </xdr:cNvPr>
        <xdr:cNvPicPr>
          <a:picLocks noChangeAspect="1"/>
        </xdr:cNvPicPr>
      </xdr:nvPicPr>
      <xdr:blipFill>
        <a:blip xmlns:r="http://schemas.openxmlformats.org/officeDocument/2006/relationships" r:embed="rId1"/>
        <a:stretch>
          <a:fillRect/>
        </a:stretch>
      </xdr:blipFill>
      <xdr:spPr>
        <a:xfrm>
          <a:off x="15059025" y="5057775"/>
          <a:ext cx="5535612" cy="33420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0</xdr:colOff>
      <xdr:row>17</xdr:row>
      <xdr:rowOff>0</xdr:rowOff>
    </xdr:from>
    <xdr:to>
      <xdr:col>14</xdr:col>
      <xdr:colOff>2197100</xdr:colOff>
      <xdr:row>46</xdr:row>
      <xdr:rowOff>59289</xdr:rowOff>
    </xdr:to>
    <xdr:pic>
      <xdr:nvPicPr>
        <xdr:cNvPr id="2" name="Picture 1">
          <a:extLst>
            <a:ext uri="{FF2B5EF4-FFF2-40B4-BE49-F238E27FC236}">
              <a16:creationId xmlns:a16="http://schemas.microsoft.com/office/drawing/2014/main" id="{02F5C1E6-54C4-4DAB-AF6A-354AE56418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96875" y="3267075"/>
          <a:ext cx="6111875" cy="4755114"/>
        </a:xfrm>
        <a:prstGeom prst="rect">
          <a:avLst/>
        </a:prstGeom>
        <a:solidFill>
          <a:schemeClr val="bg1"/>
        </a:solid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0</xdr:colOff>
      <xdr:row>17</xdr:row>
      <xdr:rowOff>28575</xdr:rowOff>
    </xdr:from>
    <xdr:to>
      <xdr:col>14</xdr:col>
      <xdr:colOff>9525</xdr:colOff>
      <xdr:row>46</xdr:row>
      <xdr:rowOff>81514</xdr:rowOff>
    </xdr:to>
    <xdr:pic>
      <xdr:nvPicPr>
        <xdr:cNvPr id="211" name="Picture 210">
          <a:extLst>
            <a:ext uri="{FF2B5EF4-FFF2-40B4-BE49-F238E27FC236}">
              <a16:creationId xmlns:a16="http://schemas.microsoft.com/office/drawing/2014/main" id="{2C78D895-C0C4-3E7E-3F03-61DF9B5AB2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01575" y="3324225"/>
          <a:ext cx="5848350" cy="4748764"/>
        </a:xfrm>
        <a:prstGeom prst="rect">
          <a:avLst/>
        </a:prstGeom>
        <a:solidFill>
          <a:schemeClr val="bg1"/>
        </a:solid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39688</xdr:colOff>
      <xdr:row>18</xdr:row>
      <xdr:rowOff>74613</xdr:rowOff>
    </xdr:from>
    <xdr:to>
      <xdr:col>13</xdr:col>
      <xdr:colOff>895669</xdr:colOff>
      <xdr:row>42</xdr:row>
      <xdr:rowOff>56562</xdr:rowOff>
    </xdr:to>
    <xdr:pic>
      <xdr:nvPicPr>
        <xdr:cNvPr id="2" name="Picture 1">
          <a:extLst>
            <a:ext uri="{FF2B5EF4-FFF2-40B4-BE49-F238E27FC236}">
              <a16:creationId xmlns:a16="http://schemas.microsoft.com/office/drawing/2014/main" id="{8FA34027-7834-4777-B6FD-942E6CDA33FA}"/>
            </a:ext>
          </a:extLst>
        </xdr:cNvPr>
        <xdr:cNvPicPr>
          <a:picLocks noChangeAspect="1"/>
        </xdr:cNvPicPr>
      </xdr:nvPicPr>
      <xdr:blipFill>
        <a:blip xmlns:r="http://schemas.openxmlformats.org/officeDocument/2006/relationships" r:embed="rId1"/>
        <a:stretch>
          <a:fillRect/>
        </a:stretch>
      </xdr:blipFill>
      <xdr:spPr>
        <a:xfrm>
          <a:off x="13584238" y="3503613"/>
          <a:ext cx="5656581" cy="3868149"/>
        </a:xfrm>
        <a:prstGeom prst="rect">
          <a:avLst/>
        </a:prstGeom>
        <a:solidFill>
          <a:schemeClr val="bg1"/>
        </a:solid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35646</xdr:colOff>
      <xdr:row>17</xdr:row>
      <xdr:rowOff>27131</xdr:rowOff>
    </xdr:from>
    <xdr:to>
      <xdr:col>13</xdr:col>
      <xdr:colOff>656100</xdr:colOff>
      <xdr:row>41</xdr:row>
      <xdr:rowOff>80520</xdr:rowOff>
    </xdr:to>
    <xdr:pic>
      <xdr:nvPicPr>
        <xdr:cNvPr id="4" name="Picture 3">
          <a:extLst>
            <a:ext uri="{FF2B5EF4-FFF2-40B4-BE49-F238E27FC236}">
              <a16:creationId xmlns:a16="http://schemas.microsoft.com/office/drawing/2014/main" id="{561F3671-8153-4F8E-B540-997C892FAE21}"/>
            </a:ext>
          </a:extLst>
        </xdr:cNvPr>
        <xdr:cNvPicPr>
          <a:picLocks noChangeAspect="1"/>
        </xdr:cNvPicPr>
      </xdr:nvPicPr>
      <xdr:blipFill>
        <a:blip xmlns:r="http://schemas.openxmlformats.org/officeDocument/2006/relationships" r:embed="rId1"/>
        <a:stretch>
          <a:fillRect/>
        </a:stretch>
      </xdr:blipFill>
      <xdr:spPr>
        <a:xfrm>
          <a:off x="13569805" y="3334904"/>
          <a:ext cx="5426250" cy="4001934"/>
        </a:xfrm>
        <a:prstGeom prst="rect">
          <a:avLst/>
        </a:prstGeom>
        <a:solidFill>
          <a:schemeClr val="bg1"/>
        </a:solid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19049</xdr:colOff>
      <xdr:row>19</xdr:row>
      <xdr:rowOff>19050</xdr:rowOff>
    </xdr:from>
    <xdr:to>
      <xdr:col>13</xdr:col>
      <xdr:colOff>819150</xdr:colOff>
      <xdr:row>48</xdr:row>
      <xdr:rowOff>73724</xdr:rowOff>
    </xdr:to>
    <xdr:pic>
      <xdr:nvPicPr>
        <xdr:cNvPr id="76" name="Picture 75">
          <a:extLst>
            <a:ext uri="{FF2B5EF4-FFF2-40B4-BE49-F238E27FC236}">
              <a16:creationId xmlns:a16="http://schemas.microsoft.com/office/drawing/2014/main" id="{3109D509-4C14-BC6D-4C2B-9E938FC897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3999" y="3609975"/>
          <a:ext cx="5391151" cy="4750499"/>
        </a:xfrm>
        <a:prstGeom prst="rect">
          <a:avLst/>
        </a:prstGeom>
        <a:solidFill>
          <a:schemeClr val="bg1"/>
        </a:solidFill>
      </xdr:spPr>
    </xdr:pic>
    <xdr:clientData/>
  </xdr:twoCellAnchor>
</xdr:wsDr>
</file>

<file path=xl/persons/person.xml><?xml version="1.0" encoding="utf-8"?>
<personList xmlns="http://schemas.microsoft.com/office/spreadsheetml/2018/threadedcomments" xmlns:x="http://schemas.openxmlformats.org/spreadsheetml/2006/main">
  <person displayName="Eduardo Alvarez Moreno" id="{967F5683-07A3-4F1A-8D1F-FB448E80434F}" userId="S::EMoreno@Ausgrid.com.au::3adf1c8c-f086-404b-a99d-17c901eb5ee8" providerId="AD"/>
  <person displayName="Eduardo Alvarez Moreno" id="{489A984C-8429-4671-814E-73E630D9D874}" userId="S::emoreno@ausgrid.com.au::3adf1c8c-f086-404b-a99d-17c901eb5ee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J9" dT="2025-06-05T04:04:53.24" personId="{489A984C-8429-4671-814E-73E630D9D874}" id="{ED62A60F-E394-4815-95F9-534DD844B931}">
    <text>Reduction to exclude 3 circuit breakers from the original 21x132kV CBs arrangement.</text>
  </threadedComment>
</ThreadedComments>
</file>

<file path=xl/threadedComments/threadedComment2.xml><?xml version="1.0" encoding="utf-8"?>
<ThreadedComments xmlns="http://schemas.microsoft.com/office/spreadsheetml/2018/threadedcomments" xmlns:x="http://schemas.openxmlformats.org/spreadsheetml/2006/main">
  <threadedComment ref="K9" dT="2024-07-09T07:22:44.80" personId="{967F5683-07A3-4F1A-8D1F-FB448E80434F}" id="{17674D2B-9EBC-402A-8365-ED9850C9E5CC}">
    <text xml:space="preserve">$1M deduction to exclude cap bank and civil cost of 4th Tx bay, </text>
  </threadedComment>
</ThreadedComments>
</file>

<file path=xl/threadedComments/threadedComment3.xml><?xml version="1.0" encoding="utf-8"?>
<ThreadedComments xmlns="http://schemas.microsoft.com/office/spreadsheetml/2018/threadedcomments" xmlns:x="http://schemas.openxmlformats.org/spreadsheetml/2006/main">
  <threadedComment ref="K9" dT="2024-07-09T07:22:44.80" personId="{967F5683-07A3-4F1A-8D1F-FB448E80434F}" id="{566F169C-583B-46B9-8F05-997295221439}">
    <text xml:space="preserve">$1M deduction to exclude cap bank and civil cost of 4th Tx bay,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3.xml"/><Relationship Id="rId4" Type="http://schemas.microsoft.com/office/2017/10/relationships/threadedComment" Target="../threadedComments/threadedComment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4.xml"/><Relationship Id="rId4" Type="http://schemas.microsoft.com/office/2017/10/relationships/threadedComment" Target="../threadedComments/threadedComment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5.xml"/><Relationship Id="rId4" Type="http://schemas.microsoft.com/office/2017/10/relationships/threadedComment" Target="../threadedComments/threadedComment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D59F0-31CE-4E75-9D26-B79157AAB7F6}">
  <sheetPr>
    <tabColor rgb="FF00245D"/>
  </sheetPr>
  <dimension ref="B1:H36"/>
  <sheetViews>
    <sheetView tabSelected="1" zoomScale="80" zoomScaleNormal="80" workbookViewId="0">
      <selection activeCell="C3" sqref="C3"/>
    </sheetView>
  </sheetViews>
  <sheetFormatPr defaultRowHeight="15" x14ac:dyDescent="0.25"/>
  <cols>
    <col min="1" max="1" width="5.5703125" customWidth="1"/>
    <col min="2" max="2" width="99.7109375" customWidth="1"/>
    <col min="3" max="5" width="18.7109375" customWidth="1"/>
    <col min="6" max="6" width="91.28515625" customWidth="1"/>
    <col min="8" max="9" width="11.85546875" bestFit="1" customWidth="1"/>
  </cols>
  <sheetData>
    <row r="1" spans="2:8" x14ac:dyDescent="0.25">
      <c r="B1" t="s">
        <v>0</v>
      </c>
      <c r="C1" s="60"/>
      <c r="D1" s="60"/>
      <c r="E1" s="60"/>
    </row>
    <row r="2" spans="2:8" s="53" customFormat="1" ht="30" customHeight="1" x14ac:dyDescent="0.25">
      <c r="B2" s="54" t="s">
        <v>1</v>
      </c>
      <c r="C2" s="84" t="s">
        <v>2</v>
      </c>
      <c r="D2" s="84" t="s">
        <v>396</v>
      </c>
      <c r="E2" s="84" t="s">
        <v>397</v>
      </c>
      <c r="F2" s="54" t="s">
        <v>3</v>
      </c>
      <c r="H2" s="108" t="s">
        <v>402</v>
      </c>
    </row>
    <row r="3" spans="2:8" s="53" customFormat="1" ht="29.1" customHeight="1" x14ac:dyDescent="0.25">
      <c r="B3" s="74" t="str">
        <f>'Option 1'!B2</f>
        <v>Option 1 - New 132/33kV STS at Site 1 looped into 132kV Feeder 92B Sydney North BSP - Lane Cove STSS</v>
      </c>
      <c r="C3" s="82">
        <f>'Option 1'!L18/1000000</f>
        <v>197.08700586082665</v>
      </c>
      <c r="D3" s="81"/>
      <c r="E3" s="81"/>
      <c r="F3" s="74" t="s">
        <v>4</v>
      </c>
      <c r="H3" s="107">
        <f>(C3/$C$12)-1</f>
        <v>0.33814610841648873</v>
      </c>
    </row>
    <row r="4" spans="2:8" s="53" customFormat="1" ht="30" customHeight="1" x14ac:dyDescent="0.25">
      <c r="B4" s="74" t="str">
        <f>'Option 2'!B2</f>
        <v>Option 2 - New 132/33kV STS at Site 1 looped into 132kV Feeders 92A &amp; 92B Sydney North BSP - Lane Cove STSS</v>
      </c>
      <c r="C4" s="82">
        <f>'Option 2'!L26/1000000</f>
        <v>259.96660990745249</v>
      </c>
      <c r="D4" s="81"/>
      <c r="E4" s="81"/>
      <c r="F4" s="74" t="s">
        <v>5</v>
      </c>
      <c r="H4" s="107">
        <f>(C4/$C$12)-1</f>
        <v>0.76507479956104429</v>
      </c>
    </row>
    <row r="5" spans="2:8" s="53" customFormat="1" ht="29.1" customHeight="1" x14ac:dyDescent="0.25">
      <c r="B5" s="74" t="str">
        <f>'Option 3'!B2</f>
        <v>Option 3 - New 132kV STSS at Site 3 and 132/33kV STS at Site 1 looped into 132kV Feeder 92B</v>
      </c>
      <c r="C5" s="82">
        <f>'Option 3'!L24/1000000</f>
        <v>209.08993072694113</v>
      </c>
      <c r="D5" s="81"/>
      <c r="E5" s="81"/>
      <c r="F5" s="74" t="s">
        <v>6</v>
      </c>
      <c r="H5" s="107">
        <f>(C5/$C$12)-1</f>
        <v>0.41964142125587789</v>
      </c>
    </row>
    <row r="6" spans="2:8" s="53" customFormat="1" ht="29.1" customHeight="1" x14ac:dyDescent="0.25">
      <c r="B6" s="74" t="str">
        <f>'Option 4'!B2</f>
        <v>Option 4 - New 132/33kV STS at Site 1 tee connected at East Ryde Transition Point to 132kV Feeders 92G &amp; 92J</v>
      </c>
      <c r="C6" s="82">
        <f>'Option 4'!M15/1000000</f>
        <v>187.24831181450224</v>
      </c>
      <c r="D6" s="81"/>
      <c r="E6" s="81"/>
      <c r="F6" s="74" t="s">
        <v>7</v>
      </c>
      <c r="H6" s="107">
        <f>(C6/$C$12)-1</f>
        <v>0.271345102979903</v>
      </c>
    </row>
    <row r="7" spans="2:8" ht="29.1" customHeight="1" x14ac:dyDescent="0.25">
      <c r="B7" s="92" t="str">
        <f>'Option 5'!B2</f>
        <v>Option 5 - New 132/33kV STS at Site 2 tee connected at East Ryde Transition Point to 132kV Feeders 92G &amp; 92J</v>
      </c>
      <c r="C7" s="89">
        <f>'Option 5'!M15/1000000</f>
        <v>162.30744714382988</v>
      </c>
      <c r="D7" s="91">
        <v>15</v>
      </c>
      <c r="E7" s="91">
        <f>C7-D7</f>
        <v>147.30744714382988</v>
      </c>
      <c r="F7" s="93"/>
    </row>
    <row r="8" spans="2:8" ht="29.1" customHeight="1" x14ac:dyDescent="0.25">
      <c r="B8" s="75" t="str">
        <f>'Option 6'!B2</f>
        <v>Option 6 - New STS with expanded 132kV busbar at Site 1 tee connected to 132kV Feeders 92G &amp; 92J</v>
      </c>
      <c r="C8" s="82">
        <f>'Option 6'!M16/1000000</f>
        <v>194.70400778213286</v>
      </c>
      <c r="D8" s="81"/>
      <c r="E8" s="81"/>
      <c r="F8" s="74" t="s">
        <v>7</v>
      </c>
      <c r="G8" s="86"/>
      <c r="H8" s="107">
        <f>(C8/$C$12)-1</f>
        <v>0.32196645420011771</v>
      </c>
    </row>
    <row r="9" spans="2:8" ht="29.1" customHeight="1" x14ac:dyDescent="0.25">
      <c r="B9" s="92" t="str">
        <f>'Option 7'!B2</f>
        <v>Option 7 - New STS with expanded 132kV busbar at Site 2 tee connected to 132kV Feeders 92G &amp; 92J</v>
      </c>
      <c r="C9" s="89">
        <f>'Option 7'!M16/1000000</f>
        <v>169.76314311146049</v>
      </c>
      <c r="D9" s="91">
        <v>15</v>
      </c>
      <c r="E9" s="91">
        <f>C9-D9</f>
        <v>154.76314311146049</v>
      </c>
      <c r="F9" s="93"/>
    </row>
    <row r="10" spans="2:8" ht="30" customHeight="1" x14ac:dyDescent="0.25">
      <c r="B10" s="74" t="str">
        <f>'Option 8'!B2</f>
        <v>Option 8 - New 132kV STSS (expandable) at Site 1 looped into 132kV Feeder 92B</v>
      </c>
      <c r="C10" s="82">
        <f>'Option 8'!L19/1000000</f>
        <v>187.84072693650648</v>
      </c>
      <c r="D10" s="81"/>
      <c r="E10" s="81"/>
      <c r="F10" s="74" t="s">
        <v>7</v>
      </c>
      <c r="G10" s="86"/>
      <c r="H10" s="107">
        <f>(C10/$C$12)-1</f>
        <v>0.27536737723697335</v>
      </c>
    </row>
    <row r="11" spans="2:8" ht="29.1" customHeight="1" x14ac:dyDescent="0.25">
      <c r="B11" s="75" t="str">
        <f>'Option 9'!B2</f>
        <v>Option 9 - New 132kV STSS (expandable) at Site 1 tee connected to 132kV Feeders 92G &amp; 92J</v>
      </c>
      <c r="C11" s="82">
        <f>'Option 9'!L16/1000000</f>
        <v>177.39618421213288</v>
      </c>
      <c r="D11" s="81"/>
      <c r="E11" s="81"/>
      <c r="F11" s="74" t="s">
        <v>7</v>
      </c>
      <c r="G11" s="86"/>
      <c r="H11" s="107">
        <f>(C11/$C$12)-1</f>
        <v>0.20445288878673162</v>
      </c>
    </row>
    <row r="12" spans="2:8" ht="29.1" customHeight="1" x14ac:dyDescent="0.25">
      <c r="B12" s="109" t="str">
        <f>'Option 10'!B2</f>
        <v>Option 10 - New 132kV STSS (expandable) at Site 2 tee connected to 132kV Feeders 92G &amp; 92J</v>
      </c>
      <c r="C12" s="110">
        <f>'Option 10'!L16/1000000</f>
        <v>147.28362218536205</v>
      </c>
      <c r="D12" s="111"/>
      <c r="E12" s="83">
        <f>C12-D12</f>
        <v>147.28362218536205</v>
      </c>
      <c r="F12" s="112"/>
      <c r="G12" s="86"/>
    </row>
    <row r="13" spans="2:8" ht="29.1" customHeight="1" x14ac:dyDescent="0.25">
      <c r="B13" s="104" t="str">
        <f>'Option 11'!B2</f>
        <v>Option 11 - New 132kV STSS (expandable) at Site 3 looped into 132kV Feeder 92B</v>
      </c>
      <c r="C13" s="105">
        <f>'Option 11'!L18/1000000</f>
        <v>184.06769871563952</v>
      </c>
      <c r="D13" s="90"/>
      <c r="E13" s="90">
        <f>C13-D13</f>
        <v>184.06769871563952</v>
      </c>
      <c r="F13" s="106" t="s">
        <v>398</v>
      </c>
      <c r="G13" s="86"/>
    </row>
    <row r="15" spans="2:8" x14ac:dyDescent="0.25">
      <c r="B15" t="s">
        <v>399</v>
      </c>
    </row>
    <row r="16" spans="2:8" x14ac:dyDescent="0.25">
      <c r="B16" t="s">
        <v>8</v>
      </c>
    </row>
    <row r="17" spans="2:5" x14ac:dyDescent="0.25">
      <c r="B17" t="s">
        <v>9</v>
      </c>
    </row>
    <row r="19" spans="2:5" x14ac:dyDescent="0.25">
      <c r="B19" s="85"/>
    </row>
    <row r="20" spans="2:5" x14ac:dyDescent="0.25">
      <c r="B20" s="85"/>
      <c r="D20" s="97"/>
    </row>
    <row r="21" spans="2:5" x14ac:dyDescent="0.25">
      <c r="B21" s="85"/>
    </row>
    <row r="23" spans="2:5" x14ac:dyDescent="0.25">
      <c r="B23" s="85"/>
    </row>
    <row r="24" spans="2:5" x14ac:dyDescent="0.25">
      <c r="B24" s="85"/>
    </row>
    <row r="26" spans="2:5" x14ac:dyDescent="0.25">
      <c r="E26" s="76"/>
    </row>
    <row r="27" spans="2:5" x14ac:dyDescent="0.25">
      <c r="E27" s="76"/>
    </row>
    <row r="28" spans="2:5" x14ac:dyDescent="0.25">
      <c r="B28" s="55"/>
      <c r="E28" s="76"/>
    </row>
    <row r="29" spans="2:5" x14ac:dyDescent="0.25">
      <c r="B29" s="85"/>
    </row>
    <row r="30" spans="2:5" x14ac:dyDescent="0.25">
      <c r="B30" s="85"/>
    </row>
    <row r="31" spans="2:5" x14ac:dyDescent="0.25">
      <c r="B31" s="85"/>
    </row>
    <row r="33" spans="5:5" x14ac:dyDescent="0.25">
      <c r="E33" s="76"/>
    </row>
    <row r="34" spans="5:5" x14ac:dyDescent="0.25">
      <c r="E34" s="76"/>
    </row>
    <row r="35" spans="5:5" x14ac:dyDescent="0.25">
      <c r="E35" s="76"/>
    </row>
    <row r="36" spans="5:5" x14ac:dyDescent="0.25">
      <c r="E36" s="76"/>
    </row>
  </sheetData>
  <pageMargins left="0.7" right="0.7" top="0.75" bottom="0.75" header="0.3" footer="0.3"/>
  <pageSetup paperSize="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9B05D-04F5-4AE0-8A2B-8E6BD7C011DA}">
  <sheetPr>
    <tabColor rgb="FF00B0F0"/>
  </sheetPr>
  <dimension ref="B2:AH36"/>
  <sheetViews>
    <sheetView zoomScaleNormal="100" workbookViewId="0">
      <selection activeCell="I10" sqref="I10:J14"/>
    </sheetView>
  </sheetViews>
  <sheetFormatPr defaultColWidth="9.28515625" defaultRowHeight="12.75" x14ac:dyDescent="0.2"/>
  <cols>
    <col min="1" max="2" width="5.7109375" style="1" customWidth="1"/>
    <col min="3" max="3" width="9.28515625" style="1"/>
    <col min="4" max="4" width="81.7109375" style="1" customWidth="1"/>
    <col min="5" max="7" width="12.7109375" style="1" customWidth="1"/>
    <col min="8" max="8" width="40.7109375" style="1" customWidth="1"/>
    <col min="9" max="9" width="12.7109375" style="1" customWidth="1"/>
    <col min="10" max="10" width="18.7109375" style="1" customWidth="1"/>
    <col min="11" max="11" width="12.7109375" style="1" customWidth="1"/>
    <col min="12" max="14" width="18.7109375" style="1" customWidth="1"/>
    <col min="15" max="15" width="72.7109375" style="1" customWidth="1"/>
    <col min="16" max="16384" width="9.28515625" style="1"/>
  </cols>
  <sheetData>
    <row r="2" spans="2:34" ht="15" x14ac:dyDescent="0.3">
      <c r="B2" s="3" t="s">
        <v>184</v>
      </c>
    </row>
    <row r="3" spans="2:34" ht="51" x14ac:dyDescent="0.2">
      <c r="C3" s="1" t="s">
        <v>59</v>
      </c>
      <c r="E3" s="4" t="s">
        <v>60</v>
      </c>
      <c r="F3" s="4" t="s">
        <v>61</v>
      </c>
      <c r="G3" s="4" t="s">
        <v>62</v>
      </c>
      <c r="H3" s="4" t="s">
        <v>63</v>
      </c>
      <c r="I3" s="4" t="s">
        <v>64</v>
      </c>
      <c r="J3" s="4" t="s">
        <v>65</v>
      </c>
      <c r="K3" s="4" t="s">
        <v>66</v>
      </c>
      <c r="L3" s="4" t="s">
        <v>151</v>
      </c>
      <c r="M3" s="4" t="s">
        <v>67</v>
      </c>
      <c r="N3" s="4" t="s">
        <v>169</v>
      </c>
      <c r="O3" s="5" t="s">
        <v>3</v>
      </c>
    </row>
    <row r="4" spans="2:34" x14ac:dyDescent="0.2">
      <c r="C4" s="1" t="s">
        <v>69</v>
      </c>
      <c r="E4" s="4"/>
      <c r="F4" s="4"/>
      <c r="G4" s="4"/>
      <c r="H4" s="4"/>
      <c r="I4" s="4"/>
      <c r="J4" s="4"/>
      <c r="K4" s="4"/>
      <c r="L4" s="4"/>
      <c r="M4" s="4"/>
      <c r="N4" s="4"/>
      <c r="O4" s="5"/>
    </row>
    <row r="5" spans="2:34" x14ac:dyDescent="0.2">
      <c r="C5" s="2" t="s">
        <v>176</v>
      </c>
    </row>
    <row r="6" spans="2:34" x14ac:dyDescent="0.2">
      <c r="D6" s="95" t="s">
        <v>170</v>
      </c>
      <c r="E6" s="6">
        <v>1</v>
      </c>
      <c r="F6" s="1" t="s">
        <v>72</v>
      </c>
      <c r="L6" s="139"/>
      <c r="M6" s="139"/>
      <c r="N6" s="139"/>
      <c r="O6" s="144"/>
      <c r="P6" s="144"/>
      <c r="Q6" s="144"/>
      <c r="R6" s="144"/>
      <c r="S6" s="144"/>
      <c r="T6" s="144"/>
      <c r="U6" s="144"/>
      <c r="V6" s="144"/>
      <c r="W6" s="144"/>
      <c r="X6" s="144"/>
      <c r="Y6" s="144"/>
      <c r="Z6" s="144"/>
      <c r="AA6" s="144"/>
      <c r="AB6" s="144"/>
      <c r="AC6" s="144"/>
      <c r="AD6" s="144"/>
      <c r="AE6" s="144"/>
      <c r="AF6" s="144"/>
      <c r="AG6" s="144"/>
      <c r="AH6" s="144"/>
    </row>
    <row r="7" spans="2:34" x14ac:dyDescent="0.2">
      <c r="D7" s="1" t="s">
        <v>178</v>
      </c>
      <c r="E7" s="6">
        <v>1</v>
      </c>
      <c r="F7" s="1" t="s">
        <v>72</v>
      </c>
      <c r="L7" s="139"/>
      <c r="M7" s="139"/>
      <c r="N7" s="139"/>
      <c r="O7" s="1" t="s">
        <v>179</v>
      </c>
    </row>
    <row r="8" spans="2:34" x14ac:dyDescent="0.2">
      <c r="D8" s="1" t="s">
        <v>180</v>
      </c>
      <c r="E8" s="6"/>
      <c r="G8" s="4"/>
      <c r="H8" s="4"/>
      <c r="I8" s="4"/>
      <c r="J8" s="4"/>
      <c r="K8" s="4"/>
      <c r="L8" s="139"/>
      <c r="M8" s="139"/>
      <c r="N8" s="139"/>
      <c r="O8" s="1" t="s">
        <v>185</v>
      </c>
    </row>
    <row r="9" spans="2:34" x14ac:dyDescent="0.2">
      <c r="C9" s="2" t="s">
        <v>182</v>
      </c>
      <c r="E9" s="6"/>
      <c r="I9" s="7"/>
    </row>
    <row r="10" spans="2:34" x14ac:dyDescent="0.2">
      <c r="D10" s="1" t="s">
        <v>171</v>
      </c>
      <c r="E10" s="6">
        <v>7.1</v>
      </c>
      <c r="F10" s="1" t="s">
        <v>77</v>
      </c>
      <c r="H10" s="1" t="s">
        <v>78</v>
      </c>
      <c r="I10" s="139"/>
      <c r="J10" s="140"/>
      <c r="K10" s="32">
        <f>'Escalation factors'!$AD$33</f>
        <v>1.0409999999999999</v>
      </c>
      <c r="L10" s="139"/>
      <c r="M10" s="139"/>
      <c r="N10" s="139"/>
      <c r="O10" s="1" t="s">
        <v>156</v>
      </c>
    </row>
    <row r="11" spans="2:34" x14ac:dyDescent="0.2">
      <c r="D11" s="1" t="s">
        <v>80</v>
      </c>
      <c r="E11" s="6">
        <v>2</v>
      </c>
      <c r="F11" s="1" t="s">
        <v>72</v>
      </c>
      <c r="G11" s="1">
        <f>'Unit rates $FY22'!A93</f>
        <v>0</v>
      </c>
      <c r="H11" s="1">
        <f>'Unit rates $FY22'!B93</f>
        <v>0</v>
      </c>
      <c r="I11" s="139"/>
      <c r="J11" s="140"/>
      <c r="K11" s="32">
        <f>'Escalation factors'!$AD$33</f>
        <v>1.0409999999999999</v>
      </c>
      <c r="L11" s="139"/>
      <c r="M11" s="139"/>
      <c r="N11" s="139"/>
      <c r="O11" s="1" t="s">
        <v>81</v>
      </c>
    </row>
    <row r="12" spans="2:34" x14ac:dyDescent="0.2">
      <c r="D12" s="1" t="s">
        <v>82</v>
      </c>
      <c r="E12" s="6">
        <v>12</v>
      </c>
      <c r="F12" s="1" t="s">
        <v>72</v>
      </c>
      <c r="G12" s="1">
        <f>'Unit rates $FY22'!A98</f>
        <v>0</v>
      </c>
      <c r="H12" s="1">
        <f>'Unit rates $FY22'!B98</f>
        <v>0</v>
      </c>
      <c r="I12" s="139"/>
      <c r="J12" s="140"/>
      <c r="K12" s="32">
        <f>'Escalation factors'!$AD$32</f>
        <v>1.1225292662819457</v>
      </c>
      <c r="L12" s="139"/>
      <c r="M12" s="139"/>
      <c r="N12" s="139"/>
      <c r="O12" s="1" t="s">
        <v>83</v>
      </c>
    </row>
    <row r="13" spans="2:34" x14ac:dyDescent="0.2">
      <c r="D13" s="1" t="s">
        <v>157</v>
      </c>
      <c r="E13" s="6">
        <v>2</v>
      </c>
      <c r="F13" s="1" t="s">
        <v>72</v>
      </c>
      <c r="G13" s="1" t="s">
        <v>85</v>
      </c>
      <c r="H13" s="1" t="s">
        <v>158</v>
      </c>
      <c r="I13" s="139"/>
      <c r="J13" s="140"/>
      <c r="K13" s="32">
        <f>'Escalation factors'!$AD$33</f>
        <v>1.0409999999999999</v>
      </c>
      <c r="L13" s="139"/>
      <c r="M13" s="139"/>
      <c r="N13" s="139"/>
      <c r="O13" s="1" t="s">
        <v>87</v>
      </c>
    </row>
    <row r="14" spans="2:34" x14ac:dyDescent="0.2">
      <c r="D14" s="1" t="s">
        <v>88</v>
      </c>
      <c r="E14" s="6">
        <v>2</v>
      </c>
      <c r="F14" s="1" t="s">
        <v>72</v>
      </c>
      <c r="G14" s="1">
        <f>'Unit rates $FY22'!A88</f>
        <v>0</v>
      </c>
      <c r="H14" s="1">
        <f>'Unit rates $FY22'!B88</f>
        <v>0</v>
      </c>
      <c r="I14" s="139"/>
      <c r="J14" s="140"/>
      <c r="K14" s="32">
        <f>'Escalation factors'!$AD$33</f>
        <v>1.0409999999999999</v>
      </c>
      <c r="L14" s="139"/>
      <c r="M14" s="139"/>
      <c r="N14" s="139"/>
      <c r="O14" s="1" t="s">
        <v>81</v>
      </c>
    </row>
    <row r="15" spans="2:34" x14ac:dyDescent="0.2">
      <c r="E15" s="6"/>
      <c r="I15" s="7"/>
      <c r="J15" s="12"/>
      <c r="K15" s="32"/>
      <c r="L15" s="7"/>
      <c r="M15" s="94">
        <v>18857128</v>
      </c>
      <c r="N15" s="7"/>
    </row>
    <row r="16" spans="2:34" x14ac:dyDescent="0.2">
      <c r="C16" s="42"/>
      <c r="D16" s="42"/>
      <c r="E16" s="43"/>
      <c r="F16" s="42"/>
      <c r="G16" s="42"/>
      <c r="H16" s="42"/>
      <c r="I16" s="44"/>
      <c r="J16" s="45"/>
      <c r="K16" s="46"/>
      <c r="L16" s="47">
        <v>150906015.11146051</v>
      </c>
      <c r="M16" s="47">
        <v>169763143.11146051</v>
      </c>
      <c r="N16" s="47">
        <v>204023166.19350004</v>
      </c>
    </row>
    <row r="17" spans="3:9" x14ac:dyDescent="0.2">
      <c r="C17" s="1" t="s">
        <v>3</v>
      </c>
      <c r="I17" s="7"/>
    </row>
    <row r="18" spans="3:9" x14ac:dyDescent="0.2">
      <c r="C18" s="63" t="s">
        <v>159</v>
      </c>
    </row>
    <row r="19" spans="3:9" x14ac:dyDescent="0.2">
      <c r="C19" s="63" t="s">
        <v>173</v>
      </c>
    </row>
    <row r="21" spans="3:9" x14ac:dyDescent="0.2">
      <c r="C21" s="1" t="s">
        <v>97</v>
      </c>
    </row>
    <row r="22" spans="3:9" x14ac:dyDescent="0.2">
      <c r="D22" s="61" t="s">
        <v>161</v>
      </c>
    </row>
    <row r="23" spans="3:9" x14ac:dyDescent="0.2">
      <c r="D23" s="61"/>
    </row>
    <row r="24" spans="3:9" x14ac:dyDescent="0.2">
      <c r="D24" s="61" t="s">
        <v>99</v>
      </c>
    </row>
    <row r="25" spans="3:9" x14ac:dyDescent="0.2">
      <c r="D25" s="62" t="s">
        <v>100</v>
      </c>
    </row>
    <row r="26" spans="3:9" x14ac:dyDescent="0.2">
      <c r="D26" s="62" t="s">
        <v>101</v>
      </c>
    </row>
    <row r="27" spans="3:9" x14ac:dyDescent="0.2">
      <c r="D27" s="62" t="s">
        <v>183</v>
      </c>
    </row>
    <row r="28" spans="3:9" x14ac:dyDescent="0.2">
      <c r="D28" s="62" t="s">
        <v>103</v>
      </c>
    </row>
    <row r="30" spans="3:9" x14ac:dyDescent="0.2">
      <c r="D30" s="61" t="s">
        <v>162</v>
      </c>
    </row>
    <row r="31" spans="3:9" x14ac:dyDescent="0.2">
      <c r="D31" s="62" t="s">
        <v>163</v>
      </c>
    </row>
    <row r="32" spans="3:9" x14ac:dyDescent="0.2">
      <c r="D32" s="62" t="s">
        <v>174</v>
      </c>
    </row>
    <row r="33" spans="4:4" x14ac:dyDescent="0.2">
      <c r="D33" s="62" t="s">
        <v>165</v>
      </c>
    </row>
    <row r="34" spans="4:4" x14ac:dyDescent="0.2">
      <c r="D34" s="62" t="s">
        <v>166</v>
      </c>
    </row>
    <row r="35" spans="4:4" x14ac:dyDescent="0.2">
      <c r="D35" s="62" t="s">
        <v>110</v>
      </c>
    </row>
    <row r="36" spans="4:4" x14ac:dyDescent="0.2">
      <c r="D36" s="62" t="s">
        <v>112</v>
      </c>
    </row>
  </sheetData>
  <mergeCells count="1">
    <mergeCell ref="O6:AH6"/>
  </mergeCells>
  <pageMargins left="0.7" right="0.7" top="0.75" bottom="0.75" header="0.3" footer="0.3"/>
  <ignoredErrors>
    <ignoredError sqref="K12" formula="1"/>
  </ignoredError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DE803-1FB8-42B9-9D28-3B0F8CEE74F5}">
  <sheetPr>
    <tabColor rgb="FFFF0000"/>
  </sheetPr>
  <dimension ref="B2:N44"/>
  <sheetViews>
    <sheetView topLeftCell="H1" zoomScaleNormal="100" workbookViewId="0">
      <selection activeCell="L17" sqref="L17:M17"/>
    </sheetView>
  </sheetViews>
  <sheetFormatPr defaultColWidth="9.28515625" defaultRowHeight="12.75" x14ac:dyDescent="0.2"/>
  <cols>
    <col min="1" max="2" width="5.7109375" style="1" customWidth="1"/>
    <col min="3" max="3" width="9.28515625" style="1"/>
    <col min="4" max="4" width="81.7109375" style="1" customWidth="1"/>
    <col min="5" max="7" width="12.7109375" style="1" customWidth="1"/>
    <col min="8" max="8" width="40.7109375" style="1" customWidth="1"/>
    <col min="9" max="9" width="12.7109375" style="1" customWidth="1"/>
    <col min="10" max="10" width="18.7109375" style="1" customWidth="1"/>
    <col min="11" max="11" width="12.7109375" style="1" customWidth="1"/>
    <col min="12" max="13" width="18.7109375" style="1" customWidth="1"/>
    <col min="14" max="14" width="77" style="1" customWidth="1"/>
    <col min="15" max="16384" width="9.28515625" style="1"/>
  </cols>
  <sheetData>
    <row r="2" spans="2:14" ht="15" x14ac:dyDescent="0.3">
      <c r="B2" s="3" t="s">
        <v>186</v>
      </c>
    </row>
    <row r="3" spans="2:14" ht="51" x14ac:dyDescent="0.2">
      <c r="C3" s="1" t="s">
        <v>59</v>
      </c>
      <c r="E3" s="4" t="s">
        <v>60</v>
      </c>
      <c r="F3" s="4" t="s">
        <v>61</v>
      </c>
      <c r="G3" s="4" t="s">
        <v>62</v>
      </c>
      <c r="H3" s="4" t="s">
        <v>63</v>
      </c>
      <c r="I3" s="4" t="s">
        <v>64</v>
      </c>
      <c r="J3" s="4" t="s">
        <v>65</v>
      </c>
      <c r="K3" s="4" t="s">
        <v>66</v>
      </c>
      <c r="L3" s="4" t="s">
        <v>67</v>
      </c>
      <c r="M3" s="4" t="s">
        <v>68</v>
      </c>
      <c r="N3" s="5" t="s">
        <v>3</v>
      </c>
    </row>
    <row r="4" spans="2:14" x14ac:dyDescent="0.2">
      <c r="C4" s="1" t="s">
        <v>69</v>
      </c>
      <c r="E4" s="4"/>
      <c r="F4" s="4"/>
      <c r="G4" s="4"/>
      <c r="H4" s="4"/>
      <c r="I4" s="4"/>
      <c r="J4" s="4"/>
      <c r="K4" s="4"/>
      <c r="L4" s="4"/>
      <c r="M4" s="4"/>
      <c r="N4" s="5"/>
    </row>
    <row r="5" spans="2:14" x14ac:dyDescent="0.2">
      <c r="C5" s="2" t="s">
        <v>187</v>
      </c>
      <c r="E5" s="4"/>
      <c r="F5" s="4"/>
      <c r="G5" s="4"/>
      <c r="H5" s="4"/>
      <c r="I5" s="4"/>
      <c r="J5" s="4"/>
      <c r="K5" s="4"/>
      <c r="L5" s="4"/>
      <c r="M5" s="4"/>
      <c r="N5" s="5"/>
    </row>
    <row r="6" spans="2:14" x14ac:dyDescent="0.2">
      <c r="D6" s="1" t="s">
        <v>188</v>
      </c>
      <c r="E6" s="6">
        <v>1</v>
      </c>
      <c r="F6" s="1" t="s">
        <v>72</v>
      </c>
      <c r="G6" s="4"/>
      <c r="H6" s="4"/>
      <c r="I6" s="4"/>
      <c r="J6" s="4"/>
      <c r="K6" s="4"/>
      <c r="L6" s="139"/>
      <c r="M6" s="139"/>
      <c r="N6" s="141">
        <f>'Option 1'!N6</f>
        <v>0</v>
      </c>
    </row>
    <row r="7" spans="2:14" x14ac:dyDescent="0.2">
      <c r="D7" s="1" t="s">
        <v>189</v>
      </c>
      <c r="E7" s="6">
        <v>1</v>
      </c>
      <c r="F7" s="1" t="s">
        <v>72</v>
      </c>
      <c r="G7" s="4"/>
      <c r="H7" s="4"/>
      <c r="I7" s="4"/>
      <c r="J7" s="4"/>
      <c r="K7" s="4"/>
      <c r="L7" s="139"/>
      <c r="M7" s="139"/>
      <c r="N7" s="1" t="s">
        <v>179</v>
      </c>
    </row>
    <row r="8" spans="2:14" x14ac:dyDescent="0.2">
      <c r="D8" s="1" t="s">
        <v>180</v>
      </c>
      <c r="E8" s="6"/>
      <c r="G8" s="4"/>
      <c r="H8" s="4"/>
      <c r="I8" s="4"/>
      <c r="J8" s="4"/>
      <c r="K8" s="4"/>
      <c r="L8" s="139"/>
      <c r="M8" s="139"/>
      <c r="N8" s="1" t="str">
        <f>'Option 6'!O8</f>
        <v>Allowance for civil works to address 132kV cable egress issues at Site 1. Assumes 50% of similar works undertaken at Alexandria STS (refer to the "132kV Ductline Work" tab) completed in FY20, escalated to FY24 dollars.</v>
      </c>
    </row>
    <row r="9" spans="2:14" x14ac:dyDescent="0.2">
      <c r="C9" s="2" t="s">
        <v>190</v>
      </c>
      <c r="E9" s="6"/>
      <c r="I9" s="7"/>
    </row>
    <row r="10" spans="2:14" x14ac:dyDescent="0.2">
      <c r="D10" s="1" t="s">
        <v>76</v>
      </c>
      <c r="E10" s="6">
        <v>6.5</v>
      </c>
      <c r="F10" s="1" t="s">
        <v>77</v>
      </c>
      <c r="H10" s="1" t="s">
        <v>78</v>
      </c>
      <c r="I10" s="139"/>
      <c r="J10" s="140"/>
      <c r="K10" s="32">
        <f>'Escalation factors'!$AD$33</f>
        <v>1.0409999999999999</v>
      </c>
      <c r="L10" s="139"/>
      <c r="M10" s="139"/>
      <c r="N10" s="1" t="s">
        <v>191</v>
      </c>
    </row>
    <row r="11" spans="2:14" x14ac:dyDescent="0.2">
      <c r="D11" s="1" t="s">
        <v>80</v>
      </c>
      <c r="E11" s="6">
        <v>2</v>
      </c>
      <c r="F11" s="1" t="s">
        <v>72</v>
      </c>
      <c r="G11" s="1">
        <f>'Unit rates $FY22'!A93</f>
        <v>0</v>
      </c>
      <c r="H11" s="1">
        <f>'Unit rates $FY22'!B93</f>
        <v>0</v>
      </c>
      <c r="I11" s="139"/>
      <c r="J11" s="140"/>
      <c r="K11" s="32">
        <f>'Escalation factors'!$AD$33</f>
        <v>1.0409999999999999</v>
      </c>
      <c r="L11" s="139"/>
      <c r="M11" s="139"/>
      <c r="N11" s="1" t="s">
        <v>81</v>
      </c>
    </row>
    <row r="12" spans="2:14" x14ac:dyDescent="0.2">
      <c r="D12" s="1" t="s">
        <v>82</v>
      </c>
      <c r="E12" s="6">
        <v>12</v>
      </c>
      <c r="F12" s="1" t="s">
        <v>72</v>
      </c>
      <c r="G12" s="1">
        <f>'Unit rates $FY22'!A98</f>
        <v>0</v>
      </c>
      <c r="H12" s="1">
        <f>'Unit rates $FY22'!B98</f>
        <v>0</v>
      </c>
      <c r="I12" s="139"/>
      <c r="J12" s="140"/>
      <c r="K12" s="32">
        <f>'Escalation factors'!$AD$32</f>
        <v>1.1225292662819457</v>
      </c>
      <c r="L12" s="139"/>
      <c r="M12" s="139"/>
      <c r="N12" s="1" t="s">
        <v>83</v>
      </c>
    </row>
    <row r="13" spans="2:14" x14ac:dyDescent="0.2">
      <c r="D13" s="1" t="s">
        <v>88</v>
      </c>
      <c r="E13" s="6">
        <v>4</v>
      </c>
      <c r="F13" s="1" t="s">
        <v>72</v>
      </c>
      <c r="G13" s="1">
        <f>'Unit rates $FY22'!A88</f>
        <v>0</v>
      </c>
      <c r="H13" s="1">
        <f>'Unit rates $FY22'!B88</f>
        <v>0</v>
      </c>
      <c r="I13" s="139"/>
      <c r="J13" s="140"/>
      <c r="K13" s="32">
        <f>'Escalation factors'!$AD$33</f>
        <v>1.0409999999999999</v>
      </c>
      <c r="L13" s="139"/>
      <c r="M13" s="139"/>
      <c r="N13" s="1" t="s">
        <v>81</v>
      </c>
    </row>
    <row r="14" spans="2:14" x14ac:dyDescent="0.2">
      <c r="D14" s="1" t="s">
        <v>192</v>
      </c>
      <c r="E14" s="6">
        <v>2</v>
      </c>
      <c r="F14" s="1" t="s">
        <v>72</v>
      </c>
      <c r="G14" s="1" t="s">
        <v>85</v>
      </c>
      <c r="H14" s="1" t="s">
        <v>193</v>
      </c>
      <c r="I14" s="139"/>
      <c r="J14" s="140"/>
      <c r="K14" s="32">
        <f>'Escalation factors'!$AD$33</f>
        <v>1.0409999999999999</v>
      </c>
      <c r="L14" s="139"/>
      <c r="M14" s="139"/>
      <c r="N14" s="1" t="s">
        <v>194</v>
      </c>
    </row>
    <row r="15" spans="2:14" x14ac:dyDescent="0.2">
      <c r="D15" s="1" t="s">
        <v>89</v>
      </c>
      <c r="E15" s="6">
        <v>1</v>
      </c>
      <c r="G15" s="1" t="s">
        <v>85</v>
      </c>
      <c r="I15" s="139"/>
      <c r="J15" s="140"/>
      <c r="K15" s="32">
        <f>'Escalation factors'!$AD$33</f>
        <v>1.0409999999999999</v>
      </c>
      <c r="L15" s="139"/>
      <c r="M15" s="139"/>
      <c r="N15" s="1" t="s">
        <v>81</v>
      </c>
    </row>
    <row r="16" spans="2:14" x14ac:dyDescent="0.2">
      <c r="C16" s="2" t="s">
        <v>91</v>
      </c>
      <c r="E16" s="6"/>
      <c r="I16" s="7"/>
      <c r="J16" s="12"/>
      <c r="K16" s="32"/>
      <c r="L16" s="7"/>
      <c r="M16" s="7"/>
    </row>
    <row r="17" spans="3:14" x14ac:dyDescent="0.2">
      <c r="D17" s="1" t="s">
        <v>92</v>
      </c>
      <c r="E17" s="6">
        <v>25</v>
      </c>
      <c r="F17" s="1" t="s">
        <v>77</v>
      </c>
      <c r="G17" s="1" t="s">
        <v>85</v>
      </c>
      <c r="I17" s="139"/>
      <c r="J17" s="140"/>
      <c r="K17" s="32">
        <f>'Escalation factors'!$AD$33</f>
        <v>1.0409999999999999</v>
      </c>
      <c r="L17" s="139"/>
      <c r="M17" s="139"/>
      <c r="N17" s="1" t="s">
        <v>81</v>
      </c>
    </row>
    <row r="18" spans="3:14" x14ac:dyDescent="0.2">
      <c r="C18" s="1" t="s">
        <v>117</v>
      </c>
      <c r="E18" s="6"/>
      <c r="I18" s="7"/>
      <c r="J18" s="12"/>
      <c r="K18" s="32"/>
      <c r="L18" s="7">
        <f>'Option 5'!M14</f>
        <v>18857128</v>
      </c>
      <c r="M18" s="7"/>
    </row>
    <row r="19" spans="3:14" x14ac:dyDescent="0.2">
      <c r="C19" s="42"/>
      <c r="D19" s="42"/>
      <c r="E19" s="43"/>
      <c r="F19" s="42"/>
      <c r="G19" s="42"/>
      <c r="H19" s="42"/>
      <c r="I19" s="44"/>
      <c r="J19" s="45"/>
      <c r="K19" s="46"/>
      <c r="L19" s="47">
        <v>187840726.93650648</v>
      </c>
      <c r="M19" s="47">
        <v>224981783.54648238</v>
      </c>
    </row>
    <row r="20" spans="3:14" x14ac:dyDescent="0.2">
      <c r="C20" s="1" t="s">
        <v>3</v>
      </c>
      <c r="I20" s="7"/>
    </row>
    <row r="21" spans="3:14" x14ac:dyDescent="0.2">
      <c r="C21" s="52" t="s">
        <v>401</v>
      </c>
    </row>
    <row r="22" spans="3:14" x14ac:dyDescent="0.2">
      <c r="D22" s="52" t="s">
        <v>195</v>
      </c>
    </row>
    <row r="23" spans="3:14" x14ac:dyDescent="0.2">
      <c r="D23" s="52" t="s">
        <v>196</v>
      </c>
    </row>
    <row r="24" spans="3:14" x14ac:dyDescent="0.2">
      <c r="D24" s="52" t="s">
        <v>197</v>
      </c>
    </row>
    <row r="25" spans="3:14" x14ac:dyDescent="0.2">
      <c r="D25" s="52" t="s">
        <v>96</v>
      </c>
    </row>
    <row r="26" spans="3:14" x14ac:dyDescent="0.2">
      <c r="D26" s="52"/>
    </row>
    <row r="27" spans="3:14" x14ac:dyDescent="0.2">
      <c r="C27" s="1" t="s">
        <v>97</v>
      </c>
    </row>
    <row r="28" spans="3:14" x14ac:dyDescent="0.2">
      <c r="D28" s="61" t="s">
        <v>161</v>
      </c>
    </row>
    <row r="29" spans="3:14" x14ac:dyDescent="0.2">
      <c r="D29" s="61"/>
    </row>
    <row r="30" spans="3:14" x14ac:dyDescent="0.2">
      <c r="D30" s="61" t="s">
        <v>198</v>
      </c>
    </row>
    <row r="31" spans="3:14" x14ac:dyDescent="0.2">
      <c r="D31" s="62" t="s">
        <v>101</v>
      </c>
    </row>
    <row r="32" spans="3:14" x14ac:dyDescent="0.2">
      <c r="D32" s="62" t="s">
        <v>199</v>
      </c>
    </row>
    <row r="34" spans="4:4" x14ac:dyDescent="0.2">
      <c r="D34" s="61" t="s">
        <v>104</v>
      </c>
    </row>
    <row r="35" spans="4:4" x14ac:dyDescent="0.2">
      <c r="D35" s="62" t="s">
        <v>105</v>
      </c>
    </row>
    <row r="36" spans="4:4" x14ac:dyDescent="0.2">
      <c r="D36" s="62" t="s">
        <v>106</v>
      </c>
    </row>
    <row r="37" spans="4:4" x14ac:dyDescent="0.2">
      <c r="D37" s="62" t="s">
        <v>107</v>
      </c>
    </row>
    <row r="38" spans="4:4" x14ac:dyDescent="0.2">
      <c r="D38" s="62" t="s">
        <v>108</v>
      </c>
    </row>
    <row r="39" spans="4:4" x14ac:dyDescent="0.2">
      <c r="D39" s="62" t="s">
        <v>200</v>
      </c>
    </row>
    <row r="40" spans="4:4" x14ac:dyDescent="0.2">
      <c r="D40" s="62" t="s">
        <v>110</v>
      </c>
    </row>
    <row r="41" spans="4:4" x14ac:dyDescent="0.2">
      <c r="D41" s="62" t="s">
        <v>201</v>
      </c>
    </row>
    <row r="42" spans="4:4" x14ac:dyDescent="0.2">
      <c r="D42" s="62" t="s">
        <v>112</v>
      </c>
    </row>
    <row r="44" spans="4:4" x14ac:dyDescent="0.2">
      <c r="D44" s="61" t="s">
        <v>113</v>
      </c>
    </row>
  </sheetData>
  <pageMargins left="0.7" right="0.7" top="0.75" bottom="0.75" header="0.3" footer="0.3"/>
  <ignoredErrors>
    <ignoredError sqref="K11 K13"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F28E0-EFE5-4182-9C5E-801955A5A40B}">
  <sheetPr>
    <tabColor rgb="FFFF0000"/>
  </sheetPr>
  <dimension ref="B2:N33"/>
  <sheetViews>
    <sheetView topLeftCell="H1" zoomScaleNormal="100" workbookViewId="0">
      <selection activeCell="N6" sqref="N6"/>
    </sheetView>
  </sheetViews>
  <sheetFormatPr defaultColWidth="9.28515625" defaultRowHeight="12.75" x14ac:dyDescent="0.2"/>
  <cols>
    <col min="1" max="2" width="5.7109375" style="1" customWidth="1"/>
    <col min="3" max="3" width="9.28515625" style="1"/>
    <col min="4" max="4" width="81.7109375" style="1" customWidth="1"/>
    <col min="5" max="7" width="12.7109375" style="1" customWidth="1"/>
    <col min="8" max="8" width="40.7109375" style="1" customWidth="1"/>
    <col min="9" max="9" width="12.7109375" style="1" customWidth="1"/>
    <col min="10" max="10" width="18.7109375" style="1" customWidth="1"/>
    <col min="11" max="11" width="12.7109375" style="1" customWidth="1"/>
    <col min="12" max="13" width="18.7109375" style="1" customWidth="1"/>
    <col min="14" max="14" width="72.7109375" style="1" customWidth="1"/>
    <col min="15" max="16384" width="9.28515625" style="1"/>
  </cols>
  <sheetData>
    <row r="2" spans="2:14" ht="15" x14ac:dyDescent="0.3">
      <c r="B2" s="3" t="s">
        <v>202</v>
      </c>
    </row>
    <row r="3" spans="2:14" ht="51" x14ac:dyDescent="0.2">
      <c r="C3" s="1" t="s">
        <v>59</v>
      </c>
      <c r="E3" s="4" t="s">
        <v>60</v>
      </c>
      <c r="F3" s="4" t="s">
        <v>61</v>
      </c>
      <c r="G3" s="4" t="s">
        <v>62</v>
      </c>
      <c r="H3" s="4" t="s">
        <v>63</v>
      </c>
      <c r="I3" s="4" t="s">
        <v>64</v>
      </c>
      <c r="J3" s="4" t="s">
        <v>65</v>
      </c>
      <c r="K3" s="4" t="s">
        <v>66</v>
      </c>
      <c r="L3" s="4" t="s">
        <v>67</v>
      </c>
      <c r="M3" s="4" t="s">
        <v>68</v>
      </c>
      <c r="N3" s="5" t="s">
        <v>3</v>
      </c>
    </row>
    <row r="4" spans="2:14" x14ac:dyDescent="0.2">
      <c r="C4" s="1" t="s">
        <v>69</v>
      </c>
      <c r="E4" s="4"/>
      <c r="F4" s="4"/>
      <c r="G4" s="4"/>
      <c r="H4" s="4"/>
      <c r="I4" s="4"/>
      <c r="J4" s="4"/>
      <c r="K4" s="4"/>
      <c r="L4" s="4"/>
      <c r="M4" s="4"/>
      <c r="N4" s="5"/>
    </row>
    <row r="5" spans="2:14" x14ac:dyDescent="0.2">
      <c r="C5" s="2" t="s">
        <v>187</v>
      </c>
      <c r="E5" s="4"/>
      <c r="F5" s="4"/>
      <c r="G5" s="4"/>
      <c r="H5" s="4"/>
      <c r="I5" s="4"/>
      <c r="J5" s="4"/>
      <c r="K5" s="4"/>
      <c r="L5" s="4"/>
      <c r="M5" s="4"/>
      <c r="N5" s="5"/>
    </row>
    <row r="6" spans="2:14" x14ac:dyDescent="0.2">
      <c r="D6" s="1" t="s">
        <v>188</v>
      </c>
      <c r="E6" s="6">
        <v>1</v>
      </c>
      <c r="F6" s="1" t="s">
        <v>72</v>
      </c>
      <c r="G6" s="4"/>
      <c r="H6" s="4"/>
      <c r="I6" s="4"/>
      <c r="J6" s="4"/>
      <c r="K6" s="4"/>
      <c r="L6" s="139"/>
      <c r="M6" s="139"/>
      <c r="N6" s="141">
        <f>'Option 1'!N6</f>
        <v>0</v>
      </c>
    </row>
    <row r="7" spans="2:14" x14ac:dyDescent="0.2">
      <c r="D7" s="1" t="s">
        <v>189</v>
      </c>
      <c r="E7" s="6">
        <v>1</v>
      </c>
      <c r="F7" s="1" t="s">
        <v>72</v>
      </c>
      <c r="G7" s="4"/>
      <c r="H7" s="4"/>
      <c r="I7" s="4"/>
      <c r="J7" s="4"/>
      <c r="K7" s="4"/>
      <c r="L7" s="139"/>
      <c r="M7" s="139"/>
      <c r="N7" s="1" t="s">
        <v>179</v>
      </c>
    </row>
    <row r="8" spans="2:14" x14ac:dyDescent="0.2">
      <c r="D8" s="1" t="s">
        <v>203</v>
      </c>
      <c r="E8" s="6"/>
      <c r="G8" s="4"/>
      <c r="H8" s="4"/>
      <c r="I8" s="4"/>
      <c r="J8" s="4"/>
      <c r="K8" s="4"/>
      <c r="L8" s="139"/>
      <c r="M8" s="139"/>
      <c r="N8" s="1" t="str">
        <f>'Option 6'!O8</f>
        <v>Allowance for civil works to address 132kV cable egress issues at Site 1. Assumes 50% of similar works undertaken at Alexandria STS (refer to the "132kV Ductline Work" tab) completed in FY20, escalated to FY24 dollars.</v>
      </c>
    </row>
    <row r="9" spans="2:14" x14ac:dyDescent="0.2">
      <c r="C9" s="2" t="s">
        <v>204</v>
      </c>
      <c r="E9" s="6"/>
      <c r="I9" s="7"/>
    </row>
    <row r="10" spans="2:14" x14ac:dyDescent="0.2">
      <c r="D10" s="1" t="s">
        <v>155</v>
      </c>
      <c r="E10" s="6">
        <v>6.4</v>
      </c>
      <c r="F10" s="1" t="s">
        <v>77</v>
      </c>
      <c r="H10" s="1" t="s">
        <v>78</v>
      </c>
      <c r="I10" s="139"/>
      <c r="J10" s="140"/>
      <c r="K10" s="32">
        <f>'Escalation factors'!$AD$33</f>
        <v>1.0409999999999999</v>
      </c>
      <c r="L10" s="139"/>
      <c r="M10" s="139"/>
      <c r="N10" s="1" t="s">
        <v>172</v>
      </c>
    </row>
    <row r="11" spans="2:14" x14ac:dyDescent="0.2">
      <c r="D11" s="1" t="s">
        <v>80</v>
      </c>
      <c r="E11" s="6">
        <v>2</v>
      </c>
      <c r="F11" s="1" t="s">
        <v>72</v>
      </c>
      <c r="G11" s="1">
        <f>'Unit rates $FY22'!A93</f>
        <v>0</v>
      </c>
      <c r="H11" s="1">
        <f>'Unit rates $FY22'!B93</f>
        <v>0</v>
      </c>
      <c r="I11" s="139"/>
      <c r="J11" s="140"/>
      <c r="K11" s="32">
        <f>'Escalation factors'!$AD$33</f>
        <v>1.0409999999999999</v>
      </c>
      <c r="L11" s="139"/>
      <c r="M11" s="139"/>
      <c r="N11" s="1" t="s">
        <v>81</v>
      </c>
    </row>
    <row r="12" spans="2:14" x14ac:dyDescent="0.2">
      <c r="D12" s="1" t="s">
        <v>82</v>
      </c>
      <c r="E12" s="6">
        <v>12</v>
      </c>
      <c r="F12" s="1" t="s">
        <v>72</v>
      </c>
      <c r="G12" s="1">
        <f>'Unit rates $FY22'!A98</f>
        <v>0</v>
      </c>
      <c r="H12" s="1">
        <f>'Unit rates $FY22'!B98</f>
        <v>0</v>
      </c>
      <c r="I12" s="139"/>
      <c r="J12" s="140"/>
      <c r="K12" s="32">
        <f>'Escalation factors'!$AD$32</f>
        <v>1.1225292662819457</v>
      </c>
      <c r="L12" s="139"/>
      <c r="M12" s="139"/>
      <c r="N12" s="1" t="s">
        <v>83</v>
      </c>
    </row>
    <row r="13" spans="2:14" x14ac:dyDescent="0.2">
      <c r="D13" s="1" t="s">
        <v>157</v>
      </c>
      <c r="E13" s="6">
        <v>2</v>
      </c>
      <c r="F13" s="1" t="s">
        <v>72</v>
      </c>
      <c r="G13" s="1" t="s">
        <v>85</v>
      </c>
      <c r="H13" s="1" t="s">
        <v>158</v>
      </c>
      <c r="I13" s="139"/>
      <c r="J13" s="140"/>
      <c r="K13" s="32">
        <f>'Escalation factors'!$AD$33</f>
        <v>1.0409999999999999</v>
      </c>
      <c r="L13" s="139"/>
      <c r="M13" s="139"/>
      <c r="N13" s="1" t="s">
        <v>87</v>
      </c>
    </row>
    <row r="14" spans="2:14" x14ac:dyDescent="0.2">
      <c r="D14" s="1" t="s">
        <v>88</v>
      </c>
      <c r="E14" s="6">
        <v>2</v>
      </c>
      <c r="F14" s="1" t="s">
        <v>72</v>
      </c>
      <c r="G14" s="1">
        <f>'Unit rates $FY22'!A88</f>
        <v>0</v>
      </c>
      <c r="H14" s="1">
        <f>'Unit rates $FY22'!B88</f>
        <v>0</v>
      </c>
      <c r="I14" s="139"/>
      <c r="J14" s="140"/>
      <c r="K14" s="32">
        <f>'Escalation factors'!$AD$33</f>
        <v>1.0409999999999999</v>
      </c>
      <c r="L14" s="139"/>
      <c r="M14" s="139"/>
      <c r="N14" s="1" t="s">
        <v>81</v>
      </c>
    </row>
    <row r="15" spans="2:14" x14ac:dyDescent="0.2">
      <c r="C15" s="1" t="s">
        <v>117</v>
      </c>
      <c r="E15" s="6"/>
      <c r="I15" s="7"/>
      <c r="J15" s="12"/>
      <c r="K15" s="32"/>
      <c r="L15" s="7">
        <f>'Option 5'!M14</f>
        <v>18857128</v>
      </c>
      <c r="M15" s="7"/>
    </row>
    <row r="16" spans="2:14" x14ac:dyDescent="0.2">
      <c r="C16" s="42"/>
      <c r="D16" s="42"/>
      <c r="E16" s="43"/>
      <c r="F16" s="42"/>
      <c r="G16" s="42"/>
      <c r="H16" s="42"/>
      <c r="I16" s="44"/>
      <c r="J16" s="45"/>
      <c r="K16" s="46"/>
      <c r="L16" s="47">
        <v>177396184.21213287</v>
      </c>
      <c r="M16" s="47">
        <v>211777189.34901184</v>
      </c>
    </row>
    <row r="17" spans="3:12" x14ac:dyDescent="0.2">
      <c r="C17" s="1" t="s">
        <v>3</v>
      </c>
      <c r="I17" s="7"/>
    </row>
    <row r="18" spans="3:12" x14ac:dyDescent="0.2">
      <c r="C18" s="52" t="s">
        <v>401</v>
      </c>
      <c r="D18" s="51"/>
      <c r="L18" s="99"/>
    </row>
    <row r="19" spans="3:12" x14ac:dyDescent="0.2">
      <c r="C19" s="51"/>
      <c r="D19" s="52"/>
    </row>
    <row r="20" spans="3:12" x14ac:dyDescent="0.2">
      <c r="C20" s="1" t="s">
        <v>97</v>
      </c>
    </row>
    <row r="21" spans="3:12" x14ac:dyDescent="0.2">
      <c r="D21" s="61" t="s">
        <v>161</v>
      </c>
    </row>
    <row r="22" spans="3:12" x14ac:dyDescent="0.2">
      <c r="D22" s="61"/>
    </row>
    <row r="23" spans="3:12" x14ac:dyDescent="0.2">
      <c r="D23" s="61" t="s">
        <v>198</v>
      </c>
    </row>
    <row r="24" spans="3:12" x14ac:dyDescent="0.2">
      <c r="D24" s="62" t="s">
        <v>101</v>
      </c>
    </row>
    <row r="25" spans="3:12" x14ac:dyDescent="0.2">
      <c r="D25" s="62" t="s">
        <v>199</v>
      </c>
    </row>
    <row r="27" spans="3:12" x14ac:dyDescent="0.2">
      <c r="D27" s="61" t="s">
        <v>162</v>
      </c>
    </row>
    <row r="28" spans="3:12" x14ac:dyDescent="0.2">
      <c r="D28" s="62" t="s">
        <v>163</v>
      </c>
    </row>
    <row r="29" spans="3:12" x14ac:dyDescent="0.2">
      <c r="D29" s="62" t="s">
        <v>164</v>
      </c>
    </row>
    <row r="30" spans="3:12" x14ac:dyDescent="0.2">
      <c r="D30" s="62" t="s">
        <v>165</v>
      </c>
    </row>
    <row r="31" spans="3:12" x14ac:dyDescent="0.2">
      <c r="D31" s="62" t="s">
        <v>205</v>
      </c>
    </row>
    <row r="32" spans="3:12" x14ac:dyDescent="0.2">
      <c r="D32" s="62" t="s">
        <v>110</v>
      </c>
    </row>
    <row r="33" spans="4:4" x14ac:dyDescent="0.2">
      <c r="D33" s="62" t="s">
        <v>112</v>
      </c>
    </row>
  </sheetData>
  <pageMargins left="0.7" right="0.7" top="0.75" bottom="0.75" header="0.3" footer="0.3"/>
  <ignoredErrors>
    <ignoredError sqref="K12"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EAA4A-C298-44AA-992D-9B5F7ED0E82D}">
  <sheetPr>
    <tabColor rgb="FF92D050"/>
  </sheetPr>
  <dimension ref="B2:AF54"/>
  <sheetViews>
    <sheetView topLeftCell="H1" zoomScaleNormal="100" workbookViewId="0">
      <selection activeCell="I17" sqref="I17"/>
    </sheetView>
  </sheetViews>
  <sheetFormatPr defaultColWidth="9.28515625" defaultRowHeight="12.75" x14ac:dyDescent="0.2"/>
  <cols>
    <col min="1" max="2" width="5.7109375" style="1" customWidth="1"/>
    <col min="3" max="3" width="9.28515625" style="1"/>
    <col min="4" max="4" width="81.7109375" style="1" customWidth="1"/>
    <col min="5" max="7" width="12.7109375" style="1" customWidth="1"/>
    <col min="8" max="8" width="40.7109375" style="1" customWidth="1"/>
    <col min="9" max="9" width="12.7109375" style="1" customWidth="1"/>
    <col min="10" max="10" width="18.7109375" style="1" customWidth="1"/>
    <col min="11" max="11" width="12.7109375" style="1" customWidth="1"/>
    <col min="12" max="13" width="18.7109375" style="1" customWidth="1"/>
    <col min="14" max="14" width="72.7109375" style="1" customWidth="1"/>
    <col min="15" max="16384" width="9.28515625" style="1"/>
  </cols>
  <sheetData>
    <row r="2" spans="2:32" ht="15" x14ac:dyDescent="0.3">
      <c r="B2" s="3" t="s">
        <v>206</v>
      </c>
    </row>
    <row r="3" spans="2:32" ht="51" x14ac:dyDescent="0.2">
      <c r="C3" s="1" t="s">
        <v>59</v>
      </c>
      <c r="E3" s="4" t="s">
        <v>60</v>
      </c>
      <c r="F3" s="4" t="s">
        <v>61</v>
      </c>
      <c r="G3" s="4" t="s">
        <v>62</v>
      </c>
      <c r="H3" s="4" t="s">
        <v>63</v>
      </c>
      <c r="I3" s="4" t="s">
        <v>64</v>
      </c>
      <c r="J3" s="4" t="s">
        <v>65</v>
      </c>
      <c r="K3" s="4" t="s">
        <v>66</v>
      </c>
      <c r="L3" s="4" t="s">
        <v>67</v>
      </c>
      <c r="M3" s="4" t="s">
        <v>68</v>
      </c>
      <c r="N3" s="5" t="s">
        <v>3</v>
      </c>
    </row>
    <row r="4" spans="2:32" x14ac:dyDescent="0.2">
      <c r="C4" s="1" t="s">
        <v>69</v>
      </c>
      <c r="E4" s="4"/>
      <c r="F4" s="4"/>
      <c r="G4" s="4"/>
      <c r="H4" s="4"/>
      <c r="I4" s="4"/>
      <c r="J4" s="4"/>
      <c r="K4" s="4"/>
      <c r="L4" s="4"/>
      <c r="M4" s="4"/>
      <c r="N4" s="5"/>
    </row>
    <row r="5" spans="2:32" x14ac:dyDescent="0.2">
      <c r="C5" s="2" t="s">
        <v>207</v>
      </c>
      <c r="E5" s="4"/>
      <c r="F5" s="4"/>
      <c r="G5" s="4"/>
      <c r="H5" s="4"/>
      <c r="I5" s="4"/>
      <c r="J5" s="4"/>
      <c r="K5" s="4"/>
      <c r="L5" s="4"/>
      <c r="M5" s="4"/>
      <c r="N5" s="5"/>
    </row>
    <row r="6" spans="2:32" x14ac:dyDescent="0.2">
      <c r="D6" s="1" t="s">
        <v>188</v>
      </c>
      <c r="E6" s="6">
        <v>1</v>
      </c>
      <c r="F6" s="1" t="s">
        <v>72</v>
      </c>
      <c r="G6" s="4"/>
      <c r="H6" s="4"/>
      <c r="I6" s="4"/>
      <c r="J6" s="4"/>
      <c r="K6" s="4"/>
      <c r="L6" s="139"/>
      <c r="M6" s="139"/>
      <c r="N6" s="144"/>
      <c r="O6" s="144"/>
      <c r="P6" s="144"/>
      <c r="Q6" s="144"/>
      <c r="R6" s="144"/>
      <c r="S6" s="144"/>
      <c r="T6" s="144"/>
      <c r="U6" s="144"/>
      <c r="V6" s="144"/>
      <c r="W6" s="144"/>
      <c r="X6" s="144"/>
      <c r="Y6" s="144"/>
      <c r="Z6" s="144"/>
      <c r="AA6" s="144"/>
      <c r="AB6" s="144"/>
      <c r="AC6" s="144"/>
      <c r="AD6" s="144"/>
      <c r="AE6" s="144"/>
      <c r="AF6" s="144"/>
    </row>
    <row r="7" spans="2:32" x14ac:dyDescent="0.2">
      <c r="D7" s="1" t="s">
        <v>189</v>
      </c>
      <c r="E7" s="6">
        <v>1</v>
      </c>
      <c r="F7" s="1" t="s">
        <v>72</v>
      </c>
      <c r="G7" s="4"/>
      <c r="H7" s="4"/>
      <c r="I7" s="4"/>
      <c r="J7" s="4"/>
      <c r="K7" s="4"/>
      <c r="L7" s="139"/>
      <c r="M7" s="139"/>
      <c r="N7" s="1" t="s">
        <v>179</v>
      </c>
    </row>
    <row r="8" spans="2:32" x14ac:dyDescent="0.2">
      <c r="D8" s="1" t="s">
        <v>203</v>
      </c>
      <c r="E8" s="6"/>
      <c r="G8" s="4"/>
      <c r="H8" s="4"/>
      <c r="I8" s="4"/>
      <c r="J8" s="4"/>
      <c r="K8" s="4"/>
      <c r="L8" s="139"/>
      <c r="M8" s="139"/>
      <c r="N8" s="1" t="str">
        <f>'Option 7'!O8</f>
        <v>Allowance for civil works to address 132kV cable egress issues at Site 2. Assumes 50% of similar works undertaken at Alexandria STS (refer to the "132kV Ductline Work" tab) completed in FY20, escalated to FY24 dollars.</v>
      </c>
    </row>
    <row r="9" spans="2:32" x14ac:dyDescent="0.2">
      <c r="C9" s="2" t="s">
        <v>182</v>
      </c>
      <c r="E9" s="6"/>
      <c r="I9" s="7"/>
    </row>
    <row r="10" spans="2:32" x14ac:dyDescent="0.2">
      <c r="D10" s="1" t="s">
        <v>171</v>
      </c>
      <c r="E10" s="6">
        <v>7.1</v>
      </c>
      <c r="F10" s="1" t="s">
        <v>77</v>
      </c>
      <c r="H10" s="1" t="s">
        <v>78</v>
      </c>
      <c r="I10" s="139"/>
      <c r="J10" s="140"/>
      <c r="K10" s="32">
        <f>'Escalation factors'!$AD$33</f>
        <v>1.0409999999999999</v>
      </c>
      <c r="L10" s="139"/>
      <c r="M10" s="139"/>
      <c r="N10" s="1" t="s">
        <v>156</v>
      </c>
    </row>
    <row r="11" spans="2:32" x14ac:dyDescent="0.2">
      <c r="D11" s="1" t="s">
        <v>80</v>
      </c>
      <c r="E11" s="6">
        <v>2</v>
      </c>
      <c r="F11" s="1" t="s">
        <v>72</v>
      </c>
      <c r="G11" s="1">
        <f>'Unit rates $FY22'!A93</f>
        <v>0</v>
      </c>
      <c r="H11" s="1">
        <f>'Unit rates $FY22'!B93</f>
        <v>0</v>
      </c>
      <c r="I11" s="139"/>
      <c r="J11" s="140"/>
      <c r="K11" s="32">
        <f>'Escalation factors'!$AD$33</f>
        <v>1.0409999999999999</v>
      </c>
      <c r="L11" s="139"/>
      <c r="M11" s="139"/>
      <c r="N11" s="1" t="s">
        <v>81</v>
      </c>
    </row>
    <row r="12" spans="2:32" x14ac:dyDescent="0.2">
      <c r="D12" s="1" t="s">
        <v>82</v>
      </c>
      <c r="E12" s="6">
        <v>12</v>
      </c>
      <c r="F12" s="1" t="s">
        <v>72</v>
      </c>
      <c r="G12" s="1">
        <f>'Unit rates $FY22'!A98</f>
        <v>0</v>
      </c>
      <c r="H12" s="1">
        <f>'Unit rates $FY22'!B98</f>
        <v>0</v>
      </c>
      <c r="I12" s="139"/>
      <c r="J12" s="140"/>
      <c r="K12" s="32">
        <f>'Escalation factors'!$AD$32</f>
        <v>1.1225292662819457</v>
      </c>
      <c r="L12" s="139"/>
      <c r="M12" s="139"/>
      <c r="N12" s="1" t="s">
        <v>83</v>
      </c>
    </row>
    <row r="13" spans="2:32" x14ac:dyDescent="0.2">
      <c r="D13" s="1" t="s">
        <v>157</v>
      </c>
      <c r="E13" s="6">
        <v>2</v>
      </c>
      <c r="F13" s="1" t="s">
        <v>72</v>
      </c>
      <c r="G13" s="1" t="s">
        <v>85</v>
      </c>
      <c r="H13" s="1" t="s">
        <v>158</v>
      </c>
      <c r="I13" s="139"/>
      <c r="J13" s="140"/>
      <c r="K13" s="32">
        <f>'Escalation factors'!$AD$33</f>
        <v>1.0409999999999999</v>
      </c>
      <c r="L13" s="139"/>
      <c r="M13" s="139"/>
      <c r="N13" s="1" t="s">
        <v>87</v>
      </c>
    </row>
    <row r="14" spans="2:32" x14ac:dyDescent="0.2">
      <c r="D14" s="1" t="s">
        <v>88</v>
      </c>
      <c r="E14" s="6">
        <v>2</v>
      </c>
      <c r="F14" s="1" t="s">
        <v>72</v>
      </c>
      <c r="G14" s="1">
        <f>'Unit rates $FY22'!A88</f>
        <v>0</v>
      </c>
      <c r="H14" s="1">
        <f>'Unit rates $FY22'!B88</f>
        <v>0</v>
      </c>
      <c r="I14" s="139"/>
      <c r="J14" s="140"/>
      <c r="K14" s="32">
        <f>'Escalation factors'!$AD$33</f>
        <v>1.0409999999999999</v>
      </c>
      <c r="L14" s="139"/>
      <c r="M14" s="139"/>
      <c r="N14" s="1" t="s">
        <v>81</v>
      </c>
    </row>
    <row r="15" spans="2:32" x14ac:dyDescent="0.2">
      <c r="C15" s="1" t="s">
        <v>117</v>
      </c>
      <c r="E15" s="6"/>
      <c r="I15" s="7"/>
      <c r="J15" s="12"/>
      <c r="K15" s="32"/>
      <c r="L15" s="7">
        <f>'Option 5'!M14</f>
        <v>18857128</v>
      </c>
      <c r="M15" s="7"/>
    </row>
    <row r="16" spans="2:32" x14ac:dyDescent="0.2">
      <c r="C16" s="42"/>
      <c r="D16" s="42"/>
      <c r="E16" s="43"/>
      <c r="F16" s="42"/>
      <c r="G16" s="42"/>
      <c r="H16" s="42"/>
      <c r="I16" s="44"/>
      <c r="J16" s="45"/>
      <c r="K16" s="46"/>
      <c r="L16" s="47">
        <v>147283622.18536204</v>
      </c>
      <c r="M16" s="47">
        <v>174842213.19550005</v>
      </c>
    </row>
    <row r="17" spans="3:12" x14ac:dyDescent="0.2">
      <c r="C17" s="1" t="s">
        <v>97</v>
      </c>
    </row>
    <row r="18" spans="3:12" x14ac:dyDescent="0.2">
      <c r="D18" s="61" t="s">
        <v>161</v>
      </c>
      <c r="L18" s="96"/>
    </row>
    <row r="19" spans="3:12" x14ac:dyDescent="0.2">
      <c r="D19" s="101" t="s">
        <v>387</v>
      </c>
    </row>
    <row r="20" spans="3:12" x14ac:dyDescent="0.2">
      <c r="D20" s="101" t="s">
        <v>388</v>
      </c>
    </row>
    <row r="21" spans="3:12" x14ac:dyDescent="0.2">
      <c r="D21" s="101" t="s">
        <v>389</v>
      </c>
    </row>
    <row r="23" spans="3:12" x14ac:dyDescent="0.2">
      <c r="D23" s="61" t="s">
        <v>198</v>
      </c>
    </row>
    <row r="24" spans="3:12" x14ac:dyDescent="0.2">
      <c r="D24" s="62" t="s">
        <v>101</v>
      </c>
    </row>
    <row r="25" spans="3:12" x14ac:dyDescent="0.2">
      <c r="D25" s="62" t="s">
        <v>390</v>
      </c>
    </row>
    <row r="27" spans="3:12" x14ac:dyDescent="0.2">
      <c r="D27" s="61" t="s">
        <v>162</v>
      </c>
    </row>
    <row r="28" spans="3:12" x14ac:dyDescent="0.2">
      <c r="D28" s="62" t="s">
        <v>163</v>
      </c>
    </row>
    <row r="29" spans="3:12" x14ac:dyDescent="0.2">
      <c r="D29" s="62" t="s">
        <v>174</v>
      </c>
    </row>
    <row r="30" spans="3:12" x14ac:dyDescent="0.2">
      <c r="D30" s="62" t="s">
        <v>165</v>
      </c>
    </row>
    <row r="31" spans="3:12" x14ac:dyDescent="0.2">
      <c r="D31" s="62" t="s">
        <v>166</v>
      </c>
    </row>
    <row r="32" spans="3:12" x14ac:dyDescent="0.2">
      <c r="D32" s="62" t="s">
        <v>110</v>
      </c>
    </row>
    <row r="33" spans="3:4" x14ac:dyDescent="0.2">
      <c r="D33" s="62" t="s">
        <v>112</v>
      </c>
    </row>
    <row r="48" spans="3:4" x14ac:dyDescent="0.2">
      <c r="C48" s="52"/>
      <c r="D48" s="51"/>
    </row>
    <row r="49" spans="3:4" x14ac:dyDescent="0.2">
      <c r="D49" s="52"/>
    </row>
    <row r="50" spans="3:4" x14ac:dyDescent="0.2">
      <c r="C50" s="52"/>
      <c r="D50" s="51"/>
    </row>
    <row r="51" spans="3:4" x14ac:dyDescent="0.2">
      <c r="D51" s="52"/>
    </row>
    <row r="52" spans="3:4" x14ac:dyDescent="0.2">
      <c r="D52" s="52"/>
    </row>
    <row r="53" spans="3:4" x14ac:dyDescent="0.2">
      <c r="D53" s="52"/>
    </row>
    <row r="54" spans="3:4" x14ac:dyDescent="0.2">
      <c r="C54" s="52"/>
    </row>
  </sheetData>
  <mergeCells count="1">
    <mergeCell ref="N6:AF6"/>
  </mergeCells>
  <pageMargins left="0.7" right="0.7" top="0.75" bottom="0.75" header="0.3" footer="0.3"/>
  <ignoredErrors>
    <ignoredError sqref="K12" formula="1"/>
  </ignoredError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116B7-1C2C-41D8-8578-72D230FD5389}">
  <sheetPr>
    <tabColor rgb="FF00B0F0"/>
  </sheetPr>
  <dimension ref="B2:S117"/>
  <sheetViews>
    <sheetView zoomScaleNormal="100" workbookViewId="0">
      <selection activeCell="B2" sqref="B2"/>
    </sheetView>
  </sheetViews>
  <sheetFormatPr defaultColWidth="9.28515625" defaultRowHeight="12.75" x14ac:dyDescent="0.2"/>
  <cols>
    <col min="1" max="2" width="5.7109375" style="1" customWidth="1"/>
    <col min="3" max="3" width="9.28515625" style="1"/>
    <col min="4" max="4" width="81.7109375" style="1" customWidth="1"/>
    <col min="5" max="7" width="12.7109375" style="1" customWidth="1"/>
    <col min="8" max="8" width="40.7109375" style="1" customWidth="1"/>
    <col min="9" max="9" width="12.7109375" style="1" customWidth="1"/>
    <col min="10" max="10" width="18.7109375" style="1" customWidth="1"/>
    <col min="11" max="11" width="12.7109375" style="1" customWidth="1"/>
    <col min="12" max="13" width="18.7109375" style="1" customWidth="1"/>
    <col min="14" max="14" width="72.7109375" style="1" customWidth="1"/>
    <col min="15" max="16384" width="9.28515625" style="1"/>
  </cols>
  <sheetData>
    <row r="2" spans="2:14" ht="15" x14ac:dyDescent="0.3">
      <c r="B2" s="3" t="s">
        <v>208</v>
      </c>
    </row>
    <row r="3" spans="2:14" ht="38.25" x14ac:dyDescent="0.2">
      <c r="C3" s="1" t="s">
        <v>59</v>
      </c>
      <c r="E3" s="4" t="s">
        <v>60</v>
      </c>
      <c r="F3" s="4" t="s">
        <v>61</v>
      </c>
      <c r="G3" s="4" t="s">
        <v>62</v>
      </c>
      <c r="H3" s="4" t="s">
        <v>63</v>
      </c>
      <c r="I3" s="4" t="s">
        <v>64</v>
      </c>
      <c r="J3" s="4" t="s">
        <v>65</v>
      </c>
      <c r="K3" s="4" t="s">
        <v>66</v>
      </c>
      <c r="L3" s="4" t="s">
        <v>209</v>
      </c>
      <c r="M3" s="4" t="s">
        <v>68</v>
      </c>
      <c r="N3" s="5" t="s">
        <v>3</v>
      </c>
    </row>
    <row r="4" spans="2:14" x14ac:dyDescent="0.2">
      <c r="C4" s="1" t="s">
        <v>69</v>
      </c>
      <c r="E4" s="4"/>
      <c r="F4" s="4"/>
      <c r="G4" s="4"/>
      <c r="H4" s="4"/>
      <c r="I4" s="4"/>
      <c r="J4" s="4"/>
      <c r="K4" s="4"/>
      <c r="L4" s="4"/>
      <c r="M4" s="4"/>
      <c r="N4" s="5"/>
    </row>
    <row r="5" spans="2:14" x14ac:dyDescent="0.2">
      <c r="C5" s="2" t="s">
        <v>123</v>
      </c>
      <c r="E5" s="4"/>
      <c r="F5" s="4"/>
      <c r="G5" s="4"/>
      <c r="H5" s="4"/>
      <c r="I5" s="4"/>
      <c r="J5" s="4"/>
      <c r="K5" s="4"/>
      <c r="L5" s="4"/>
      <c r="M5" s="4"/>
      <c r="N5" s="5"/>
    </row>
    <row r="6" spans="2:14" x14ac:dyDescent="0.2">
      <c r="D6" s="1" t="s">
        <v>188</v>
      </c>
      <c r="E6" s="6">
        <v>1</v>
      </c>
      <c r="F6" s="1" t="s">
        <v>72</v>
      </c>
      <c r="G6" s="4"/>
      <c r="H6" s="4"/>
      <c r="I6" s="4"/>
      <c r="J6" s="4"/>
      <c r="K6" s="4"/>
      <c r="L6" s="139"/>
      <c r="M6" s="139"/>
      <c r="N6" s="50"/>
    </row>
    <row r="7" spans="2:14" x14ac:dyDescent="0.2">
      <c r="D7" s="1" t="s">
        <v>189</v>
      </c>
      <c r="E7" s="6">
        <v>1</v>
      </c>
      <c r="F7" s="1" t="s">
        <v>72</v>
      </c>
      <c r="G7" s="4"/>
      <c r="H7" s="4"/>
      <c r="I7" s="4"/>
      <c r="J7" s="4"/>
      <c r="K7" s="4"/>
      <c r="L7" s="139"/>
      <c r="M7" s="139"/>
      <c r="N7" s="1" t="s">
        <v>179</v>
      </c>
    </row>
    <row r="8" spans="2:14" x14ac:dyDescent="0.2">
      <c r="D8" s="1" t="s">
        <v>203</v>
      </c>
      <c r="E8" s="6"/>
      <c r="G8" s="4"/>
      <c r="H8" s="4"/>
      <c r="I8" s="4"/>
      <c r="J8" s="4"/>
      <c r="K8" s="4"/>
      <c r="L8" s="139"/>
      <c r="M8" s="139"/>
    </row>
    <row r="9" spans="2:14" x14ac:dyDescent="0.2">
      <c r="D9" s="1" t="s">
        <v>210</v>
      </c>
      <c r="E9" s="6">
        <v>2</v>
      </c>
      <c r="G9" s="1" t="s">
        <v>85</v>
      </c>
      <c r="I9" s="139"/>
      <c r="J9" s="140"/>
      <c r="K9" s="32">
        <f>'Escalation factors'!$AD$33</f>
        <v>1.0409999999999999</v>
      </c>
      <c r="L9" s="139"/>
      <c r="M9" s="139"/>
      <c r="N9" s="5"/>
    </row>
    <row r="10" spans="2:14" x14ac:dyDescent="0.2">
      <c r="C10" s="2" t="s">
        <v>128</v>
      </c>
      <c r="E10" s="4"/>
      <c r="F10" s="4"/>
      <c r="G10" s="4"/>
      <c r="H10" s="4"/>
      <c r="I10" s="4"/>
      <c r="J10" s="4"/>
      <c r="K10" s="4"/>
      <c r="L10" s="4"/>
      <c r="M10" s="4"/>
      <c r="N10" s="5"/>
    </row>
    <row r="11" spans="2:14" x14ac:dyDescent="0.2">
      <c r="C11" s="2"/>
      <c r="D11" s="1" t="s">
        <v>129</v>
      </c>
      <c r="E11" s="6">
        <v>0.1</v>
      </c>
      <c r="F11" s="1" t="s">
        <v>77</v>
      </c>
      <c r="G11" s="1">
        <f>'Unit rates $FY22'!A81</f>
        <v>0</v>
      </c>
      <c r="H11" s="1">
        <f>'Unit rates $FY22'!B81</f>
        <v>0</v>
      </c>
      <c r="I11" s="139"/>
      <c r="J11" s="140"/>
      <c r="K11" s="32">
        <f>'Escalation factors'!$AD$32</f>
        <v>1.1225292662819457</v>
      </c>
      <c r="L11" s="139"/>
      <c r="M11" s="139"/>
      <c r="N11" s="49" t="s">
        <v>130</v>
      </c>
    </row>
    <row r="12" spans="2:14" x14ac:dyDescent="0.2">
      <c r="D12" s="1" t="s">
        <v>80</v>
      </c>
      <c r="E12" s="6">
        <v>2</v>
      </c>
      <c r="F12" s="1" t="s">
        <v>72</v>
      </c>
      <c r="G12" s="1">
        <f>'Unit rates $FY22'!A93</f>
        <v>0</v>
      </c>
      <c r="H12" s="1">
        <f>'Unit rates $FY22'!B93</f>
        <v>0</v>
      </c>
      <c r="I12" s="139"/>
      <c r="J12" s="140"/>
      <c r="K12" s="32">
        <f>'Escalation factors'!$AD$32</f>
        <v>1.1225292662819457</v>
      </c>
      <c r="L12" s="139"/>
      <c r="M12" s="139"/>
    </row>
    <row r="13" spans="2:14" x14ac:dyDescent="0.2">
      <c r="D13" s="1" t="s">
        <v>131</v>
      </c>
      <c r="E13" s="6">
        <f>0.1*2</f>
        <v>0.2</v>
      </c>
      <c r="F13" s="1" t="s">
        <v>77</v>
      </c>
      <c r="H13" s="1" t="str">
        <f>'Option 7'!H10</f>
        <v>132kV Double Duct Bank 2000mm2 CU1</v>
      </c>
      <c r="I13" s="139"/>
      <c r="J13" s="140"/>
      <c r="K13" s="32">
        <f>'Escalation factors'!$AD$33</f>
        <v>1.0409999999999999</v>
      </c>
      <c r="L13" s="139"/>
      <c r="M13" s="139"/>
      <c r="N13" s="1" t="s">
        <v>132</v>
      </c>
    </row>
    <row r="14" spans="2:14" x14ac:dyDescent="0.2">
      <c r="D14" s="1" t="s">
        <v>89</v>
      </c>
      <c r="E14" s="6">
        <v>1</v>
      </c>
      <c r="G14" s="1" t="s">
        <v>85</v>
      </c>
      <c r="I14" s="139"/>
      <c r="J14" s="140"/>
      <c r="K14" s="32">
        <f>'Escalation factors'!$AD$33</f>
        <v>1.0409999999999999</v>
      </c>
      <c r="L14" s="139"/>
      <c r="M14" s="139"/>
      <c r="N14" s="1" t="s">
        <v>211</v>
      </c>
    </row>
    <row r="15" spans="2:14" x14ac:dyDescent="0.2">
      <c r="C15" s="2" t="s">
        <v>91</v>
      </c>
      <c r="E15" s="6"/>
      <c r="I15" s="7"/>
      <c r="J15" s="12"/>
      <c r="K15" s="32"/>
      <c r="L15" s="7"/>
      <c r="M15" s="7"/>
    </row>
    <row r="16" spans="2:14" x14ac:dyDescent="0.2">
      <c r="D16" s="1" t="s">
        <v>92</v>
      </c>
      <c r="E16" s="6">
        <v>25</v>
      </c>
      <c r="F16" s="1" t="s">
        <v>77</v>
      </c>
      <c r="G16" s="1" t="s">
        <v>85</v>
      </c>
      <c r="I16" s="139"/>
      <c r="J16" s="140"/>
      <c r="K16" s="32">
        <f>'Escalation factors'!$AD$33</f>
        <v>1.0409999999999999</v>
      </c>
      <c r="L16" s="139"/>
      <c r="M16" s="139"/>
      <c r="N16" s="1" t="s">
        <v>212</v>
      </c>
    </row>
    <row r="17" spans="3:19" x14ac:dyDescent="0.2">
      <c r="C17" s="1" t="s">
        <v>117</v>
      </c>
      <c r="E17" s="6"/>
      <c r="I17" s="7"/>
      <c r="J17" s="12"/>
      <c r="K17" s="32"/>
      <c r="L17" s="7">
        <f>'Option 5'!M14</f>
        <v>18857128</v>
      </c>
      <c r="M17" s="7"/>
    </row>
    <row r="18" spans="3:19" x14ac:dyDescent="0.2">
      <c r="C18" s="42"/>
      <c r="D18" s="42"/>
      <c r="E18" s="43"/>
      <c r="F18" s="42"/>
      <c r="G18" s="42"/>
      <c r="H18" s="42"/>
      <c r="I18" s="44"/>
      <c r="J18" s="45"/>
      <c r="K18" s="46"/>
      <c r="L18" s="47">
        <v>184067698.71563953</v>
      </c>
      <c r="M18" s="47">
        <v>213249134.568708</v>
      </c>
    </row>
    <row r="19" spans="3:19" x14ac:dyDescent="0.2">
      <c r="C19" s="1" t="s">
        <v>3</v>
      </c>
      <c r="I19" s="7"/>
    </row>
    <row r="20" spans="3:19" x14ac:dyDescent="0.2">
      <c r="C20" s="52"/>
      <c r="D20" s="52" t="s">
        <v>213</v>
      </c>
    </row>
    <row r="21" spans="3:19" x14ac:dyDescent="0.2">
      <c r="C21" s="51"/>
      <c r="D21" s="52" t="s">
        <v>214</v>
      </c>
    </row>
    <row r="22" spans="3:19" x14ac:dyDescent="0.2">
      <c r="C22" s="51"/>
      <c r="D22" s="52" t="s">
        <v>215</v>
      </c>
    </row>
    <row r="23" spans="3:19" x14ac:dyDescent="0.2">
      <c r="C23" s="51"/>
      <c r="D23" s="52" t="s">
        <v>216</v>
      </c>
    </row>
    <row r="24" spans="3:19" x14ac:dyDescent="0.2">
      <c r="N24" s="141"/>
      <c r="O24" s="141"/>
      <c r="P24" s="141"/>
      <c r="Q24" s="141"/>
      <c r="R24" s="141"/>
      <c r="S24" s="141"/>
    </row>
    <row r="25" spans="3:19" x14ac:dyDescent="0.2">
      <c r="N25" s="141"/>
      <c r="O25" s="141"/>
      <c r="P25" s="141"/>
      <c r="Q25" s="141"/>
      <c r="R25" s="141"/>
      <c r="S25" s="141"/>
    </row>
    <row r="26" spans="3:19" x14ac:dyDescent="0.2">
      <c r="N26" s="141"/>
      <c r="O26" s="141"/>
      <c r="P26" s="141"/>
      <c r="Q26" s="141"/>
      <c r="R26" s="141"/>
      <c r="S26" s="141"/>
    </row>
    <row r="27" spans="3:19" x14ac:dyDescent="0.2">
      <c r="N27" s="141"/>
      <c r="O27" s="141"/>
      <c r="P27" s="141"/>
      <c r="Q27" s="141"/>
      <c r="R27" s="141"/>
      <c r="S27" s="141"/>
    </row>
    <row r="28" spans="3:19" x14ac:dyDescent="0.2">
      <c r="N28" s="141"/>
      <c r="O28" s="141"/>
      <c r="P28" s="141"/>
      <c r="Q28" s="141"/>
      <c r="R28" s="141"/>
      <c r="S28" s="141"/>
    </row>
    <row r="29" spans="3:19" x14ac:dyDescent="0.2">
      <c r="N29" s="141"/>
      <c r="O29" s="141"/>
      <c r="P29" s="141"/>
      <c r="Q29" s="141"/>
      <c r="R29" s="141"/>
      <c r="S29" s="141"/>
    </row>
    <row r="30" spans="3:19" x14ac:dyDescent="0.2">
      <c r="N30" s="141"/>
      <c r="O30" s="141"/>
      <c r="P30" s="141"/>
      <c r="Q30" s="141"/>
      <c r="R30" s="141"/>
      <c r="S30" s="141"/>
    </row>
    <row r="31" spans="3:19" x14ac:dyDescent="0.2">
      <c r="N31" s="141"/>
      <c r="O31" s="141"/>
      <c r="P31" s="141"/>
      <c r="Q31" s="141"/>
      <c r="R31" s="141"/>
      <c r="S31" s="141"/>
    </row>
    <row r="32" spans="3:19" x14ac:dyDescent="0.2">
      <c r="N32" s="141"/>
      <c r="O32" s="141"/>
      <c r="P32" s="141"/>
      <c r="Q32" s="141"/>
      <c r="R32" s="141"/>
      <c r="S32" s="141"/>
    </row>
    <row r="33" spans="14:19" x14ac:dyDescent="0.2">
      <c r="N33" s="141"/>
      <c r="O33" s="141"/>
      <c r="P33" s="141"/>
      <c r="Q33" s="141"/>
      <c r="R33" s="141"/>
      <c r="S33" s="141"/>
    </row>
    <row r="34" spans="14:19" x14ac:dyDescent="0.2">
      <c r="N34" s="141"/>
      <c r="O34" s="141"/>
      <c r="P34" s="141"/>
      <c r="Q34" s="141"/>
      <c r="R34" s="141"/>
      <c r="S34" s="141"/>
    </row>
    <row r="35" spans="14:19" x14ac:dyDescent="0.2">
      <c r="N35" s="141"/>
      <c r="O35" s="141"/>
      <c r="P35" s="141"/>
      <c r="Q35" s="141"/>
      <c r="R35" s="141"/>
      <c r="S35" s="141"/>
    </row>
    <row r="36" spans="14:19" x14ac:dyDescent="0.2">
      <c r="N36" s="141"/>
      <c r="O36" s="141"/>
      <c r="P36" s="141"/>
      <c r="Q36" s="141"/>
      <c r="R36" s="141"/>
      <c r="S36" s="141"/>
    </row>
    <row r="37" spans="14:19" x14ac:dyDescent="0.2">
      <c r="N37" s="141"/>
      <c r="O37" s="141"/>
      <c r="P37" s="141"/>
      <c r="Q37" s="141"/>
      <c r="R37" s="141"/>
      <c r="S37" s="141"/>
    </row>
    <row r="38" spans="14:19" x14ac:dyDescent="0.2">
      <c r="N38" s="141"/>
      <c r="O38" s="141"/>
      <c r="P38" s="141"/>
      <c r="Q38" s="141"/>
      <c r="R38" s="141"/>
      <c r="S38" s="141"/>
    </row>
    <row r="39" spans="14:19" x14ac:dyDescent="0.2">
      <c r="N39" s="141"/>
      <c r="O39" s="141"/>
      <c r="P39" s="141"/>
      <c r="Q39" s="141"/>
      <c r="R39" s="141"/>
      <c r="S39" s="141"/>
    </row>
    <row r="40" spans="14:19" x14ac:dyDescent="0.2">
      <c r="N40" s="141"/>
      <c r="O40" s="141"/>
      <c r="P40" s="141"/>
      <c r="Q40" s="141"/>
      <c r="R40" s="141"/>
      <c r="S40" s="141"/>
    </row>
    <row r="41" spans="14:19" x14ac:dyDescent="0.2">
      <c r="N41" s="141"/>
      <c r="O41" s="141"/>
      <c r="P41" s="141"/>
      <c r="Q41" s="141"/>
      <c r="R41" s="141"/>
      <c r="S41" s="141"/>
    </row>
    <row r="42" spans="14:19" x14ac:dyDescent="0.2">
      <c r="N42" s="141"/>
      <c r="O42" s="141"/>
      <c r="P42" s="141"/>
      <c r="Q42" s="141"/>
      <c r="R42" s="141"/>
      <c r="S42" s="141"/>
    </row>
    <row r="43" spans="14:19" x14ac:dyDescent="0.2">
      <c r="N43" s="141"/>
      <c r="O43" s="141"/>
      <c r="P43" s="141"/>
      <c r="Q43" s="141"/>
      <c r="R43" s="141"/>
      <c r="S43" s="141"/>
    </row>
    <row r="44" spans="14:19" x14ac:dyDescent="0.2">
      <c r="N44" s="141"/>
      <c r="O44" s="141"/>
      <c r="P44" s="141"/>
      <c r="Q44" s="141"/>
      <c r="R44" s="141"/>
      <c r="S44" s="141"/>
    </row>
    <row r="45" spans="14:19" x14ac:dyDescent="0.2">
      <c r="N45" s="141"/>
      <c r="O45" s="141"/>
      <c r="P45" s="141"/>
      <c r="Q45" s="141"/>
      <c r="R45" s="141"/>
      <c r="S45" s="141"/>
    </row>
    <row r="46" spans="14:19" x14ac:dyDescent="0.2">
      <c r="N46" s="141"/>
      <c r="O46" s="141"/>
      <c r="P46" s="141"/>
      <c r="Q46" s="141"/>
      <c r="R46" s="141"/>
      <c r="S46" s="141"/>
    </row>
    <row r="47" spans="14:19" x14ac:dyDescent="0.2">
      <c r="N47" s="141"/>
      <c r="O47" s="141"/>
      <c r="P47" s="141"/>
      <c r="Q47" s="141"/>
      <c r="R47" s="141"/>
      <c r="S47" s="141"/>
    </row>
    <row r="48" spans="14:19" x14ac:dyDescent="0.2">
      <c r="N48" s="141"/>
      <c r="O48" s="141"/>
      <c r="P48" s="141"/>
      <c r="Q48" s="141"/>
      <c r="R48" s="141"/>
      <c r="S48" s="141"/>
    </row>
    <row r="49" spans="14:19" x14ac:dyDescent="0.2">
      <c r="N49" s="141"/>
      <c r="O49" s="141"/>
      <c r="P49" s="141"/>
      <c r="Q49" s="141"/>
      <c r="R49" s="141"/>
      <c r="S49" s="141"/>
    </row>
    <row r="50" spans="14:19" x14ac:dyDescent="0.2">
      <c r="N50" s="141"/>
      <c r="O50" s="141"/>
      <c r="P50" s="141"/>
      <c r="Q50" s="141"/>
      <c r="R50" s="141"/>
      <c r="S50" s="141"/>
    </row>
    <row r="51" spans="14:19" x14ac:dyDescent="0.2">
      <c r="N51" s="141"/>
      <c r="O51" s="141"/>
      <c r="P51" s="141"/>
      <c r="Q51" s="141"/>
      <c r="R51" s="141"/>
      <c r="S51" s="141"/>
    </row>
    <row r="52" spans="14:19" x14ac:dyDescent="0.2">
      <c r="N52" s="141"/>
      <c r="O52" s="141"/>
      <c r="P52" s="141"/>
      <c r="Q52" s="141"/>
      <c r="R52" s="141"/>
      <c r="S52" s="141"/>
    </row>
    <row r="53" spans="14:19" x14ac:dyDescent="0.2">
      <c r="N53" s="141"/>
      <c r="O53" s="141"/>
      <c r="P53" s="141"/>
      <c r="Q53" s="141"/>
      <c r="R53" s="141"/>
      <c r="S53" s="141"/>
    </row>
    <row r="54" spans="14:19" x14ac:dyDescent="0.2">
      <c r="N54" s="141"/>
      <c r="O54" s="141"/>
      <c r="P54" s="141"/>
      <c r="Q54" s="141"/>
      <c r="R54" s="141"/>
      <c r="S54" s="141"/>
    </row>
    <row r="55" spans="14:19" x14ac:dyDescent="0.2">
      <c r="N55" s="141"/>
      <c r="O55" s="141"/>
      <c r="P55" s="141"/>
      <c r="Q55" s="141"/>
      <c r="R55" s="141"/>
      <c r="S55" s="141"/>
    </row>
    <row r="56" spans="14:19" x14ac:dyDescent="0.2">
      <c r="N56" s="141"/>
      <c r="O56" s="141"/>
      <c r="P56" s="141"/>
      <c r="Q56" s="141"/>
      <c r="R56" s="141"/>
      <c r="S56" s="141"/>
    </row>
    <row r="57" spans="14:19" x14ac:dyDescent="0.2">
      <c r="N57" s="141"/>
      <c r="O57" s="141"/>
      <c r="P57" s="141"/>
      <c r="Q57" s="141"/>
      <c r="R57" s="141"/>
      <c r="S57" s="141"/>
    </row>
    <row r="58" spans="14:19" x14ac:dyDescent="0.2">
      <c r="N58" s="141"/>
      <c r="O58" s="141"/>
      <c r="P58" s="141"/>
      <c r="Q58" s="141"/>
      <c r="R58" s="141"/>
      <c r="S58" s="141"/>
    </row>
    <row r="59" spans="14:19" x14ac:dyDescent="0.2">
      <c r="N59" s="141"/>
      <c r="O59" s="141"/>
      <c r="P59" s="141"/>
      <c r="Q59" s="141"/>
      <c r="R59" s="141"/>
      <c r="S59" s="141"/>
    </row>
    <row r="60" spans="14:19" x14ac:dyDescent="0.2">
      <c r="N60" s="141"/>
      <c r="O60" s="141"/>
      <c r="P60" s="141"/>
      <c r="Q60" s="141"/>
      <c r="R60" s="141"/>
      <c r="S60" s="141"/>
    </row>
    <row r="61" spans="14:19" x14ac:dyDescent="0.2">
      <c r="N61" s="141"/>
      <c r="O61" s="141"/>
      <c r="P61" s="141"/>
      <c r="Q61" s="141"/>
      <c r="R61" s="141"/>
      <c r="S61" s="141"/>
    </row>
    <row r="62" spans="14:19" x14ac:dyDescent="0.2">
      <c r="N62" s="141"/>
      <c r="O62" s="141"/>
      <c r="P62" s="141"/>
      <c r="Q62" s="141"/>
      <c r="R62" s="141"/>
      <c r="S62" s="141"/>
    </row>
    <row r="63" spans="14:19" x14ac:dyDescent="0.2">
      <c r="N63" s="141"/>
      <c r="O63" s="141"/>
      <c r="P63" s="141"/>
      <c r="Q63" s="141"/>
      <c r="R63" s="141"/>
      <c r="S63" s="141"/>
    </row>
    <row r="64" spans="14:19" x14ac:dyDescent="0.2">
      <c r="N64" s="141"/>
      <c r="O64" s="141"/>
      <c r="P64" s="141"/>
      <c r="Q64" s="141"/>
      <c r="R64" s="141"/>
      <c r="S64" s="141"/>
    </row>
    <row r="65" spans="14:19" x14ac:dyDescent="0.2">
      <c r="N65" s="141"/>
      <c r="O65" s="141"/>
      <c r="P65" s="141"/>
      <c r="Q65" s="141"/>
      <c r="R65" s="141"/>
      <c r="S65" s="141"/>
    </row>
    <row r="66" spans="14:19" x14ac:dyDescent="0.2">
      <c r="N66" s="141"/>
      <c r="O66" s="141"/>
      <c r="P66" s="141"/>
      <c r="Q66" s="141"/>
      <c r="R66" s="141"/>
      <c r="S66" s="141"/>
    </row>
    <row r="67" spans="14:19" x14ac:dyDescent="0.2">
      <c r="N67" s="141"/>
      <c r="O67" s="141"/>
      <c r="P67" s="141"/>
      <c r="Q67" s="141"/>
      <c r="R67" s="141"/>
      <c r="S67" s="141"/>
    </row>
    <row r="68" spans="14:19" x14ac:dyDescent="0.2">
      <c r="N68" s="141"/>
      <c r="O68" s="141"/>
      <c r="P68" s="141"/>
      <c r="Q68" s="141"/>
      <c r="R68" s="141"/>
      <c r="S68" s="141"/>
    </row>
    <row r="69" spans="14:19" x14ac:dyDescent="0.2">
      <c r="N69" s="141"/>
      <c r="O69" s="141"/>
      <c r="P69" s="141"/>
      <c r="Q69" s="141"/>
      <c r="R69" s="141"/>
      <c r="S69" s="141"/>
    </row>
    <row r="70" spans="14:19" x14ac:dyDescent="0.2">
      <c r="N70" s="141"/>
      <c r="O70" s="141"/>
      <c r="P70" s="141"/>
      <c r="Q70" s="141"/>
      <c r="R70" s="141"/>
      <c r="S70" s="141"/>
    </row>
    <row r="71" spans="14:19" x14ac:dyDescent="0.2">
      <c r="N71" s="141"/>
      <c r="O71" s="141"/>
      <c r="P71" s="141"/>
      <c r="Q71" s="141"/>
      <c r="R71" s="141"/>
      <c r="S71" s="141"/>
    </row>
    <row r="72" spans="14:19" x14ac:dyDescent="0.2">
      <c r="N72" s="141"/>
      <c r="O72" s="141"/>
      <c r="P72" s="141"/>
      <c r="Q72" s="141"/>
      <c r="R72" s="141"/>
      <c r="S72" s="141"/>
    </row>
    <row r="73" spans="14:19" x14ac:dyDescent="0.2">
      <c r="N73" s="141"/>
      <c r="O73" s="141"/>
      <c r="P73" s="141"/>
      <c r="Q73" s="141"/>
      <c r="R73" s="141"/>
      <c r="S73" s="141"/>
    </row>
    <row r="74" spans="14:19" x14ac:dyDescent="0.2">
      <c r="N74" s="141"/>
      <c r="O74" s="141"/>
      <c r="P74" s="141"/>
      <c r="Q74" s="141"/>
      <c r="R74" s="141"/>
      <c r="S74" s="141"/>
    </row>
    <row r="75" spans="14:19" x14ac:dyDescent="0.2">
      <c r="N75" s="141"/>
      <c r="O75" s="141"/>
      <c r="P75" s="141"/>
      <c r="Q75" s="141"/>
      <c r="R75" s="141"/>
      <c r="S75" s="141"/>
    </row>
    <row r="76" spans="14:19" x14ac:dyDescent="0.2">
      <c r="N76" s="141"/>
      <c r="O76" s="141"/>
      <c r="P76" s="141"/>
      <c r="Q76" s="141"/>
      <c r="R76" s="141"/>
      <c r="S76" s="141"/>
    </row>
    <row r="77" spans="14:19" x14ac:dyDescent="0.2">
      <c r="N77" s="141"/>
      <c r="O77" s="141"/>
      <c r="P77" s="141"/>
      <c r="Q77" s="141"/>
      <c r="R77" s="141"/>
      <c r="S77" s="141"/>
    </row>
    <row r="78" spans="14:19" x14ac:dyDescent="0.2">
      <c r="N78" s="141"/>
      <c r="O78" s="141"/>
      <c r="P78" s="141"/>
      <c r="Q78" s="141"/>
      <c r="R78" s="141"/>
      <c r="S78" s="141"/>
    </row>
    <row r="79" spans="14:19" x14ac:dyDescent="0.2">
      <c r="N79" s="141"/>
      <c r="O79" s="141"/>
      <c r="P79" s="141"/>
      <c r="Q79" s="141"/>
      <c r="R79" s="141"/>
      <c r="S79" s="141"/>
    </row>
    <row r="81" spans="14:19" x14ac:dyDescent="0.2">
      <c r="N81" s="141"/>
      <c r="O81" s="141"/>
      <c r="P81" s="141"/>
      <c r="Q81" s="141"/>
      <c r="R81" s="141"/>
      <c r="S81" s="141"/>
    </row>
    <row r="82" spans="14:19" x14ac:dyDescent="0.2">
      <c r="N82" s="141"/>
      <c r="O82" s="141"/>
      <c r="P82" s="141"/>
      <c r="Q82" s="141"/>
      <c r="R82" s="141"/>
      <c r="S82" s="141"/>
    </row>
    <row r="83" spans="14:19" x14ac:dyDescent="0.2">
      <c r="N83" s="141"/>
      <c r="O83" s="141"/>
      <c r="P83" s="141"/>
      <c r="Q83" s="141"/>
      <c r="R83" s="141"/>
      <c r="S83" s="141"/>
    </row>
    <row r="84" spans="14:19" x14ac:dyDescent="0.2">
      <c r="N84" s="141"/>
      <c r="O84" s="141"/>
      <c r="P84" s="141"/>
      <c r="Q84" s="141"/>
      <c r="R84" s="141"/>
      <c r="S84" s="141"/>
    </row>
    <row r="85" spans="14:19" x14ac:dyDescent="0.2">
      <c r="N85" s="141"/>
      <c r="O85" s="141"/>
      <c r="P85" s="141"/>
      <c r="Q85" s="141"/>
      <c r="R85" s="141"/>
      <c r="S85" s="141"/>
    </row>
    <row r="86" spans="14:19" x14ac:dyDescent="0.2">
      <c r="N86" s="141"/>
      <c r="O86" s="141"/>
      <c r="P86" s="141"/>
      <c r="Q86" s="141"/>
      <c r="R86" s="141"/>
      <c r="S86" s="141"/>
    </row>
    <row r="87" spans="14:19" x14ac:dyDescent="0.2">
      <c r="N87" s="141"/>
      <c r="O87" s="141"/>
      <c r="P87" s="141"/>
      <c r="Q87" s="141"/>
      <c r="R87" s="141"/>
      <c r="S87" s="141"/>
    </row>
    <row r="88" spans="14:19" x14ac:dyDescent="0.2">
      <c r="N88" s="141"/>
      <c r="O88" s="141"/>
      <c r="P88" s="141"/>
      <c r="Q88" s="141"/>
      <c r="R88" s="141"/>
      <c r="S88" s="141"/>
    </row>
    <row r="89" spans="14:19" x14ac:dyDescent="0.2">
      <c r="N89" s="141"/>
      <c r="O89" s="141"/>
      <c r="P89" s="141"/>
      <c r="Q89" s="141"/>
      <c r="R89" s="141"/>
      <c r="S89" s="141"/>
    </row>
    <row r="90" spans="14:19" x14ac:dyDescent="0.2">
      <c r="N90" s="141"/>
      <c r="O90" s="141"/>
      <c r="P90" s="141"/>
      <c r="Q90" s="141"/>
      <c r="R90" s="141"/>
      <c r="S90" s="141"/>
    </row>
    <row r="91" spans="14:19" x14ac:dyDescent="0.2">
      <c r="N91" s="141"/>
      <c r="O91" s="141"/>
      <c r="P91" s="141"/>
      <c r="Q91" s="141"/>
      <c r="R91" s="141"/>
      <c r="S91" s="141"/>
    </row>
    <row r="92" spans="14:19" x14ac:dyDescent="0.2">
      <c r="N92" s="141"/>
      <c r="O92" s="141"/>
      <c r="P92" s="141"/>
      <c r="Q92" s="141"/>
      <c r="R92" s="141"/>
      <c r="S92" s="141"/>
    </row>
    <row r="93" spans="14:19" x14ac:dyDescent="0.2">
      <c r="N93" s="141"/>
      <c r="O93" s="141"/>
      <c r="P93" s="141"/>
      <c r="Q93" s="141"/>
      <c r="R93" s="141"/>
      <c r="S93" s="141"/>
    </row>
    <row r="94" spans="14:19" x14ac:dyDescent="0.2">
      <c r="N94" s="141"/>
      <c r="O94" s="141"/>
      <c r="P94" s="141"/>
      <c r="Q94" s="141"/>
      <c r="R94" s="141"/>
      <c r="S94" s="141"/>
    </row>
    <row r="95" spans="14:19" x14ac:dyDescent="0.2">
      <c r="N95" s="141"/>
      <c r="O95" s="141"/>
      <c r="P95" s="141"/>
      <c r="Q95" s="141"/>
      <c r="R95" s="141"/>
      <c r="S95" s="141"/>
    </row>
    <row r="96" spans="14:19" x14ac:dyDescent="0.2">
      <c r="N96" s="141"/>
      <c r="O96" s="141"/>
      <c r="P96" s="141"/>
      <c r="Q96" s="141"/>
      <c r="R96" s="141"/>
      <c r="S96" s="141"/>
    </row>
    <row r="97" spans="14:19" x14ac:dyDescent="0.2">
      <c r="N97" s="141"/>
      <c r="O97" s="141"/>
      <c r="P97" s="141"/>
      <c r="Q97" s="141"/>
      <c r="R97" s="141"/>
      <c r="S97" s="141"/>
    </row>
    <row r="98" spans="14:19" x14ac:dyDescent="0.2">
      <c r="N98" s="141"/>
      <c r="O98" s="141"/>
      <c r="P98" s="141"/>
      <c r="Q98" s="141"/>
      <c r="R98" s="141"/>
      <c r="S98" s="141"/>
    </row>
    <row r="99" spans="14:19" x14ac:dyDescent="0.2">
      <c r="N99" s="141"/>
      <c r="O99" s="141"/>
      <c r="P99" s="141"/>
      <c r="Q99" s="141"/>
      <c r="R99" s="141"/>
      <c r="S99" s="141"/>
    </row>
    <row r="100" spans="14:19" x14ac:dyDescent="0.2">
      <c r="N100" s="141"/>
      <c r="O100" s="141"/>
      <c r="P100" s="141"/>
      <c r="Q100" s="141"/>
      <c r="R100" s="141"/>
      <c r="S100" s="141"/>
    </row>
    <row r="101" spans="14:19" x14ac:dyDescent="0.2">
      <c r="N101" s="141"/>
      <c r="O101" s="141"/>
      <c r="P101" s="141"/>
      <c r="Q101" s="141"/>
      <c r="R101" s="141"/>
      <c r="S101" s="141"/>
    </row>
    <row r="102" spans="14:19" x14ac:dyDescent="0.2">
      <c r="N102" s="141"/>
      <c r="O102" s="141"/>
      <c r="P102" s="141"/>
      <c r="Q102" s="141"/>
      <c r="R102" s="141"/>
      <c r="S102" s="141"/>
    </row>
    <row r="103" spans="14:19" x14ac:dyDescent="0.2">
      <c r="N103" s="141"/>
      <c r="O103" s="141"/>
      <c r="P103" s="141"/>
      <c r="Q103" s="141"/>
      <c r="R103" s="141"/>
      <c r="S103" s="141"/>
    </row>
    <row r="104" spans="14:19" x14ac:dyDescent="0.2">
      <c r="N104" s="141"/>
      <c r="O104" s="141"/>
      <c r="P104" s="141"/>
      <c r="Q104" s="141"/>
      <c r="R104" s="141"/>
      <c r="S104" s="141"/>
    </row>
    <row r="105" spans="14:19" x14ac:dyDescent="0.2">
      <c r="N105" s="141"/>
      <c r="O105" s="141"/>
      <c r="P105" s="141"/>
      <c r="Q105" s="141"/>
      <c r="R105" s="141"/>
      <c r="S105" s="141"/>
    </row>
    <row r="106" spans="14:19" x14ac:dyDescent="0.2">
      <c r="N106" s="141"/>
      <c r="O106" s="141"/>
      <c r="P106" s="141"/>
      <c r="Q106" s="141"/>
      <c r="R106" s="141"/>
      <c r="S106" s="141"/>
    </row>
    <row r="107" spans="14:19" x14ac:dyDescent="0.2">
      <c r="N107" s="141"/>
      <c r="O107" s="141"/>
      <c r="P107" s="141"/>
      <c r="Q107" s="141"/>
      <c r="R107" s="141"/>
      <c r="S107" s="141"/>
    </row>
    <row r="108" spans="14:19" x14ac:dyDescent="0.2">
      <c r="N108" s="141"/>
      <c r="O108" s="141"/>
      <c r="P108" s="141"/>
      <c r="Q108" s="141"/>
      <c r="R108" s="141"/>
      <c r="S108" s="141"/>
    </row>
    <row r="109" spans="14:19" x14ac:dyDescent="0.2">
      <c r="N109" s="141"/>
      <c r="O109" s="141"/>
      <c r="P109" s="141"/>
      <c r="Q109" s="141"/>
      <c r="R109" s="141"/>
      <c r="S109" s="141"/>
    </row>
    <row r="110" spans="14:19" x14ac:dyDescent="0.2">
      <c r="N110" s="141"/>
      <c r="O110" s="141"/>
      <c r="P110" s="141"/>
      <c r="Q110" s="141"/>
      <c r="R110" s="141"/>
      <c r="S110" s="141"/>
    </row>
    <row r="111" spans="14:19" x14ac:dyDescent="0.2">
      <c r="N111" s="141"/>
      <c r="O111" s="141"/>
      <c r="P111" s="141"/>
      <c r="Q111" s="141"/>
      <c r="R111" s="141"/>
      <c r="S111" s="141"/>
    </row>
    <row r="112" spans="14:19" x14ac:dyDescent="0.2">
      <c r="N112" s="141"/>
      <c r="O112" s="141"/>
      <c r="P112" s="141"/>
      <c r="Q112" s="141"/>
      <c r="R112" s="141"/>
      <c r="S112" s="141"/>
    </row>
    <row r="113" spans="14:19" x14ac:dyDescent="0.2">
      <c r="N113" s="141"/>
      <c r="O113" s="141"/>
      <c r="P113" s="141"/>
      <c r="Q113" s="141"/>
      <c r="R113" s="141"/>
      <c r="S113" s="141"/>
    </row>
    <row r="114" spans="14:19" x14ac:dyDescent="0.2">
      <c r="N114" s="141"/>
      <c r="O114" s="141"/>
      <c r="P114" s="141"/>
      <c r="Q114" s="141"/>
      <c r="R114" s="141"/>
      <c r="S114" s="141"/>
    </row>
    <row r="115" spans="14:19" x14ac:dyDescent="0.2">
      <c r="N115" s="141"/>
      <c r="O115" s="141"/>
      <c r="P115" s="141"/>
      <c r="Q115" s="141"/>
      <c r="R115" s="141"/>
      <c r="S115" s="141"/>
    </row>
    <row r="116" spans="14:19" x14ac:dyDescent="0.2">
      <c r="N116" s="141"/>
      <c r="O116" s="141"/>
      <c r="P116" s="141"/>
      <c r="Q116" s="141"/>
      <c r="R116" s="141"/>
      <c r="S116" s="141"/>
    </row>
    <row r="117" spans="14:19" x14ac:dyDescent="0.2">
      <c r="N117" s="141"/>
      <c r="O117" s="141"/>
      <c r="P117" s="141"/>
      <c r="Q117" s="141"/>
      <c r="R117" s="141"/>
      <c r="S117" s="141"/>
    </row>
  </sheetData>
  <pageMargins left="0.7" right="0.7" top="0.75" bottom="0.75" header="0.3" footer="0.3"/>
  <ignoredErrors>
    <ignoredError sqref="K13" formula="1"/>
  </ignoredError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052B1-20EB-4AA5-80D0-30D4DD540923}">
  <dimension ref="A1:N153"/>
  <sheetViews>
    <sheetView workbookViewId="0">
      <selection activeCell="B8" sqref="B8"/>
    </sheetView>
  </sheetViews>
  <sheetFormatPr defaultRowHeight="15" x14ac:dyDescent="0.25"/>
  <cols>
    <col min="1" max="1" width="15.7109375" bestFit="1" customWidth="1"/>
    <col min="2" max="2" width="41.5703125" bestFit="1" customWidth="1"/>
    <col min="3" max="3" width="16.42578125" style="10" bestFit="1" customWidth="1"/>
    <col min="4" max="4" width="16.28515625" style="10" bestFit="1" customWidth="1"/>
    <col min="5" max="5" width="14.28515625" style="10" bestFit="1" customWidth="1"/>
    <col min="6" max="6" width="16.28515625" style="10" customWidth="1"/>
    <col min="7" max="7" width="15.28515625" style="10" bestFit="1" customWidth="1"/>
    <col min="9" max="9" width="12.7109375" bestFit="1" customWidth="1"/>
    <col min="10" max="10" width="15.28515625" bestFit="1" customWidth="1"/>
    <col min="11" max="11" width="13.85546875" bestFit="1" customWidth="1"/>
    <col min="12" max="12" width="14.28515625" bestFit="1" customWidth="1"/>
  </cols>
  <sheetData>
    <row r="1" spans="1:14" x14ac:dyDescent="0.25">
      <c r="A1" s="8" t="s">
        <v>217</v>
      </c>
      <c r="B1" s="8" t="s">
        <v>218</v>
      </c>
      <c r="C1" s="9" t="s">
        <v>219</v>
      </c>
      <c r="D1" s="9" t="s">
        <v>220</v>
      </c>
      <c r="E1" s="9" t="s">
        <v>221</v>
      </c>
      <c r="F1" s="9" t="s">
        <v>222</v>
      </c>
      <c r="G1" s="9" t="s">
        <v>223</v>
      </c>
    </row>
    <row r="2" spans="1:14" x14ac:dyDescent="0.25">
      <c r="A2" s="145"/>
      <c r="B2" s="135"/>
      <c r="C2" s="146"/>
      <c r="D2" s="146"/>
      <c r="E2" s="146"/>
      <c r="F2" s="146"/>
      <c r="G2" s="146"/>
    </row>
    <row r="3" spans="1:14" x14ac:dyDescent="0.25">
      <c r="A3" s="145"/>
      <c r="B3" s="135"/>
      <c r="C3" s="146"/>
      <c r="D3" s="146"/>
      <c r="E3" s="146"/>
      <c r="F3" s="146"/>
      <c r="G3" s="146"/>
    </row>
    <row r="4" spans="1:14" x14ac:dyDescent="0.25">
      <c r="A4" s="145"/>
      <c r="B4" s="135"/>
      <c r="C4" s="146"/>
      <c r="D4" s="146"/>
      <c r="E4" s="146"/>
      <c r="F4" s="146"/>
      <c r="G4" s="146"/>
      <c r="J4" s="11"/>
    </row>
    <row r="5" spans="1:14" x14ac:dyDescent="0.25">
      <c r="A5" s="145"/>
      <c r="B5" s="135"/>
      <c r="C5" s="146"/>
      <c r="D5" s="146"/>
      <c r="E5" s="146"/>
      <c r="F5" s="146"/>
      <c r="G5" s="146"/>
    </row>
    <row r="6" spans="1:14" x14ac:dyDescent="0.25">
      <c r="A6" s="145"/>
      <c r="B6" s="135"/>
      <c r="C6" s="146"/>
      <c r="D6" s="146"/>
      <c r="E6" s="146"/>
      <c r="F6" s="146"/>
      <c r="G6" s="146"/>
    </row>
    <row r="7" spans="1:14" x14ac:dyDescent="0.25">
      <c r="A7" s="145"/>
      <c r="B7" s="135"/>
      <c r="C7" s="146"/>
      <c r="D7" s="146"/>
      <c r="E7" s="146"/>
      <c r="F7" s="146"/>
      <c r="G7" s="146"/>
    </row>
    <row r="8" spans="1:14" x14ac:dyDescent="0.25">
      <c r="A8" s="145"/>
      <c r="B8" s="135"/>
      <c r="C8" s="146"/>
      <c r="D8" s="146"/>
      <c r="E8" s="146"/>
      <c r="F8" s="146"/>
      <c r="G8" s="146"/>
    </row>
    <row r="9" spans="1:14" x14ac:dyDescent="0.25">
      <c r="A9" s="145"/>
      <c r="B9" s="135"/>
      <c r="C9" s="146"/>
      <c r="D9" s="146"/>
      <c r="E9" s="146"/>
      <c r="F9" s="146"/>
      <c r="G9" s="146"/>
    </row>
    <row r="10" spans="1:14" x14ac:dyDescent="0.25">
      <c r="A10" s="145"/>
      <c r="B10" s="135"/>
      <c r="C10" s="146"/>
      <c r="D10" s="146"/>
      <c r="E10" s="146"/>
      <c r="F10" s="146"/>
      <c r="G10" s="146"/>
    </row>
    <row r="11" spans="1:14" x14ac:dyDescent="0.25">
      <c r="A11" s="145"/>
      <c r="B11" s="135"/>
      <c r="C11" s="146"/>
      <c r="D11" s="146"/>
      <c r="E11" s="146"/>
      <c r="F11" s="146"/>
      <c r="G11" s="146"/>
      <c r="J11" s="11"/>
    </row>
    <row r="12" spans="1:14" x14ac:dyDescent="0.25">
      <c r="A12" s="145"/>
      <c r="B12" s="135"/>
      <c r="C12" s="146"/>
      <c r="D12" s="146"/>
      <c r="E12" s="146"/>
      <c r="F12" s="146"/>
      <c r="G12" s="146"/>
    </row>
    <row r="13" spans="1:14" x14ac:dyDescent="0.25">
      <c r="A13" s="145"/>
      <c r="B13" s="135"/>
      <c r="C13" s="146"/>
      <c r="D13" s="146"/>
      <c r="E13" s="146"/>
      <c r="F13" s="146"/>
      <c r="G13" s="146"/>
      <c r="J13" s="11"/>
    </row>
    <row r="14" spans="1:14" x14ac:dyDescent="0.25">
      <c r="A14" s="145"/>
      <c r="B14" s="135"/>
      <c r="C14" s="146"/>
      <c r="D14" s="146"/>
      <c r="E14" s="146"/>
      <c r="F14" s="146"/>
      <c r="G14" s="146"/>
      <c r="J14" s="11"/>
      <c r="L14" s="11"/>
      <c r="N14" s="11"/>
    </row>
    <row r="15" spans="1:14" x14ac:dyDescent="0.25">
      <c r="A15" s="145"/>
      <c r="B15" s="135"/>
      <c r="C15" s="146"/>
      <c r="D15" s="146"/>
      <c r="E15" s="146"/>
      <c r="F15" s="146"/>
      <c r="G15" s="146"/>
    </row>
    <row r="16" spans="1:14" x14ac:dyDescent="0.25">
      <c r="A16" s="145"/>
      <c r="B16" s="135"/>
      <c r="C16" s="146"/>
      <c r="D16" s="146"/>
      <c r="E16" s="146"/>
      <c r="F16" s="146"/>
      <c r="G16" s="146"/>
    </row>
    <row r="17" spans="1:7" x14ac:dyDescent="0.25">
      <c r="A17" s="145"/>
      <c r="B17" s="135"/>
      <c r="C17" s="146"/>
      <c r="D17" s="146"/>
      <c r="E17" s="146"/>
      <c r="F17" s="146"/>
      <c r="G17" s="146"/>
    </row>
    <row r="18" spans="1:7" x14ac:dyDescent="0.25">
      <c r="A18" s="145"/>
      <c r="B18" s="135"/>
      <c r="C18" s="146"/>
      <c r="D18" s="146"/>
      <c r="E18" s="146"/>
      <c r="F18" s="146"/>
      <c r="G18" s="146"/>
    </row>
    <row r="19" spans="1:7" x14ac:dyDescent="0.25">
      <c r="A19" s="145"/>
      <c r="B19" s="135"/>
      <c r="C19" s="146"/>
      <c r="D19" s="146"/>
      <c r="E19" s="146"/>
      <c r="F19" s="146"/>
      <c r="G19" s="146"/>
    </row>
    <row r="20" spans="1:7" x14ac:dyDescent="0.25">
      <c r="A20" s="145"/>
      <c r="B20" s="135"/>
      <c r="C20" s="146"/>
      <c r="D20" s="146"/>
      <c r="E20" s="146"/>
      <c r="F20" s="146"/>
      <c r="G20" s="146"/>
    </row>
    <row r="21" spans="1:7" x14ac:dyDescent="0.25">
      <c r="A21" s="145"/>
      <c r="B21" s="135"/>
      <c r="C21" s="146"/>
      <c r="D21" s="146"/>
      <c r="E21" s="146"/>
      <c r="F21" s="146"/>
      <c r="G21" s="146"/>
    </row>
    <row r="22" spans="1:7" x14ac:dyDescent="0.25">
      <c r="A22" s="145"/>
      <c r="B22" s="135"/>
      <c r="C22" s="146"/>
      <c r="D22" s="146"/>
      <c r="E22" s="146"/>
      <c r="F22" s="146"/>
      <c r="G22" s="146"/>
    </row>
    <row r="23" spans="1:7" x14ac:dyDescent="0.25">
      <c r="A23" s="145"/>
      <c r="B23" s="135"/>
      <c r="C23" s="146"/>
      <c r="D23" s="146"/>
      <c r="E23" s="146"/>
      <c r="F23" s="146"/>
      <c r="G23" s="146"/>
    </row>
    <row r="24" spans="1:7" x14ac:dyDescent="0.25">
      <c r="A24" s="145"/>
      <c r="B24" s="135"/>
      <c r="C24" s="146"/>
      <c r="D24" s="146"/>
      <c r="E24" s="146"/>
      <c r="F24" s="146"/>
      <c r="G24" s="146"/>
    </row>
    <row r="25" spans="1:7" x14ac:dyDescent="0.25">
      <c r="A25" s="145"/>
      <c r="B25" s="135"/>
      <c r="C25" s="146"/>
      <c r="D25" s="146"/>
      <c r="E25" s="146"/>
      <c r="F25" s="146"/>
      <c r="G25" s="146"/>
    </row>
    <row r="26" spans="1:7" x14ac:dyDescent="0.25">
      <c r="A26" s="145"/>
      <c r="B26" s="135"/>
      <c r="C26" s="146"/>
      <c r="D26" s="146"/>
      <c r="E26" s="146"/>
      <c r="F26" s="146"/>
      <c r="G26" s="146"/>
    </row>
    <row r="27" spans="1:7" x14ac:dyDescent="0.25">
      <c r="A27" s="145"/>
      <c r="B27" s="135"/>
      <c r="C27" s="146"/>
      <c r="D27" s="146"/>
      <c r="E27" s="146"/>
      <c r="F27" s="146"/>
      <c r="G27" s="146"/>
    </row>
    <row r="28" spans="1:7" x14ac:dyDescent="0.25">
      <c r="A28" s="145"/>
      <c r="B28" s="135"/>
      <c r="C28" s="146"/>
      <c r="D28" s="146"/>
      <c r="E28" s="146"/>
      <c r="F28" s="146"/>
      <c r="G28" s="146"/>
    </row>
    <row r="29" spans="1:7" x14ac:dyDescent="0.25">
      <c r="A29" s="145"/>
      <c r="B29" s="135"/>
      <c r="C29" s="146"/>
      <c r="D29" s="146"/>
      <c r="E29" s="146"/>
      <c r="F29" s="146"/>
      <c r="G29" s="146"/>
    </row>
    <row r="30" spans="1:7" x14ac:dyDescent="0.25">
      <c r="A30" s="145"/>
      <c r="B30" s="135"/>
      <c r="C30" s="146"/>
      <c r="D30" s="146"/>
      <c r="E30" s="146"/>
      <c r="F30" s="146"/>
      <c r="G30" s="146"/>
    </row>
    <row r="31" spans="1:7" x14ac:dyDescent="0.25">
      <c r="A31" s="145"/>
      <c r="B31" s="135"/>
      <c r="C31" s="146"/>
      <c r="D31" s="146"/>
      <c r="E31" s="146"/>
      <c r="F31" s="146"/>
      <c r="G31" s="146"/>
    </row>
    <row r="32" spans="1:7" x14ac:dyDescent="0.25">
      <c r="A32" s="145"/>
      <c r="B32" s="135"/>
      <c r="C32" s="146"/>
      <c r="D32" s="146"/>
      <c r="E32" s="146"/>
      <c r="F32" s="146"/>
      <c r="G32" s="146"/>
    </row>
    <row r="33" spans="1:7" x14ac:dyDescent="0.25">
      <c r="A33" s="145"/>
      <c r="B33" s="135"/>
      <c r="C33" s="146"/>
      <c r="D33" s="146"/>
      <c r="E33" s="146"/>
      <c r="F33" s="146"/>
      <c r="G33" s="146"/>
    </row>
    <row r="34" spans="1:7" x14ac:dyDescent="0.25">
      <c r="A34" s="145"/>
      <c r="B34" s="135"/>
      <c r="C34" s="146"/>
      <c r="D34" s="146"/>
      <c r="E34" s="146"/>
      <c r="F34" s="146"/>
      <c r="G34" s="146"/>
    </row>
    <row r="35" spans="1:7" x14ac:dyDescent="0.25">
      <c r="A35" s="145"/>
      <c r="B35" s="135"/>
      <c r="C35" s="146"/>
      <c r="D35" s="146"/>
      <c r="E35" s="146"/>
      <c r="F35" s="146"/>
      <c r="G35" s="146"/>
    </row>
    <row r="36" spans="1:7" x14ac:dyDescent="0.25">
      <c r="A36" s="145"/>
      <c r="B36" s="135"/>
      <c r="C36" s="146"/>
      <c r="D36" s="146"/>
      <c r="E36" s="146"/>
      <c r="F36" s="146"/>
      <c r="G36" s="146"/>
    </row>
    <row r="37" spans="1:7" x14ac:dyDescent="0.25">
      <c r="A37" s="145"/>
      <c r="B37" s="135"/>
      <c r="C37" s="146"/>
      <c r="D37" s="146"/>
      <c r="E37" s="146"/>
      <c r="F37" s="146"/>
      <c r="G37" s="146"/>
    </row>
    <row r="38" spans="1:7" x14ac:dyDescent="0.25">
      <c r="A38" s="145"/>
      <c r="B38" s="135"/>
      <c r="C38" s="146"/>
      <c r="D38" s="146"/>
      <c r="E38" s="146"/>
      <c r="F38" s="146"/>
      <c r="G38" s="146"/>
    </row>
    <row r="39" spans="1:7" x14ac:dyDescent="0.25">
      <c r="A39" s="145"/>
      <c r="B39" s="135"/>
      <c r="C39" s="146"/>
      <c r="D39" s="146"/>
      <c r="E39" s="146"/>
      <c r="F39" s="146"/>
      <c r="G39" s="146"/>
    </row>
    <row r="40" spans="1:7" x14ac:dyDescent="0.25">
      <c r="A40" s="145"/>
      <c r="B40" s="135"/>
      <c r="C40" s="146"/>
      <c r="D40" s="146"/>
      <c r="E40" s="146"/>
      <c r="F40" s="146"/>
      <c r="G40" s="146"/>
    </row>
    <row r="41" spans="1:7" x14ac:dyDescent="0.25">
      <c r="A41" s="145"/>
      <c r="B41" s="135"/>
      <c r="C41" s="146"/>
      <c r="D41" s="146"/>
      <c r="E41" s="146"/>
      <c r="F41" s="146"/>
      <c r="G41" s="146"/>
    </row>
    <row r="42" spans="1:7" x14ac:dyDescent="0.25">
      <c r="A42" s="145"/>
      <c r="B42" s="135"/>
      <c r="C42" s="146"/>
      <c r="D42" s="146"/>
      <c r="E42" s="146"/>
      <c r="F42" s="146"/>
      <c r="G42" s="146"/>
    </row>
    <row r="43" spans="1:7" x14ac:dyDescent="0.25">
      <c r="A43" s="145"/>
      <c r="B43" s="135"/>
      <c r="C43" s="146"/>
      <c r="D43" s="146"/>
      <c r="E43" s="146"/>
      <c r="F43" s="146"/>
      <c r="G43" s="146"/>
    </row>
    <row r="44" spans="1:7" x14ac:dyDescent="0.25">
      <c r="A44" s="145"/>
      <c r="B44" s="135"/>
      <c r="C44" s="146"/>
      <c r="D44" s="146"/>
      <c r="E44" s="146"/>
      <c r="F44" s="146"/>
      <c r="G44" s="146"/>
    </row>
    <row r="45" spans="1:7" x14ac:dyDescent="0.25">
      <c r="A45" s="145"/>
      <c r="B45" s="135"/>
      <c r="C45" s="146"/>
      <c r="D45" s="146"/>
      <c r="E45" s="146"/>
      <c r="F45" s="146"/>
      <c r="G45" s="146"/>
    </row>
    <row r="46" spans="1:7" x14ac:dyDescent="0.25">
      <c r="A46" s="145"/>
      <c r="B46" s="135"/>
      <c r="C46" s="146"/>
      <c r="D46" s="146"/>
      <c r="E46" s="146"/>
      <c r="F46" s="146"/>
      <c r="G46" s="146"/>
    </row>
    <row r="47" spans="1:7" x14ac:dyDescent="0.25">
      <c r="A47" s="145"/>
      <c r="B47" s="135"/>
      <c r="C47" s="146"/>
      <c r="D47" s="146"/>
      <c r="E47" s="146"/>
      <c r="F47" s="146"/>
      <c r="G47" s="146"/>
    </row>
    <row r="48" spans="1:7" x14ac:dyDescent="0.25">
      <c r="A48" s="145"/>
      <c r="B48" s="135"/>
      <c r="C48" s="146"/>
      <c r="D48" s="146"/>
      <c r="E48" s="146"/>
      <c r="F48" s="146"/>
      <c r="G48" s="146"/>
    </row>
    <row r="49" spans="1:11" x14ac:dyDescent="0.25">
      <c r="A49" s="145"/>
      <c r="B49" s="135"/>
      <c r="C49" s="146"/>
      <c r="D49" s="146"/>
      <c r="E49" s="146"/>
      <c r="F49" s="146"/>
      <c r="G49" s="146"/>
    </row>
    <row r="50" spans="1:11" x14ac:dyDescent="0.25">
      <c r="A50" s="145"/>
      <c r="B50" s="135"/>
      <c r="C50" s="146"/>
      <c r="D50" s="146"/>
      <c r="E50" s="146"/>
      <c r="F50" s="146"/>
      <c r="G50" s="146"/>
    </row>
    <row r="51" spans="1:11" x14ac:dyDescent="0.25">
      <c r="A51" s="145"/>
      <c r="B51" s="135"/>
      <c r="C51" s="146"/>
      <c r="D51" s="146"/>
      <c r="E51" s="146"/>
      <c r="F51" s="146"/>
      <c r="G51" s="146"/>
    </row>
    <row r="52" spans="1:11" x14ac:dyDescent="0.25">
      <c r="A52" s="145"/>
      <c r="B52" s="135"/>
      <c r="C52" s="146"/>
      <c r="D52" s="146"/>
      <c r="E52" s="146"/>
      <c r="F52" s="146"/>
      <c r="G52" s="146"/>
    </row>
    <row r="53" spans="1:11" x14ac:dyDescent="0.25">
      <c r="A53" s="145"/>
      <c r="B53" s="135"/>
      <c r="C53" s="146"/>
      <c r="D53" s="146"/>
      <c r="E53" s="146"/>
      <c r="F53" s="146"/>
      <c r="G53" s="146"/>
    </row>
    <row r="54" spans="1:11" x14ac:dyDescent="0.25">
      <c r="A54" s="145"/>
      <c r="B54" s="135"/>
      <c r="C54" s="146"/>
      <c r="D54" s="146"/>
      <c r="E54" s="146"/>
      <c r="F54" s="146"/>
      <c r="G54" s="146"/>
    </row>
    <row r="55" spans="1:11" x14ac:dyDescent="0.25">
      <c r="A55" s="145"/>
      <c r="B55" s="135"/>
      <c r="C55" s="146"/>
      <c r="D55" s="146"/>
      <c r="E55" s="146"/>
      <c r="F55" s="146"/>
      <c r="G55" s="146"/>
    </row>
    <row r="56" spans="1:11" x14ac:dyDescent="0.25">
      <c r="A56" s="145"/>
      <c r="B56" s="135"/>
      <c r="C56" s="146"/>
      <c r="D56" s="146"/>
      <c r="E56" s="146"/>
      <c r="F56" s="146"/>
      <c r="G56" s="146"/>
    </row>
    <row r="57" spans="1:11" x14ac:dyDescent="0.25">
      <c r="A57" s="145"/>
      <c r="B57" s="135"/>
      <c r="C57" s="146"/>
      <c r="D57" s="146"/>
      <c r="E57" s="146"/>
      <c r="F57" s="146"/>
      <c r="G57" s="146"/>
    </row>
    <row r="58" spans="1:11" x14ac:dyDescent="0.25">
      <c r="A58" s="145"/>
      <c r="B58" s="135"/>
      <c r="C58" s="146"/>
      <c r="D58" s="146"/>
      <c r="E58" s="146"/>
      <c r="F58" s="146"/>
      <c r="G58" s="146"/>
    </row>
    <row r="59" spans="1:11" x14ac:dyDescent="0.25">
      <c r="A59" s="145"/>
      <c r="B59" s="135"/>
      <c r="C59" s="146"/>
      <c r="D59" s="146"/>
      <c r="E59" s="146"/>
      <c r="F59" s="146"/>
      <c r="G59" s="146"/>
    </row>
    <row r="60" spans="1:11" x14ac:dyDescent="0.25">
      <c r="A60" s="145"/>
      <c r="B60" s="135"/>
      <c r="C60" s="146"/>
      <c r="D60" s="146"/>
      <c r="E60" s="146"/>
      <c r="F60" s="146"/>
      <c r="G60" s="146"/>
    </row>
    <row r="61" spans="1:11" x14ac:dyDescent="0.25">
      <c r="A61" s="145"/>
      <c r="B61" s="135"/>
      <c r="C61" s="146"/>
      <c r="D61" s="146"/>
      <c r="E61" s="146"/>
      <c r="F61" s="146"/>
      <c r="G61" s="146"/>
    </row>
    <row r="62" spans="1:11" x14ac:dyDescent="0.25">
      <c r="A62" s="145"/>
      <c r="B62" s="135"/>
      <c r="C62" s="146"/>
      <c r="D62" s="146"/>
      <c r="E62" s="146"/>
      <c r="F62" s="146"/>
      <c r="G62" s="146"/>
      <c r="J62" s="11"/>
    </row>
    <row r="63" spans="1:11" x14ac:dyDescent="0.25">
      <c r="A63" s="145"/>
      <c r="B63" s="135"/>
      <c r="C63" s="146"/>
      <c r="D63" s="146"/>
      <c r="E63" s="146"/>
      <c r="F63" s="146"/>
      <c r="G63" s="146"/>
      <c r="K63" s="11"/>
    </row>
    <row r="64" spans="1:11" x14ac:dyDescent="0.25">
      <c r="A64" s="145"/>
      <c r="B64" s="135"/>
      <c r="C64" s="146"/>
      <c r="D64" s="146"/>
      <c r="E64" s="146"/>
      <c r="F64" s="146"/>
      <c r="G64" s="146"/>
    </row>
    <row r="65" spans="1:7" x14ac:dyDescent="0.25">
      <c r="A65" s="145"/>
      <c r="B65" s="135"/>
      <c r="C65" s="146"/>
      <c r="D65" s="146"/>
      <c r="E65" s="146"/>
      <c r="F65" s="146"/>
      <c r="G65" s="146"/>
    </row>
    <row r="66" spans="1:7" x14ac:dyDescent="0.25">
      <c r="A66" s="145"/>
      <c r="B66" s="135"/>
      <c r="C66" s="146"/>
      <c r="D66" s="146"/>
      <c r="E66" s="146"/>
      <c r="F66" s="146"/>
      <c r="G66" s="146"/>
    </row>
    <row r="67" spans="1:7" x14ac:dyDescent="0.25">
      <c r="A67" s="145"/>
      <c r="B67" s="135"/>
      <c r="C67" s="146"/>
      <c r="D67" s="146"/>
      <c r="E67" s="146"/>
      <c r="F67" s="146"/>
      <c r="G67" s="146"/>
    </row>
    <row r="68" spans="1:7" x14ac:dyDescent="0.25">
      <c r="A68" s="145"/>
      <c r="B68" s="135"/>
      <c r="C68" s="146"/>
      <c r="D68" s="146"/>
      <c r="E68" s="146"/>
      <c r="F68" s="146"/>
      <c r="G68" s="146"/>
    </row>
    <row r="69" spans="1:7" x14ac:dyDescent="0.25">
      <c r="A69" s="145"/>
      <c r="B69" s="135"/>
      <c r="C69" s="146"/>
      <c r="D69" s="146"/>
      <c r="E69" s="146"/>
      <c r="F69" s="146"/>
      <c r="G69" s="146"/>
    </row>
    <row r="70" spans="1:7" x14ac:dyDescent="0.25">
      <c r="A70" s="145"/>
      <c r="B70" s="135"/>
      <c r="C70" s="146"/>
      <c r="D70" s="146"/>
      <c r="E70" s="146"/>
      <c r="F70" s="146"/>
      <c r="G70" s="146"/>
    </row>
    <row r="71" spans="1:7" x14ac:dyDescent="0.25">
      <c r="A71" s="145"/>
      <c r="B71" s="135"/>
      <c r="C71" s="146"/>
      <c r="D71" s="146"/>
      <c r="E71" s="146"/>
      <c r="F71" s="146"/>
      <c r="G71" s="146"/>
    </row>
    <row r="72" spans="1:7" x14ac:dyDescent="0.25">
      <c r="A72" s="145"/>
      <c r="B72" s="135"/>
      <c r="C72" s="146"/>
      <c r="D72" s="146"/>
      <c r="E72" s="146"/>
      <c r="F72" s="146"/>
      <c r="G72" s="146"/>
    </row>
    <row r="73" spans="1:7" x14ac:dyDescent="0.25">
      <c r="A73" s="145"/>
      <c r="B73" s="135"/>
      <c r="C73" s="146"/>
      <c r="D73" s="146"/>
      <c r="E73" s="146"/>
      <c r="F73" s="146"/>
      <c r="G73" s="146"/>
    </row>
    <row r="74" spans="1:7" x14ac:dyDescent="0.25">
      <c r="A74" s="145"/>
      <c r="B74" s="135"/>
      <c r="C74" s="146"/>
      <c r="D74" s="146"/>
      <c r="E74" s="146"/>
      <c r="F74" s="146"/>
      <c r="G74" s="146"/>
    </row>
    <row r="75" spans="1:7" x14ac:dyDescent="0.25">
      <c r="A75" s="145"/>
      <c r="B75" s="135"/>
      <c r="C75" s="146"/>
      <c r="D75" s="146"/>
      <c r="E75" s="146"/>
      <c r="F75" s="146"/>
      <c r="G75" s="146"/>
    </row>
    <row r="76" spans="1:7" x14ac:dyDescent="0.25">
      <c r="A76" s="145"/>
      <c r="B76" s="135"/>
      <c r="C76" s="146"/>
      <c r="D76" s="146"/>
      <c r="E76" s="146"/>
      <c r="F76" s="146"/>
      <c r="G76" s="146"/>
    </row>
    <row r="77" spans="1:7" x14ac:dyDescent="0.25">
      <c r="A77" s="145"/>
      <c r="B77" s="135"/>
      <c r="C77" s="146"/>
      <c r="D77" s="146"/>
      <c r="E77" s="146"/>
      <c r="F77" s="146"/>
      <c r="G77" s="146"/>
    </row>
    <row r="78" spans="1:7" x14ac:dyDescent="0.25">
      <c r="A78" s="145"/>
      <c r="B78" s="135"/>
      <c r="C78" s="146"/>
      <c r="D78" s="146"/>
      <c r="E78" s="146"/>
      <c r="F78" s="146"/>
      <c r="G78" s="146"/>
    </row>
    <row r="79" spans="1:7" x14ac:dyDescent="0.25">
      <c r="A79" s="145"/>
      <c r="B79" s="135"/>
      <c r="C79" s="146"/>
      <c r="D79" s="146"/>
      <c r="E79" s="146"/>
      <c r="F79" s="146"/>
      <c r="G79" s="146"/>
    </row>
    <row r="80" spans="1:7" x14ac:dyDescent="0.25">
      <c r="A80" s="145"/>
      <c r="B80" s="135"/>
      <c r="C80" s="146"/>
      <c r="D80" s="146"/>
      <c r="E80" s="146"/>
      <c r="F80" s="146"/>
      <c r="G80" s="146"/>
    </row>
    <row r="81" spans="1:7" x14ac:dyDescent="0.25">
      <c r="A81" s="145"/>
      <c r="B81" s="135"/>
      <c r="C81" s="146"/>
      <c r="D81" s="146"/>
      <c r="E81" s="146"/>
      <c r="F81" s="146"/>
      <c r="G81" s="146"/>
    </row>
    <row r="82" spans="1:7" x14ac:dyDescent="0.25">
      <c r="A82" s="145"/>
      <c r="B82" s="135"/>
      <c r="C82" s="146"/>
      <c r="D82" s="146"/>
      <c r="E82" s="146"/>
      <c r="F82" s="146"/>
      <c r="G82" s="146"/>
    </row>
    <row r="83" spans="1:7" x14ac:dyDescent="0.25">
      <c r="A83" s="145"/>
      <c r="B83" s="135"/>
      <c r="C83" s="146"/>
      <c r="D83" s="146"/>
      <c r="E83" s="146"/>
      <c r="F83" s="146"/>
      <c r="G83" s="146"/>
    </row>
    <row r="84" spans="1:7" x14ac:dyDescent="0.25">
      <c r="A84" s="145"/>
      <c r="B84" s="135"/>
      <c r="C84" s="146"/>
      <c r="D84" s="146"/>
      <c r="E84" s="146"/>
      <c r="F84" s="146"/>
      <c r="G84" s="146"/>
    </row>
    <row r="85" spans="1:7" x14ac:dyDescent="0.25">
      <c r="A85" s="145"/>
      <c r="B85" s="135"/>
      <c r="C85" s="146"/>
      <c r="D85" s="146"/>
      <c r="E85" s="146"/>
      <c r="F85" s="146"/>
      <c r="G85" s="146"/>
    </row>
    <row r="86" spans="1:7" x14ac:dyDescent="0.25">
      <c r="A86" s="145"/>
      <c r="B86" s="135"/>
      <c r="C86" s="146"/>
      <c r="D86" s="146"/>
      <c r="E86" s="146"/>
      <c r="F86" s="146"/>
      <c r="G86" s="146"/>
    </row>
    <row r="87" spans="1:7" x14ac:dyDescent="0.25">
      <c r="A87" s="145"/>
      <c r="B87" s="135"/>
      <c r="C87" s="146"/>
      <c r="D87" s="146"/>
      <c r="E87" s="146"/>
      <c r="F87" s="146"/>
      <c r="G87" s="146"/>
    </row>
    <row r="88" spans="1:7" x14ac:dyDescent="0.25">
      <c r="A88" s="145"/>
      <c r="B88" s="135"/>
      <c r="C88" s="146"/>
      <c r="D88" s="146"/>
      <c r="E88" s="146"/>
      <c r="F88" s="146"/>
      <c r="G88" s="146"/>
    </row>
    <row r="89" spans="1:7" x14ac:dyDescent="0.25">
      <c r="A89" s="145"/>
      <c r="B89" s="135"/>
      <c r="C89" s="146"/>
      <c r="D89" s="146"/>
      <c r="E89" s="146"/>
      <c r="F89" s="146"/>
      <c r="G89" s="146"/>
    </row>
    <row r="90" spans="1:7" x14ac:dyDescent="0.25">
      <c r="A90" s="145"/>
      <c r="B90" s="135"/>
      <c r="C90" s="146"/>
      <c r="D90" s="146"/>
      <c r="E90" s="146"/>
      <c r="F90" s="146"/>
      <c r="G90" s="146"/>
    </row>
    <row r="91" spans="1:7" x14ac:dyDescent="0.25">
      <c r="A91" s="145"/>
      <c r="B91" s="135"/>
      <c r="C91" s="146"/>
      <c r="D91" s="146"/>
      <c r="E91" s="146"/>
      <c r="F91" s="146"/>
      <c r="G91" s="146"/>
    </row>
    <row r="92" spans="1:7" x14ac:dyDescent="0.25">
      <c r="A92" s="145"/>
      <c r="B92" s="135"/>
      <c r="C92" s="146"/>
      <c r="D92" s="146"/>
      <c r="E92" s="146"/>
      <c r="F92" s="146"/>
      <c r="G92" s="146"/>
    </row>
    <row r="93" spans="1:7" x14ac:dyDescent="0.25">
      <c r="A93" s="145"/>
      <c r="B93" s="135"/>
      <c r="C93" s="146"/>
      <c r="D93" s="146"/>
      <c r="E93" s="146"/>
      <c r="F93" s="146"/>
      <c r="G93" s="146"/>
    </row>
    <row r="94" spans="1:7" x14ac:dyDescent="0.25">
      <c r="A94" s="145"/>
      <c r="B94" s="135"/>
      <c r="C94" s="146"/>
      <c r="D94" s="146"/>
      <c r="E94" s="146"/>
      <c r="F94" s="146"/>
      <c r="G94" s="146"/>
    </row>
    <row r="95" spans="1:7" x14ac:dyDescent="0.25">
      <c r="A95" s="145"/>
      <c r="B95" s="135"/>
      <c r="C95" s="146"/>
      <c r="D95" s="146"/>
      <c r="E95" s="146"/>
      <c r="F95" s="146"/>
      <c r="G95" s="146"/>
    </row>
    <row r="96" spans="1:7" x14ac:dyDescent="0.25">
      <c r="A96" s="145"/>
      <c r="B96" s="135"/>
      <c r="C96" s="146"/>
      <c r="D96" s="146"/>
      <c r="E96" s="146"/>
      <c r="F96" s="146"/>
      <c r="G96" s="146"/>
    </row>
    <row r="97" spans="1:7" x14ac:dyDescent="0.25">
      <c r="A97" s="145"/>
      <c r="B97" s="135"/>
      <c r="C97" s="146"/>
      <c r="D97" s="146"/>
      <c r="E97" s="146"/>
      <c r="F97" s="146"/>
      <c r="G97" s="146"/>
    </row>
    <row r="98" spans="1:7" x14ac:dyDescent="0.25">
      <c r="A98" s="145"/>
      <c r="B98" s="135"/>
      <c r="C98" s="146"/>
      <c r="D98" s="146"/>
      <c r="E98" s="146"/>
      <c r="F98" s="146"/>
      <c r="G98" s="146"/>
    </row>
    <row r="99" spans="1:7" x14ac:dyDescent="0.25">
      <c r="A99" s="145"/>
      <c r="B99" s="135"/>
      <c r="C99" s="146"/>
      <c r="D99" s="146"/>
      <c r="E99" s="146"/>
      <c r="F99" s="146"/>
      <c r="G99" s="146"/>
    </row>
    <row r="100" spans="1:7" x14ac:dyDescent="0.25">
      <c r="A100" s="145"/>
      <c r="B100" s="135"/>
      <c r="C100" s="146"/>
      <c r="D100" s="146"/>
      <c r="E100" s="146"/>
      <c r="F100" s="146"/>
      <c r="G100" s="146"/>
    </row>
    <row r="101" spans="1:7" x14ac:dyDescent="0.25">
      <c r="A101" s="145"/>
      <c r="B101" s="135"/>
      <c r="C101" s="146"/>
      <c r="D101" s="146"/>
      <c r="E101" s="146"/>
      <c r="F101" s="146"/>
      <c r="G101" s="146"/>
    </row>
    <row r="102" spans="1:7" x14ac:dyDescent="0.25">
      <c r="A102" s="145"/>
      <c r="B102" s="135"/>
      <c r="C102" s="146"/>
      <c r="D102" s="146"/>
      <c r="E102" s="146"/>
      <c r="F102" s="146"/>
      <c r="G102" s="146"/>
    </row>
    <row r="103" spans="1:7" x14ac:dyDescent="0.25">
      <c r="A103" s="145"/>
      <c r="B103" s="135"/>
      <c r="C103" s="146"/>
      <c r="D103" s="146"/>
      <c r="E103" s="146"/>
      <c r="F103" s="146"/>
      <c r="G103" s="146"/>
    </row>
    <row r="104" spans="1:7" x14ac:dyDescent="0.25">
      <c r="A104" s="145"/>
      <c r="B104" s="135"/>
      <c r="C104" s="146"/>
      <c r="D104" s="146"/>
      <c r="E104" s="146"/>
      <c r="F104" s="146"/>
      <c r="G104" s="146"/>
    </row>
    <row r="105" spans="1:7" x14ac:dyDescent="0.25">
      <c r="A105" s="145"/>
      <c r="B105" s="135"/>
      <c r="C105" s="146"/>
      <c r="D105" s="146"/>
      <c r="E105" s="146"/>
      <c r="F105" s="146"/>
      <c r="G105" s="146"/>
    </row>
    <row r="106" spans="1:7" x14ac:dyDescent="0.25">
      <c r="A106" s="145"/>
      <c r="B106" s="135"/>
      <c r="C106" s="146"/>
      <c r="D106" s="146"/>
      <c r="E106" s="146"/>
      <c r="F106" s="146"/>
      <c r="G106" s="146"/>
    </row>
    <row r="107" spans="1:7" x14ac:dyDescent="0.25">
      <c r="A107" s="145"/>
      <c r="B107" s="135"/>
      <c r="C107" s="146"/>
      <c r="D107" s="146"/>
      <c r="E107" s="146"/>
      <c r="F107" s="146"/>
      <c r="G107" s="146"/>
    </row>
    <row r="108" spans="1:7" x14ac:dyDescent="0.25">
      <c r="A108" s="145"/>
      <c r="B108" s="135"/>
      <c r="C108" s="146"/>
      <c r="D108" s="146"/>
      <c r="E108" s="146"/>
      <c r="F108" s="146"/>
      <c r="G108" s="146"/>
    </row>
    <row r="109" spans="1:7" x14ac:dyDescent="0.25">
      <c r="A109" s="145"/>
      <c r="B109" s="135"/>
      <c r="C109" s="146"/>
      <c r="D109" s="146"/>
      <c r="E109" s="146"/>
      <c r="F109" s="146"/>
      <c r="G109" s="146"/>
    </row>
    <row r="110" spans="1:7" x14ac:dyDescent="0.25">
      <c r="A110" s="145"/>
      <c r="B110" s="135"/>
      <c r="C110" s="146"/>
      <c r="D110" s="146"/>
      <c r="E110" s="146"/>
      <c r="F110" s="146"/>
      <c r="G110" s="146"/>
    </row>
    <row r="111" spans="1:7" x14ac:dyDescent="0.25">
      <c r="A111" s="145"/>
      <c r="B111" s="135"/>
      <c r="C111" s="146"/>
      <c r="D111" s="146"/>
      <c r="E111" s="146"/>
      <c r="F111" s="146"/>
      <c r="G111" s="146"/>
    </row>
    <row r="112" spans="1:7" x14ac:dyDescent="0.25">
      <c r="A112" s="145"/>
      <c r="B112" s="135"/>
      <c r="C112" s="146"/>
      <c r="D112" s="146"/>
      <c r="E112" s="146"/>
      <c r="F112" s="146"/>
      <c r="G112" s="146"/>
    </row>
    <row r="113" spans="1:7" x14ac:dyDescent="0.25">
      <c r="A113" s="145"/>
      <c r="B113" s="135"/>
      <c r="C113" s="146"/>
      <c r="D113" s="146"/>
      <c r="E113" s="146"/>
      <c r="F113" s="146"/>
      <c r="G113" s="146"/>
    </row>
    <row r="114" spans="1:7" x14ac:dyDescent="0.25">
      <c r="A114" s="145"/>
      <c r="B114" s="135"/>
      <c r="C114" s="146"/>
      <c r="D114" s="146"/>
      <c r="E114" s="146"/>
      <c r="F114" s="146"/>
      <c r="G114" s="146"/>
    </row>
    <row r="115" spans="1:7" x14ac:dyDescent="0.25">
      <c r="A115" s="145"/>
      <c r="B115" s="135"/>
      <c r="C115" s="146"/>
      <c r="D115" s="146"/>
      <c r="E115" s="146"/>
      <c r="F115" s="146"/>
      <c r="G115" s="146"/>
    </row>
    <row r="116" spans="1:7" x14ac:dyDescent="0.25">
      <c r="A116" s="145"/>
      <c r="B116" s="135"/>
      <c r="C116" s="146"/>
      <c r="D116" s="146"/>
      <c r="E116" s="146"/>
      <c r="F116" s="146"/>
      <c r="G116" s="146"/>
    </row>
    <row r="117" spans="1:7" x14ac:dyDescent="0.25">
      <c r="A117" s="145"/>
      <c r="B117" s="135"/>
      <c r="C117" s="146"/>
      <c r="D117" s="146"/>
      <c r="E117" s="146"/>
      <c r="F117" s="146"/>
      <c r="G117" s="146"/>
    </row>
    <row r="118" spans="1:7" x14ac:dyDescent="0.25">
      <c r="A118" s="145"/>
      <c r="B118" s="135"/>
      <c r="C118" s="146"/>
      <c r="D118" s="146"/>
      <c r="E118" s="146"/>
      <c r="F118" s="146"/>
      <c r="G118" s="146"/>
    </row>
    <row r="119" spans="1:7" x14ac:dyDescent="0.25">
      <c r="A119" s="145"/>
      <c r="B119" s="135"/>
      <c r="C119" s="146"/>
      <c r="D119" s="146"/>
      <c r="E119" s="146"/>
      <c r="F119" s="146"/>
      <c r="G119" s="146"/>
    </row>
    <row r="120" spans="1:7" x14ac:dyDescent="0.25">
      <c r="A120" s="145"/>
      <c r="B120" s="135"/>
      <c r="C120" s="146"/>
      <c r="D120" s="146"/>
      <c r="E120" s="146"/>
      <c r="F120" s="146"/>
      <c r="G120" s="146"/>
    </row>
    <row r="121" spans="1:7" x14ac:dyDescent="0.25">
      <c r="A121" s="145"/>
      <c r="B121" s="135"/>
      <c r="C121" s="146"/>
      <c r="D121" s="146"/>
      <c r="E121" s="146"/>
      <c r="F121" s="146"/>
      <c r="G121" s="146"/>
    </row>
    <row r="122" spans="1:7" x14ac:dyDescent="0.25">
      <c r="A122" s="145"/>
      <c r="B122" s="135"/>
      <c r="C122" s="146"/>
      <c r="D122" s="146"/>
      <c r="E122" s="146"/>
      <c r="F122" s="146"/>
      <c r="G122" s="146"/>
    </row>
    <row r="123" spans="1:7" x14ac:dyDescent="0.25">
      <c r="A123" s="145"/>
      <c r="B123" s="135"/>
      <c r="C123" s="146"/>
      <c r="D123" s="146"/>
      <c r="E123" s="146"/>
      <c r="F123" s="146"/>
      <c r="G123" s="146"/>
    </row>
    <row r="124" spans="1:7" x14ac:dyDescent="0.25">
      <c r="A124" s="145"/>
      <c r="B124" s="135"/>
      <c r="C124" s="146"/>
      <c r="D124" s="146"/>
      <c r="E124" s="146"/>
      <c r="F124" s="146"/>
      <c r="G124" s="146"/>
    </row>
    <row r="125" spans="1:7" x14ac:dyDescent="0.25">
      <c r="A125" s="145"/>
      <c r="B125" s="135"/>
      <c r="C125" s="146"/>
      <c r="D125" s="146"/>
      <c r="E125" s="146"/>
      <c r="F125" s="146"/>
      <c r="G125" s="146"/>
    </row>
    <row r="126" spans="1:7" x14ac:dyDescent="0.25">
      <c r="A126" s="145"/>
      <c r="B126" s="135"/>
      <c r="C126" s="146"/>
      <c r="D126" s="146"/>
      <c r="E126" s="146"/>
      <c r="F126" s="146"/>
      <c r="G126" s="146"/>
    </row>
    <row r="127" spans="1:7" x14ac:dyDescent="0.25">
      <c r="A127" s="145"/>
      <c r="B127" s="135"/>
      <c r="C127" s="146"/>
      <c r="D127" s="146"/>
      <c r="E127" s="146"/>
      <c r="F127" s="146"/>
      <c r="G127" s="146"/>
    </row>
    <row r="128" spans="1:7" x14ac:dyDescent="0.25">
      <c r="A128" s="145"/>
      <c r="B128" s="135"/>
      <c r="C128" s="146"/>
      <c r="D128" s="146"/>
      <c r="E128" s="146"/>
      <c r="F128" s="146"/>
      <c r="G128" s="146"/>
    </row>
    <row r="129" spans="1:10" x14ac:dyDescent="0.25">
      <c r="A129" s="145"/>
      <c r="B129" s="135"/>
      <c r="C129" s="146"/>
      <c r="D129" s="146"/>
      <c r="E129" s="146"/>
      <c r="F129" s="146"/>
      <c r="G129" s="146"/>
    </row>
    <row r="130" spans="1:10" x14ac:dyDescent="0.25">
      <c r="A130" s="145"/>
      <c r="B130" s="135"/>
      <c r="C130" s="146"/>
      <c r="D130" s="146"/>
      <c r="E130" s="146"/>
      <c r="F130" s="146"/>
      <c r="G130" s="146"/>
    </row>
    <row r="131" spans="1:10" x14ac:dyDescent="0.25">
      <c r="A131" s="145"/>
      <c r="B131" s="135"/>
      <c r="C131" s="146"/>
      <c r="D131" s="146"/>
      <c r="E131" s="146"/>
      <c r="F131" s="146"/>
      <c r="G131" s="146"/>
    </row>
    <row r="132" spans="1:10" x14ac:dyDescent="0.25">
      <c r="A132" s="145"/>
      <c r="B132" s="135"/>
      <c r="C132" s="146"/>
      <c r="D132" s="146"/>
      <c r="E132" s="146"/>
      <c r="F132" s="146"/>
      <c r="G132" s="146"/>
    </row>
    <row r="133" spans="1:10" x14ac:dyDescent="0.25">
      <c r="A133" s="145"/>
      <c r="B133" s="135"/>
      <c r="C133" s="146"/>
      <c r="D133" s="146"/>
      <c r="E133" s="146"/>
      <c r="F133" s="146"/>
      <c r="G133" s="146"/>
    </row>
    <row r="134" spans="1:10" x14ac:dyDescent="0.25">
      <c r="A134" s="145"/>
      <c r="B134" s="135"/>
      <c r="C134" s="146"/>
      <c r="D134" s="146"/>
      <c r="E134" s="146"/>
      <c r="F134" s="146"/>
      <c r="G134" s="146"/>
    </row>
    <row r="135" spans="1:10" x14ac:dyDescent="0.25">
      <c r="A135" s="145"/>
      <c r="B135" s="135"/>
      <c r="C135" s="146"/>
      <c r="D135" s="146"/>
      <c r="E135" s="146"/>
      <c r="F135" s="146"/>
      <c r="G135" s="146"/>
    </row>
    <row r="136" spans="1:10" x14ac:dyDescent="0.25">
      <c r="A136" s="145"/>
      <c r="B136" s="135"/>
      <c r="C136" s="146"/>
      <c r="D136" s="146"/>
      <c r="E136" s="146"/>
      <c r="F136" s="146"/>
      <c r="G136" s="146"/>
    </row>
    <row r="137" spans="1:10" x14ac:dyDescent="0.25">
      <c r="A137" s="145"/>
      <c r="B137" s="135"/>
      <c r="C137" s="146"/>
      <c r="D137" s="146"/>
      <c r="E137" s="146"/>
      <c r="F137" s="146"/>
      <c r="G137" s="146"/>
    </row>
    <row r="138" spans="1:10" x14ac:dyDescent="0.25">
      <c r="A138" s="145"/>
      <c r="B138" s="135"/>
      <c r="C138" s="146"/>
      <c r="D138" s="146"/>
      <c r="E138" s="146"/>
      <c r="F138" s="146"/>
      <c r="G138" s="146"/>
      <c r="J138" s="11"/>
    </row>
    <row r="139" spans="1:10" x14ac:dyDescent="0.25">
      <c r="A139" s="145"/>
      <c r="B139" s="135"/>
      <c r="C139" s="146"/>
      <c r="D139" s="146"/>
      <c r="E139" s="146"/>
      <c r="F139" s="146"/>
      <c r="G139" s="146"/>
    </row>
    <row r="140" spans="1:10" x14ac:dyDescent="0.25">
      <c r="A140" s="145"/>
      <c r="B140" s="135"/>
      <c r="C140" s="146"/>
      <c r="D140" s="146"/>
      <c r="E140" s="146"/>
      <c r="F140" s="146"/>
      <c r="G140" s="146"/>
    </row>
    <row r="141" spans="1:10" x14ac:dyDescent="0.25">
      <c r="A141" s="145"/>
      <c r="B141" s="135"/>
      <c r="C141" s="146"/>
      <c r="D141" s="146"/>
      <c r="E141" s="146"/>
      <c r="F141" s="146"/>
      <c r="G141" s="146"/>
    </row>
    <row r="142" spans="1:10" x14ac:dyDescent="0.25">
      <c r="A142" s="145"/>
      <c r="B142" s="135"/>
      <c r="C142" s="146"/>
      <c r="D142" s="146"/>
      <c r="E142" s="146"/>
      <c r="F142" s="146"/>
      <c r="G142" s="146"/>
    </row>
    <row r="143" spans="1:10" x14ac:dyDescent="0.25">
      <c r="A143" s="145"/>
      <c r="B143" s="135"/>
      <c r="C143" s="146"/>
      <c r="D143" s="146"/>
      <c r="E143" s="146"/>
      <c r="F143" s="146"/>
      <c r="G143" s="146"/>
    </row>
    <row r="144" spans="1:10" x14ac:dyDescent="0.25">
      <c r="A144" s="145"/>
      <c r="B144" s="135"/>
      <c r="C144" s="146"/>
      <c r="D144" s="146"/>
      <c r="E144" s="146"/>
      <c r="F144" s="146"/>
      <c r="G144" s="146"/>
    </row>
    <row r="145" spans="1:7" x14ac:dyDescent="0.25">
      <c r="A145" s="145"/>
      <c r="B145" s="135"/>
      <c r="C145" s="146"/>
      <c r="D145" s="146"/>
      <c r="E145" s="146"/>
      <c r="F145" s="146"/>
      <c r="G145" s="146"/>
    </row>
    <row r="146" spans="1:7" x14ac:dyDescent="0.25">
      <c r="A146" s="145"/>
      <c r="B146" s="135"/>
      <c r="C146" s="146"/>
      <c r="D146" s="146"/>
      <c r="E146" s="146"/>
      <c r="F146" s="146"/>
      <c r="G146" s="146"/>
    </row>
    <row r="147" spans="1:7" x14ac:dyDescent="0.25">
      <c r="A147" s="145"/>
      <c r="B147" s="135"/>
      <c r="C147" s="146"/>
      <c r="D147" s="146"/>
      <c r="E147" s="146"/>
      <c r="F147" s="146"/>
      <c r="G147" s="146"/>
    </row>
    <row r="148" spans="1:7" x14ac:dyDescent="0.25">
      <c r="A148" s="145"/>
      <c r="B148" s="135"/>
      <c r="C148" s="146"/>
      <c r="D148" s="146"/>
      <c r="E148" s="146"/>
      <c r="F148" s="146"/>
      <c r="G148" s="146"/>
    </row>
    <row r="149" spans="1:7" x14ac:dyDescent="0.25">
      <c r="A149" s="145"/>
      <c r="B149" s="135"/>
      <c r="C149" s="146"/>
      <c r="D149" s="146"/>
      <c r="E149" s="146"/>
      <c r="F149" s="146"/>
      <c r="G149" s="146"/>
    </row>
    <row r="150" spans="1:7" x14ac:dyDescent="0.25">
      <c r="A150" s="145"/>
      <c r="B150" s="135"/>
      <c r="C150" s="146"/>
      <c r="D150" s="146"/>
      <c r="E150" s="146"/>
      <c r="F150" s="146"/>
      <c r="G150" s="146"/>
    </row>
    <row r="151" spans="1:7" x14ac:dyDescent="0.25">
      <c r="A151" s="145"/>
      <c r="B151" s="135"/>
      <c r="C151" s="146"/>
      <c r="D151" s="146"/>
      <c r="E151" s="146"/>
      <c r="F151" s="146"/>
      <c r="G151" s="146"/>
    </row>
    <row r="152" spans="1:7" x14ac:dyDescent="0.25">
      <c r="A152" s="145"/>
      <c r="B152" s="135"/>
      <c r="C152" s="146"/>
      <c r="D152" s="146"/>
      <c r="E152" s="146"/>
      <c r="F152" s="146"/>
      <c r="G152" s="146"/>
    </row>
    <row r="153" spans="1:7" x14ac:dyDescent="0.25">
      <c r="A153" s="145"/>
      <c r="B153" s="135"/>
      <c r="C153" s="146"/>
      <c r="D153" s="146"/>
      <c r="E153" s="146"/>
      <c r="F153" s="146"/>
      <c r="G153" s="146"/>
    </row>
  </sheetData>
  <autoFilter ref="A1:G153" xr:uid="{EB3052B1-20EB-4AA5-80D0-30D4DD540923}"/>
  <phoneticPr fontId="3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486B8-A607-4AA7-84F5-BC97D0C82DC0}">
  <dimension ref="A1:AI80"/>
  <sheetViews>
    <sheetView workbookViewId="0">
      <selection activeCell="C4" sqref="C4"/>
    </sheetView>
  </sheetViews>
  <sheetFormatPr defaultRowHeight="15" x14ac:dyDescent="0.25"/>
  <cols>
    <col min="1" max="1" width="7.42578125" customWidth="1"/>
    <col min="2" max="2" width="3.7109375" customWidth="1"/>
    <col min="3" max="4" width="34.7109375" customWidth="1"/>
    <col min="5" max="5" width="11.28515625" customWidth="1"/>
  </cols>
  <sheetData>
    <row r="1" spans="1:35" x14ac:dyDescent="0.25">
      <c r="A1" s="13" t="s">
        <v>224</v>
      </c>
      <c r="F1" s="14" t="s">
        <v>225</v>
      </c>
      <c r="G1" s="14" t="s">
        <v>225</v>
      </c>
      <c r="H1" s="14" t="s">
        <v>225</v>
      </c>
      <c r="I1" s="14" t="s">
        <v>225</v>
      </c>
      <c r="J1" s="14" t="s">
        <v>225</v>
      </c>
      <c r="K1" s="14" t="s">
        <v>225</v>
      </c>
      <c r="L1" s="14" t="s">
        <v>225</v>
      </c>
      <c r="M1" s="14" t="s">
        <v>225</v>
      </c>
      <c r="N1" s="14" t="s">
        <v>225</v>
      </c>
      <c r="O1" s="14" t="s">
        <v>225</v>
      </c>
      <c r="P1" s="14" t="s">
        <v>225</v>
      </c>
      <c r="Q1" s="14" t="s">
        <v>225</v>
      </c>
      <c r="R1" s="14" t="s">
        <v>225</v>
      </c>
      <c r="S1" s="14" t="s">
        <v>225</v>
      </c>
      <c r="T1" s="14" t="s">
        <v>225</v>
      </c>
      <c r="U1" s="14" t="s">
        <v>225</v>
      </c>
      <c r="V1" s="14" t="s">
        <v>225</v>
      </c>
      <c r="W1" s="14" t="s">
        <v>225</v>
      </c>
      <c r="X1" s="14" t="s">
        <v>225</v>
      </c>
      <c r="Y1" s="14" t="s">
        <v>225</v>
      </c>
      <c r="Z1" s="14" t="s">
        <v>225</v>
      </c>
      <c r="AA1" s="14" t="s">
        <v>225</v>
      </c>
      <c r="AB1" s="14" t="s">
        <v>225</v>
      </c>
      <c r="AC1" s="14" t="s">
        <v>225</v>
      </c>
      <c r="AD1" s="14" t="s">
        <v>226</v>
      </c>
      <c r="AE1" s="14" t="s">
        <v>226</v>
      </c>
      <c r="AF1" s="14" t="s">
        <v>226</v>
      </c>
      <c r="AG1" s="14" t="s">
        <v>226</v>
      </c>
      <c r="AH1" s="14" t="s">
        <v>226</v>
      </c>
      <c r="AI1" s="14" t="s">
        <v>226</v>
      </c>
    </row>
    <row r="2" spans="1:35" ht="15.75" x14ac:dyDescent="0.25">
      <c r="A2" s="15" t="s">
        <v>227</v>
      </c>
      <c r="B2" s="16"/>
      <c r="C2" s="16"/>
      <c r="D2" s="16"/>
      <c r="E2" s="17">
        <v>36341</v>
      </c>
      <c r="F2" s="17">
        <f>EOMONTH(E2,12)</f>
        <v>36707</v>
      </c>
      <c r="G2" s="17">
        <f>EOMONTH(F2,12)</f>
        <v>37072</v>
      </c>
      <c r="H2" s="17">
        <f t="shared" ref="H2:AI2" si="0">EOMONTH(G2,12)</f>
        <v>37437</v>
      </c>
      <c r="I2" s="17">
        <f t="shared" si="0"/>
        <v>37802</v>
      </c>
      <c r="J2" s="17">
        <f t="shared" si="0"/>
        <v>38168</v>
      </c>
      <c r="K2" s="17">
        <f t="shared" si="0"/>
        <v>38533</v>
      </c>
      <c r="L2" s="17">
        <f t="shared" si="0"/>
        <v>38898</v>
      </c>
      <c r="M2" s="17">
        <f t="shared" si="0"/>
        <v>39263</v>
      </c>
      <c r="N2" s="17">
        <f t="shared" si="0"/>
        <v>39629</v>
      </c>
      <c r="O2" s="17">
        <f t="shared" si="0"/>
        <v>39994</v>
      </c>
      <c r="P2" s="17">
        <f t="shared" si="0"/>
        <v>40359</v>
      </c>
      <c r="Q2" s="17">
        <f t="shared" si="0"/>
        <v>40724</v>
      </c>
      <c r="R2" s="17">
        <f t="shared" si="0"/>
        <v>41090</v>
      </c>
      <c r="S2" s="17">
        <f t="shared" si="0"/>
        <v>41455</v>
      </c>
      <c r="T2" s="17">
        <f t="shared" si="0"/>
        <v>41820</v>
      </c>
      <c r="U2" s="17">
        <f t="shared" si="0"/>
        <v>42185</v>
      </c>
      <c r="V2" s="17">
        <f t="shared" si="0"/>
        <v>42551</v>
      </c>
      <c r="W2" s="17">
        <f t="shared" si="0"/>
        <v>42916</v>
      </c>
      <c r="X2" s="17">
        <f t="shared" si="0"/>
        <v>43281</v>
      </c>
      <c r="Y2" s="17">
        <f t="shared" si="0"/>
        <v>43646</v>
      </c>
      <c r="Z2" s="17">
        <f t="shared" si="0"/>
        <v>44012</v>
      </c>
      <c r="AA2" s="17">
        <f t="shared" si="0"/>
        <v>44377</v>
      </c>
      <c r="AB2" s="17">
        <f t="shared" si="0"/>
        <v>44742</v>
      </c>
      <c r="AC2" s="17">
        <f t="shared" si="0"/>
        <v>45107</v>
      </c>
      <c r="AD2" s="17">
        <f t="shared" si="0"/>
        <v>45473</v>
      </c>
      <c r="AE2" s="17">
        <f t="shared" si="0"/>
        <v>45838</v>
      </c>
      <c r="AF2" s="17">
        <f t="shared" si="0"/>
        <v>46203</v>
      </c>
      <c r="AG2" s="17">
        <f t="shared" si="0"/>
        <v>46568</v>
      </c>
      <c r="AH2" s="17">
        <f t="shared" si="0"/>
        <v>46934</v>
      </c>
      <c r="AI2" s="17">
        <f t="shared" si="0"/>
        <v>47299</v>
      </c>
    </row>
    <row r="3" spans="1:35" x14ac:dyDescent="0.25">
      <c r="F3" s="18"/>
      <c r="G3" s="18"/>
      <c r="H3" s="18"/>
      <c r="I3" s="18"/>
      <c r="J3" s="18"/>
      <c r="K3" s="18"/>
      <c r="L3" s="18"/>
      <c r="M3" s="18"/>
      <c r="N3" s="18"/>
      <c r="O3" s="18"/>
      <c r="P3" s="18"/>
      <c r="Q3" s="18"/>
      <c r="R3" s="18"/>
      <c r="S3" s="18"/>
      <c r="T3" s="18"/>
      <c r="U3" s="18"/>
      <c r="V3" s="18"/>
      <c r="W3" s="18"/>
      <c r="X3" s="18"/>
      <c r="Y3" s="18"/>
      <c r="Z3" s="18"/>
      <c r="AA3" s="18"/>
      <c r="AB3" s="18"/>
    </row>
    <row r="4" spans="1:35" ht="15.75" x14ac:dyDescent="0.25">
      <c r="B4" s="19" t="s">
        <v>228</v>
      </c>
      <c r="F4" s="20">
        <v>1.465428276573788E-2</v>
      </c>
      <c r="G4" s="20">
        <v>4.475183075671274E-2</v>
      </c>
      <c r="H4" s="20">
        <v>4.3808411214953269E-2</v>
      </c>
      <c r="I4" s="20">
        <v>3.0031710501772002E-2</v>
      </c>
      <c r="J4" s="20">
        <v>2.7707352408547603E-2</v>
      </c>
      <c r="K4" s="20">
        <v>2.343612334801759E-2</v>
      </c>
      <c r="L4" s="20">
        <v>2.6687327823691431E-2</v>
      </c>
      <c r="M4" s="20">
        <v>3.5384873385879922E-2</v>
      </c>
      <c r="N4" s="20">
        <v>2.3323615160349753E-2</v>
      </c>
      <c r="O4" s="20">
        <v>4.3526432415321059E-2</v>
      </c>
      <c r="P4" s="20">
        <v>1.8201122402548231E-2</v>
      </c>
      <c r="Q4" s="20">
        <v>2.845225681513508E-2</v>
      </c>
      <c r="R4" s="20">
        <v>3.3893395133255844E-2</v>
      </c>
      <c r="S4" s="20">
        <v>1.76278015613196E-2</v>
      </c>
      <c r="T4" s="20">
        <v>2.4498886414253906E-2</v>
      </c>
      <c r="U4" s="20">
        <v>2.4879227053140163E-2</v>
      </c>
      <c r="V4" s="20">
        <v>1.5083667216591934E-2</v>
      </c>
      <c r="W4" s="20">
        <v>1.2769909449732886E-2</v>
      </c>
      <c r="X4" s="20">
        <v>1.9486474094452033E-2</v>
      </c>
      <c r="Y4" s="20">
        <v>1.9114009444569424E-2</v>
      </c>
      <c r="Z4" s="20">
        <v>1.84049079754602E-2</v>
      </c>
      <c r="AA4" s="20">
        <v>8.6058519793459354E-3</v>
      </c>
      <c r="AB4" s="20">
        <v>3.49829351535835E-2</v>
      </c>
      <c r="AC4" s="20">
        <v>7.8318219291014124E-2</v>
      </c>
      <c r="AD4" s="20">
        <v>4.1000000000000002E-2</v>
      </c>
      <c r="AE4" s="20">
        <v>2.7997811278454687E-2</v>
      </c>
      <c r="AF4" s="20">
        <v>2.7997811278454687E-2</v>
      </c>
      <c r="AG4" s="20">
        <v>2.7997811278454687E-2</v>
      </c>
      <c r="AH4" s="20">
        <v>2.7997811278454687E-2</v>
      </c>
      <c r="AI4" s="20">
        <v>2.7997811278454687E-2</v>
      </c>
    </row>
    <row r="6" spans="1:35" x14ac:dyDescent="0.25">
      <c r="A6" s="21" t="s">
        <v>229</v>
      </c>
    </row>
    <row r="7" spans="1:35" ht="15.75" x14ac:dyDescent="0.25">
      <c r="B7" s="19" t="s">
        <v>230</v>
      </c>
      <c r="D7" s="22" t="s">
        <v>231</v>
      </c>
      <c r="F7" s="23">
        <f>F$2</f>
        <v>36707</v>
      </c>
      <c r="G7" s="23">
        <f t="shared" ref="G7:AI7" si="1">G$2</f>
        <v>37072</v>
      </c>
      <c r="H7" s="23">
        <f t="shared" si="1"/>
        <v>37437</v>
      </c>
      <c r="I7" s="23">
        <f t="shared" si="1"/>
        <v>37802</v>
      </c>
      <c r="J7" s="23">
        <f t="shared" si="1"/>
        <v>38168</v>
      </c>
      <c r="K7" s="23">
        <f t="shared" si="1"/>
        <v>38533</v>
      </c>
      <c r="L7" s="23">
        <f t="shared" si="1"/>
        <v>38898</v>
      </c>
      <c r="M7" s="23">
        <f t="shared" si="1"/>
        <v>39263</v>
      </c>
      <c r="N7" s="23">
        <f t="shared" si="1"/>
        <v>39629</v>
      </c>
      <c r="O7" s="23">
        <f t="shared" si="1"/>
        <v>39994</v>
      </c>
      <c r="P7" s="23">
        <f t="shared" si="1"/>
        <v>40359</v>
      </c>
      <c r="Q7" s="23">
        <f t="shared" si="1"/>
        <v>40724</v>
      </c>
      <c r="R7" s="23">
        <f t="shared" si="1"/>
        <v>41090</v>
      </c>
      <c r="S7" s="23">
        <f t="shared" si="1"/>
        <v>41455</v>
      </c>
      <c r="T7" s="23">
        <f t="shared" si="1"/>
        <v>41820</v>
      </c>
      <c r="U7" s="23">
        <f t="shared" si="1"/>
        <v>42185</v>
      </c>
      <c r="V7" s="23">
        <f t="shared" si="1"/>
        <v>42551</v>
      </c>
      <c r="W7" s="23">
        <f t="shared" si="1"/>
        <v>42916</v>
      </c>
      <c r="X7" s="23">
        <f t="shared" si="1"/>
        <v>43281</v>
      </c>
      <c r="Y7" s="23">
        <f t="shared" si="1"/>
        <v>43646</v>
      </c>
      <c r="Z7" s="23">
        <f t="shared" si="1"/>
        <v>44012</v>
      </c>
      <c r="AA7" s="23">
        <f t="shared" si="1"/>
        <v>44377</v>
      </c>
      <c r="AB7" s="23">
        <f t="shared" si="1"/>
        <v>44742</v>
      </c>
      <c r="AC7" s="23">
        <f t="shared" si="1"/>
        <v>45107</v>
      </c>
      <c r="AD7" s="23">
        <f t="shared" si="1"/>
        <v>45473</v>
      </c>
      <c r="AE7" s="23">
        <f t="shared" si="1"/>
        <v>45838</v>
      </c>
      <c r="AF7" s="23">
        <f t="shared" si="1"/>
        <v>46203</v>
      </c>
      <c r="AG7" s="23">
        <f t="shared" si="1"/>
        <v>46568</v>
      </c>
      <c r="AH7" s="23">
        <f t="shared" si="1"/>
        <v>46934</v>
      </c>
      <c r="AI7" s="23">
        <f t="shared" si="1"/>
        <v>47299</v>
      </c>
    </row>
    <row r="8" spans="1:35" ht="15.75" x14ac:dyDescent="0.25">
      <c r="B8" s="19" t="s">
        <v>232</v>
      </c>
      <c r="D8" s="22" t="s">
        <v>233</v>
      </c>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row>
    <row r="9" spans="1:35" x14ac:dyDescent="0.25">
      <c r="B9" s="24" t="s">
        <v>234</v>
      </c>
    </row>
    <row r="10" spans="1:35" x14ac:dyDescent="0.25">
      <c r="B10" s="113"/>
      <c r="C10" s="25">
        <f t="array" ref="C10:C39">TRANSPOSE($F$2:$AI$2)</f>
        <v>36707</v>
      </c>
      <c r="D10" s="26"/>
      <c r="F10" s="27">
        <f>IF($C10&gt;F$7,G10/(1+G$4),IF($C10=F$7,1,E10*(1+F$4)))</f>
        <v>1</v>
      </c>
      <c r="G10" s="27">
        <f t="shared" ref="G10:V10" si="2">IF($C10&gt;G$7,H10/(1+H$4),IF($C10=G$7,1,F10*(1+G$4)))</f>
        <v>1.0447518307567127</v>
      </c>
      <c r="H10" s="27">
        <f t="shared" si="2"/>
        <v>1.0905207485760782</v>
      </c>
      <c r="I10" s="27">
        <f t="shared" si="2"/>
        <v>1.1232709519934907</v>
      </c>
      <c r="J10" s="27">
        <f t="shared" si="2"/>
        <v>1.1543938161106591</v>
      </c>
      <c r="K10" s="27">
        <f t="shared" si="2"/>
        <v>1.1814483319772171</v>
      </c>
      <c r="L10" s="27">
        <f t="shared" si="2"/>
        <v>1.2129780309194464</v>
      </c>
      <c r="M10" s="27">
        <f t="shared" si="2"/>
        <v>1.255899104963385</v>
      </c>
      <c r="N10" s="27">
        <f t="shared" si="2"/>
        <v>1.2851912123677787</v>
      </c>
      <c r="O10" s="27">
        <f t="shared" si="2"/>
        <v>1.3411310008136694</v>
      </c>
      <c r="P10" s="27">
        <f t="shared" si="2"/>
        <v>1.3655410903173311</v>
      </c>
      <c r="Q10" s="27">
        <f t="shared" si="2"/>
        <v>1.4043938161106593</v>
      </c>
      <c r="R10" s="27">
        <f t="shared" si="2"/>
        <v>1.4519934906427989</v>
      </c>
      <c r="S10" s="27">
        <f t="shared" si="2"/>
        <v>1.477588943764178</v>
      </c>
      <c r="T10" s="27">
        <f t="shared" si="2"/>
        <v>1.5137882274644141</v>
      </c>
      <c r="U10" s="27">
        <f t="shared" si="2"/>
        <v>1.5514501084858718</v>
      </c>
      <c r="V10" s="27">
        <f t="shared" si="2"/>
        <v>1.5748516656254181</v>
      </c>
      <c r="W10" s="27">
        <f t="shared" ref="V10:AI25" si="3">IF($C10&gt;W$7,X10/(1+X$4),IF($C10=W$7,1,V10*(1+W$4)))</f>
        <v>1.5949623787922158</v>
      </c>
      <c r="X10" s="27">
        <f t="shared" si="3"/>
        <v>1.6260425718681759</v>
      </c>
      <c r="Y10" s="27">
        <f t="shared" si="3"/>
        <v>1.6571227649441362</v>
      </c>
      <c r="Z10" s="27">
        <f t="shared" si="3"/>
        <v>1.6876219569369733</v>
      </c>
      <c r="AA10" s="27">
        <f t="shared" si="3"/>
        <v>1.702145381695467</v>
      </c>
      <c r="AB10" s="27">
        <f t="shared" si="3"/>
        <v>1.7616914232052912</v>
      </c>
      <c r="AC10" s="27">
        <f t="shared" si="3"/>
        <v>1.899663958410982</v>
      </c>
      <c r="AD10" s="27">
        <f t="shared" si="3"/>
        <v>1.9775501807058322</v>
      </c>
      <c r="AE10" s="27">
        <f t="shared" si="3"/>
        <v>2.0329172574589083</v>
      </c>
      <c r="AF10" s="27">
        <f t="shared" si="3"/>
        <v>2.0898344911779563</v>
      </c>
      <c r="AG10" s="27">
        <f t="shared" si="3"/>
        <v>2.1483452828651619</v>
      </c>
      <c r="AH10" s="27">
        <f t="shared" si="3"/>
        <v>2.208494248655779</v>
      </c>
      <c r="AI10" s="27">
        <f t="shared" si="3"/>
        <v>2.2703272538391963</v>
      </c>
    </row>
    <row r="11" spans="1:35" x14ac:dyDescent="0.25">
      <c r="B11" s="113"/>
      <c r="C11" s="25">
        <v>37072</v>
      </c>
      <c r="F11" s="27">
        <f t="shared" ref="F11:U26" si="4">IF($C11&gt;F$7,G11/(1+G$4),IF($C11=F$7,1,E11*(1+F$4)))</f>
        <v>0.95716510903426799</v>
      </c>
      <c r="G11" s="27">
        <f t="shared" si="4"/>
        <v>1</v>
      </c>
      <c r="H11" s="27">
        <f t="shared" si="4"/>
        <v>1.0438084112149533</v>
      </c>
      <c r="I11" s="27">
        <f t="shared" si="4"/>
        <v>1.0751557632398754</v>
      </c>
      <c r="J11" s="27">
        <f t="shared" si="4"/>
        <v>1.1049454828660437</v>
      </c>
      <c r="K11" s="27">
        <f t="shared" si="4"/>
        <v>1.1308411214953271</v>
      </c>
      <c r="L11" s="27">
        <f t="shared" si="4"/>
        <v>1.1610202492211839</v>
      </c>
      <c r="M11" s="27">
        <f t="shared" si="4"/>
        <v>1.2021028037383181</v>
      </c>
      <c r="N11" s="27">
        <f t="shared" si="4"/>
        <v>1.2301401869158881</v>
      </c>
      <c r="O11" s="27">
        <f t="shared" si="4"/>
        <v>1.2836838006230529</v>
      </c>
      <c r="P11" s="27">
        <f t="shared" si="4"/>
        <v>1.3070482866043613</v>
      </c>
      <c r="Q11" s="27">
        <f t="shared" si="4"/>
        <v>1.344236760124611</v>
      </c>
      <c r="R11" s="27">
        <f t="shared" si="4"/>
        <v>1.3897975077881621</v>
      </c>
      <c r="S11" s="27">
        <f t="shared" si="4"/>
        <v>1.4142965824658684</v>
      </c>
      <c r="T11" s="27">
        <f t="shared" si="4"/>
        <v>1.4489452737957673</v>
      </c>
      <c r="U11" s="27">
        <f t="shared" si="4"/>
        <v>1.4849939122501066</v>
      </c>
      <c r="V11" s="27">
        <f t="shared" si="3"/>
        <v>1.5073930662411521</v>
      </c>
      <c r="W11" s="27">
        <f t="shared" si="3"/>
        <v>1.5266423392022068</v>
      </c>
      <c r="X11" s="27">
        <f t="shared" si="3"/>
        <v>1.5563912155965642</v>
      </c>
      <c r="Y11" s="27">
        <f t="shared" si="3"/>
        <v>1.5861400919909219</v>
      </c>
      <c r="Z11" s="27">
        <f t="shared" si="3"/>
        <v>1.6153328544202028</v>
      </c>
      <c r="AA11" s="27">
        <f t="shared" si="3"/>
        <v>1.6292341698627175</v>
      </c>
      <c r="AB11" s="27">
        <f t="shared" si="3"/>
        <v>1.6862295631770274</v>
      </c>
      <c r="AC11" s="27">
        <f t="shared" si="3"/>
        <v>1.8182920598809169</v>
      </c>
      <c r="AD11" s="27">
        <f t="shared" si="3"/>
        <v>1.8928420343360344</v>
      </c>
      <c r="AE11" s="27">
        <f t="shared" si="3"/>
        <v>1.9458374683933009</v>
      </c>
      <c r="AF11" s="27">
        <f t="shared" si="3"/>
        <v>2.0003166586119225</v>
      </c>
      <c r="AG11" s="27">
        <f t="shared" si="3"/>
        <v>2.0563211469168881</v>
      </c>
      <c r="AH11" s="27">
        <f t="shared" si="3"/>
        <v>2.1138936383161626</v>
      </c>
      <c r="AI11" s="27">
        <f t="shared" si="3"/>
        <v>2.1730780334644644</v>
      </c>
    </row>
    <row r="12" spans="1:35" x14ac:dyDescent="0.25">
      <c r="B12" s="113"/>
      <c r="C12" s="25">
        <v>37437</v>
      </c>
      <c r="F12" s="27">
        <f t="shared" si="4"/>
        <v>0.9169930983025556</v>
      </c>
      <c r="G12" s="27">
        <f t="shared" si="4"/>
        <v>0.95803021824286516</v>
      </c>
      <c r="H12" s="27">
        <f t="shared" si="4"/>
        <v>1</v>
      </c>
      <c r="I12" s="27">
        <f t="shared" si="4"/>
        <v>1.030031710501772</v>
      </c>
      <c r="J12" s="27">
        <f t="shared" si="4"/>
        <v>1.0585711620966236</v>
      </c>
      <c r="K12" s="27">
        <f t="shared" si="4"/>
        <v>1.0833799664241743</v>
      </c>
      <c r="L12" s="27">
        <f t="shared" si="4"/>
        <v>1.1122924827457561</v>
      </c>
      <c r="M12" s="27">
        <f t="shared" si="4"/>
        <v>1.1516508114157806</v>
      </c>
      <c r="N12" s="27">
        <f t="shared" si="4"/>
        <v>1.1785114717403469</v>
      </c>
      <c r="O12" s="27">
        <f t="shared" si="4"/>
        <v>1.2298078716657337</v>
      </c>
      <c r="P12" s="27">
        <f t="shared" si="4"/>
        <v>1.252191755269539</v>
      </c>
      <c r="Q12" s="27">
        <f t="shared" si="4"/>
        <v>1.2878194366722626</v>
      </c>
      <c r="R12" s="27">
        <f t="shared" si="4"/>
        <v>1.3314680096996825</v>
      </c>
      <c r="S12" s="27">
        <f t="shared" si="4"/>
        <v>1.3549388635599136</v>
      </c>
      <c r="T12" s="27">
        <f t="shared" si="4"/>
        <v>1.3881333568765262</v>
      </c>
      <c r="U12" s="27">
        <f t="shared" si="4"/>
        <v>1.4226690418422949</v>
      </c>
      <c r="V12" s="27">
        <f t="shared" si="3"/>
        <v>1.4441281082287918</v>
      </c>
      <c r="W12" s="27">
        <f t="shared" si="3"/>
        <v>1.4625694934046876</v>
      </c>
      <c r="X12" s="27">
        <f t="shared" si="3"/>
        <v>1.4910698159492539</v>
      </c>
      <c r="Y12" s="27">
        <f t="shared" si="3"/>
        <v>1.5195701384938203</v>
      </c>
      <c r="Z12" s="27">
        <f t="shared" si="3"/>
        <v>1.5475376870550563</v>
      </c>
      <c r="AA12" s="27">
        <f t="shared" si="3"/>
        <v>1.5608555673223115</v>
      </c>
      <c r="AB12" s="27">
        <f t="shared" si="3"/>
        <v>1.6154588764180577</v>
      </c>
      <c r="AC12" s="27">
        <f t="shared" si="3"/>
        <v>1.7419787389569825</v>
      </c>
      <c r="AD12" s="27">
        <f t="shared" si="3"/>
        <v>1.8133998672542186</v>
      </c>
      <c r="AE12" s="27">
        <f t="shared" si="3"/>
        <v>1.864171094509977</v>
      </c>
      <c r="AF12" s="27">
        <f t="shared" si="3"/>
        <v>1.9163638050048177</v>
      </c>
      <c r="AG12" s="27">
        <f t="shared" si="3"/>
        <v>1.970017797158204</v>
      </c>
      <c r="AH12" s="27">
        <f t="shared" si="3"/>
        <v>2.0251739836582363</v>
      </c>
      <c r="AI12" s="27">
        <f t="shared" si="3"/>
        <v>2.081874422658736</v>
      </c>
    </row>
    <row r="13" spans="1:35" x14ac:dyDescent="0.25">
      <c r="C13" s="25">
        <v>37802</v>
      </c>
      <c r="F13" s="27">
        <f t="shared" si="4"/>
        <v>0.89025715320536047</v>
      </c>
      <c r="G13" s="27">
        <f t="shared" si="4"/>
        <v>0.93009779065555964</v>
      </c>
      <c r="H13" s="27">
        <f t="shared" si="4"/>
        <v>0.97084389713871788</v>
      </c>
      <c r="I13" s="27">
        <f t="shared" si="4"/>
        <v>1</v>
      </c>
      <c r="J13" s="27">
        <f t="shared" si="4"/>
        <v>1.0277073524085476</v>
      </c>
      <c r="K13" s="27">
        <f t="shared" si="4"/>
        <v>1.0517928286852589</v>
      </c>
      <c r="L13" s="27">
        <f t="shared" si="4"/>
        <v>1.0798623687069902</v>
      </c>
      <c r="M13" s="27">
        <f t="shared" si="4"/>
        <v>1.1180731618978634</v>
      </c>
      <c r="N13" s="27">
        <f t="shared" si="4"/>
        <v>1.1441506700470847</v>
      </c>
      <c r="O13" s="27">
        <f t="shared" si="4"/>
        <v>1.1939514668598334</v>
      </c>
      <c r="P13" s="27">
        <f t="shared" si="4"/>
        <v>1.2156827236508512</v>
      </c>
      <c r="Q13" s="27">
        <f t="shared" si="4"/>
        <v>1.2502716407098882</v>
      </c>
      <c r="R13" s="27">
        <f t="shared" si="4"/>
        <v>1.2926475914523725</v>
      </c>
      <c r="S13" s="27">
        <f t="shared" si="4"/>
        <v>1.3154341266832126</v>
      </c>
      <c r="T13" s="27">
        <f t="shared" si="4"/>
        <v>1.347660797938258</v>
      </c>
      <c r="U13" s="27">
        <f t="shared" si="4"/>
        <v>1.3811895569207799</v>
      </c>
      <c r="V13" s="27">
        <f t="shared" si="3"/>
        <v>1.4020229605604051</v>
      </c>
      <c r="W13" s="27">
        <f t="shared" si="3"/>
        <v>1.4199266668132078</v>
      </c>
      <c r="X13" s="27">
        <f t="shared" si="3"/>
        <v>1.447596031022085</v>
      </c>
      <c r="Y13" s="27">
        <f t="shared" si="3"/>
        <v>1.4752653952309625</v>
      </c>
      <c r="Z13" s="27">
        <f t="shared" si="3"/>
        <v>1.5024175190695692</v>
      </c>
      <c r="AA13" s="27">
        <f t="shared" si="3"/>
        <v>1.5153471018498581</v>
      </c>
      <c r="AB13" s="27">
        <f t="shared" si="3"/>
        <v>1.5683583912490424</v>
      </c>
      <c r="AC13" s="27">
        <f t="shared" si="3"/>
        <v>1.6911894276617871</v>
      </c>
      <c r="AD13" s="27">
        <f t="shared" si="3"/>
        <v>1.7605281941959203</v>
      </c>
      <c r="AE13" s="27">
        <f t="shared" si="3"/>
        <v>1.8098191303274163</v>
      </c>
      <c r="AF13" s="27">
        <f t="shared" si="3"/>
        <v>1.8604901047864602</v>
      </c>
      <c r="AG13" s="27">
        <f t="shared" si="3"/>
        <v>1.9125797556257038</v>
      </c>
      <c r="AH13" s="27">
        <f t="shared" si="3"/>
        <v>1.9661278026787052</v>
      </c>
      <c r="AI13" s="27">
        <f t="shared" si="3"/>
        <v>2.0211750778474262</v>
      </c>
    </row>
    <row r="14" spans="1:35" x14ac:dyDescent="0.25">
      <c r="C14" s="25">
        <v>38168</v>
      </c>
      <c r="F14" s="27">
        <f t="shared" si="4"/>
        <v>0.8662555066079296</v>
      </c>
      <c r="G14" s="27">
        <f t="shared" si="4"/>
        <v>0.90502202643171814</v>
      </c>
      <c r="H14" s="27">
        <f t="shared" si="4"/>
        <v>0.94466960352422913</v>
      </c>
      <c r="I14" s="27">
        <f t="shared" si="4"/>
        <v>0.97303964757709249</v>
      </c>
      <c r="J14" s="27">
        <f t="shared" si="4"/>
        <v>1</v>
      </c>
      <c r="K14" s="27">
        <f t="shared" si="4"/>
        <v>1.0234361233480176</v>
      </c>
      <c r="L14" s="27">
        <f t="shared" si="4"/>
        <v>1.0507488986784141</v>
      </c>
      <c r="M14" s="27">
        <f t="shared" si="4"/>
        <v>1.0879295154185027</v>
      </c>
      <c r="N14" s="27">
        <f t="shared" si="4"/>
        <v>1.1133039647577097</v>
      </c>
      <c r="O14" s="27">
        <f t="shared" si="4"/>
        <v>1.161762114537445</v>
      </c>
      <c r="P14" s="27">
        <f t="shared" si="4"/>
        <v>1.1829074889867843</v>
      </c>
      <c r="Q14" s="27">
        <f t="shared" si="4"/>
        <v>1.2165638766519828</v>
      </c>
      <c r="R14" s="27">
        <f t="shared" si="4"/>
        <v>1.2577973568281939</v>
      </c>
      <c r="S14" s="27">
        <f t="shared" si="4"/>
        <v>1.2799695590387137</v>
      </c>
      <c r="T14" s="27">
        <f t="shared" si="4"/>
        <v>1.3113273878793057</v>
      </c>
      <c r="U14" s="27">
        <f t="shared" si="4"/>
        <v>1.3439521997033561</v>
      </c>
      <c r="V14" s="27">
        <f t="shared" si="3"/>
        <v>1.3642239274386883</v>
      </c>
      <c r="W14" s="27">
        <f t="shared" si="3"/>
        <v>1.3816449434612392</v>
      </c>
      <c r="X14" s="27">
        <f t="shared" si="3"/>
        <v>1.4085683318597273</v>
      </c>
      <c r="Y14" s="27">
        <f t="shared" si="3"/>
        <v>1.4354917202582156</v>
      </c>
      <c r="Z14" s="27">
        <f t="shared" si="3"/>
        <v>1.4619118132691031</v>
      </c>
      <c r="AA14" s="27">
        <f t="shared" si="3"/>
        <v>1.4744928099409542</v>
      </c>
      <c r="AB14" s="27">
        <f t="shared" si="3"/>
        <v>1.5260748962955437</v>
      </c>
      <c r="AC14" s="27">
        <f t="shared" si="3"/>
        <v>1.6455943646781297</v>
      </c>
      <c r="AD14" s="27">
        <f t="shared" si="3"/>
        <v>1.7130637336299328</v>
      </c>
      <c r="AE14" s="27">
        <f t="shared" si="3"/>
        <v>1.7610257687520687</v>
      </c>
      <c r="AF14" s="27">
        <f t="shared" si="3"/>
        <v>1.8103306358820848</v>
      </c>
      <c r="AG14" s="27">
        <f t="shared" si="3"/>
        <v>1.8610159313771162</v>
      </c>
      <c r="AH14" s="27">
        <f t="shared" si="3"/>
        <v>1.9131203042100102</v>
      </c>
      <c r="AI14" s="27">
        <f t="shared" si="3"/>
        <v>1.9666834854402619</v>
      </c>
    </row>
    <row r="15" spans="1:35" x14ac:dyDescent="0.25">
      <c r="C15" s="25">
        <v>38533</v>
      </c>
      <c r="F15" s="27">
        <f t="shared" si="4"/>
        <v>0.84641873278236923</v>
      </c>
      <c r="G15" s="27">
        <f t="shared" si="4"/>
        <v>0.88429752066115708</v>
      </c>
      <c r="H15" s="27">
        <f t="shared" si="4"/>
        <v>0.92303719008264473</v>
      </c>
      <c r="I15" s="27">
        <f t="shared" si="4"/>
        <v>0.9507575757575758</v>
      </c>
      <c r="J15" s="27">
        <f t="shared" si="4"/>
        <v>0.97710055096418735</v>
      </c>
      <c r="K15" s="27">
        <f t="shared" si="4"/>
        <v>1</v>
      </c>
      <c r="L15" s="27">
        <f t="shared" si="4"/>
        <v>1.0266873278236914</v>
      </c>
      <c r="M15" s="27">
        <f t="shared" si="4"/>
        <v>1.0630165289256202</v>
      </c>
      <c r="N15" s="27">
        <f t="shared" si="4"/>
        <v>1.0878099173553721</v>
      </c>
      <c r="O15" s="27">
        <f t="shared" si="4"/>
        <v>1.1351584022038568</v>
      </c>
      <c r="P15" s="27">
        <f t="shared" si="4"/>
        <v>1.1558195592286502</v>
      </c>
      <c r="Q15" s="27">
        <f t="shared" si="4"/>
        <v>1.1887052341597799</v>
      </c>
      <c r="R15" s="27">
        <f t="shared" si="4"/>
        <v>1.2289944903581267</v>
      </c>
      <c r="S15" s="27">
        <f t="shared" si="4"/>
        <v>1.2506589613541148</v>
      </c>
      <c r="T15" s="27">
        <f t="shared" si="4"/>
        <v>1.2812987131912981</v>
      </c>
      <c r="U15" s="27">
        <f t="shared" si="4"/>
        <v>1.3131764347996806</v>
      </c>
      <c r="V15" s="27">
        <f t="shared" si="3"/>
        <v>1.3329839511388697</v>
      </c>
      <c r="W15" s="27">
        <f t="shared" si="3"/>
        <v>1.3500060354928602</v>
      </c>
      <c r="X15" s="27">
        <f t="shared" si="3"/>
        <v>1.3763128931308457</v>
      </c>
      <c r="Y15" s="27">
        <f t="shared" si="3"/>
        <v>1.4026197507688314</v>
      </c>
      <c r="Z15" s="27">
        <f t="shared" si="3"/>
        <v>1.4284348382062948</v>
      </c>
      <c r="AA15" s="27">
        <f t="shared" si="3"/>
        <v>1.4407277369860392</v>
      </c>
      <c r="AB15" s="27">
        <f t="shared" si="3"/>
        <v>1.4911286219829909</v>
      </c>
      <c r="AC15" s="27">
        <f t="shared" si="3"/>
        <v>1.6079111603905625</v>
      </c>
      <c r="AD15" s="27">
        <f t="shared" si="3"/>
        <v>1.6738355179665754</v>
      </c>
      <c r="AE15" s="27">
        <f t="shared" si="3"/>
        <v>1.7206992489097781</v>
      </c>
      <c r="AF15" s="27">
        <f t="shared" si="3"/>
        <v>1.7688750617477329</v>
      </c>
      <c r="AG15" s="27">
        <f t="shared" si="3"/>
        <v>1.8183996919017109</v>
      </c>
      <c r="AH15" s="27">
        <f t="shared" si="3"/>
        <v>1.8693109033043751</v>
      </c>
      <c r="AI15" s="27">
        <f t="shared" si="3"/>
        <v>1.9216475171958487</v>
      </c>
    </row>
    <row r="16" spans="1:35" x14ac:dyDescent="0.25">
      <c r="C16" s="25">
        <v>38898</v>
      </c>
      <c r="F16" s="27">
        <f t="shared" si="4"/>
        <v>0.82441723964447444</v>
      </c>
      <c r="G16" s="27">
        <f t="shared" si="4"/>
        <v>0.86131142042596021</v>
      </c>
      <c r="H16" s="27">
        <f t="shared" si="4"/>
        <v>0.89904410531611612</v>
      </c>
      <c r="I16" s="27">
        <f t="shared" si="4"/>
        <v>0.92604393761529435</v>
      </c>
      <c r="J16" s="27">
        <f t="shared" si="4"/>
        <v>0.95170216334060043</v>
      </c>
      <c r="K16" s="27">
        <f t="shared" si="4"/>
        <v>0.97400637263122591</v>
      </c>
      <c r="L16" s="27">
        <f t="shared" si="4"/>
        <v>1</v>
      </c>
      <c r="M16" s="27">
        <f t="shared" si="4"/>
        <v>1.0353848733858799</v>
      </c>
      <c r="N16" s="27">
        <f t="shared" si="4"/>
        <v>1.0595337917155796</v>
      </c>
      <c r="O16" s="27">
        <f t="shared" si="4"/>
        <v>1.1056515176924366</v>
      </c>
      <c r="P16" s="27">
        <f t="shared" si="4"/>
        <v>1.1257756163005199</v>
      </c>
      <c r="Q16" s="27">
        <f t="shared" si="4"/>
        <v>1.1578064732517193</v>
      </c>
      <c r="R16" s="27">
        <f t="shared" si="4"/>
        <v>1.1970484655374811</v>
      </c>
      <c r="S16" s="27">
        <f t="shared" si="4"/>
        <v>1.218149798347258</v>
      </c>
      <c r="T16" s="27">
        <f t="shared" si="4"/>
        <v>1.2479931118925138</v>
      </c>
      <c r="U16" s="27">
        <f t="shared" si="4"/>
        <v>1.2790422158840427</v>
      </c>
      <c r="V16" s="27">
        <f t="shared" si="3"/>
        <v>1.2983348630244098</v>
      </c>
      <c r="W16" s="27">
        <f t="shared" si="3"/>
        <v>1.3149144816606628</v>
      </c>
      <c r="X16" s="27">
        <f t="shared" si="3"/>
        <v>1.3405375286439631</v>
      </c>
      <c r="Y16" s="27">
        <f t="shared" si="3"/>
        <v>1.3661605756272637</v>
      </c>
      <c r="Z16" s="27">
        <f t="shared" si="3"/>
        <v>1.3913046353013852</v>
      </c>
      <c r="AA16" s="27">
        <f t="shared" si="3"/>
        <v>1.4032779970509668</v>
      </c>
      <c r="AB16" s="27">
        <f t="shared" si="3"/>
        <v>1.4523687802242513</v>
      </c>
      <c r="AC16" s="27">
        <f t="shared" si="3"/>
        <v>1.5661157168452768</v>
      </c>
      <c r="AD16" s="27">
        <f t="shared" si="3"/>
        <v>1.6303264612359332</v>
      </c>
      <c r="AE16" s="27">
        <f t="shared" si="3"/>
        <v>1.6759720338198878</v>
      </c>
      <c r="AF16" s="27">
        <f t="shared" si="3"/>
        <v>1.7228955825307448</v>
      </c>
      <c r="AG16" s="27">
        <f t="shared" si="3"/>
        <v>1.7711328879029238</v>
      </c>
      <c r="AH16" s="27">
        <f t="shared" si="3"/>
        <v>1.8207207322474943</v>
      </c>
      <c r="AI16" s="27">
        <f t="shared" si="3"/>
        <v>1.8716969276997295</v>
      </c>
    </row>
    <row r="17" spans="3:35" x14ac:dyDescent="0.25">
      <c r="C17" s="25">
        <v>39263</v>
      </c>
      <c r="F17" s="27">
        <f t="shared" si="4"/>
        <v>0.79624230644638794</v>
      </c>
      <c r="G17" s="27">
        <f t="shared" si="4"/>
        <v>0.83187560738581134</v>
      </c>
      <c r="H17" s="27">
        <f t="shared" si="4"/>
        <v>0.868318756073858</v>
      </c>
      <c r="I17" s="27">
        <f t="shared" si="4"/>
        <v>0.89439585357952689</v>
      </c>
      <c r="J17" s="27">
        <f t="shared" si="4"/>
        <v>0.91917719468739856</v>
      </c>
      <c r="K17" s="27">
        <f t="shared" si="4"/>
        <v>0.94071914480077723</v>
      </c>
      <c r="L17" s="27">
        <f t="shared" si="4"/>
        <v>0.96582442500809818</v>
      </c>
      <c r="M17" s="27">
        <f t="shared" si="4"/>
        <v>1</v>
      </c>
      <c r="N17" s="27">
        <f t="shared" si="4"/>
        <v>1.0233236151603498</v>
      </c>
      <c r="O17" s="27">
        <f t="shared" si="4"/>
        <v>1.0678652413346288</v>
      </c>
      <c r="P17" s="27">
        <f t="shared" si="4"/>
        <v>1.087301587301587</v>
      </c>
      <c r="Q17" s="27">
        <f t="shared" si="4"/>
        <v>1.1182377712989957</v>
      </c>
      <c r="R17" s="27">
        <f t="shared" si="4"/>
        <v>1.1561386459345639</v>
      </c>
      <c r="S17" s="27">
        <f t="shared" si="4"/>
        <v>1.1765188285624713</v>
      </c>
      <c r="T17" s="27">
        <f t="shared" si="4"/>
        <v>1.2053422297076544</v>
      </c>
      <c r="U17" s="27">
        <f t="shared" si="4"/>
        <v>1.2353302127172894</v>
      </c>
      <c r="V17" s="27">
        <f t="shared" si="3"/>
        <v>1.2539635225485186</v>
      </c>
      <c r="W17" s="27">
        <f t="shared" si="3"/>
        <v>1.2699765231847313</v>
      </c>
      <c r="X17" s="27">
        <f t="shared" si="3"/>
        <v>1.2947238878043328</v>
      </c>
      <c r="Y17" s="27">
        <f t="shared" si="3"/>
        <v>1.3194712524239345</v>
      </c>
      <c r="Z17" s="27">
        <f t="shared" si="3"/>
        <v>1.3437559994010622</v>
      </c>
      <c r="AA17" s="27">
        <f t="shared" si="3"/>
        <v>1.3553201646282658</v>
      </c>
      <c r="AB17" s="27">
        <f t="shared" si="3"/>
        <v>1.4027332420598004</v>
      </c>
      <c r="AC17" s="27">
        <f t="shared" si="3"/>
        <v>1.512592811718235</v>
      </c>
      <c r="AD17" s="27">
        <f t="shared" si="3"/>
        <v>1.5746091169986824</v>
      </c>
      <c r="AE17" s="27">
        <f t="shared" si="3"/>
        <v>1.6186947258937456</v>
      </c>
      <c r="AF17" s="27">
        <f t="shared" si="3"/>
        <v>1.6640146353467486</v>
      </c>
      <c r="AG17" s="27">
        <f t="shared" si="3"/>
        <v>1.7106034030717736</v>
      </c>
      <c r="AH17" s="27">
        <f t="shared" si="3"/>
        <v>1.7584965543232596</v>
      </c>
      <c r="AI17" s="27">
        <f t="shared" si="3"/>
        <v>1.8077306089850151</v>
      </c>
    </row>
    <row r="18" spans="3:35" x14ac:dyDescent="0.25">
      <c r="C18" s="25">
        <v>39629</v>
      </c>
      <c r="F18" s="27">
        <f t="shared" si="4"/>
        <v>0.77809433364988911</v>
      </c>
      <c r="G18" s="27">
        <f t="shared" si="4"/>
        <v>0.81291547958214616</v>
      </c>
      <c r="H18" s="27">
        <f t="shared" si="4"/>
        <v>0.8485280151946818</v>
      </c>
      <c r="I18" s="27">
        <f t="shared" si="4"/>
        <v>0.87401076289965163</v>
      </c>
      <c r="J18" s="27">
        <f t="shared" si="4"/>
        <v>0.89822728711617583</v>
      </c>
      <c r="K18" s="27">
        <f t="shared" si="4"/>
        <v>0.91927825261158569</v>
      </c>
      <c r="L18" s="27">
        <f t="shared" si="4"/>
        <v>0.94381133270022133</v>
      </c>
      <c r="M18" s="27">
        <f t="shared" si="4"/>
        <v>0.97720797720797725</v>
      </c>
      <c r="N18" s="27">
        <f t="shared" si="4"/>
        <v>1</v>
      </c>
      <c r="O18" s="27">
        <f t="shared" si="4"/>
        <v>1.0435264324153211</v>
      </c>
      <c r="P18" s="27">
        <f t="shared" si="4"/>
        <v>1.0625197847420067</v>
      </c>
      <c r="Q18" s="27">
        <f t="shared" si="4"/>
        <v>1.0927508705286484</v>
      </c>
      <c r="R18" s="27">
        <f t="shared" si="4"/>
        <v>1.1297879075656851</v>
      </c>
      <c r="S18" s="27">
        <f t="shared" si="4"/>
        <v>1.1497035846066315</v>
      </c>
      <c r="T18" s="27">
        <f t="shared" si="4"/>
        <v>1.1778700421359698</v>
      </c>
      <c r="U18" s="27">
        <f t="shared" si="4"/>
        <v>1.2071745383533623</v>
      </c>
      <c r="V18" s="27">
        <f t="shared" si="3"/>
        <v>1.2253831573622274</v>
      </c>
      <c r="W18" s="27">
        <f t="shared" si="3"/>
        <v>1.2410311893229709</v>
      </c>
      <c r="X18" s="27">
        <f t="shared" si="3"/>
        <v>1.26521451144412</v>
      </c>
      <c r="Y18" s="27">
        <f t="shared" si="3"/>
        <v>1.2893978335652692</v>
      </c>
      <c r="Z18" s="27">
        <f t="shared" si="3"/>
        <v>1.3131290820357957</v>
      </c>
      <c r="AA18" s="27">
        <f t="shared" si="3"/>
        <v>1.3244296765455701</v>
      </c>
      <c r="AB18" s="27">
        <f t="shared" si="3"/>
        <v>1.3707621140356454</v>
      </c>
      <c r="AC18" s="27">
        <f t="shared" si="3"/>
        <v>1.4781177618785033</v>
      </c>
      <c r="AD18" s="27">
        <f t="shared" si="3"/>
        <v>1.5387205901155219</v>
      </c>
      <c r="AE18" s="27">
        <f t="shared" si="3"/>
        <v>1.5818013988078488</v>
      </c>
      <c r="AF18" s="27">
        <f t="shared" si="3"/>
        <v>1.6260883758516667</v>
      </c>
      <c r="AG18" s="27">
        <f t="shared" si="3"/>
        <v>1.6716152913208504</v>
      </c>
      <c r="AH18" s="27">
        <f t="shared" si="3"/>
        <v>1.7184168607774306</v>
      </c>
      <c r="AI18" s="27">
        <f t="shared" si="3"/>
        <v>1.7665287717431917</v>
      </c>
    </row>
    <row r="19" spans="3:35" x14ac:dyDescent="0.25">
      <c r="C19" s="25">
        <v>39994</v>
      </c>
      <c r="F19" s="27">
        <f t="shared" si="4"/>
        <v>0.74563931442438947</v>
      </c>
      <c r="G19" s="27">
        <f t="shared" si="4"/>
        <v>0.77900803882906111</v>
      </c>
      <c r="H19" s="27">
        <f t="shared" si="4"/>
        <v>0.81313514333383896</v>
      </c>
      <c r="I19" s="27">
        <f t="shared" si="4"/>
        <v>0.83755498255725769</v>
      </c>
      <c r="J19" s="27">
        <f t="shared" si="4"/>
        <v>0.86076141362050662</v>
      </c>
      <c r="K19" s="27">
        <f t="shared" si="4"/>
        <v>0.88093432428333085</v>
      </c>
      <c r="L19" s="27">
        <f t="shared" si="4"/>
        <v>0.90444410738662218</v>
      </c>
      <c r="M19" s="27">
        <f t="shared" si="4"/>
        <v>0.93644774761110294</v>
      </c>
      <c r="N19" s="27">
        <f t="shared" si="4"/>
        <v>0.95828909449416066</v>
      </c>
      <c r="O19" s="27">
        <f t="shared" si="4"/>
        <v>1</v>
      </c>
      <c r="P19" s="27">
        <f t="shared" si="4"/>
        <v>1.0182011224025482</v>
      </c>
      <c r="Q19" s="27">
        <f t="shared" si="4"/>
        <v>1.0471712422266044</v>
      </c>
      <c r="R19" s="27">
        <f t="shared" si="4"/>
        <v>1.082663430911573</v>
      </c>
      <c r="S19" s="27">
        <f t="shared" si="4"/>
        <v>1.1017484070293797</v>
      </c>
      <c r="T19" s="27">
        <f t="shared" si="4"/>
        <v>1.1287400161102776</v>
      </c>
      <c r="U19" s="27">
        <f t="shared" si="4"/>
        <v>1.1568221952550504</v>
      </c>
      <c r="V19" s="27">
        <f t="shared" si="3"/>
        <v>1.1742713162770448</v>
      </c>
      <c r="W19" s="27">
        <f t="shared" si="3"/>
        <v>1.1892666546553214</v>
      </c>
      <c r="X19" s="27">
        <f t="shared" si="3"/>
        <v>1.212441268512658</v>
      </c>
      <c r="Y19" s="27">
        <f t="shared" si="3"/>
        <v>1.2356158823699948</v>
      </c>
      <c r="Z19" s="27">
        <f t="shared" si="3"/>
        <v>1.2583572789780315</v>
      </c>
      <c r="AA19" s="27">
        <f t="shared" si="3"/>
        <v>1.2691865154580491</v>
      </c>
      <c r="AB19" s="27">
        <f t="shared" si="3"/>
        <v>1.3135863850261207</v>
      </c>
      <c r="AC19" s="27">
        <f t="shared" si="3"/>
        <v>1.4164641315862869</v>
      </c>
      <c r="AD19" s="27">
        <f t="shared" si="3"/>
        <v>1.4745391609813245</v>
      </c>
      <c r="AE19" s="27">
        <f t="shared" si="3"/>
        <v>1.5158230301331705</v>
      </c>
      <c r="AF19" s="27">
        <f t="shared" si="3"/>
        <v>1.5582627572623744</v>
      </c>
      <c r="AG19" s="27">
        <f t="shared" si="3"/>
        <v>1.6018907038624508</v>
      </c>
      <c r="AH19" s="27">
        <f t="shared" si="3"/>
        <v>1.6467401374779027</v>
      </c>
      <c r="AI19" s="27">
        <f t="shared" si="3"/>
        <v>1.6928452570716657</v>
      </c>
    </row>
    <row r="20" spans="3:35" x14ac:dyDescent="0.25">
      <c r="C20" s="25">
        <v>40359</v>
      </c>
      <c r="F20" s="27">
        <f t="shared" si="4"/>
        <v>0.7323104424251452</v>
      </c>
      <c r="G20" s="27">
        <f t="shared" si="4"/>
        <v>0.76508267540592878</v>
      </c>
      <c r="H20" s="27">
        <f t="shared" si="4"/>
        <v>0.79859973186354838</v>
      </c>
      <c r="I20" s="27">
        <f t="shared" si="4"/>
        <v>0.82258304781766722</v>
      </c>
      <c r="J20" s="27">
        <f t="shared" si="4"/>
        <v>0.8453746462088485</v>
      </c>
      <c r="K20" s="27">
        <f t="shared" si="4"/>
        <v>0.86518695069268581</v>
      </c>
      <c r="L20" s="27">
        <f t="shared" si="4"/>
        <v>0.88827647847460145</v>
      </c>
      <c r="M20" s="27">
        <f t="shared" si="4"/>
        <v>0.9197080291970805</v>
      </c>
      <c r="N20" s="27">
        <f t="shared" si="4"/>
        <v>0.94115894532995692</v>
      </c>
      <c r="O20" s="27">
        <f t="shared" si="4"/>
        <v>0.98212423655593617</v>
      </c>
      <c r="P20" s="27">
        <f t="shared" si="4"/>
        <v>1</v>
      </c>
      <c r="Q20" s="27">
        <f t="shared" si="4"/>
        <v>1.0284522568151351</v>
      </c>
      <c r="R20" s="27">
        <f t="shared" si="4"/>
        <v>1.0633099955310592</v>
      </c>
      <c r="S20" s="27">
        <f t="shared" si="4"/>
        <v>1.0820538131304482</v>
      </c>
      <c r="T20" s="27">
        <f t="shared" si="4"/>
        <v>1.1085629265924415</v>
      </c>
      <c r="U20" s="27">
        <f t="shared" si="4"/>
        <v>1.1361431153458283</v>
      </c>
      <c r="V20" s="27">
        <f t="shared" si="3"/>
        <v>1.1532803200081267</v>
      </c>
      <c r="W20" s="27">
        <f t="shared" si="3"/>
        <v>1.1680076052647894</v>
      </c>
      <c r="X20" s="27">
        <f t="shared" si="3"/>
        <v>1.1907679552069046</v>
      </c>
      <c r="Y20" s="27">
        <f t="shared" si="3"/>
        <v>1.21352830514902</v>
      </c>
      <c r="Z20" s="27">
        <f t="shared" si="3"/>
        <v>1.2358631819309038</v>
      </c>
      <c r="AA20" s="27">
        <f t="shared" si="3"/>
        <v>1.2464988375413246</v>
      </c>
      <c r="AB20" s="27">
        <f t="shared" si="3"/>
        <v>1.29010502554405</v>
      </c>
      <c r="AC20" s="27">
        <f t="shared" si="3"/>
        <v>1.3911437538430482</v>
      </c>
      <c r="AD20" s="27">
        <f t="shared" si="3"/>
        <v>1.4481806477506132</v>
      </c>
      <c r="AE20" s="27">
        <f t="shared" si="3"/>
        <v>1.4887265362234452</v>
      </c>
      <c r="AF20" s="27">
        <f t="shared" si="3"/>
        <v>1.5304076208298567</v>
      </c>
      <c r="AG20" s="27">
        <f t="shared" si="3"/>
        <v>1.5732556845769599</v>
      </c>
      <c r="AH20" s="27">
        <f t="shared" si="3"/>
        <v>1.6173034003265017</v>
      </c>
      <c r="AI20" s="27">
        <f t="shared" si="3"/>
        <v>1.662584355708846</v>
      </c>
    </row>
    <row r="21" spans="3:35" x14ac:dyDescent="0.25">
      <c r="C21" s="25">
        <v>40724</v>
      </c>
      <c r="F21" s="27">
        <f t="shared" si="4"/>
        <v>0.71205098493626862</v>
      </c>
      <c r="G21" s="27">
        <f t="shared" si="4"/>
        <v>0.74391657010428713</v>
      </c>
      <c r="H21" s="27">
        <f t="shared" si="4"/>
        <v>0.77650637311703341</v>
      </c>
      <c r="I21" s="27">
        <f t="shared" si="4"/>
        <v>0.7998261877172651</v>
      </c>
      <c r="J21" s="27">
        <f t="shared" si="4"/>
        <v>0.82198725376593251</v>
      </c>
      <c r="K21" s="27">
        <f t="shared" si="4"/>
        <v>0.84125144843568911</v>
      </c>
      <c r="L21" s="27">
        <f t="shared" si="4"/>
        <v>0.86370220162224765</v>
      </c>
      <c r="M21" s="27">
        <f t="shared" si="4"/>
        <v>0.8942641946697566</v>
      </c>
      <c r="N21" s="27">
        <f t="shared" si="4"/>
        <v>0.91512166859791411</v>
      </c>
      <c r="O21" s="27">
        <f t="shared" si="4"/>
        <v>0.95495365005793709</v>
      </c>
      <c r="P21" s="27">
        <f t="shared" si="4"/>
        <v>0.97233487833140186</v>
      </c>
      <c r="Q21" s="27">
        <f t="shared" si="4"/>
        <v>1</v>
      </c>
      <c r="R21" s="27">
        <f t="shared" si="4"/>
        <v>1.0338933951332558</v>
      </c>
      <c r="S21" s="27">
        <f t="shared" si="4"/>
        <v>1.052118662738224</v>
      </c>
      <c r="T21" s="27">
        <f t="shared" si="4"/>
        <v>1.0778943983509643</v>
      </c>
      <c r="U21" s="27">
        <f t="shared" si="4"/>
        <v>1.1047115778268459</v>
      </c>
      <c r="V21" s="27">
        <f t="shared" si="3"/>
        <v>1.1213746796371022</v>
      </c>
      <c r="W21" s="27">
        <f t="shared" si="3"/>
        <v>1.1356945327552912</v>
      </c>
      <c r="X21" s="27">
        <f t="shared" si="3"/>
        <v>1.157825214847038</v>
      </c>
      <c r="Y21" s="27">
        <f t="shared" si="3"/>
        <v>1.1799558969387849</v>
      </c>
      <c r="Z21" s="27">
        <f t="shared" si="3"/>
        <v>1.2016728766370448</v>
      </c>
      <c r="AA21" s="27">
        <f t="shared" si="3"/>
        <v>1.2120142955409781</v>
      </c>
      <c r="AB21" s="27">
        <f t="shared" si="3"/>
        <v>1.2544141130471043</v>
      </c>
      <c r="AC21" s="27">
        <f t="shared" si="3"/>
        <v>1.3526575926344704</v>
      </c>
      <c r="AD21" s="27">
        <f t="shared" si="3"/>
        <v>1.4081165539324836</v>
      </c>
      <c r="AE21" s="27">
        <f t="shared" si="3"/>
        <v>1.4475407354675531</v>
      </c>
      <c r="AF21" s="27">
        <f t="shared" si="3"/>
        <v>1.4880687077970491</v>
      </c>
      <c r="AG21" s="27">
        <f t="shared" si="3"/>
        <v>1.5297313746473249</v>
      </c>
      <c r="AH21" s="27">
        <f t="shared" si="3"/>
        <v>1.5725605049814317</v>
      </c>
      <c r="AI21" s="27">
        <f t="shared" si="3"/>
        <v>1.6165887572238533</v>
      </c>
    </row>
    <row r="22" spans="3:35" x14ac:dyDescent="0.25">
      <c r="C22" s="25">
        <v>41090</v>
      </c>
      <c r="F22" s="27">
        <f t="shared" si="4"/>
        <v>0.68870832165872797</v>
      </c>
      <c r="G22" s="27">
        <f t="shared" si="4"/>
        <v>0.7195292799103391</v>
      </c>
      <c r="H22" s="27">
        <f t="shared" si="4"/>
        <v>0.75105071448585048</v>
      </c>
      <c r="I22" s="27">
        <f t="shared" si="4"/>
        <v>0.77360605211543854</v>
      </c>
      <c r="J22" s="27">
        <f t="shared" si="4"/>
        <v>0.79504062762678629</v>
      </c>
      <c r="K22" s="27">
        <f t="shared" si="4"/>
        <v>0.81367329784253295</v>
      </c>
      <c r="L22" s="27">
        <f t="shared" si="4"/>
        <v>0.83538806388344078</v>
      </c>
      <c r="M22" s="27">
        <f t="shared" si="4"/>
        <v>0.86494816475203173</v>
      </c>
      <c r="N22" s="27">
        <f t="shared" si="4"/>
        <v>0.88512188288035887</v>
      </c>
      <c r="O22" s="27">
        <f t="shared" si="4"/>
        <v>0.92364808069487248</v>
      </c>
      <c r="P22" s="27">
        <f t="shared" si="4"/>
        <v>0.94045951246847859</v>
      </c>
      <c r="Q22" s="27">
        <f t="shared" si="4"/>
        <v>0.96721770804146845</v>
      </c>
      <c r="R22" s="27">
        <f t="shared" si="4"/>
        <v>1</v>
      </c>
      <c r="S22" s="27">
        <f t="shared" si="4"/>
        <v>1.0176278015613196</v>
      </c>
      <c r="T22" s="27">
        <f t="shared" si="4"/>
        <v>1.0425585494837573</v>
      </c>
      <c r="U22" s="27">
        <f t="shared" si="4"/>
        <v>1.0684966003525562</v>
      </c>
      <c r="V22" s="27">
        <f t="shared" si="3"/>
        <v>1.0846134474943341</v>
      </c>
      <c r="W22" s="27">
        <f t="shared" si="3"/>
        <v>1.0984638630067993</v>
      </c>
      <c r="X22" s="27">
        <f t="shared" si="3"/>
        <v>1.1198690506169731</v>
      </c>
      <c r="Y22" s="27">
        <f t="shared" si="3"/>
        <v>1.1412742382271468</v>
      </c>
      <c r="Z22" s="27">
        <f t="shared" si="3"/>
        <v>1.162279285556481</v>
      </c>
      <c r="AA22" s="27">
        <f t="shared" si="3"/>
        <v>1.1722816890466401</v>
      </c>
      <c r="AB22" s="27">
        <f t="shared" si="3"/>
        <v>1.2132915433562921</v>
      </c>
      <c r="AC22" s="27">
        <f t="shared" si="3"/>
        <v>1.3083143765128031</v>
      </c>
      <c r="AD22" s="27">
        <f t="shared" si="3"/>
        <v>1.361955265949828</v>
      </c>
      <c r="AE22" s="27">
        <f t="shared" si="3"/>
        <v>1.4000870324555887</v>
      </c>
      <c r="AF22" s="27">
        <f t="shared" si="3"/>
        <v>1.439286404963692</v>
      </c>
      <c r="AG22" s="27">
        <f t="shared" si="3"/>
        <v>1.4795832741055108</v>
      </c>
      <c r="AH22" s="27">
        <f t="shared" si="3"/>
        <v>1.521008367384675</v>
      </c>
      <c r="AI22" s="27">
        <f t="shared" si="3"/>
        <v>1.5635932726076616</v>
      </c>
    </row>
    <row r="23" spans="3:35" x14ac:dyDescent="0.25">
      <c r="C23" s="25">
        <v>41455</v>
      </c>
      <c r="F23" s="27">
        <f t="shared" si="4"/>
        <v>0.67677820967750757</v>
      </c>
      <c r="G23" s="27">
        <f t="shared" si="4"/>
        <v>0.70706527357682647</v>
      </c>
      <c r="H23" s="27">
        <f t="shared" si="4"/>
        <v>0.73804067983749355</v>
      </c>
      <c r="I23" s="27">
        <f t="shared" si="4"/>
        <v>0.76020530387290419</v>
      </c>
      <c r="J23" s="27">
        <f t="shared" si="4"/>
        <v>0.78126858013015776</v>
      </c>
      <c r="K23" s="27">
        <f t="shared" si="4"/>
        <v>0.79957848694201872</v>
      </c>
      <c r="L23" s="27">
        <f t="shared" si="4"/>
        <v>0.82091710014381158</v>
      </c>
      <c r="M23" s="27">
        <f t="shared" si="4"/>
        <v>0.84996514779270405</v>
      </c>
      <c r="N23" s="27">
        <f t="shared" si="4"/>
        <v>0.86978940779953084</v>
      </c>
      <c r="O23" s="27">
        <f t="shared" si="4"/>
        <v>0.9076482376736793</v>
      </c>
      <c r="P23" s="27">
        <f t="shared" si="4"/>
        <v>0.92416845434603512</v>
      </c>
      <c r="Q23" s="27">
        <f t="shared" si="4"/>
        <v>0.95046313254953496</v>
      </c>
      <c r="R23" s="27">
        <f t="shared" si="4"/>
        <v>0.98267755506062848</v>
      </c>
      <c r="S23" s="27">
        <f t="shared" si="4"/>
        <v>1</v>
      </c>
      <c r="T23" s="27">
        <f t="shared" si="4"/>
        <v>1.0244988864142539</v>
      </c>
      <c r="U23" s="27">
        <f t="shared" si="4"/>
        <v>1.0499876268250434</v>
      </c>
      <c r="V23" s="27">
        <f t="shared" si="3"/>
        <v>1.0658252907696115</v>
      </c>
      <c r="W23" s="27">
        <f t="shared" si="3"/>
        <v>1.0794357832219748</v>
      </c>
      <c r="X23" s="27">
        <f t="shared" si="3"/>
        <v>1.1004701806483543</v>
      </c>
      <c r="Y23" s="27">
        <f t="shared" si="3"/>
        <v>1.1215045780747339</v>
      </c>
      <c r="Z23" s="27">
        <f t="shared" si="3"/>
        <v>1.1421457666282568</v>
      </c>
      <c r="AA23" s="27">
        <f t="shared" si="3"/>
        <v>1.1519749040346963</v>
      </c>
      <c r="AB23" s="27">
        <f t="shared" si="3"/>
        <v>1.1922743674010976</v>
      </c>
      <c r="AC23" s="27">
        <f t="shared" si="3"/>
        <v>1.2856511727622719</v>
      </c>
      <c r="AD23" s="27">
        <f t="shared" si="3"/>
        <v>1.3383628708455251</v>
      </c>
      <c r="AE23" s="27">
        <f t="shared" si="3"/>
        <v>1.3758341019255489</v>
      </c>
      <c r="AF23" s="27">
        <f t="shared" si="3"/>
        <v>1.4143544454617225</v>
      </c>
      <c r="AG23" s="27">
        <f t="shared" si="3"/>
        <v>1.4539532743066033</v>
      </c>
      <c r="AH23" s="27">
        <f t="shared" si="3"/>
        <v>1.4946607836883308</v>
      </c>
      <c r="AI23" s="27">
        <f t="shared" si="3"/>
        <v>1.5365080142353438</v>
      </c>
    </row>
    <row r="24" spans="3:35" x14ac:dyDescent="0.25">
      <c r="C24" s="25">
        <v>41820</v>
      </c>
      <c r="F24" s="27">
        <f t="shared" si="4"/>
        <v>0.6605943829243498</v>
      </c>
      <c r="G24" s="27">
        <f t="shared" si="4"/>
        <v>0.69015719094781536</v>
      </c>
      <c r="H24" s="27">
        <f t="shared" si="4"/>
        <v>0.72039188097181428</v>
      </c>
      <c r="I24" s="27">
        <f t="shared" si="4"/>
        <v>0.74202648138898686</v>
      </c>
      <c r="J24" s="27">
        <f t="shared" si="4"/>
        <v>0.76258607060530614</v>
      </c>
      <c r="K24" s="27">
        <f t="shared" si="4"/>
        <v>0.7804581318194922</v>
      </c>
      <c r="L24" s="27">
        <f t="shared" si="4"/>
        <v>0.8012864738360248</v>
      </c>
      <c r="M24" s="27">
        <f t="shared" si="4"/>
        <v>0.82963989425853069</v>
      </c>
      <c r="N24" s="27">
        <f t="shared" si="4"/>
        <v>0.84899009587388996</v>
      </c>
      <c r="O24" s="27">
        <f t="shared" si="4"/>
        <v>0.88594360590322174</v>
      </c>
      <c r="P24" s="27">
        <f t="shared" si="4"/>
        <v>0.90206877391602125</v>
      </c>
      <c r="Q24" s="27">
        <f t="shared" si="4"/>
        <v>0.9277346663363939</v>
      </c>
      <c r="R24" s="27">
        <f t="shared" si="4"/>
        <v>0.95917874396135261</v>
      </c>
      <c r="S24" s="27">
        <f t="shared" si="4"/>
        <v>0.97608695652173916</v>
      </c>
      <c r="T24" s="27">
        <f t="shared" si="4"/>
        <v>1</v>
      </c>
      <c r="U24" s="27">
        <f t="shared" si="4"/>
        <v>1.0248792270531402</v>
      </c>
      <c r="V24" s="27">
        <f t="shared" si="3"/>
        <v>1.0403381642512077</v>
      </c>
      <c r="W24" s="27">
        <f t="shared" si="3"/>
        <v>1.0536231884057969</v>
      </c>
      <c r="X24" s="27">
        <f t="shared" si="3"/>
        <v>1.0741545893719804</v>
      </c>
      <c r="Y24" s="27">
        <f t="shared" si="3"/>
        <v>1.094685990338164</v>
      </c>
      <c r="Z24" s="27">
        <f t="shared" si="3"/>
        <v>1.1148335852523634</v>
      </c>
      <c r="AA24" s="27">
        <f t="shared" si="3"/>
        <v>1.1244276780686489</v>
      </c>
      <c r="AB24" s="27">
        <f t="shared" si="3"/>
        <v>1.1637634586154189</v>
      </c>
      <c r="AC24" s="27">
        <f t="shared" si="3"/>
        <v>1.2549073403701303</v>
      </c>
      <c r="AD24" s="27">
        <f t="shared" si="3"/>
        <v>1.3063585413253056</v>
      </c>
      <c r="AE24" s="27">
        <f t="shared" si="3"/>
        <v>1.3429337212273289</v>
      </c>
      <c r="AF24" s="27">
        <f t="shared" si="3"/>
        <v>1.3805329261137245</v>
      </c>
      <c r="AG24" s="27">
        <f t="shared" si="3"/>
        <v>1.4191848264427493</v>
      </c>
      <c r="AH24" s="27">
        <f t="shared" si="3"/>
        <v>1.4589188953827399</v>
      </c>
      <c r="AI24" s="27">
        <f t="shared" si="3"/>
        <v>1.4997654312862374</v>
      </c>
    </row>
    <row r="25" spans="3:35" x14ac:dyDescent="0.25">
      <c r="C25" s="25">
        <v>42185</v>
      </c>
      <c r="F25" s="27">
        <f t="shared" si="4"/>
        <v>0.64455827134263677</v>
      </c>
      <c r="G25" s="27">
        <f t="shared" si="4"/>
        <v>0.67340343401460179</v>
      </c>
      <c r="H25" s="27">
        <f t="shared" si="4"/>
        <v>0.70290416856547511</v>
      </c>
      <c r="I25" s="27">
        <f t="shared" si="4"/>
        <v>0.72401358306632224</v>
      </c>
      <c r="J25" s="27">
        <f t="shared" si="4"/>
        <v>0.74407408256091612</v>
      </c>
      <c r="K25" s="27">
        <f t="shared" si="4"/>
        <v>0.76151229453987679</v>
      </c>
      <c r="L25" s="27">
        <f t="shared" si="4"/>
        <v>0.7818350227860339</v>
      </c>
      <c r="M25" s="27">
        <f t="shared" si="4"/>
        <v>0.80950015607596426</v>
      </c>
      <c r="N25" s="27">
        <f t="shared" si="4"/>
        <v>0.82838062618852315</v>
      </c>
      <c r="O25" s="27">
        <f t="shared" si="4"/>
        <v>0.86443707952847926</v>
      </c>
      <c r="P25" s="27">
        <f t="shared" si="4"/>
        <v>0.88017080462227848</v>
      </c>
      <c r="Q25" s="27">
        <f t="shared" si="4"/>
        <v>0.90521365039657564</v>
      </c>
      <c r="R25" s="27">
        <f t="shared" si="4"/>
        <v>0.93589441432948373</v>
      </c>
      <c r="S25" s="27">
        <f t="shared" si="4"/>
        <v>0.95239217534763132</v>
      </c>
      <c r="T25" s="27">
        <f t="shared" si="4"/>
        <v>0.97572472307329716</v>
      </c>
      <c r="U25" s="27">
        <f t="shared" si="4"/>
        <v>1</v>
      </c>
      <c r="V25" s="27">
        <f t="shared" si="3"/>
        <v>1.0150836672165919</v>
      </c>
      <c r="W25" s="27">
        <f t="shared" si="3"/>
        <v>1.0280461937308507</v>
      </c>
      <c r="X25" s="27">
        <f t="shared" si="3"/>
        <v>1.0480791892528869</v>
      </c>
      <c r="Y25" s="27">
        <f t="shared" si="3"/>
        <v>1.0681121847749233</v>
      </c>
      <c r="Z25" s="27">
        <f t="shared" si="3"/>
        <v>1.0877706912431735</v>
      </c>
      <c r="AA25" s="27">
        <f t="shared" si="3"/>
        <v>1.0971318847994831</v>
      </c>
      <c r="AB25" s="27">
        <f t="shared" si="3"/>
        <v>1.1355127783803523</v>
      </c>
      <c r="AC25" s="27">
        <f t="shared" si="3"/>
        <v>1.2244441171652933</v>
      </c>
      <c r="AD25" s="27">
        <f t="shared" si="3"/>
        <v>1.2746463259690703</v>
      </c>
      <c r="AE25" s="27">
        <f t="shared" si="3"/>
        <v>1.3103336332503279</v>
      </c>
      <c r="AF25" s="27">
        <f t="shared" si="3"/>
        <v>1.3470201070258825</v>
      </c>
      <c r="AG25" s="27">
        <f t="shared" si="3"/>
        <v>1.384733721770677</v>
      </c>
      <c r="AH25" s="27">
        <f t="shared" si="3"/>
        <v>1.4235032351837247</v>
      </c>
      <c r="AI25" s="27">
        <f t="shared" si="3"/>
        <v>1.4633582101166682</v>
      </c>
    </row>
    <row r="26" spans="3:35" x14ac:dyDescent="0.25">
      <c r="C26" s="25">
        <v>42551</v>
      </c>
      <c r="F26" s="27">
        <f t="shared" si="4"/>
        <v>0.63498043773085866</v>
      </c>
      <c r="G26" s="27">
        <f t="shared" si="4"/>
        <v>0.66339697481401338</v>
      </c>
      <c r="H26" s="27">
        <f t="shared" si="4"/>
        <v>0.69245934228542172</v>
      </c>
      <c r="I26" s="27">
        <f t="shared" si="4"/>
        <v>0.71325508078718491</v>
      </c>
      <c r="J26" s="27">
        <f t="shared" si="4"/>
        <v>0.73301749066774258</v>
      </c>
      <c r="K26" s="27">
        <f t="shared" si="4"/>
        <v>0.75019657899528613</v>
      </c>
      <c r="L26" s="27">
        <f t="shared" si="4"/>
        <v>0.77021732103114515</v>
      </c>
      <c r="M26" s="27">
        <f t="shared" si="4"/>
        <v>0.79747136341544389</v>
      </c>
      <c r="N26" s="27">
        <f t="shared" si="4"/>
        <v>0.81607127859714512</v>
      </c>
      <c r="O26" s="27">
        <f t="shared" si="4"/>
        <v>0.85159194995108844</v>
      </c>
      <c r="P26" s="27">
        <f t="shared" si="4"/>
        <v>0.86709187926917297</v>
      </c>
      <c r="Q26" s="27">
        <f t="shared" si="4"/>
        <v>0.8917626001004576</v>
      </c>
      <c r="R26" s="27">
        <f t="shared" si="4"/>
        <v>0.92198746227072204</v>
      </c>
      <c r="S26" s="27">
        <f t="shared" si="4"/>
        <v>0.93824007429765499</v>
      </c>
      <c r="T26" s="27">
        <f t="shared" si="4"/>
        <v>0.96122591130717439</v>
      </c>
      <c r="U26" s="27">
        <f t="shared" ref="U26:AI39" si="5">IF($C26&gt;U$7,V26/(1+V$4),IF($C26=U$7,1,T26*(1+U$4)))</f>
        <v>0.98514046900394714</v>
      </c>
      <c r="V26" s="27">
        <f t="shared" si="5"/>
        <v>1</v>
      </c>
      <c r="W26" s="27">
        <f t="shared" si="5"/>
        <v>1.0127699094497329</v>
      </c>
      <c r="X26" s="27">
        <f t="shared" si="5"/>
        <v>1.0325052240538657</v>
      </c>
      <c r="Y26" s="27">
        <f t="shared" si="5"/>
        <v>1.0522405386579985</v>
      </c>
      <c r="Z26" s="27">
        <f t="shared" si="5"/>
        <v>1.0716069289400476</v>
      </c>
      <c r="AA26" s="27">
        <f t="shared" si="5"/>
        <v>1.0808290195505472</v>
      </c>
      <c r="AB26" s="27">
        <f t="shared" si="5"/>
        <v>1.1186395910535953</v>
      </c>
      <c r="AC26" s="27">
        <f t="shared" si="5"/>
        <v>1.2062494518533411</v>
      </c>
      <c r="AD26" s="27">
        <f t="shared" si="5"/>
        <v>1.255705679379328</v>
      </c>
      <c r="AE26" s="27">
        <f t="shared" si="5"/>
        <v>1.290862690011874</v>
      </c>
      <c r="AF26" s="27">
        <f t="shared" si="5"/>
        <v>1.3270040199932249</v>
      </c>
      <c r="AG26" s="27">
        <f t="shared" si="5"/>
        <v>1.3641572281107459</v>
      </c>
      <c r="AH26" s="27">
        <f t="shared" si="5"/>
        <v>1.4023506447375305</v>
      </c>
      <c r="AI26" s="27">
        <f t="shared" si="5"/>
        <v>1.4416133934351112</v>
      </c>
    </row>
    <row r="27" spans="3:35" x14ac:dyDescent="0.25">
      <c r="C27" s="25">
        <v>42916</v>
      </c>
      <c r="F27" s="27">
        <f t="shared" ref="F27:U39" si="6">IF($C27&gt;F$7,G27/(1+G$4),IF($C27=F$7,1,E27*(1+F$4)))</f>
        <v>0.62697403606300073</v>
      </c>
      <c r="G27" s="27">
        <f t="shared" si="6"/>
        <v>0.65503227201374525</v>
      </c>
      <c r="H27" s="27">
        <f t="shared" si="6"/>
        <v>0.68372819514518857</v>
      </c>
      <c r="I27" s="27">
        <f t="shared" si="6"/>
        <v>0.70426172236368789</v>
      </c>
      <c r="J27" s="27">
        <f t="shared" si="6"/>
        <v>0.72377495009306936</v>
      </c>
      <c r="K27" s="27">
        <f t="shared" si="6"/>
        <v>0.74073742909965579</v>
      </c>
      <c r="L27" s="27">
        <f t="shared" si="6"/>
        <v>0.76050573170131675</v>
      </c>
      <c r="M27" s="27">
        <f t="shared" si="6"/>
        <v>0.78741613072680383</v>
      </c>
      <c r="N27" s="27">
        <f t="shared" si="6"/>
        <v>0.80578152153092741</v>
      </c>
      <c r="O27" s="27">
        <f t="shared" si="6"/>
        <v>0.84085431646935793</v>
      </c>
      <c r="P27" s="27">
        <f t="shared" si="6"/>
        <v>0.85615880880612771</v>
      </c>
      <c r="Q27" s="27">
        <f t="shared" si="6"/>
        <v>0.88051845910881976</v>
      </c>
      <c r="R27" s="27">
        <f t="shared" si="6"/>
        <v>0.91036221916552051</v>
      </c>
      <c r="S27" s="27">
        <f t="shared" si="6"/>
        <v>0.92640990371389287</v>
      </c>
      <c r="T27" s="27">
        <f t="shared" si="6"/>
        <v>0.94910591471801942</v>
      </c>
      <c r="U27" s="27">
        <f t="shared" si="6"/>
        <v>0.97271893626776729</v>
      </c>
      <c r="V27" s="27">
        <f t="shared" si="5"/>
        <v>0.98739110499770755</v>
      </c>
      <c r="W27" s="27">
        <f t="shared" si="5"/>
        <v>1</v>
      </c>
      <c r="X27" s="27">
        <f t="shared" si="5"/>
        <v>1.019486474094452</v>
      </c>
      <c r="Y27" s="27">
        <f t="shared" si="5"/>
        <v>1.0389729481889041</v>
      </c>
      <c r="Z27" s="27">
        <f t="shared" si="5"/>
        <v>1.0580951496893134</v>
      </c>
      <c r="AA27" s="27">
        <f t="shared" si="5"/>
        <v>1.0672009599276036</v>
      </c>
      <c r="AB27" s="27">
        <f t="shared" si="5"/>
        <v>1.104534781904593</v>
      </c>
      <c r="AC27" s="27">
        <f t="shared" si="5"/>
        <v>1.1910399791683492</v>
      </c>
      <c r="AD27" s="27">
        <f t="shared" si="5"/>
        <v>1.2398726183142514</v>
      </c>
      <c r="AE27" s="27">
        <f t="shared" si="5"/>
        <v>1.2745863378911373</v>
      </c>
      <c r="AF27" s="27">
        <f t="shared" si="5"/>
        <v>1.3102719656375101</v>
      </c>
      <c r="AG27" s="27">
        <f t="shared" si="5"/>
        <v>1.3469567128548789</v>
      </c>
      <c r="AH27" s="27">
        <f t="shared" si="5"/>
        <v>1.3846685527016376</v>
      </c>
      <c r="AI27" s="27">
        <f t="shared" si="5"/>
        <v>1.423436241523389</v>
      </c>
    </row>
    <row r="28" spans="3:35" x14ac:dyDescent="0.25">
      <c r="C28" s="25">
        <v>43281</v>
      </c>
      <c r="F28" s="27">
        <f t="shared" si="6"/>
        <v>0.61499004841619254</v>
      </c>
      <c r="G28" s="27">
        <f t="shared" si="6"/>
        <v>0.64251197897997658</v>
      </c>
      <c r="H28" s="27">
        <f t="shared" si="6"/>
        <v>0.67065940796566481</v>
      </c>
      <c r="I28" s="27">
        <f t="shared" si="6"/>
        <v>0.69080045715097949</v>
      </c>
      <c r="J28" s="27">
        <f t="shared" si="6"/>
        <v>0.70994070886124749</v>
      </c>
      <c r="K28" s="27">
        <f t="shared" si="6"/>
        <v>0.72657896688389878</v>
      </c>
      <c r="L28" s="27">
        <f t="shared" si="6"/>
        <v>0.74596941796292848</v>
      </c>
      <c r="M28" s="27">
        <f t="shared" si="6"/>
        <v>0.77236545136728529</v>
      </c>
      <c r="N28" s="27">
        <f t="shared" si="6"/>
        <v>0.79037980591812573</v>
      </c>
      <c r="O28" s="27">
        <f t="shared" si="6"/>
        <v>0.82478221912285565</v>
      </c>
      <c r="P28" s="27">
        <f t="shared" si="6"/>
        <v>0.83979418124855609</v>
      </c>
      <c r="Q28" s="27">
        <f t="shared" si="6"/>
        <v>0.86368822096529607</v>
      </c>
      <c r="R28" s="27">
        <f t="shared" si="6"/>
        <v>0.89296154711041165</v>
      </c>
      <c r="S28" s="27">
        <f t="shared" si="6"/>
        <v>0.90870249606476294</v>
      </c>
      <c r="T28" s="27">
        <f t="shared" si="6"/>
        <v>0.93096469530020254</v>
      </c>
      <c r="U28" s="27">
        <f t="shared" si="6"/>
        <v>0.95412637733303374</v>
      </c>
      <c r="V28" s="27">
        <f t="shared" si="5"/>
        <v>0.96851810209129763</v>
      </c>
      <c r="W28" s="27">
        <f t="shared" si="5"/>
        <v>0.98088599055543069</v>
      </c>
      <c r="X28" s="27">
        <f t="shared" si="5"/>
        <v>1</v>
      </c>
      <c r="Y28" s="27">
        <f t="shared" si="5"/>
        <v>1.0191140094445694</v>
      </c>
      <c r="Z28" s="27">
        <f t="shared" si="5"/>
        <v>1.0378707090048991</v>
      </c>
      <c r="AA28" s="27">
        <f t="shared" si="5"/>
        <v>1.0468024707002941</v>
      </c>
      <c r="AB28" s="27">
        <f t="shared" si="5"/>
        <v>1.0834226936514135</v>
      </c>
      <c r="AC28" s="27">
        <f t="shared" si="5"/>
        <v>1.1682744297576662</v>
      </c>
      <c r="AD28" s="27">
        <f t="shared" si="5"/>
        <v>1.2161736813777304</v>
      </c>
      <c r="AE28" s="27">
        <f t="shared" si="5"/>
        <v>1.2502238825907677</v>
      </c>
      <c r="AF28" s="27">
        <f t="shared" si="5"/>
        <v>1.2852274149113609</v>
      </c>
      <c r="AG28" s="27">
        <f t="shared" si="5"/>
        <v>1.3212109695239453</v>
      </c>
      <c r="AH28" s="27">
        <f t="shared" si="5"/>
        <v>1.3582019849077009</v>
      </c>
      <c r="AI28" s="27">
        <f t="shared" si="5"/>
        <v>1.3962286677591693</v>
      </c>
    </row>
    <row r="29" spans="3:35" x14ac:dyDescent="0.25">
      <c r="C29" s="25">
        <v>43646</v>
      </c>
      <c r="F29" s="27">
        <f t="shared" si="6"/>
        <v>0.60345559252136116</v>
      </c>
      <c r="G29" s="27">
        <f t="shared" si="6"/>
        <v>0.63046133506706892</v>
      </c>
      <c r="H29" s="27">
        <f t="shared" si="6"/>
        <v>0.65808084448881554</v>
      </c>
      <c r="I29" s="27">
        <f t="shared" si="6"/>
        <v>0.67784413789726528</v>
      </c>
      <c r="J29" s="27">
        <f t="shared" si="6"/>
        <v>0.69662540430405295</v>
      </c>
      <c r="K29" s="27">
        <f t="shared" si="6"/>
        <v>0.71295160320668538</v>
      </c>
      <c r="L29" s="27">
        <f t="shared" si="6"/>
        <v>0.73197837636388852</v>
      </c>
      <c r="M29" s="27">
        <f t="shared" si="6"/>
        <v>0.75787933853272671</v>
      </c>
      <c r="N29" s="27">
        <f t="shared" si="6"/>
        <v>0.77555582456264449</v>
      </c>
      <c r="O29" s="27">
        <f t="shared" si="6"/>
        <v>0.80931300274477902</v>
      </c>
      <c r="P29" s="27">
        <f t="shared" si="6"/>
        <v>0.82404340776971063</v>
      </c>
      <c r="Q29" s="27">
        <f t="shared" si="6"/>
        <v>0.84748930243439347</v>
      </c>
      <c r="R29" s="27">
        <f t="shared" si="6"/>
        <v>0.87621359223300976</v>
      </c>
      <c r="S29" s="27">
        <f t="shared" si="6"/>
        <v>0.89165931156222422</v>
      </c>
      <c r="T29" s="27">
        <f t="shared" si="6"/>
        <v>0.91350397175639897</v>
      </c>
      <c r="U29" s="27">
        <f t="shared" si="6"/>
        <v>0.93623124448367179</v>
      </c>
      <c r="V29" s="27">
        <f t="shared" si="5"/>
        <v>0.95035304501323925</v>
      </c>
      <c r="W29" s="27">
        <f t="shared" si="5"/>
        <v>0.96248896734333622</v>
      </c>
      <c r="X29" s="27">
        <f t="shared" si="5"/>
        <v>0.98124448367166806</v>
      </c>
      <c r="Y29" s="27">
        <f t="shared" si="5"/>
        <v>1</v>
      </c>
      <c r="Z29" s="27">
        <f t="shared" si="5"/>
        <v>1.0184049079754602</v>
      </c>
      <c r="AA29" s="27">
        <f t="shared" si="5"/>
        <v>1.0271691498685365</v>
      </c>
      <c r="AB29" s="27">
        <f t="shared" si="5"/>
        <v>1.0631025416301489</v>
      </c>
      <c r="AC29" s="27">
        <f t="shared" si="5"/>
        <v>1.1463628396143735</v>
      </c>
      <c r="AD29" s="28">
        <f t="shared" si="5"/>
        <v>1.1933637160385626</v>
      </c>
      <c r="AE29" s="27">
        <f t="shared" si="5"/>
        <v>1.2267752881467657</v>
      </c>
      <c r="AF29" s="27">
        <f t="shared" si="5"/>
        <v>1.2611223111453707</v>
      </c>
      <c r="AG29" s="27">
        <f t="shared" si="5"/>
        <v>1.2964309756118673</v>
      </c>
      <c r="AH29" s="27">
        <f t="shared" si="5"/>
        <v>1.3327282054025913</v>
      </c>
      <c r="AI29" s="27">
        <f t="shared" si="5"/>
        <v>1.3700416781829265</v>
      </c>
    </row>
    <row r="30" spans="3:35" x14ac:dyDescent="0.25">
      <c r="C30" s="25">
        <v>44012</v>
      </c>
      <c r="F30" s="27">
        <f t="shared" si="6"/>
        <v>0.59254976856013164</v>
      </c>
      <c r="G30" s="27">
        <f t="shared" si="6"/>
        <v>0.61906745551766396</v>
      </c>
      <c r="H30" s="27">
        <f t="shared" si="6"/>
        <v>0.6461878171787766</v>
      </c>
      <c r="I30" s="27">
        <f t="shared" si="6"/>
        <v>0.66559394263406157</v>
      </c>
      <c r="J30" s="27">
        <f t="shared" si="6"/>
        <v>0.68403578856361813</v>
      </c>
      <c r="K30" s="27">
        <f t="shared" si="6"/>
        <v>0.70006693567885359</v>
      </c>
      <c r="L30" s="27">
        <f t="shared" si="6"/>
        <v>0.71874985148984227</v>
      </c>
      <c r="M30" s="27">
        <f t="shared" si="6"/>
        <v>0.74418272398093033</v>
      </c>
      <c r="N30" s="27">
        <f t="shared" si="6"/>
        <v>0.76153975544404229</v>
      </c>
      <c r="O30" s="27">
        <f t="shared" si="6"/>
        <v>0.79468686414095757</v>
      </c>
      <c r="P30" s="27">
        <f t="shared" si="6"/>
        <v>0.80915105702688439</v>
      </c>
      <c r="Q30" s="27">
        <f t="shared" si="6"/>
        <v>0.83217323070365135</v>
      </c>
      <c r="R30" s="27">
        <f t="shared" si="6"/>
        <v>0.86037840683120825</v>
      </c>
      <c r="S30" s="27">
        <f t="shared" si="6"/>
        <v>0.87554498665447311</v>
      </c>
      <c r="T30" s="27">
        <f t="shared" si="6"/>
        <v>0.89699486383309046</v>
      </c>
      <c r="U30" s="27">
        <f t="shared" si="6"/>
        <v>0.91931140271589451</v>
      </c>
      <c r="V30" s="27">
        <f t="shared" si="5"/>
        <v>0.93317798998287937</v>
      </c>
      <c r="W30" s="27">
        <f t="shared" si="5"/>
        <v>0.94509458841544447</v>
      </c>
      <c r="X30" s="27">
        <f t="shared" si="5"/>
        <v>0.96351114962940887</v>
      </c>
      <c r="Y30" s="27">
        <f t="shared" si="5"/>
        <v>0.98192771084337338</v>
      </c>
      <c r="Z30" s="27">
        <f t="shared" si="5"/>
        <v>1</v>
      </c>
      <c r="AA30" s="27">
        <f t="shared" si="5"/>
        <v>1.0086058519793459</v>
      </c>
      <c r="AB30" s="27">
        <f t="shared" si="5"/>
        <v>1.0438898450946643</v>
      </c>
      <c r="AC30" s="27">
        <f t="shared" si="5"/>
        <v>1.1256454388984509</v>
      </c>
      <c r="AD30" s="87">
        <f t="shared" si="5"/>
        <v>1.1717969018932872</v>
      </c>
      <c r="AE30" s="27">
        <f t="shared" si="5"/>
        <v>1.2046046504091734</v>
      </c>
      <c r="AF30" s="27">
        <f t="shared" si="5"/>
        <v>1.2383309440764783</v>
      </c>
      <c r="AG30" s="27">
        <f t="shared" si="5"/>
        <v>1.273001500149002</v>
      </c>
      <c r="AH30" s="27">
        <f t="shared" si="5"/>
        <v>1.3086427559073635</v>
      </c>
      <c r="AI30" s="27">
        <f t="shared" si="5"/>
        <v>1.3452818888181746</v>
      </c>
    </row>
    <row r="31" spans="3:35" x14ac:dyDescent="0.25">
      <c r="C31" s="25">
        <v>44377</v>
      </c>
      <c r="F31" s="27">
        <f t="shared" si="6"/>
        <v>0.58749388316286089</v>
      </c>
      <c r="G31" s="27">
        <f t="shared" si="6"/>
        <v>0.61378530999276926</v>
      </c>
      <c r="H31" s="27">
        <f t="shared" si="6"/>
        <v>0.64067426925063009</v>
      </c>
      <c r="I31" s="27">
        <f t="shared" si="6"/>
        <v>0.65991481343069935</v>
      </c>
      <c r="J31" s="27">
        <f t="shared" si="6"/>
        <v>0.6781993057260447</v>
      </c>
      <c r="K31" s="27">
        <f t="shared" si="6"/>
        <v>0.69409366830958019</v>
      </c>
      <c r="L31" s="27">
        <f t="shared" si="6"/>
        <v>0.71261717357610654</v>
      </c>
      <c r="M31" s="27">
        <f t="shared" si="6"/>
        <v>0.73783304203570066</v>
      </c>
      <c r="N31" s="27">
        <f t="shared" si="6"/>
        <v>0.75504197596073153</v>
      </c>
      <c r="O31" s="27">
        <f t="shared" si="6"/>
        <v>0.78790625949811677</v>
      </c>
      <c r="P31" s="27">
        <f t="shared" si="6"/>
        <v>0.80224703776897588</v>
      </c>
      <c r="Q31" s="27">
        <f t="shared" si="6"/>
        <v>0.82507277651676014</v>
      </c>
      <c r="R31" s="27">
        <f t="shared" si="6"/>
        <v>0.85303729414493523</v>
      </c>
      <c r="S31" s="27">
        <f t="shared" si="6"/>
        <v>0.8680744662905272</v>
      </c>
      <c r="T31" s="27">
        <f t="shared" si="6"/>
        <v>0.88934132403929289</v>
      </c>
      <c r="U31" s="27">
        <f t="shared" si="6"/>
        <v>0.91146744876780672</v>
      </c>
      <c r="V31" s="27">
        <f t="shared" si="5"/>
        <v>0.92521572044377642</v>
      </c>
      <c r="W31" s="27">
        <f t="shared" si="5"/>
        <v>0.93703064141531278</v>
      </c>
      <c r="X31" s="27">
        <f t="shared" si="5"/>
        <v>0.95529006473496003</v>
      </c>
      <c r="Y31" s="27">
        <f t="shared" si="5"/>
        <v>0.97354948805460739</v>
      </c>
      <c r="Z31" s="27">
        <f t="shared" si="5"/>
        <v>0.99146757679180886</v>
      </c>
      <c r="AA31" s="27">
        <f t="shared" si="5"/>
        <v>1</v>
      </c>
      <c r="AB31" s="27">
        <f t="shared" si="5"/>
        <v>1.0349829351535835</v>
      </c>
      <c r="AC31" s="27">
        <f t="shared" si="5"/>
        <v>1.1160409556313993</v>
      </c>
      <c r="AD31" s="27">
        <f t="shared" si="5"/>
        <v>1.1617986348122866</v>
      </c>
      <c r="AE31" s="27">
        <f t="shared" si="5"/>
        <v>1.1943264537333274</v>
      </c>
      <c r="AF31" s="27">
        <f t="shared" si="5"/>
        <v>1.2277649803898192</v>
      </c>
      <c r="AG31" s="27">
        <f t="shared" si="5"/>
        <v>1.2621397126050689</v>
      </c>
      <c r="AH31" s="27">
        <f t="shared" si="5"/>
        <v>1.2974768620856285</v>
      </c>
      <c r="AI31" s="27">
        <f t="shared" si="5"/>
        <v>1.3338033744084634</v>
      </c>
    </row>
    <row r="32" spans="3:35" x14ac:dyDescent="0.25">
      <c r="C32" s="25">
        <v>44742</v>
      </c>
      <c r="F32" s="27">
        <f t="shared" si="6"/>
        <v>0.56763629931316839</v>
      </c>
      <c r="G32" s="27">
        <f t="shared" si="6"/>
        <v>0.59303906291139807</v>
      </c>
      <c r="H32" s="27">
        <f t="shared" si="6"/>
        <v>0.6190191620459512</v>
      </c>
      <c r="I32" s="27">
        <f t="shared" si="6"/>
        <v>0.63760936631556464</v>
      </c>
      <c r="J32" s="27">
        <f t="shared" si="6"/>
        <v>0.65527583372706066</v>
      </c>
      <c r="K32" s="27">
        <f t="shared" si="6"/>
        <v>0.67063295899326314</v>
      </c>
      <c r="L32" s="27">
        <f t="shared" si="6"/>
        <v>0.68853036061928852</v>
      </c>
      <c r="M32" s="27">
        <f t="shared" si="6"/>
        <v>0.71289392025213627</v>
      </c>
      <c r="N32" s="27">
        <f t="shared" si="6"/>
        <v>0.72952118369825014</v>
      </c>
      <c r="O32" s="27">
        <f t="shared" si="6"/>
        <v>0.76127463819603702</v>
      </c>
      <c r="P32" s="27">
        <f t="shared" si="6"/>
        <v>0.77513069106779875</v>
      </c>
      <c r="Q32" s="27">
        <f t="shared" si="6"/>
        <v>0.79718490855535284</v>
      </c>
      <c r="R32" s="27">
        <f t="shared" si="6"/>
        <v>0.82420421165528779</v>
      </c>
      <c r="S32" s="27">
        <f t="shared" si="6"/>
        <v>0.83873311994435107</v>
      </c>
      <c r="T32" s="27">
        <f t="shared" si="6"/>
        <v>0.85928114738174055</v>
      </c>
      <c r="U32" s="27">
        <f t="shared" si="6"/>
        <v>0.88065939814993366</v>
      </c>
      <c r="V32" s="27">
        <f t="shared" si="5"/>
        <v>0.89394297144279145</v>
      </c>
      <c r="W32" s="27">
        <f t="shared" si="5"/>
        <v>0.90535854224134105</v>
      </c>
      <c r="X32" s="27">
        <f t="shared" si="5"/>
        <v>0.92300078802091778</v>
      </c>
      <c r="Y32" s="27">
        <f t="shared" si="5"/>
        <v>0.94064303380049463</v>
      </c>
      <c r="Z32" s="27">
        <f t="shared" si="5"/>
        <v>0.95795548227535043</v>
      </c>
      <c r="AA32" s="27">
        <f t="shared" si="5"/>
        <v>0.9661995053586151</v>
      </c>
      <c r="AB32" s="27">
        <f t="shared" si="5"/>
        <v>1</v>
      </c>
      <c r="AC32" s="27">
        <f t="shared" si="5"/>
        <v>1.0783182192910141</v>
      </c>
      <c r="AD32" s="27">
        <f t="shared" si="5"/>
        <v>1.1225292662819457</v>
      </c>
      <c r="AE32" s="27">
        <f t="shared" si="5"/>
        <v>1.1539576288338498</v>
      </c>
      <c r="AF32" s="27">
        <f t="shared" si="5"/>
        <v>1.1862659167492731</v>
      </c>
      <c r="AG32" s="27">
        <f t="shared" si="5"/>
        <v>1.2194787660124822</v>
      </c>
      <c r="AH32" s="27">
        <f t="shared" si="5"/>
        <v>1.2536215023613824</v>
      </c>
      <c r="AI32" s="27">
        <f t="shared" si="5"/>
        <v>1.2887201605991092</v>
      </c>
    </row>
    <row r="33" spans="1:35" x14ac:dyDescent="0.25">
      <c r="C33" s="25">
        <v>45107</v>
      </c>
      <c r="F33" s="27">
        <f t="shared" si="6"/>
        <v>0.52640889225296095</v>
      </c>
      <c r="G33" s="27">
        <f t="shared" si="6"/>
        <v>0.54996665390789412</v>
      </c>
      <c r="H33" s="27">
        <f t="shared" si="6"/>
        <v>0.57405981923680305</v>
      </c>
      <c r="I33" s="27">
        <f t="shared" si="6"/>
        <v>0.59129981753882233</v>
      </c>
      <c r="J33" s="27">
        <f t="shared" si="6"/>
        <v>0.6076831699624804</v>
      </c>
      <c r="K33" s="27">
        <f t="shared" si="6"/>
        <v>0.62192490769023545</v>
      </c>
      <c r="L33" s="27">
        <f t="shared" si="6"/>
        <v>0.63852242158348382</v>
      </c>
      <c r="M33" s="27">
        <f t="shared" si="6"/>
        <v>0.66111645662526086</v>
      </c>
      <c r="N33" s="27">
        <f t="shared" si="6"/>
        <v>0.67653608243576246</v>
      </c>
      <c r="O33" s="27">
        <f t="shared" si="6"/>
        <v>0.70598328450442871</v>
      </c>
      <c r="P33" s="27">
        <f t="shared" si="6"/>
        <v>0.7188329726798468</v>
      </c>
      <c r="Q33" s="27">
        <f t="shared" si="6"/>
        <v>0.73928539302572083</v>
      </c>
      <c r="R33" s="27">
        <f t="shared" si="6"/>
        <v>0.76434228496778589</v>
      </c>
      <c r="S33" s="27">
        <f t="shared" si="6"/>
        <v>0.77781595909212364</v>
      </c>
      <c r="T33" s="27">
        <f t="shared" si="6"/>
        <v>0.79687158392511559</v>
      </c>
      <c r="U33" s="27">
        <f t="shared" si="6"/>
        <v>0.81669713299378399</v>
      </c>
      <c r="V33" s="27">
        <f t="shared" si="5"/>
        <v>0.82901592076460695</v>
      </c>
      <c r="W33" s="27">
        <f t="shared" si="5"/>
        <v>0.83960237900515788</v>
      </c>
      <c r="X33" s="27">
        <f t="shared" si="5"/>
        <v>0.85596326901328224</v>
      </c>
      <c r="Y33" s="27">
        <f t="shared" si="5"/>
        <v>0.87232415902140659</v>
      </c>
      <c r="Z33" s="27">
        <f t="shared" si="5"/>
        <v>0.88837920489296629</v>
      </c>
      <c r="AA33" s="27">
        <f t="shared" si="5"/>
        <v>0.8960244648318042</v>
      </c>
      <c r="AB33" s="27">
        <f t="shared" si="5"/>
        <v>0.92737003058103962</v>
      </c>
      <c r="AC33" s="27">
        <f t="shared" si="5"/>
        <v>1</v>
      </c>
      <c r="AD33" s="27">
        <f t="shared" si="5"/>
        <v>1.0409999999999999</v>
      </c>
      <c r="AE33" s="27">
        <f t="shared" si="5"/>
        <v>1.0701457215408712</v>
      </c>
      <c r="AF33" s="27">
        <f t="shared" si="5"/>
        <v>1.1001074594930182</v>
      </c>
      <c r="AG33" s="27">
        <f t="shared" si="5"/>
        <v>1.130908060529924</v>
      </c>
      <c r="AH33" s="27">
        <f t="shared" si="5"/>
        <v>1.1625710109819241</v>
      </c>
      <c r="AI33" s="27">
        <f t="shared" si="5"/>
        <v>1.1951204547451983</v>
      </c>
    </row>
    <row r="34" spans="1:35" x14ac:dyDescent="0.25">
      <c r="C34" s="25">
        <v>45473</v>
      </c>
      <c r="F34" s="27">
        <f t="shared" si="6"/>
        <v>0.50567616931120196</v>
      </c>
      <c r="G34" s="27">
        <f t="shared" si="6"/>
        <v>0.52830610365791975</v>
      </c>
      <c r="H34" s="27">
        <f t="shared" si="6"/>
        <v>0.55145035469433556</v>
      </c>
      <c r="I34" s="27">
        <f t="shared" si="6"/>
        <v>0.56801135210261533</v>
      </c>
      <c r="J34" s="27">
        <f t="shared" si="6"/>
        <v>0.58374944280737806</v>
      </c>
      <c r="K34" s="27">
        <f t="shared" si="6"/>
        <v>0.59743026675334832</v>
      </c>
      <c r="L34" s="27">
        <f t="shared" si="6"/>
        <v>0.6133740841339903</v>
      </c>
      <c r="M34" s="27">
        <f t="shared" si="6"/>
        <v>0.63507824843925165</v>
      </c>
      <c r="N34" s="27">
        <f t="shared" si="6"/>
        <v>0.64989056910255771</v>
      </c>
      <c r="O34" s="27">
        <f t="shared" si="6"/>
        <v>0.67817798703595478</v>
      </c>
      <c r="P34" s="27">
        <f t="shared" si="6"/>
        <v>0.69052158758870996</v>
      </c>
      <c r="Q34" s="27">
        <f t="shared" si="6"/>
        <v>0.71016848513517872</v>
      </c>
      <c r="R34" s="27">
        <f t="shared" si="6"/>
        <v>0.73423850621305109</v>
      </c>
      <c r="S34" s="27">
        <f t="shared" si="6"/>
        <v>0.74718151689925449</v>
      </c>
      <c r="T34" s="27">
        <f t="shared" si="6"/>
        <v>0.76548663201259926</v>
      </c>
      <c r="U34" s="27">
        <f t="shared" si="6"/>
        <v>0.78453134773658428</v>
      </c>
      <c r="V34" s="27">
        <f t="shared" si="5"/>
        <v>0.79636495750682723</v>
      </c>
      <c r="W34" s="27">
        <f t="shared" si="5"/>
        <v>0.80653446590312983</v>
      </c>
      <c r="X34" s="27">
        <f t="shared" si="5"/>
        <v>0.82225097887923382</v>
      </c>
      <c r="Y34" s="27">
        <f t="shared" si="5"/>
        <v>0.83796749185533792</v>
      </c>
      <c r="Z34" s="27">
        <f t="shared" si="5"/>
        <v>0.85339020642936259</v>
      </c>
      <c r="AA34" s="27">
        <f t="shared" si="5"/>
        <v>0.86073435622651717</v>
      </c>
      <c r="AB34" s="27">
        <f t="shared" si="5"/>
        <v>0.8908453703948509</v>
      </c>
      <c r="AC34" s="29">
        <f>IF($C34&gt;AC$7,AD34/(1+AD$4),IF($C34=AC$7,1,AB34*(1+AC$4)))</f>
        <v>0.96061479346781953</v>
      </c>
      <c r="AD34" s="27">
        <f t="shared" si="5"/>
        <v>1</v>
      </c>
      <c r="AE34" s="27">
        <f t="shared" si="5"/>
        <v>1.0279978112784547</v>
      </c>
      <c r="AF34" s="27">
        <f t="shared" si="5"/>
        <v>1.0567794999932933</v>
      </c>
      <c r="AG34" s="27">
        <f t="shared" si="5"/>
        <v>1.0863670129970453</v>
      </c>
      <c r="AH34" s="27">
        <f t="shared" si="5"/>
        <v>1.116782911606075</v>
      </c>
      <c r="AI34" s="27">
        <f t="shared" si="5"/>
        <v>1.1480503888042251</v>
      </c>
    </row>
    <row r="35" spans="1:35" x14ac:dyDescent="0.25">
      <c r="C35" s="25">
        <v>45838</v>
      </c>
      <c r="F35" s="27">
        <f t="shared" si="6"/>
        <v>0.49190393575091856</v>
      </c>
      <c r="G35" s="27">
        <f t="shared" si="6"/>
        <v>0.51391753743220459</v>
      </c>
      <c r="H35" s="27">
        <f t="shared" si="6"/>
        <v>0.53643144824261069</v>
      </c>
      <c r="I35" s="27">
        <f t="shared" si="6"/>
        <v>0.55254140220027903</v>
      </c>
      <c r="J35" s="27">
        <f t="shared" si="6"/>
        <v>0.56785086155135522</v>
      </c>
      <c r="K35" s="27">
        <f t="shared" si="6"/>
        <v>0.58115908438595087</v>
      </c>
      <c r="L35" s="27">
        <f t="shared" si="6"/>
        <v>0.59666866738867508</v>
      </c>
      <c r="M35" s="27">
        <f t="shared" si="6"/>
        <v>0.617781712637545</v>
      </c>
      <c r="N35" s="27">
        <f t="shared" si="6"/>
        <v>0.63219061555620493</v>
      </c>
      <c r="O35" s="27">
        <f t="shared" si="6"/>
        <v>0.65970761765781227</v>
      </c>
      <c r="P35" s="27">
        <f t="shared" si="6"/>
        <v>0.67171503675669564</v>
      </c>
      <c r="Q35" s="27">
        <f t="shared" si="6"/>
        <v>0.69082684548908502</v>
      </c>
      <c r="R35" s="27">
        <f t="shared" si="6"/>
        <v>0.71424131273190727</v>
      </c>
      <c r="S35" s="27">
        <f t="shared" si="6"/>
        <v>0.72683181685964171</v>
      </c>
      <c r="T35" s="27">
        <f t="shared" si="6"/>
        <v>0.74463838698315188</v>
      </c>
      <c r="U35" s="27">
        <f t="shared" si="6"/>
        <v>0.76316441448538974</v>
      </c>
      <c r="V35" s="27">
        <f t="shared" si="5"/>
        <v>0.77467573254503264</v>
      </c>
      <c r="W35" s="27">
        <f t="shared" si="5"/>
        <v>0.78456827150253816</v>
      </c>
      <c r="X35" s="27">
        <f t="shared" si="5"/>
        <v>0.7998567408005014</v>
      </c>
      <c r="Y35" s="27">
        <f t="shared" si="5"/>
        <v>0.81514521009846475</v>
      </c>
      <c r="Z35" s="27">
        <f t="shared" si="5"/>
        <v>0.83014788267696416</v>
      </c>
      <c r="AA35" s="27">
        <f t="shared" si="5"/>
        <v>0.83729201247624951</v>
      </c>
      <c r="AB35" s="27">
        <f t="shared" si="5"/>
        <v>0.86658294465331964</v>
      </c>
      <c r="AC35" s="27">
        <f t="shared" si="5"/>
        <v>0.93445217774653111</v>
      </c>
      <c r="AD35" s="27">
        <f t="shared" si="5"/>
        <v>0.9727647170341388</v>
      </c>
      <c r="AE35" s="27">
        <f t="shared" si="5"/>
        <v>1</v>
      </c>
      <c r="AF35" s="27">
        <f t="shared" si="5"/>
        <v>1.0279978112784547</v>
      </c>
      <c r="AG35" s="27">
        <f t="shared" si="5"/>
        <v>1.0567794999932933</v>
      </c>
      <c r="AH35" s="27">
        <f t="shared" si="5"/>
        <v>1.0863670129970453</v>
      </c>
      <c r="AI35" s="27">
        <f t="shared" si="5"/>
        <v>1.116782911606075</v>
      </c>
    </row>
    <row r="36" spans="1:35" x14ac:dyDescent="0.25">
      <c r="C36" s="25">
        <v>46203</v>
      </c>
      <c r="F36" s="27">
        <f t="shared" si="6"/>
        <v>0.47850679286872155</v>
      </c>
      <c r="G36" s="27">
        <f t="shared" si="6"/>
        <v>0.49992084787912</v>
      </c>
      <c r="H36" s="27">
        <f t="shared" si="6"/>
        <v>0.5218215859579366</v>
      </c>
      <c r="I36" s="27">
        <f t="shared" si="6"/>
        <v>0.53749278076100093</v>
      </c>
      <c r="J36" s="27">
        <f t="shared" si="6"/>
        <v>0.55238528265459619</v>
      </c>
      <c r="K36" s="27">
        <f t="shared" si="6"/>
        <v>0.56533105227451885</v>
      </c>
      <c r="L36" s="27">
        <f t="shared" si="6"/>
        <v>0.58041822739548132</v>
      </c>
      <c r="M36" s="27">
        <f t="shared" si="6"/>
        <v>0.60095625288272725</v>
      </c>
      <c r="N36" s="27">
        <f t="shared" si="6"/>
        <v>0.61497272525316982</v>
      </c>
      <c r="O36" s="27">
        <f t="shared" si="6"/>
        <v>0.64174029401616772</v>
      </c>
      <c r="P36" s="27">
        <f t="shared" si="6"/>
        <v>0.65342068765820327</v>
      </c>
      <c r="Q36" s="27">
        <f t="shared" si="6"/>
        <v>0.6720119808717766</v>
      </c>
      <c r="R36" s="27">
        <f t="shared" si="6"/>
        <v>0.69478874847374572</v>
      </c>
      <c r="S36" s="27">
        <f t="shared" si="6"/>
        <v>0.70703634665887849</v>
      </c>
      <c r="T36" s="27">
        <f t="shared" si="6"/>
        <v>0.72435794980642343</v>
      </c>
      <c r="U36" s="27">
        <f t="shared" si="6"/>
        <v>0.74237941570740451</v>
      </c>
      <c r="V36" s="27">
        <f t="shared" si="5"/>
        <v>0.75357721976238301</v>
      </c>
      <c r="W36" s="27">
        <f t="shared" si="5"/>
        <v>0.76320033262213005</v>
      </c>
      <c r="X36" s="27">
        <f t="shared" si="5"/>
        <v>0.77807241613264833</v>
      </c>
      <c r="Y36" s="27">
        <f t="shared" si="5"/>
        <v>0.79294449964316671</v>
      </c>
      <c r="Z36" s="27">
        <f t="shared" si="5"/>
        <v>0.80753857018874653</v>
      </c>
      <c r="AA36" s="27">
        <f t="shared" si="5"/>
        <v>0.81448812759140354</v>
      </c>
      <c r="AB36" s="27">
        <f t="shared" si="5"/>
        <v>0.84298131294229728</v>
      </c>
      <c r="AC36" s="27">
        <f t="shared" si="5"/>
        <v>0.90900210826753913</v>
      </c>
      <c r="AD36" s="27">
        <f t="shared" si="5"/>
        <v>0.94627119470650811</v>
      </c>
      <c r="AE36" s="27">
        <f t="shared" si="5"/>
        <v>0.9727647170341388</v>
      </c>
      <c r="AF36" s="27">
        <f t="shared" si="5"/>
        <v>1</v>
      </c>
      <c r="AG36" s="27">
        <f t="shared" si="5"/>
        <v>1.0279978112784547</v>
      </c>
      <c r="AH36" s="27">
        <f t="shared" si="5"/>
        <v>1.0567794999932933</v>
      </c>
      <c r="AI36" s="27">
        <f t="shared" si="5"/>
        <v>1.0863670129970453</v>
      </c>
    </row>
    <row r="37" spans="1:35" x14ac:dyDescent="0.25">
      <c r="C37" s="25">
        <v>46568</v>
      </c>
      <c r="F37" s="27">
        <f t="shared" si="6"/>
        <v>0.46547452496385511</v>
      </c>
      <c r="G37" s="27">
        <f t="shared" si="6"/>
        <v>0.48630536212659881</v>
      </c>
      <c r="H37" s="27">
        <f t="shared" si="6"/>
        <v>0.50760962740667759</v>
      </c>
      <c r="I37" s="27">
        <f t="shared" si="6"/>
        <v>0.52285401278486732</v>
      </c>
      <c r="J37" s="27">
        <f t="shared" si="6"/>
        <v>0.53734091317532084</v>
      </c>
      <c r="K37" s="27">
        <f t="shared" si="6"/>
        <v>0.54993410109643404</v>
      </c>
      <c r="L37" s="27">
        <f t="shared" si="6"/>
        <v>0.56461037273382164</v>
      </c>
      <c r="M37" s="27">
        <f t="shared" si="6"/>
        <v>0.58458903928536243</v>
      </c>
      <c r="N37" s="27">
        <f t="shared" si="6"/>
        <v>0.59822376906461283</v>
      </c>
      <c r="O37" s="27">
        <f t="shared" si="6"/>
        <v>0.62426231551804234</v>
      </c>
      <c r="P37" s="27">
        <f t="shared" si="6"/>
        <v>0.63562459033408447</v>
      </c>
      <c r="Q37" s="27">
        <f t="shared" si="6"/>
        <v>0.65370954441628493</v>
      </c>
      <c r="R37" s="27">
        <f t="shared" si="6"/>
        <v>0.67586598030756673</v>
      </c>
      <c r="S37" s="27">
        <f t="shared" si="6"/>
        <v>0.6877800116904752</v>
      </c>
      <c r="T37" s="27">
        <f t="shared" si="6"/>
        <v>0.70462985607487438</v>
      </c>
      <c r="U37" s="27">
        <f t="shared" si="6"/>
        <v>0.72216050225258266</v>
      </c>
      <c r="V37" s="27">
        <f t="shared" si="5"/>
        <v>0.73305333094552749</v>
      </c>
      <c r="W37" s="27">
        <f t="shared" si="5"/>
        <v>0.74241435560352698</v>
      </c>
      <c r="X37" s="27">
        <f t="shared" si="5"/>
        <v>0.75688139371134444</v>
      </c>
      <c r="Y37" s="27">
        <f t="shared" si="5"/>
        <v>0.77134843181916191</v>
      </c>
      <c r="Z37" s="27">
        <f t="shared" si="5"/>
        <v>0.78554502872380916</v>
      </c>
      <c r="AA37" s="27">
        <f t="shared" si="5"/>
        <v>0.79230531296411733</v>
      </c>
      <c r="AB37" s="27">
        <f t="shared" si="5"/>
        <v>0.82002247834938069</v>
      </c>
      <c r="AC37" s="27">
        <f t="shared" si="5"/>
        <v>0.88424517863230834</v>
      </c>
      <c r="AD37" s="27">
        <f t="shared" si="5"/>
        <v>0.92049923095623287</v>
      </c>
      <c r="AE37" s="27">
        <f t="shared" si="5"/>
        <v>0.94627119470650811</v>
      </c>
      <c r="AF37" s="27">
        <f t="shared" si="5"/>
        <v>0.9727647170341388</v>
      </c>
      <c r="AG37" s="27">
        <f t="shared" si="5"/>
        <v>1</v>
      </c>
      <c r="AH37" s="27">
        <f t="shared" si="5"/>
        <v>1.0279978112784547</v>
      </c>
      <c r="AI37" s="27">
        <f t="shared" si="5"/>
        <v>1.0567794999932933</v>
      </c>
    </row>
    <row r="38" spans="1:35" x14ac:dyDescent="0.25">
      <c r="C38" s="25">
        <v>46934</v>
      </c>
      <c r="F38" s="27">
        <f t="shared" si="6"/>
        <v>0.45279719456306472</v>
      </c>
      <c r="G38" s="27">
        <f t="shared" si="6"/>
        <v>0.47306069798126532</v>
      </c>
      <c r="H38" s="27">
        <f t="shared" si="6"/>
        <v>0.49378473556806141</v>
      </c>
      <c r="I38" s="27">
        <f t="shared" si="6"/>
        <v>0.50861393579683545</v>
      </c>
      <c r="J38" s="27">
        <f t="shared" si="6"/>
        <v>0.52270628135585673</v>
      </c>
      <c r="K38" s="27">
        <f t="shared" si="6"/>
        <v>0.53495649024049619</v>
      </c>
      <c r="L38" s="27">
        <f t="shared" si="6"/>
        <v>0.54923304946695573</v>
      </c>
      <c r="M38" s="27">
        <f t="shared" si="6"/>
        <v>0.56866759138168466</v>
      </c>
      <c r="N38" s="27">
        <f t="shared" si="6"/>
        <v>0.58193097543723404</v>
      </c>
      <c r="O38" s="27">
        <f t="shared" si="6"/>
        <v>0.60726035470998463</v>
      </c>
      <c r="P38" s="27">
        <f t="shared" si="6"/>
        <v>0.6183131747562759</v>
      </c>
      <c r="Q38" s="27">
        <f t="shared" si="6"/>
        <v>0.635905579996623</v>
      </c>
      <c r="R38" s="27">
        <f t="shared" si="6"/>
        <v>0.65745857908689076</v>
      </c>
      <c r="S38" s="27">
        <f t="shared" si="6"/>
        <v>0.66904812845382167</v>
      </c>
      <c r="T38" s="27">
        <f t="shared" si="6"/>
        <v>0.68543906255848097</v>
      </c>
      <c r="U38" s="27">
        <f t="shared" si="6"/>
        <v>0.70249225662696502</v>
      </c>
      <c r="V38" s="27">
        <f t="shared" si="5"/>
        <v>0.71308841604815887</v>
      </c>
      <c r="W38" s="27">
        <f t="shared" si="5"/>
        <v>0.72219449055074736</v>
      </c>
      <c r="X38" s="27">
        <f t="shared" si="5"/>
        <v>0.73626751478202046</v>
      </c>
      <c r="Y38" s="27">
        <f t="shared" si="5"/>
        <v>0.75034053901329367</v>
      </c>
      <c r="Z38" s="27">
        <f t="shared" si="5"/>
        <v>0.76415048758409054</v>
      </c>
      <c r="AA38" s="27">
        <f t="shared" si="5"/>
        <v>0.77072665357018422</v>
      </c>
      <c r="AB38" s="27">
        <f t="shared" si="5"/>
        <v>0.79768893411316844</v>
      </c>
      <c r="AC38" s="27">
        <f t="shared" si="5"/>
        <v>0.86016251098105889</v>
      </c>
      <c r="AD38" s="27">
        <f t="shared" si="5"/>
        <v>0.8954291739312823</v>
      </c>
      <c r="AE38" s="27">
        <f t="shared" si="5"/>
        <v>0.92049923095623287</v>
      </c>
      <c r="AF38" s="27">
        <f t="shared" si="5"/>
        <v>0.94627119470650811</v>
      </c>
      <c r="AG38" s="27">
        <f t="shared" si="5"/>
        <v>0.9727647170341388</v>
      </c>
      <c r="AH38" s="27">
        <f t="shared" si="5"/>
        <v>1</v>
      </c>
      <c r="AI38" s="27">
        <f t="shared" si="5"/>
        <v>1.0279978112784547</v>
      </c>
    </row>
    <row r="39" spans="1:35" x14ac:dyDescent="0.25">
      <c r="C39" s="25">
        <v>47299</v>
      </c>
      <c r="F39" s="27">
        <f t="shared" si="6"/>
        <v>0.44046513484299155</v>
      </c>
      <c r="G39" s="27">
        <f t="shared" si="6"/>
        <v>0.46017675601171776</v>
      </c>
      <c r="H39" s="27">
        <f t="shared" si="6"/>
        <v>0.48033636857064232</v>
      </c>
      <c r="I39" s="27">
        <f t="shared" si="6"/>
        <v>0.49476169133502829</v>
      </c>
      <c r="J39" s="27">
        <f t="shared" si="6"/>
        <v>0.50847022787509699</v>
      </c>
      <c r="K39" s="27">
        <f t="shared" si="6"/>
        <v>0.52038679885437233</v>
      </c>
      <c r="L39" s="27">
        <f t="shared" si="6"/>
        <v>0.53427453195052033</v>
      </c>
      <c r="M39" s="27">
        <f t="shared" si="6"/>
        <v>0.55317976861688978</v>
      </c>
      <c r="N39" s="27">
        <f t="shared" si="6"/>
        <v>0.56608192065460139</v>
      </c>
      <c r="O39" s="27">
        <f t="shared" si="6"/>
        <v>0.590721447115509</v>
      </c>
      <c r="P39" s="27">
        <f t="shared" si="6"/>
        <v>0.60147324048026884</v>
      </c>
      <c r="Q39" s="27">
        <f t="shared" si="6"/>
        <v>0.61858651158584499</v>
      </c>
      <c r="R39" s="27">
        <f t="shared" si="6"/>
        <v>0.63955250864712643</v>
      </c>
      <c r="S39" s="27">
        <f t="shared" si="6"/>
        <v>0.65082641335760216</v>
      </c>
      <c r="T39" s="27">
        <f t="shared" si="6"/>
        <v>0.66677093573384627</v>
      </c>
      <c r="U39" s="27">
        <f t="shared" si="6"/>
        <v>0.68335968123640334</v>
      </c>
      <c r="V39" s="27">
        <f t="shared" si="5"/>
        <v>0.69366725125740958</v>
      </c>
      <c r="W39" s="27">
        <f t="shared" si="5"/>
        <v>0.7025253192442118</v>
      </c>
      <c r="X39" s="27">
        <f t="shared" si="5"/>
        <v>0.71621506067836083</v>
      </c>
      <c r="Y39" s="27">
        <f t="shared" si="5"/>
        <v>0.72990480211250985</v>
      </c>
      <c r="Z39" s="27">
        <f t="shared" si="5"/>
        <v>0.74333863282623713</v>
      </c>
      <c r="AA39" s="27">
        <f t="shared" si="5"/>
        <v>0.74973569507086912</v>
      </c>
      <c r="AB39" s="27">
        <f t="shared" si="5"/>
        <v>0.77596365027386016</v>
      </c>
      <c r="AC39" s="27">
        <f t="shared" si="5"/>
        <v>0.83673574159786412</v>
      </c>
      <c r="AD39" s="27">
        <f t="shared" si="5"/>
        <v>0.87104190700337647</v>
      </c>
      <c r="AE39" s="27">
        <f t="shared" si="5"/>
        <v>0.8954291739312823</v>
      </c>
      <c r="AF39" s="27">
        <f t="shared" si="5"/>
        <v>0.92049923095623287</v>
      </c>
      <c r="AG39" s="27">
        <f t="shared" si="5"/>
        <v>0.94627119470650811</v>
      </c>
      <c r="AH39" s="27">
        <f t="shared" si="5"/>
        <v>0.9727647170341388</v>
      </c>
      <c r="AI39" s="27">
        <f t="shared" si="5"/>
        <v>1</v>
      </c>
    </row>
    <row r="40" spans="1:35" x14ac:dyDescent="0.25">
      <c r="C40" s="25"/>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row>
    <row r="41" spans="1:35" x14ac:dyDescent="0.25">
      <c r="C41" s="25"/>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row>
    <row r="42" spans="1:35" x14ac:dyDescent="0.25">
      <c r="A42" s="21" t="s">
        <v>235</v>
      </c>
    </row>
    <row r="43" spans="1:35" ht="15.75" x14ac:dyDescent="0.25">
      <c r="B43" s="19" t="s">
        <v>236</v>
      </c>
      <c r="D43" s="22" t="s">
        <v>237</v>
      </c>
      <c r="F43" s="23">
        <f>F$2</f>
        <v>36707</v>
      </c>
      <c r="G43" s="23">
        <f t="shared" ref="G43:AI43" si="7">G$2</f>
        <v>37072</v>
      </c>
      <c r="H43" s="23">
        <f t="shared" si="7"/>
        <v>37437</v>
      </c>
      <c r="I43" s="23">
        <f t="shared" si="7"/>
        <v>37802</v>
      </c>
      <c r="J43" s="23">
        <f t="shared" si="7"/>
        <v>38168</v>
      </c>
      <c r="K43" s="23">
        <f t="shared" si="7"/>
        <v>38533</v>
      </c>
      <c r="L43" s="23">
        <f t="shared" si="7"/>
        <v>38898</v>
      </c>
      <c r="M43" s="23">
        <f t="shared" si="7"/>
        <v>39263</v>
      </c>
      <c r="N43" s="23">
        <f t="shared" si="7"/>
        <v>39629</v>
      </c>
      <c r="O43" s="23">
        <f t="shared" si="7"/>
        <v>39994</v>
      </c>
      <c r="P43" s="23">
        <f t="shared" si="7"/>
        <v>40359</v>
      </c>
      <c r="Q43" s="23">
        <f t="shared" si="7"/>
        <v>40724</v>
      </c>
      <c r="R43" s="23">
        <f t="shared" si="7"/>
        <v>41090</v>
      </c>
      <c r="S43" s="23">
        <f t="shared" si="7"/>
        <v>41455</v>
      </c>
      <c r="T43" s="23">
        <f t="shared" si="7"/>
        <v>41820</v>
      </c>
      <c r="U43" s="23">
        <f t="shared" si="7"/>
        <v>42185</v>
      </c>
      <c r="V43" s="23">
        <f t="shared" si="7"/>
        <v>42551</v>
      </c>
      <c r="W43" s="23">
        <f t="shared" si="7"/>
        <v>42916</v>
      </c>
      <c r="X43" s="23">
        <f t="shared" si="7"/>
        <v>43281</v>
      </c>
      <c r="Y43" s="23">
        <f t="shared" si="7"/>
        <v>43646</v>
      </c>
      <c r="Z43" s="23">
        <f t="shared" si="7"/>
        <v>44012</v>
      </c>
      <c r="AA43" s="23">
        <f t="shared" si="7"/>
        <v>44377</v>
      </c>
      <c r="AB43" s="23">
        <f t="shared" si="7"/>
        <v>44742</v>
      </c>
      <c r="AC43" s="23">
        <f t="shared" si="7"/>
        <v>45107</v>
      </c>
      <c r="AD43" s="23">
        <f t="shared" si="7"/>
        <v>45473</v>
      </c>
      <c r="AE43" s="23">
        <f t="shared" si="7"/>
        <v>45838</v>
      </c>
      <c r="AF43" s="23">
        <f t="shared" si="7"/>
        <v>46203</v>
      </c>
      <c r="AG43" s="23">
        <f t="shared" si="7"/>
        <v>46568</v>
      </c>
      <c r="AH43" s="23">
        <f t="shared" si="7"/>
        <v>46934</v>
      </c>
      <c r="AI43" s="23">
        <f t="shared" si="7"/>
        <v>47299</v>
      </c>
    </row>
    <row r="44" spans="1:35" x14ac:dyDescent="0.25">
      <c r="B44" s="24" t="s">
        <v>238</v>
      </c>
    </row>
    <row r="45" spans="1:35" x14ac:dyDescent="0.25">
      <c r="B45" s="113"/>
      <c r="C45" s="25">
        <f t="array" ref="C45:C74">TRANSPOSE($F$2:$AI$2)</f>
        <v>36707</v>
      </c>
      <c r="F45" s="27">
        <f>1/F10*(1+F$4)^0.5</f>
        <v>1.0073004927854139</v>
      </c>
      <c r="G45" s="27">
        <f t="shared" ref="G45:AI54" si="8">1/G10*(1+G$4)^0.5</f>
        <v>0.97834815328402813</v>
      </c>
      <c r="H45" s="27">
        <f t="shared" si="8"/>
        <v>0.93686381023094101</v>
      </c>
      <c r="I45" s="27">
        <f t="shared" si="8"/>
        <v>0.90352623935544685</v>
      </c>
      <c r="J45" s="27">
        <f t="shared" si="8"/>
        <v>0.87817433420776003</v>
      </c>
      <c r="K45" s="27">
        <f t="shared" si="8"/>
        <v>0.85627967870832544</v>
      </c>
      <c r="L45" s="27">
        <f t="shared" si="8"/>
        <v>0.83534555440477143</v>
      </c>
      <c r="M45" s="27">
        <f t="shared" si="8"/>
        <v>0.81020730950089614</v>
      </c>
      <c r="N45" s="27">
        <f t="shared" si="8"/>
        <v>0.78711601867720438</v>
      </c>
      <c r="O45" s="27">
        <f t="shared" si="8"/>
        <v>0.76169398415650191</v>
      </c>
      <c r="P45" s="27">
        <f t="shared" si="8"/>
        <v>0.73894482624598357</v>
      </c>
      <c r="Q45" s="27">
        <f t="shared" si="8"/>
        <v>0.72210966743836047</v>
      </c>
      <c r="R45" s="27">
        <f t="shared" si="8"/>
        <v>0.70028239930109759</v>
      </c>
      <c r="S45" s="27">
        <f t="shared" si="8"/>
        <v>0.68271720713791517</v>
      </c>
      <c r="T45" s="27">
        <f t="shared" si="8"/>
        <v>0.6686373335363196</v>
      </c>
      <c r="U45" s="27">
        <f t="shared" si="8"/>
        <v>0.6525270672672322</v>
      </c>
      <c r="V45" s="27">
        <f t="shared" si="8"/>
        <v>0.63975143085435404</v>
      </c>
      <c r="W45" s="27">
        <f t="shared" si="8"/>
        <v>0.6309645377239258</v>
      </c>
      <c r="X45" s="27">
        <f t="shared" si="8"/>
        <v>0.62095313252618389</v>
      </c>
      <c r="Y45" s="27">
        <f t="shared" si="8"/>
        <v>0.60919552203027072</v>
      </c>
      <c r="Z45" s="27">
        <f t="shared" si="8"/>
        <v>0.59797781872311095</v>
      </c>
      <c r="AA45" s="27">
        <f t="shared" si="8"/>
        <v>0.59001641036385266</v>
      </c>
      <c r="AB45" s="27">
        <f t="shared" si="8"/>
        <v>0.57747974311458694</v>
      </c>
      <c r="AC45" s="27">
        <f t="shared" si="8"/>
        <v>0.54663405997432601</v>
      </c>
      <c r="AD45" s="27">
        <f t="shared" si="8"/>
        <v>0.51593839954575049</v>
      </c>
      <c r="AE45" s="27">
        <f t="shared" si="8"/>
        <v>0.49874251663521524</v>
      </c>
      <c r="AF45" s="27">
        <f t="shared" si="8"/>
        <v>0.48515912306754938</v>
      </c>
      <c r="AG45" s="27">
        <f t="shared" si="8"/>
        <v>0.4719456770673357</v>
      </c>
      <c r="AH45" s="27">
        <f t="shared" si="8"/>
        <v>0.45909210300789183</v>
      </c>
      <c r="AI45" s="27">
        <f t="shared" si="8"/>
        <v>0.44658859967507958</v>
      </c>
    </row>
    <row r="46" spans="1:35" x14ac:dyDescent="0.25">
      <c r="B46" s="113"/>
      <c r="C46" s="25">
        <v>37072</v>
      </c>
      <c r="F46" s="27">
        <f t="shared" ref="F46:U61" si="9">1/F11*(1+F$4)^0.5</f>
        <v>1.0523790339597001</v>
      </c>
      <c r="G46" s="27">
        <f t="shared" si="9"/>
        <v>1.0221310242609374</v>
      </c>
      <c r="H46" s="27">
        <f t="shared" si="9"/>
        <v>0.97879018090848524</v>
      </c>
      <c r="I46" s="27">
        <f t="shared" si="9"/>
        <v>0.94396069270333094</v>
      </c>
      <c r="J46" s="27">
        <f t="shared" si="9"/>
        <v>0.9174742433871147</v>
      </c>
      <c r="K46" s="27">
        <f t="shared" si="9"/>
        <v>0.89459976197029267</v>
      </c>
      <c r="L46" s="27">
        <f t="shared" si="9"/>
        <v>0.87272879727886599</v>
      </c>
      <c r="M46" s="27">
        <f t="shared" si="9"/>
        <v>0.84646556989353172</v>
      </c>
      <c r="N46" s="27">
        <f t="shared" si="9"/>
        <v>0.82234090153094397</v>
      </c>
      <c r="O46" s="27">
        <f t="shared" si="9"/>
        <v>0.79578118442388002</v>
      </c>
      <c r="P46" s="27">
        <f t="shared" si="9"/>
        <v>0.77201396004869227</v>
      </c>
      <c r="Q46" s="27">
        <f t="shared" si="9"/>
        <v>0.75442539706334799</v>
      </c>
      <c r="R46" s="27">
        <f t="shared" si="9"/>
        <v>0.73162131871652503</v>
      </c>
      <c r="S46" s="27">
        <f t="shared" si="9"/>
        <v>0.71327005204644667</v>
      </c>
      <c r="T46" s="27">
        <f t="shared" si="9"/>
        <v>0.69856007832435651</v>
      </c>
      <c r="U46" s="27">
        <f t="shared" si="9"/>
        <v>0.6817288481457493</v>
      </c>
      <c r="V46" s="27">
        <f t="shared" si="8"/>
        <v>0.66838147861431274</v>
      </c>
      <c r="W46" s="27">
        <f t="shared" si="8"/>
        <v>0.65920135592963436</v>
      </c>
      <c r="X46" s="27">
        <f t="shared" si="8"/>
        <v>0.64874192202084635</v>
      </c>
      <c r="Y46" s="27">
        <f t="shared" si="8"/>
        <v>0.6364581369299166</v>
      </c>
      <c r="Z46" s="27">
        <f t="shared" si="8"/>
        <v>0.62473842086287579</v>
      </c>
      <c r="AA46" s="27">
        <f t="shared" si="8"/>
        <v>0.61642072490413891</v>
      </c>
      <c r="AB46" s="27">
        <f t="shared" si="8"/>
        <v>0.60332301884388084</v>
      </c>
      <c r="AC46" s="27">
        <f t="shared" si="8"/>
        <v>0.57109693491215163</v>
      </c>
      <c r="AD46" s="27">
        <f t="shared" si="8"/>
        <v>0.53902758748311108</v>
      </c>
      <c r="AE46" s="27">
        <f t="shared" si="8"/>
        <v>0.52106215733085137</v>
      </c>
      <c r="AF46" s="27">
        <f t="shared" si="8"/>
        <v>0.50687088203314357</v>
      </c>
      <c r="AG46" s="27">
        <f t="shared" si="8"/>
        <v>0.49306611013381524</v>
      </c>
      <c r="AH46" s="27">
        <f t="shared" si="8"/>
        <v>0.47963731510344426</v>
      </c>
      <c r="AI46" s="27">
        <f t="shared" si="8"/>
        <v>0.46657425710561612</v>
      </c>
    </row>
    <row r="47" spans="1:35" x14ac:dyDescent="0.25">
      <c r="B47" s="113"/>
      <c r="C47" s="25">
        <v>37437</v>
      </c>
      <c r="F47" s="27">
        <f t="shared" si="9"/>
        <v>1.0984820874334018</v>
      </c>
      <c r="G47" s="27">
        <f t="shared" si="8"/>
        <v>1.0669089604873219</v>
      </c>
      <c r="H47" s="27">
        <f t="shared" si="8"/>
        <v>1.0216694236468826</v>
      </c>
      <c r="I47" s="27">
        <f t="shared" si="8"/>
        <v>0.98531411090003063</v>
      </c>
      <c r="J47" s="27">
        <f t="shared" si="8"/>
        <v>0.95766733232054568</v>
      </c>
      <c r="K47" s="27">
        <f t="shared" si="8"/>
        <v>0.93379075621548679</v>
      </c>
      <c r="L47" s="27">
        <f t="shared" si="8"/>
        <v>0.91096165930919037</v>
      </c>
      <c r="M47" s="27">
        <f t="shared" si="8"/>
        <v>0.88354788165872755</v>
      </c>
      <c r="N47" s="27">
        <f t="shared" si="8"/>
        <v>0.85836634990408722</v>
      </c>
      <c r="O47" s="27">
        <f t="shared" si="8"/>
        <v>0.83064309378824408</v>
      </c>
      <c r="P47" s="27">
        <f t="shared" si="8"/>
        <v>0.8058346650741901</v>
      </c>
      <c r="Q47" s="27">
        <f t="shared" si="8"/>
        <v>0.78747557508890376</v>
      </c>
      <c r="R47" s="27">
        <f t="shared" si="8"/>
        <v>0.76367248630048523</v>
      </c>
      <c r="S47" s="27">
        <f t="shared" si="8"/>
        <v>0.74451727979380888</v>
      </c>
      <c r="T47" s="27">
        <f t="shared" si="8"/>
        <v>0.72916288549394026</v>
      </c>
      <c r="U47" s="27">
        <f t="shared" si="8"/>
        <v>0.71159430586241523</v>
      </c>
      <c r="V47" s="27">
        <f t="shared" si="8"/>
        <v>0.69766220927790734</v>
      </c>
      <c r="W47" s="27">
        <f t="shared" si="8"/>
        <v>0.68807992000365492</v>
      </c>
      <c r="X47" s="27">
        <f t="shared" si="8"/>
        <v>0.67716227491311487</v>
      </c>
      <c r="Y47" s="27">
        <f t="shared" si="8"/>
        <v>0.66434035671364577</v>
      </c>
      <c r="Z47" s="27">
        <f t="shared" si="8"/>
        <v>0.65210721850581754</v>
      </c>
      <c r="AA47" s="27">
        <f t="shared" si="8"/>
        <v>0.64342513750215946</v>
      </c>
      <c r="AB47" s="27">
        <f t="shared" si="8"/>
        <v>0.62975364174884085</v>
      </c>
      <c r="AC47" s="27">
        <f t="shared" si="8"/>
        <v>0.59611578428038314</v>
      </c>
      <c r="AD47" s="27">
        <f t="shared" si="8"/>
        <v>0.56264152969177572</v>
      </c>
      <c r="AE47" s="27">
        <f t="shared" si="8"/>
        <v>0.54388906258775238</v>
      </c>
      <c r="AF47" s="27">
        <f t="shared" si="8"/>
        <v>0.52907609006613787</v>
      </c>
      <c r="AG47" s="27">
        <f t="shared" si="8"/>
        <v>0.51466655304271502</v>
      </c>
      <c r="AH47" s="27">
        <f t="shared" si="8"/>
        <v>0.50064946383753239</v>
      </c>
      <c r="AI47" s="27">
        <f t="shared" si="8"/>
        <v>0.48701413402321053</v>
      </c>
    </row>
    <row r="48" spans="1:35" x14ac:dyDescent="0.25">
      <c r="C48" s="25">
        <v>37802</v>
      </c>
      <c r="F48" s="27">
        <f t="shared" si="9"/>
        <v>1.131471383474584</v>
      </c>
      <c r="G48" s="27">
        <f t="shared" si="8"/>
        <v>1.0989500615204237</v>
      </c>
      <c r="H48" s="27">
        <f t="shared" si="8"/>
        <v>1.052351904006358</v>
      </c>
      <c r="I48" s="27">
        <f t="shared" si="8"/>
        <v>1.0149047790318912</v>
      </c>
      <c r="J48" s="27">
        <f t="shared" si="8"/>
        <v>0.98642772040180049</v>
      </c>
      <c r="K48" s="27">
        <f t="shared" si="8"/>
        <v>0.96183408987538099</v>
      </c>
      <c r="L48" s="27">
        <f t="shared" si="8"/>
        <v>0.93831939613977766</v>
      </c>
      <c r="M48" s="27">
        <f t="shared" si="8"/>
        <v>0.91008233585515619</v>
      </c>
      <c r="N48" s="27">
        <f t="shared" si="8"/>
        <v>0.88414455962886918</v>
      </c>
      <c r="O48" s="27">
        <f t="shared" si="8"/>
        <v>0.85558872671118869</v>
      </c>
      <c r="P48" s="27">
        <f t="shared" si="8"/>
        <v>0.83003525844799042</v>
      </c>
      <c r="Q48" s="27">
        <f t="shared" si="8"/>
        <v>0.81112481358718991</v>
      </c>
      <c r="R48" s="27">
        <f t="shared" si="8"/>
        <v>0.78660687732722956</v>
      </c>
      <c r="S48" s="27">
        <f t="shared" si="8"/>
        <v>0.76687640720414307</v>
      </c>
      <c r="T48" s="27">
        <f t="shared" si="8"/>
        <v>0.75106089417973065</v>
      </c>
      <c r="U48" s="27">
        <f t="shared" si="8"/>
        <v>0.73296470005078429</v>
      </c>
      <c r="V48" s="27">
        <f t="shared" si="8"/>
        <v>0.7186141987749679</v>
      </c>
      <c r="W48" s="27">
        <f t="shared" si="8"/>
        <v>0.70874413696328686</v>
      </c>
      <c r="X48" s="27">
        <f t="shared" si="8"/>
        <v>0.69749861631602672</v>
      </c>
      <c r="Y48" s="27">
        <f t="shared" si="8"/>
        <v>0.6842916339811137</v>
      </c>
      <c r="Z48" s="27">
        <f t="shared" si="8"/>
        <v>0.67169111370809975</v>
      </c>
      <c r="AA48" s="27">
        <f t="shared" si="8"/>
        <v>0.66274829496118681</v>
      </c>
      <c r="AB48" s="27">
        <f t="shared" si="8"/>
        <v>0.64866622080527836</v>
      </c>
      <c r="AC48" s="27">
        <f t="shared" si="8"/>
        <v>0.61401816093942796</v>
      </c>
      <c r="AD48" s="27">
        <f t="shared" si="8"/>
        <v>0.57953861722775302</v>
      </c>
      <c r="AE48" s="27">
        <f t="shared" si="8"/>
        <v>0.56022298146046745</v>
      </c>
      <c r="AF48" s="27">
        <f t="shared" si="8"/>
        <v>0.54496515003641333</v>
      </c>
      <c r="AG48" s="27">
        <f t="shared" si="8"/>
        <v>0.53012286996863855</v>
      </c>
      <c r="AH48" s="27">
        <f t="shared" si="8"/>
        <v>0.51568482359836831</v>
      </c>
      <c r="AI48" s="27">
        <f t="shared" si="8"/>
        <v>0.50164000150646659</v>
      </c>
    </row>
    <row r="49" spans="3:35" x14ac:dyDescent="0.25">
      <c r="C49" s="25">
        <v>38168</v>
      </c>
      <c r="F49" s="27">
        <f t="shared" si="9"/>
        <v>1.1628214598367013</v>
      </c>
      <c r="G49" s="27">
        <f t="shared" si="8"/>
        <v>1.1293990581543649</v>
      </c>
      <c r="H49" s="27">
        <f t="shared" si="8"/>
        <v>1.0815097890684682</v>
      </c>
      <c r="I49" s="27">
        <f t="shared" si="8"/>
        <v>1.043025103405647</v>
      </c>
      <c r="J49" s="27">
        <f t="shared" si="8"/>
        <v>1.0137590208765335</v>
      </c>
      <c r="K49" s="27">
        <f t="shared" si="8"/>
        <v>0.98848396596211274</v>
      </c>
      <c r="L49" s="27">
        <f t="shared" si="8"/>
        <v>0.96431774232039791</v>
      </c>
      <c r="M49" s="27">
        <f t="shared" si="8"/>
        <v>0.93529830785548895</v>
      </c>
      <c r="N49" s="27">
        <f t="shared" si="8"/>
        <v>0.90864186452260642</v>
      </c>
      <c r="O49" s="27">
        <f t="shared" si="8"/>
        <v>0.87929482507895596</v>
      </c>
      <c r="P49" s="27">
        <f t="shared" si="8"/>
        <v>0.85303333786532864</v>
      </c>
      <c r="Q49" s="27">
        <f t="shared" si="8"/>
        <v>0.83359893464456769</v>
      </c>
      <c r="R49" s="27">
        <f t="shared" si="8"/>
        <v>0.80840167128432228</v>
      </c>
      <c r="S49" s="27">
        <f t="shared" si="8"/>
        <v>0.78812452207234907</v>
      </c>
      <c r="T49" s="27">
        <f t="shared" si="8"/>
        <v>0.77187080305504752</v>
      </c>
      <c r="U49" s="27">
        <f t="shared" si="8"/>
        <v>0.75327321129811686</v>
      </c>
      <c r="V49" s="27">
        <f t="shared" si="8"/>
        <v>0.73852509562621205</v>
      </c>
      <c r="W49" s="27">
        <f t="shared" si="8"/>
        <v>0.72838156053362069</v>
      </c>
      <c r="X49" s="27">
        <f t="shared" si="8"/>
        <v>0.71682445628276936</v>
      </c>
      <c r="Y49" s="27">
        <f t="shared" si="8"/>
        <v>0.70325154343404939</v>
      </c>
      <c r="Z49" s="27">
        <f t="shared" si="8"/>
        <v>0.69030189610530002</v>
      </c>
      <c r="AA49" s="27">
        <f t="shared" si="8"/>
        <v>0.68111129552784055</v>
      </c>
      <c r="AB49" s="27">
        <f t="shared" si="8"/>
        <v>0.66663904438065114</v>
      </c>
      <c r="AC49" s="27">
        <f t="shared" si="8"/>
        <v>0.63103097850982515</v>
      </c>
      <c r="AD49" s="27">
        <f t="shared" si="8"/>
        <v>0.59559609792964496</v>
      </c>
      <c r="AE49" s="27">
        <f t="shared" si="8"/>
        <v>0.57574527703516021</v>
      </c>
      <c r="AF49" s="27">
        <f t="shared" si="8"/>
        <v>0.56006469149884941</v>
      </c>
      <c r="AG49" s="27">
        <f t="shared" si="8"/>
        <v>0.54481117114669053</v>
      </c>
      <c r="AH49" s="27">
        <f t="shared" si="8"/>
        <v>0.52997308473754812</v>
      </c>
      <c r="AI49" s="27">
        <f t="shared" si="8"/>
        <v>0.51553911781043071</v>
      </c>
    </row>
    <row r="50" spans="3:35" x14ac:dyDescent="0.25">
      <c r="C50" s="25">
        <v>38533</v>
      </c>
      <c r="F50" s="27">
        <f t="shared" si="9"/>
        <v>1.190073487001156</v>
      </c>
      <c r="G50" s="27">
        <f t="shared" si="8"/>
        <v>1.1558677937904058</v>
      </c>
      <c r="H50" s="27">
        <f t="shared" si="8"/>
        <v>1.1068561858871655</v>
      </c>
      <c r="I50" s="27">
        <f t="shared" si="8"/>
        <v>1.0674695683841406</v>
      </c>
      <c r="J50" s="27">
        <f t="shared" si="8"/>
        <v>1.0375176023349615</v>
      </c>
      <c r="K50" s="27">
        <f t="shared" si="8"/>
        <v>1.0116501981159385</v>
      </c>
      <c r="L50" s="27">
        <f t="shared" si="8"/>
        <v>0.98691761187610072</v>
      </c>
      <c r="M50" s="27">
        <f t="shared" si="8"/>
        <v>0.95721807436558248</v>
      </c>
      <c r="N50" s="27">
        <f t="shared" si="8"/>
        <v>0.92993690733873113</v>
      </c>
      <c r="O50" s="27">
        <f t="shared" si="8"/>
        <v>0.89990208705878005</v>
      </c>
      <c r="P50" s="27">
        <f t="shared" si="8"/>
        <v>0.8730251323915118</v>
      </c>
      <c r="Q50" s="27">
        <f t="shared" si="8"/>
        <v>0.85313526209967394</v>
      </c>
      <c r="R50" s="27">
        <f t="shared" si="8"/>
        <v>0.82734747256728536</v>
      </c>
      <c r="S50" s="27">
        <f t="shared" si="8"/>
        <v>0.80659510558523428</v>
      </c>
      <c r="T50" s="27">
        <f t="shared" si="8"/>
        <v>0.78996046240417905</v>
      </c>
      <c r="U50" s="27">
        <f t="shared" si="8"/>
        <v>0.77092701519285689</v>
      </c>
      <c r="V50" s="27">
        <f t="shared" si="8"/>
        <v>0.75583326086291458</v>
      </c>
      <c r="W50" s="27">
        <f t="shared" si="8"/>
        <v>0.74545200063070816</v>
      </c>
      <c r="X50" s="27">
        <f t="shared" si="8"/>
        <v>0.73362404265908798</v>
      </c>
      <c r="Y50" s="27">
        <f t="shared" si="8"/>
        <v>0.71973303335065353</v>
      </c>
      <c r="Z50" s="27">
        <f t="shared" si="8"/>
        <v>0.70647989648979426</v>
      </c>
      <c r="AA50" s="27">
        <f t="shared" si="8"/>
        <v>0.69707390386355905</v>
      </c>
      <c r="AB50" s="27">
        <f t="shared" si="8"/>
        <v>0.68226247925336059</v>
      </c>
      <c r="AC50" s="27">
        <f t="shared" si="8"/>
        <v>0.64581989835860165</v>
      </c>
      <c r="AD50" s="27">
        <f t="shared" si="8"/>
        <v>0.60955456154632204</v>
      </c>
      <c r="AE50" s="27">
        <f t="shared" si="8"/>
        <v>0.58923851436479469</v>
      </c>
      <c r="AF50" s="27">
        <f t="shared" si="8"/>
        <v>0.57319043669168568</v>
      </c>
      <c r="AG50" s="27">
        <f t="shared" si="8"/>
        <v>0.55757943295506207</v>
      </c>
      <c r="AH50" s="27">
        <f t="shared" si="8"/>
        <v>0.54239359932258657</v>
      </c>
      <c r="AI50" s="27">
        <f t="shared" si="8"/>
        <v>0.5276213561661639</v>
      </c>
    </row>
    <row r="51" spans="3:35" x14ac:dyDescent="0.25">
      <c r="C51" s="25">
        <v>38898</v>
      </c>
      <c r="F51" s="27">
        <f t="shared" si="9"/>
        <v>1.2218333682830393</v>
      </c>
      <c r="G51" s="27">
        <f t="shared" si="8"/>
        <v>1.1867148165241372</v>
      </c>
      <c r="H51" s="27">
        <f t="shared" si="8"/>
        <v>1.1363952197736169</v>
      </c>
      <c r="I51" s="27">
        <f t="shared" si="8"/>
        <v>1.0959574786974224</v>
      </c>
      <c r="J51" s="27">
        <f t="shared" si="8"/>
        <v>1.0652061747113248</v>
      </c>
      <c r="K51" s="27">
        <f t="shared" si="8"/>
        <v>1.0386484385959609</v>
      </c>
      <c r="L51" s="27">
        <f t="shared" si="8"/>
        <v>1.0132558057192129</v>
      </c>
      <c r="M51" s="27">
        <f t="shared" si="8"/>
        <v>0.98276366691493955</v>
      </c>
      <c r="N51" s="27">
        <f t="shared" si="8"/>
        <v>0.95475443844022956</v>
      </c>
      <c r="O51" s="27">
        <f t="shared" si="8"/>
        <v>0.92391806906534191</v>
      </c>
      <c r="P51" s="27">
        <f t="shared" si="8"/>
        <v>0.89632384029796563</v>
      </c>
      <c r="Q51" s="27">
        <f t="shared" si="8"/>
        <v>0.87590316251727884</v>
      </c>
      <c r="R51" s="27">
        <f t="shared" si="8"/>
        <v>0.84942716579179112</v>
      </c>
      <c r="S51" s="27">
        <f t="shared" si="8"/>
        <v>0.82812097358897241</v>
      </c>
      <c r="T51" s="27">
        <f t="shared" si="8"/>
        <v>0.81104239623211416</v>
      </c>
      <c r="U51" s="27">
        <f t="shared" si="8"/>
        <v>0.79150099717544864</v>
      </c>
      <c r="V51" s="27">
        <f t="shared" si="8"/>
        <v>0.77600443087561288</v>
      </c>
      <c r="W51" s="27">
        <f t="shared" si="8"/>
        <v>0.76534612254836654</v>
      </c>
      <c r="X51" s="27">
        <f t="shared" si="8"/>
        <v>0.75320250798487298</v>
      </c>
      <c r="Y51" s="27">
        <f t="shared" si="8"/>
        <v>0.73894078475722225</v>
      </c>
      <c r="Z51" s="27">
        <f t="shared" si="8"/>
        <v>0.72533395708826509</v>
      </c>
      <c r="AA51" s="27">
        <f t="shared" si="8"/>
        <v>0.71567694365330625</v>
      </c>
      <c r="AB51" s="27">
        <f t="shared" si="8"/>
        <v>0.70047024169899952</v>
      </c>
      <c r="AC51" s="27">
        <f t="shared" si="8"/>
        <v>0.66305510570116089</v>
      </c>
      <c r="AD51" s="27">
        <f t="shared" si="8"/>
        <v>0.62582194395673518</v>
      </c>
      <c r="AE51" s="27">
        <f t="shared" si="8"/>
        <v>0.60496371576399277</v>
      </c>
      <c r="AF51" s="27">
        <f t="shared" si="8"/>
        <v>0.58848735778108163</v>
      </c>
      <c r="AG51" s="27">
        <f t="shared" si="8"/>
        <v>0.57245973807008199</v>
      </c>
      <c r="AH51" s="27">
        <f t="shared" si="8"/>
        <v>0.55686863511718054</v>
      </c>
      <c r="AI51" s="27">
        <f t="shared" si="8"/>
        <v>0.54170216026495122</v>
      </c>
    </row>
    <row r="52" spans="3:35" x14ac:dyDescent="0.25">
      <c r="C52" s="25">
        <v>39263</v>
      </c>
      <c r="F52" s="27">
        <f t="shared" si="9"/>
        <v>1.2650677873183782</v>
      </c>
      <c r="G52" s="27">
        <f t="shared" si="8"/>
        <v>1.2287065700519915</v>
      </c>
      <c r="H52" s="27">
        <f t="shared" si="8"/>
        <v>1.1766064207416256</v>
      </c>
      <c r="I52" s="27">
        <f t="shared" si="8"/>
        <v>1.1347377953174389</v>
      </c>
      <c r="J52" s="27">
        <f t="shared" si="8"/>
        <v>1.1028983603333427</v>
      </c>
      <c r="K52" s="27">
        <f t="shared" si="8"/>
        <v>1.0754008820881209</v>
      </c>
      <c r="L52" s="27">
        <f t="shared" si="8"/>
        <v>1.049109734112095</v>
      </c>
      <c r="M52" s="27">
        <f t="shared" si="8"/>
        <v>1.0175386348369677</v>
      </c>
      <c r="N52" s="27">
        <f t="shared" si="8"/>
        <v>0.98853830335904391</v>
      </c>
      <c r="O52" s="27">
        <f t="shared" si="8"/>
        <v>0.95661079295814566</v>
      </c>
      <c r="P52" s="27">
        <f t="shared" si="8"/>
        <v>0.92804014589965489</v>
      </c>
      <c r="Q52" s="27">
        <f t="shared" si="8"/>
        <v>0.90689688502124455</v>
      </c>
      <c r="R52" s="27">
        <f t="shared" si="8"/>
        <v>0.87948403850386037</v>
      </c>
      <c r="S52" s="27">
        <f t="shared" si="8"/>
        <v>0.85742392938760981</v>
      </c>
      <c r="T52" s="27">
        <f t="shared" si="8"/>
        <v>0.83974102873336809</v>
      </c>
      <c r="U52" s="27">
        <f t="shared" si="8"/>
        <v>0.81950815974529945</v>
      </c>
      <c r="V52" s="27">
        <f t="shared" si="8"/>
        <v>0.80346324940902814</v>
      </c>
      <c r="W52" s="27">
        <f t="shared" si="8"/>
        <v>0.79242779819111453</v>
      </c>
      <c r="X52" s="27">
        <f t="shared" si="8"/>
        <v>0.77985448336384466</v>
      </c>
      <c r="Y52" s="27">
        <f t="shared" si="8"/>
        <v>0.7650881108655192</v>
      </c>
      <c r="Z52" s="27">
        <f t="shared" si="8"/>
        <v>0.75099980732231242</v>
      </c>
      <c r="AA52" s="27">
        <f t="shared" si="8"/>
        <v>0.74100108168967205</v>
      </c>
      <c r="AB52" s="27">
        <f t="shared" si="8"/>
        <v>0.72525629251209534</v>
      </c>
      <c r="AC52" s="27">
        <f t="shared" si="8"/>
        <v>0.68651722666425763</v>
      </c>
      <c r="AD52" s="27">
        <f t="shared" si="8"/>
        <v>0.64796657420574955</v>
      </c>
      <c r="AE52" s="27">
        <f t="shared" si="8"/>
        <v>0.62637028024935337</v>
      </c>
      <c r="AF52" s="27">
        <f t="shared" si="8"/>
        <v>0.6093109084253564</v>
      </c>
      <c r="AG52" s="27">
        <f t="shared" si="8"/>
        <v>0.59271615342020578</v>
      </c>
      <c r="AH52" s="27">
        <f t="shared" si="8"/>
        <v>0.57657336126336978</v>
      </c>
      <c r="AI52" s="27">
        <f t="shared" si="8"/>
        <v>0.56087022261878405</v>
      </c>
    </row>
    <row r="53" spans="3:35" x14ac:dyDescent="0.25">
      <c r="C53" s="25">
        <v>39629</v>
      </c>
      <c r="F53" s="27">
        <f t="shared" si="9"/>
        <v>1.2945737415415473</v>
      </c>
      <c r="G53" s="27">
        <f t="shared" si="8"/>
        <v>1.2573644492368774</v>
      </c>
      <c r="H53" s="27">
        <f t="shared" si="8"/>
        <v>1.2040491360941998</v>
      </c>
      <c r="I53" s="27">
        <f t="shared" si="8"/>
        <v>1.1612039829633267</v>
      </c>
      <c r="J53" s="27">
        <f t="shared" si="8"/>
        <v>1.1286219372507382</v>
      </c>
      <c r="K53" s="27">
        <f t="shared" si="8"/>
        <v>1.100483118405045</v>
      </c>
      <c r="L53" s="27">
        <f t="shared" si="8"/>
        <v>1.0735787658115024</v>
      </c>
      <c r="M53" s="27">
        <f t="shared" si="8"/>
        <v>1.0412713143666927</v>
      </c>
      <c r="N53" s="27">
        <f t="shared" si="8"/>
        <v>1.0115945903178554</v>
      </c>
      <c r="O53" s="27">
        <f t="shared" si="8"/>
        <v>0.97892241495133847</v>
      </c>
      <c r="P53" s="27">
        <f t="shared" si="8"/>
        <v>0.94968539711597333</v>
      </c>
      <c r="Q53" s="27">
        <f t="shared" si="8"/>
        <v>0.92804899895760007</v>
      </c>
      <c r="R53" s="27">
        <f t="shared" si="8"/>
        <v>0.89999678575759456</v>
      </c>
      <c r="S53" s="27">
        <f t="shared" si="8"/>
        <v>0.87742215514592137</v>
      </c>
      <c r="T53" s="27">
        <f t="shared" si="8"/>
        <v>0.85932682532190152</v>
      </c>
      <c r="U53" s="27">
        <f t="shared" si="8"/>
        <v>0.8386220526839655</v>
      </c>
      <c r="V53" s="27">
        <f t="shared" si="8"/>
        <v>0.82220291703372861</v>
      </c>
      <c r="W53" s="27">
        <f t="shared" si="8"/>
        <v>0.81091007919848757</v>
      </c>
      <c r="X53" s="27">
        <f t="shared" si="8"/>
        <v>0.79804350921489653</v>
      </c>
      <c r="Y53" s="27">
        <f t="shared" si="8"/>
        <v>0.78293273152710585</v>
      </c>
      <c r="Z53" s="27">
        <f t="shared" si="8"/>
        <v>0.76851583781379507</v>
      </c>
      <c r="AA53" s="27">
        <f t="shared" si="8"/>
        <v>0.75828390575240501</v>
      </c>
      <c r="AB53" s="27">
        <f t="shared" si="8"/>
        <v>0.74217189117126958</v>
      </c>
      <c r="AC53" s="27">
        <f t="shared" si="8"/>
        <v>0.70252929025992539</v>
      </c>
      <c r="AD53" s="27">
        <f t="shared" si="8"/>
        <v>0.6630794972192946</v>
      </c>
      <c r="AE53" s="27">
        <f t="shared" si="8"/>
        <v>0.64097949961376954</v>
      </c>
      <c r="AF53" s="27">
        <f t="shared" si="8"/>
        <v>0.62352224156647229</v>
      </c>
      <c r="AG53" s="27">
        <f t="shared" si="8"/>
        <v>0.6065404368819014</v>
      </c>
      <c r="AH53" s="27">
        <f t="shared" si="8"/>
        <v>0.59002113645318577</v>
      </c>
      <c r="AI53" s="27">
        <f t="shared" si="8"/>
        <v>0.5739517438460443</v>
      </c>
    </row>
    <row r="54" spans="3:35" x14ac:dyDescent="0.25">
      <c r="C54" s="25">
        <v>39994</v>
      </c>
      <c r="F54" s="27">
        <f t="shared" si="9"/>
        <v>1.3509219180094048</v>
      </c>
      <c r="G54" s="27">
        <f t="shared" si="8"/>
        <v>1.312093037958014</v>
      </c>
      <c r="H54" s="27">
        <f t="shared" si="8"/>
        <v>1.2564570994411297</v>
      </c>
      <c r="I54" s="27">
        <f t="shared" si="8"/>
        <v>1.2117470496481817</v>
      </c>
      <c r="J54" s="27">
        <f t="shared" si="8"/>
        <v>1.1777468237249311</v>
      </c>
      <c r="K54" s="27">
        <f t="shared" si="8"/>
        <v>1.1483832224825039</v>
      </c>
      <c r="L54" s="27">
        <f t="shared" si="8"/>
        <v>1.1203078194041205</v>
      </c>
      <c r="M54" s="27">
        <f t="shared" si="8"/>
        <v>1.0865941398574872</v>
      </c>
      <c r="N54" s="27">
        <f t="shared" si="8"/>
        <v>1.0556256938850299</v>
      </c>
      <c r="O54" s="27">
        <f t="shared" si="8"/>
        <v>1.0215314152855608</v>
      </c>
      <c r="P54" s="27">
        <f t="shared" ref="G54:AI63" si="10">1/P19*(1+P$4)^0.5</f>
        <v>0.99102181436935899</v>
      </c>
      <c r="Q54" s="27">
        <f t="shared" si="10"/>
        <v>0.96844366098883428</v>
      </c>
      <c r="R54" s="27">
        <f t="shared" si="10"/>
        <v>0.93917043502687869</v>
      </c>
      <c r="S54" s="27">
        <f t="shared" si="10"/>
        <v>0.91561321128158546</v>
      </c>
      <c r="T54" s="27">
        <f t="shared" si="10"/>
        <v>0.89673025630694758</v>
      </c>
      <c r="U54" s="27">
        <f t="shared" si="10"/>
        <v>0.87512427878211174</v>
      </c>
      <c r="V54" s="27">
        <f t="shared" si="10"/>
        <v>0.8579904767336769</v>
      </c>
      <c r="W54" s="27">
        <f t="shared" si="10"/>
        <v>0.84620610195562296</v>
      </c>
      <c r="X54" s="27">
        <f t="shared" si="10"/>
        <v>0.83277949608322421</v>
      </c>
      <c r="Y54" s="27">
        <f t="shared" si="10"/>
        <v>0.81701100015166273</v>
      </c>
      <c r="Z54" s="27">
        <f t="shared" si="10"/>
        <v>0.80196659048850072</v>
      </c>
      <c r="AA54" s="27">
        <f t="shared" si="10"/>
        <v>0.79128929892776245</v>
      </c>
      <c r="AB54" s="27">
        <f t="shared" si="10"/>
        <v>0.77447598583288657</v>
      </c>
      <c r="AC54" s="27">
        <f t="shared" si="10"/>
        <v>0.73310788393220716</v>
      </c>
      <c r="AD54" s="27">
        <f t="shared" si="10"/>
        <v>0.6919409821409952</v>
      </c>
      <c r="AE54" s="27">
        <f t="shared" si="10"/>
        <v>0.66887905048331442</v>
      </c>
      <c r="AF54" s="27">
        <f t="shared" si="10"/>
        <v>0.6506619402734648</v>
      </c>
      <c r="AG54" s="27">
        <f t="shared" si="10"/>
        <v>0.63294097821500073</v>
      </c>
      <c r="AH54" s="27">
        <f t="shared" si="10"/>
        <v>0.61570265157262616</v>
      </c>
      <c r="AI54" s="27">
        <f t="shared" si="10"/>
        <v>0.59893381563421455</v>
      </c>
    </row>
    <row r="55" spans="3:35" x14ac:dyDescent="0.25">
      <c r="C55" s="25">
        <v>40359</v>
      </c>
      <c r="F55" s="27">
        <f t="shared" si="9"/>
        <v>1.3755102131953791</v>
      </c>
      <c r="G55" s="27">
        <f t="shared" si="10"/>
        <v>1.335974603945419</v>
      </c>
      <c r="H55" s="27">
        <f t="shared" si="10"/>
        <v>1.2793260289016084</v>
      </c>
      <c r="I55" s="27">
        <f t="shared" si="10"/>
        <v>1.2338022060197549</v>
      </c>
      <c r="J55" s="27">
        <f t="shared" si="10"/>
        <v>1.1991831378227611</v>
      </c>
      <c r="K55" s="27">
        <f t="shared" si="10"/>
        <v>1.1692850860799406</v>
      </c>
      <c r="L55" s="27">
        <f t="shared" si="10"/>
        <v>1.1406986791536269</v>
      </c>
      <c r="M55" s="27">
        <f t="shared" si="10"/>
        <v>1.1063713727989248</v>
      </c>
      <c r="N55" s="27">
        <f t="shared" si="10"/>
        <v>1.0748392663507063</v>
      </c>
      <c r="O55" s="27">
        <f t="shared" si="10"/>
        <v>1.0401244336132216</v>
      </c>
      <c r="P55" s="27">
        <f t="shared" si="10"/>
        <v>1.0090595237162912</v>
      </c>
      <c r="Q55" s="27">
        <f t="shared" si="10"/>
        <v>0.98607042260246403</v>
      </c>
      <c r="R55" s="27">
        <f t="shared" si="10"/>
        <v>0.95626439107165739</v>
      </c>
      <c r="S55" s="27">
        <f t="shared" si="10"/>
        <v>0.93227839941351198</v>
      </c>
      <c r="T55" s="27">
        <f t="shared" si="10"/>
        <v>0.91305175346405876</v>
      </c>
      <c r="U55" s="27">
        <f t="shared" si="10"/>
        <v>0.89105252289766668</v>
      </c>
      <c r="V55" s="27">
        <f t="shared" si="10"/>
        <v>0.87360686642092733</v>
      </c>
      <c r="W55" s="27">
        <f t="shared" si="10"/>
        <v>0.86160800279510075</v>
      </c>
      <c r="X55" s="27">
        <f t="shared" si="10"/>
        <v>0.84793701762576767</v>
      </c>
      <c r="Y55" s="27">
        <f t="shared" si="10"/>
        <v>0.83188151736965188</v>
      </c>
      <c r="Z55" s="27">
        <f t="shared" si="10"/>
        <v>0.81656328256473665</v>
      </c>
      <c r="AA55" s="27">
        <f t="shared" si="10"/>
        <v>0.80569165231337359</v>
      </c>
      <c r="AB55" s="27">
        <f t="shared" si="10"/>
        <v>0.78857231804886552</v>
      </c>
      <c r="AC55" s="27">
        <f t="shared" si="10"/>
        <v>0.74645127026193092</v>
      </c>
      <c r="AD55" s="27">
        <f t="shared" si="10"/>
        <v>0.70453508465228321</v>
      </c>
      <c r="AE55" s="27">
        <f t="shared" si="10"/>
        <v>0.68105339995366176</v>
      </c>
      <c r="AF55" s="27">
        <f t="shared" si="10"/>
        <v>0.66250471789106202</v>
      </c>
      <c r="AG55" s="27">
        <f t="shared" si="10"/>
        <v>0.64446121443308091</v>
      </c>
      <c r="AH55" s="27">
        <f t="shared" si="10"/>
        <v>0.62690913089747335</v>
      </c>
      <c r="AI55" s="27">
        <f t="shared" si="10"/>
        <v>0.60983508332359859</v>
      </c>
    </row>
    <row r="56" spans="3:35" x14ac:dyDescent="0.25">
      <c r="C56" s="25">
        <v>40724</v>
      </c>
      <c r="F56" s="27">
        <f t="shared" si="9"/>
        <v>1.4146465830330552</v>
      </c>
      <c r="G56" s="27">
        <f t="shared" si="10"/>
        <v>1.3739860964753727</v>
      </c>
      <c r="H56" s="27">
        <f t="shared" si="10"/>
        <v>1.315725741626204</v>
      </c>
      <c r="I56" s="27">
        <f t="shared" si="10"/>
        <v>1.2689066632445092</v>
      </c>
      <c r="J56" s="27">
        <f t="shared" si="10"/>
        <v>1.2333026044284741</v>
      </c>
      <c r="K56" s="27">
        <f t="shared" si="10"/>
        <v>1.2025538856391946</v>
      </c>
      <c r="L56" s="27">
        <f t="shared" si="10"/>
        <v>1.1731541309215914</v>
      </c>
      <c r="M56" s="27">
        <f t="shared" si="10"/>
        <v>1.1378501352307135</v>
      </c>
      <c r="N56" s="27">
        <f t="shared" si="10"/>
        <v>1.1054208691919079</v>
      </c>
      <c r="O56" s="27">
        <f t="shared" si="10"/>
        <v>1.0697183211180821</v>
      </c>
      <c r="P56" s="27">
        <f t="shared" si="10"/>
        <v>1.0377695444268249</v>
      </c>
      <c r="Q56" s="27">
        <f t="shared" si="10"/>
        <v>1.0141263515041581</v>
      </c>
      <c r="R56" s="27">
        <f t="shared" si="10"/>
        <v>0.98347227110959701</v>
      </c>
      <c r="S56" s="27">
        <f t="shared" si="10"/>
        <v>0.95880382385682816</v>
      </c>
      <c r="T56" s="27">
        <f t="shared" si="10"/>
        <v>0.93903013643912758</v>
      </c>
      <c r="U56" s="27">
        <f t="shared" si="10"/>
        <v>0.91640497811492505</v>
      </c>
      <c r="V56" s="27">
        <f t="shared" si="10"/>
        <v>0.89846295333980075</v>
      </c>
      <c r="W56" s="27">
        <f t="shared" si="10"/>
        <v>0.88612269496460239</v>
      </c>
      <c r="X56" s="27">
        <f t="shared" si="10"/>
        <v>0.87206273941431556</v>
      </c>
      <c r="Y56" s="27">
        <f t="shared" si="10"/>
        <v>0.85555042394161729</v>
      </c>
      <c r="Z56" s="27">
        <f t="shared" si="10"/>
        <v>0.83979635078607795</v>
      </c>
      <c r="AA56" s="27">
        <f t="shared" si="10"/>
        <v>0.82861539811880403</v>
      </c>
      <c r="AB56" s="27">
        <f t="shared" si="10"/>
        <v>0.81100898015929812</v>
      </c>
      <c r="AC56" s="27">
        <f t="shared" si="10"/>
        <v>0.76768949350340687</v>
      </c>
      <c r="AD56" s="27">
        <f t="shared" si="10"/>
        <v>0.72458069781608281</v>
      </c>
      <c r="AE56" s="27">
        <f t="shared" si="10"/>
        <v>0.7004309061939642</v>
      </c>
      <c r="AF56" s="27">
        <f t="shared" si="10"/>
        <v>0.68135447226573709</v>
      </c>
      <c r="AG56" s="27">
        <f t="shared" si="10"/>
        <v>0.6627975904135246</v>
      </c>
      <c r="AH56" s="27">
        <f t="shared" si="10"/>
        <v>0.64474611048952135</v>
      </c>
      <c r="AI56" s="27">
        <f t="shared" si="10"/>
        <v>0.62718626772920083</v>
      </c>
    </row>
    <row r="57" spans="3:35" x14ac:dyDescent="0.25">
      <c r="C57" s="25">
        <v>41090</v>
      </c>
      <c r="F57" s="27">
        <f t="shared" si="9"/>
        <v>1.4625937586457045</v>
      </c>
      <c r="G57" s="27">
        <f t="shared" si="10"/>
        <v>1.420555150150812</v>
      </c>
      <c r="H57" s="27">
        <f t="shared" si="10"/>
        <v>1.3603201540741368</v>
      </c>
      <c r="I57" s="27">
        <f t="shared" si="10"/>
        <v>1.3119142181690764</v>
      </c>
      <c r="J57" s="27">
        <f t="shared" si="10"/>
        <v>1.2751034169192415</v>
      </c>
      <c r="K57" s="27">
        <f t="shared" si="10"/>
        <v>1.2433125196541956</v>
      </c>
      <c r="L57" s="27">
        <f t="shared" si="10"/>
        <v>1.2129163074331279</v>
      </c>
      <c r="M57" s="27">
        <f t="shared" si="10"/>
        <v>1.1764157394665165</v>
      </c>
      <c r="N57" s="27">
        <f t="shared" si="10"/>
        <v>1.1428873354999762</v>
      </c>
      <c r="O57" s="27">
        <f t="shared" si="10"/>
        <v>1.1059747068570203</v>
      </c>
      <c r="P57" s="27">
        <f t="shared" si="10"/>
        <v>1.0729430776533422</v>
      </c>
      <c r="Q57" s="27">
        <f t="shared" si="10"/>
        <v>1.0484985366507356</v>
      </c>
      <c r="R57" s="27">
        <f t="shared" si="10"/>
        <v>1.0168054853969151</v>
      </c>
      <c r="S57" s="27">
        <f t="shared" si="10"/>
        <v>0.99130094071408426</v>
      </c>
      <c r="T57" s="27">
        <f t="shared" si="10"/>
        <v>0.97085705589549409</v>
      </c>
      <c r="U57" s="27">
        <f t="shared" si="10"/>
        <v>0.94746505414025695</v>
      </c>
      <c r="V57" s="27">
        <f t="shared" si="10"/>
        <v>0.92891491322993858</v>
      </c>
      <c r="W57" s="27">
        <f t="shared" si="10"/>
        <v>0.91615640160158307</v>
      </c>
      <c r="X57" s="27">
        <f t="shared" si="10"/>
        <v>0.9016199064222743</v>
      </c>
      <c r="Y57" s="27">
        <f t="shared" si="10"/>
        <v>0.88454793251669506</v>
      </c>
      <c r="Z57" s="27">
        <f t="shared" si="10"/>
        <v>0.86825990033473677</v>
      </c>
      <c r="AA57" s="27">
        <f t="shared" si="10"/>
        <v>0.85669998722074447</v>
      </c>
      <c r="AB57" s="27">
        <f t="shared" si="10"/>
        <v>0.83849682798045577</v>
      </c>
      <c r="AC57" s="27">
        <f t="shared" si="10"/>
        <v>0.79370909684636659</v>
      </c>
      <c r="AD57" s="27">
        <f t="shared" si="10"/>
        <v>0.74913919771309323</v>
      </c>
      <c r="AE57" s="27">
        <f t="shared" si="10"/>
        <v>0.72417088766114046</v>
      </c>
      <c r="AF57" s="27">
        <f t="shared" si="10"/>
        <v>0.70444788862005037</v>
      </c>
      <c r="AG57" s="27">
        <f t="shared" si="10"/>
        <v>0.68526205103877991</v>
      </c>
      <c r="AH57" s="27">
        <f t="shared" si="10"/>
        <v>0.66659874517297224</v>
      </c>
      <c r="AI57" s="27">
        <f t="shared" si="10"/>
        <v>0.64844373972349845</v>
      </c>
    </row>
    <row r="58" spans="3:35" x14ac:dyDescent="0.25">
      <c r="C58" s="25">
        <v>41455</v>
      </c>
      <c r="F58" s="27">
        <f t="shared" si="9"/>
        <v>1.4883760711879359</v>
      </c>
      <c r="G58" s="27">
        <f t="shared" si="10"/>
        <v>1.4455964144445814</v>
      </c>
      <c r="H58" s="27">
        <f t="shared" si="10"/>
        <v>1.3842996078100196</v>
      </c>
      <c r="I58" s="27">
        <f t="shared" si="10"/>
        <v>1.3350403816724348</v>
      </c>
      <c r="J58" s="27">
        <f t="shared" si="10"/>
        <v>1.2975806869228548</v>
      </c>
      <c r="K58" s="27">
        <f t="shared" si="10"/>
        <v>1.2652293860293644</v>
      </c>
      <c r="L58" s="27">
        <f t="shared" si="10"/>
        <v>1.2342973554110479</v>
      </c>
      <c r="M58" s="27">
        <f t="shared" si="10"/>
        <v>1.1971533626754454</v>
      </c>
      <c r="N58" s="27">
        <f t="shared" si="10"/>
        <v>1.1630339266571152</v>
      </c>
      <c r="O58" s="27">
        <f t="shared" si="10"/>
        <v>1.1254706095213343</v>
      </c>
      <c r="P58" s="27">
        <f t="shared" si="10"/>
        <v>1.091856705312807</v>
      </c>
      <c r="Q58" s="27">
        <f t="shared" si="10"/>
        <v>1.0669812607921489</v>
      </c>
      <c r="R58" s="27">
        <f t="shared" si="10"/>
        <v>1.0347295307199531</v>
      </c>
      <c r="S58" s="27">
        <f t="shared" si="10"/>
        <v>1.0087753969845417</v>
      </c>
      <c r="T58" s="27">
        <f t="shared" si="10"/>
        <v>0.98797113142122683</v>
      </c>
      <c r="U58" s="27">
        <f t="shared" si="10"/>
        <v>0.96416678010092627</v>
      </c>
      <c r="V58" s="27">
        <f t="shared" si="10"/>
        <v>0.94528964098770651</v>
      </c>
      <c r="W58" s="27">
        <f t="shared" si="10"/>
        <v>0.9323062248481484</v>
      </c>
      <c r="X58" s="27">
        <f t="shared" si="10"/>
        <v>0.91751348321642179</v>
      </c>
      <c r="Y58" s="27">
        <f t="shared" si="10"/>
        <v>0.9001405679425748</v>
      </c>
      <c r="Z58" s="27">
        <f t="shared" si="10"/>
        <v>0.88356541356148854</v>
      </c>
      <c r="AA58" s="27">
        <f t="shared" si="10"/>
        <v>0.87180172459305683</v>
      </c>
      <c r="AB58" s="27">
        <f t="shared" si="10"/>
        <v>0.85327768367389112</v>
      </c>
      <c r="AC58" s="27">
        <f t="shared" si="10"/>
        <v>0.80770044330298862</v>
      </c>
      <c r="AD58" s="27">
        <f t="shared" si="10"/>
        <v>0.76234487483218583</v>
      </c>
      <c r="AE58" s="27">
        <f t="shared" si="10"/>
        <v>0.73693642836531559</v>
      </c>
      <c r="AF58" s="27">
        <f t="shared" si="10"/>
        <v>0.71686575621093518</v>
      </c>
      <c r="AG58" s="27">
        <f t="shared" si="10"/>
        <v>0.69734171449199434</v>
      </c>
      <c r="AH58" s="27">
        <f t="shared" si="10"/>
        <v>0.67834941557390604</v>
      </c>
      <c r="AI58" s="27">
        <f t="shared" si="10"/>
        <v>0.65987437729102416</v>
      </c>
    </row>
    <row r="59" spans="3:35" x14ac:dyDescent="0.25">
      <c r="C59" s="25">
        <v>41820</v>
      </c>
      <c r="F59" s="27">
        <f t="shared" si="9"/>
        <v>1.5248396274976628</v>
      </c>
      <c r="G59" s="27">
        <f t="shared" si="10"/>
        <v>1.4810119168029121</v>
      </c>
      <c r="H59" s="27">
        <f t="shared" si="10"/>
        <v>1.4182134066650538</v>
      </c>
      <c r="I59" s="27">
        <f t="shared" si="10"/>
        <v>1.36774738434147</v>
      </c>
      <c r="J59" s="27">
        <f t="shared" si="10"/>
        <v>1.3293699687851075</v>
      </c>
      <c r="K59" s="27">
        <f t="shared" si="10"/>
        <v>1.296226097045674</v>
      </c>
      <c r="L59" s="27">
        <f t="shared" si="10"/>
        <v>1.2645362661226769</v>
      </c>
      <c r="M59" s="27">
        <f t="shared" si="10"/>
        <v>1.2264822869280734</v>
      </c>
      <c r="N59" s="27">
        <f t="shared" si="10"/>
        <v>1.1915269627222116</v>
      </c>
      <c r="O59" s="27">
        <f t="shared" si="10"/>
        <v>1.1530433861465785</v>
      </c>
      <c r="P59" s="27">
        <f t="shared" si="10"/>
        <v>1.1186059787169069</v>
      </c>
      <c r="Q59" s="27">
        <f t="shared" si="10"/>
        <v>1.0931211135064332</v>
      </c>
      <c r="R59" s="27">
        <f t="shared" si="10"/>
        <v>1.0600792519625355</v>
      </c>
      <c r="S59" s="27">
        <f t="shared" si="10"/>
        <v>1.0334892708527599</v>
      </c>
      <c r="T59" s="27">
        <f t="shared" si="10"/>
        <v>1.0121753239504774</v>
      </c>
      <c r="U59" s="27">
        <f t="shared" si="10"/>
        <v>0.9877877925310159</v>
      </c>
      <c r="V59" s="27">
        <f t="shared" si="10"/>
        <v>0.96844818453083514</v>
      </c>
      <c r="W59" s="27">
        <f t="shared" si="10"/>
        <v>0.95514668915400514</v>
      </c>
      <c r="X59" s="27">
        <f t="shared" si="10"/>
        <v>0.93999154182528755</v>
      </c>
      <c r="Y59" s="27">
        <f t="shared" si="10"/>
        <v>0.92219300947346206</v>
      </c>
      <c r="Z59" s="27">
        <f t="shared" si="10"/>
        <v>0.905211782267895</v>
      </c>
      <c r="AA59" s="27">
        <f t="shared" si="10"/>
        <v>0.89315989601961299</v>
      </c>
      <c r="AB59" s="27">
        <f t="shared" si="10"/>
        <v>0.87418203672603578</v>
      </c>
      <c r="AC59" s="27">
        <f t="shared" si="10"/>
        <v>0.82748820472021134</v>
      </c>
      <c r="AD59" s="27">
        <f t="shared" si="10"/>
        <v>0.78102147532918842</v>
      </c>
      <c r="AE59" s="27">
        <f t="shared" si="10"/>
        <v>0.75499055021836359</v>
      </c>
      <c r="AF59" s="27">
        <f t="shared" si="10"/>
        <v>0.73442816894661522</v>
      </c>
      <c r="AG59" s="27">
        <f t="shared" si="10"/>
        <v>0.71442580994725502</v>
      </c>
      <c r="AH59" s="27">
        <f t="shared" si="10"/>
        <v>0.6949682208552268</v>
      </c>
      <c r="AI59" s="27">
        <f t="shared" si="10"/>
        <v>0.67604056470795371</v>
      </c>
    </row>
    <row r="60" spans="3:35" x14ac:dyDescent="0.25">
      <c r="C60" s="25">
        <v>42185</v>
      </c>
      <c r="F60" s="27">
        <f t="shared" si="9"/>
        <v>1.5627764588098028</v>
      </c>
      <c r="G60" s="27">
        <f t="shared" si="10"/>
        <v>1.5178583485494579</v>
      </c>
      <c r="H60" s="27">
        <f t="shared" si="10"/>
        <v>1.4534974600192812</v>
      </c>
      <c r="I60" s="27">
        <f t="shared" si="10"/>
        <v>1.4017758820678401</v>
      </c>
      <c r="J60" s="27">
        <f t="shared" si="10"/>
        <v>1.3624436660761379</v>
      </c>
      <c r="K60" s="27">
        <f t="shared" si="10"/>
        <v>1.3284752004262792</v>
      </c>
      <c r="L60" s="27">
        <f t="shared" si="10"/>
        <v>1.2959969510044733</v>
      </c>
      <c r="M60" s="27">
        <f t="shared" si="10"/>
        <v>1.2569962182212118</v>
      </c>
      <c r="N60" s="27">
        <f t="shared" si="10"/>
        <v>1.2211712325677162</v>
      </c>
      <c r="O60" s="27">
        <f t="shared" si="10"/>
        <v>1.1817302143526409</v>
      </c>
      <c r="P60" s="27">
        <f t="shared" si="10"/>
        <v>1.146436030844405</v>
      </c>
      <c r="Q60" s="27">
        <f t="shared" si="10"/>
        <v>1.1203171218859411</v>
      </c>
      <c r="R60" s="27">
        <f t="shared" si="10"/>
        <v>1.0864532043664346</v>
      </c>
      <c r="S60" s="27">
        <f t="shared" si="10"/>
        <v>1.05920168507929</v>
      </c>
      <c r="T60" s="27">
        <f t="shared" si="10"/>
        <v>1.037357463652627</v>
      </c>
      <c r="U60" s="27">
        <f t="shared" si="10"/>
        <v>1.0123631893017151</v>
      </c>
      <c r="V60" s="27">
        <f t="shared" si="10"/>
        <v>0.99254242680297911</v>
      </c>
      <c r="W60" s="27">
        <f t="shared" si="10"/>
        <v>0.97891000050252264</v>
      </c>
      <c r="X60" s="27">
        <f t="shared" si="10"/>
        <v>0.96337780482238999</v>
      </c>
      <c r="Y60" s="27">
        <f t="shared" si="10"/>
        <v>0.94513645874297081</v>
      </c>
      <c r="Z60" s="27">
        <f t="shared" si="10"/>
        <v>0.92773275173011549</v>
      </c>
      <c r="AA60" s="27">
        <f t="shared" si="10"/>
        <v>0.9153810238674438</v>
      </c>
      <c r="AB60" s="27">
        <f t="shared" si="10"/>
        <v>0.89593101010351917</v>
      </c>
      <c r="AC60" s="27">
        <f t="shared" si="10"/>
        <v>0.84807547164924069</v>
      </c>
      <c r="AD60" s="27">
        <f t="shared" si="10"/>
        <v>0.80045268594728169</v>
      </c>
      <c r="AE60" s="27">
        <f t="shared" si="10"/>
        <v>0.77377413154022145</v>
      </c>
      <c r="AF60" s="27">
        <f t="shared" si="10"/>
        <v>0.75270017411606005</v>
      </c>
      <c r="AG60" s="27">
        <f t="shared" si="10"/>
        <v>0.73220017188555619</v>
      </c>
      <c r="AH60" s="27">
        <f t="shared" si="10"/>
        <v>0.71225849301660082</v>
      </c>
      <c r="AI60" s="27">
        <f t="shared" si="10"/>
        <v>0.69285993141445579</v>
      </c>
    </row>
    <row r="61" spans="3:35" x14ac:dyDescent="0.25">
      <c r="C61" s="25">
        <v>42551</v>
      </c>
      <c r="F61" s="27">
        <f t="shared" si="9"/>
        <v>1.5863488588484138</v>
      </c>
      <c r="G61" s="27">
        <f t="shared" si="10"/>
        <v>1.5407532187609039</v>
      </c>
      <c r="H61" s="27">
        <f t="shared" si="10"/>
        <v>1.4754215320063733</v>
      </c>
      <c r="I61" s="27">
        <f t="shared" si="10"/>
        <v>1.4229198029851962</v>
      </c>
      <c r="J61" s="27">
        <f t="shared" si="10"/>
        <v>1.3829943129365838</v>
      </c>
      <c r="K61" s="27">
        <f t="shared" si="10"/>
        <v>1.3485134782550043</v>
      </c>
      <c r="L61" s="27">
        <f t="shared" si="10"/>
        <v>1.3155453377271427</v>
      </c>
      <c r="M61" s="27">
        <f t="shared" si="10"/>
        <v>1.2759563308693751</v>
      </c>
      <c r="N61" s="27">
        <f t="shared" si="10"/>
        <v>1.2395909730542429</v>
      </c>
      <c r="O61" s="27">
        <f t="shared" si="10"/>
        <v>1.199555039645728</v>
      </c>
      <c r="P61" s="27">
        <f t="shared" si="10"/>
        <v>1.1637284904187724</v>
      </c>
      <c r="Q61" s="27">
        <f t="shared" si="10"/>
        <v>1.1372156125295185</v>
      </c>
      <c r="R61" s="27">
        <f t="shared" si="10"/>
        <v>1.1028409029474979</v>
      </c>
      <c r="S61" s="27">
        <f t="shared" si="10"/>
        <v>1.0751783308122793</v>
      </c>
      <c r="T61" s="27">
        <f t="shared" si="10"/>
        <v>1.0530046184190112</v>
      </c>
      <c r="U61" s="27">
        <f t="shared" si="10"/>
        <v>1.0276333387514698</v>
      </c>
      <c r="V61" s="27">
        <f t="shared" si="10"/>
        <v>1.0075136064672239</v>
      </c>
      <c r="W61" s="27">
        <f t="shared" si="10"/>
        <v>0.99367555318509659</v>
      </c>
      <c r="X61" s="27">
        <f t="shared" si="10"/>
        <v>0.97790907503418179</v>
      </c>
      <c r="Y61" s="27">
        <f t="shared" si="10"/>
        <v>0.95939258256091797</v>
      </c>
      <c r="Z61" s="27">
        <f t="shared" si="10"/>
        <v>0.94172636382314567</v>
      </c>
      <c r="AA61" s="27">
        <f t="shared" si="10"/>
        <v>0.92918832660784356</v>
      </c>
      <c r="AB61" s="27">
        <f t="shared" si="10"/>
        <v>0.90944493530894566</v>
      </c>
      <c r="AC61" s="27">
        <f t="shared" si="10"/>
        <v>0.86086755983815211</v>
      </c>
      <c r="AD61" s="27">
        <f t="shared" si="10"/>
        <v>0.81252644788473771</v>
      </c>
      <c r="AE61" s="27">
        <f t="shared" si="10"/>
        <v>0.78544548304118178</v>
      </c>
      <c r="AF61" s="27">
        <f t="shared" si="10"/>
        <v>0.76405365305629758</v>
      </c>
      <c r="AG61" s="27">
        <f t="shared" si="10"/>
        <v>0.74324443561420939</v>
      </c>
      <c r="AH61" s="27">
        <f t="shared" si="10"/>
        <v>0.72300196309745457</v>
      </c>
      <c r="AI61" s="27">
        <f t="shared" si="10"/>
        <v>0.70331080004762214</v>
      </c>
    </row>
    <row r="62" spans="3:35" x14ac:dyDescent="0.25">
      <c r="C62" s="25">
        <v>42916</v>
      </c>
      <c r="F62" s="27">
        <f t="shared" ref="F62:F74" si="11">1/F27*(1+F$4)^0.5</f>
        <v>1.6066063901315948</v>
      </c>
      <c r="G62" s="27">
        <f t="shared" si="10"/>
        <v>1.5604284978488645</v>
      </c>
      <c r="H62" s="27">
        <f t="shared" si="10"/>
        <v>1.4942625313702804</v>
      </c>
      <c r="I62" s="27">
        <f t="shared" si="10"/>
        <v>1.4410903600235483</v>
      </c>
      <c r="J62" s="27">
        <f t="shared" si="10"/>
        <v>1.4006550250822793</v>
      </c>
      <c r="K62" s="27">
        <f t="shared" si="10"/>
        <v>1.3657338732640647</v>
      </c>
      <c r="L62" s="27">
        <f t="shared" si="10"/>
        <v>1.3323447325669362</v>
      </c>
      <c r="M62" s="27">
        <f t="shared" si="10"/>
        <v>1.2922501776763899</v>
      </c>
      <c r="N62" s="27">
        <f t="shared" si="10"/>
        <v>1.2554204375348517</v>
      </c>
      <c r="O62" s="27">
        <f t="shared" si="10"/>
        <v>1.2148732488819745</v>
      </c>
      <c r="P62" s="27">
        <f t="shared" si="10"/>
        <v>1.1785891978654943</v>
      </c>
      <c r="Q62" s="27">
        <f t="shared" si="10"/>
        <v>1.1517377529263431</v>
      </c>
      <c r="R62" s="27">
        <f t="shared" si="10"/>
        <v>1.1169240814155987</v>
      </c>
      <c r="S62" s="27">
        <f t="shared" si="10"/>
        <v>1.088908260739067</v>
      </c>
      <c r="T62" s="27">
        <f t="shared" si="10"/>
        <v>1.0664513920463723</v>
      </c>
      <c r="U62" s="27">
        <f t="shared" si="10"/>
        <v>1.0407561234348526</v>
      </c>
      <c r="V62" s="27">
        <f t="shared" si="10"/>
        <v>1.0203794639911841</v>
      </c>
      <c r="W62" s="27">
        <f t="shared" si="10"/>
        <v>1.0063647000216835</v>
      </c>
      <c r="X62" s="27">
        <f t="shared" si="10"/>
        <v>0.99039688537244042</v>
      </c>
      <c r="Y62" s="27">
        <f t="shared" si="10"/>
        <v>0.97164393896696644</v>
      </c>
      <c r="Z62" s="27">
        <f t="shared" si="10"/>
        <v>0.95375212421559363</v>
      </c>
      <c r="AA62" s="27">
        <f t="shared" si="10"/>
        <v>0.94105397740037477</v>
      </c>
      <c r="AB62" s="27">
        <f t="shared" si="10"/>
        <v>0.92105846478235931</v>
      </c>
      <c r="AC62" s="27">
        <f t="shared" si="10"/>
        <v>0.871860760625498</v>
      </c>
      <c r="AD62" s="27">
        <f t="shared" si="10"/>
        <v>0.82290233704973914</v>
      </c>
      <c r="AE62" s="27">
        <f t="shared" si="10"/>
        <v>0.79547555073731957</v>
      </c>
      <c r="AF62" s="27">
        <f t="shared" si="10"/>
        <v>0.77381054902056423</v>
      </c>
      <c r="AG62" s="27">
        <f t="shared" si="10"/>
        <v>0.75273559975602078</v>
      </c>
      <c r="AH62" s="27">
        <f t="shared" si="10"/>
        <v>0.73223463269818834</v>
      </c>
      <c r="AI62" s="27">
        <f t="shared" si="10"/>
        <v>0.71229201527924968</v>
      </c>
    </row>
    <row r="63" spans="3:35" x14ac:dyDescent="0.25">
      <c r="C63" s="25">
        <v>43281</v>
      </c>
      <c r="F63" s="27">
        <f t="shared" si="11"/>
        <v>1.6379134839328757</v>
      </c>
      <c r="G63" s="27">
        <f t="shared" si="10"/>
        <v>1.5908357473484418</v>
      </c>
      <c r="H63" s="27">
        <f t="shared" si="10"/>
        <v>1.5233804394781385</v>
      </c>
      <c r="I63" s="27">
        <f t="shared" si="10"/>
        <v>1.4691721299919123</v>
      </c>
      <c r="J63" s="27">
        <f t="shared" ref="G63:AI71" si="12">1/J28*(1+J$4)^0.5</f>
        <v>1.4279488529438096</v>
      </c>
      <c r="K63" s="27">
        <f t="shared" si="12"/>
        <v>1.392347211005341</v>
      </c>
      <c r="L63" s="27">
        <f t="shared" si="12"/>
        <v>1.3583074336829815</v>
      </c>
      <c r="M63" s="27">
        <f t="shared" si="12"/>
        <v>1.317431577287232</v>
      </c>
      <c r="N63" s="27">
        <f t="shared" si="12"/>
        <v>1.2798841553685203</v>
      </c>
      <c r="O63" s="27">
        <f t="shared" si="12"/>
        <v>1.238546844974356</v>
      </c>
      <c r="P63" s="27">
        <f t="shared" si="12"/>
        <v>1.2015557457377013</v>
      </c>
      <c r="Q63" s="27">
        <f t="shared" si="12"/>
        <v>1.1741810608123446</v>
      </c>
      <c r="R63" s="27">
        <f t="shared" si="12"/>
        <v>1.1386889935935736</v>
      </c>
      <c r="S63" s="27">
        <f t="shared" si="12"/>
        <v>1.1101272433531937</v>
      </c>
      <c r="T63" s="27">
        <f t="shared" si="12"/>
        <v>1.0872327694704764</v>
      </c>
      <c r="U63" s="27">
        <f t="shared" si="12"/>
        <v>1.0610367906728084</v>
      </c>
      <c r="V63" s="27">
        <f t="shared" si="12"/>
        <v>1.0402630619827593</v>
      </c>
      <c r="W63" s="27">
        <f t="shared" si="12"/>
        <v>1.0259751996782271</v>
      </c>
      <c r="X63" s="27">
        <f t="shared" si="12"/>
        <v>1.0096962286224764</v>
      </c>
      <c r="Y63" s="27">
        <f t="shared" si="12"/>
        <v>0.99057785341267746</v>
      </c>
      <c r="Z63" s="27">
        <f t="shared" si="12"/>
        <v>0.97233739027664912</v>
      </c>
      <c r="AA63" s="27">
        <f t="shared" si="12"/>
        <v>0.95939180135246815</v>
      </c>
      <c r="AB63" s="27">
        <f t="shared" si="12"/>
        <v>0.93900664669581624</v>
      </c>
      <c r="AC63" s="27">
        <f t="shared" si="12"/>
        <v>0.88885025275139573</v>
      </c>
      <c r="AD63" s="27">
        <f t="shared" si="12"/>
        <v>0.83893780212292257</v>
      </c>
      <c r="AE63" s="27">
        <f t="shared" si="12"/>
        <v>0.81097656444953181</v>
      </c>
      <c r="AF63" s="27">
        <f t="shared" si="12"/>
        <v>0.78888938823806687</v>
      </c>
      <c r="AG63" s="27">
        <f t="shared" si="12"/>
        <v>0.76740376252063791</v>
      </c>
      <c r="AH63" s="27">
        <f t="shared" si="12"/>
        <v>0.74650330389932185</v>
      </c>
      <c r="AI63" s="27">
        <f t="shared" si="12"/>
        <v>0.72617207518267357</v>
      </c>
    </row>
    <row r="64" spans="3:35" x14ac:dyDescent="0.25">
      <c r="C64" s="25">
        <v>43646</v>
      </c>
      <c r="F64" s="27">
        <f t="shared" si="11"/>
        <v>1.669220577734156</v>
      </c>
      <c r="G64" s="27">
        <f t="shared" si="12"/>
        <v>1.6212429968480182</v>
      </c>
      <c r="H64" s="27">
        <f t="shared" si="12"/>
        <v>1.5524983475859955</v>
      </c>
      <c r="I64" s="27">
        <f t="shared" si="12"/>
        <v>1.4972538999602756</v>
      </c>
      <c r="J64" s="27">
        <f t="shared" si="12"/>
        <v>1.4552426808053396</v>
      </c>
      <c r="K64" s="27">
        <f t="shared" si="12"/>
        <v>1.4189605487466168</v>
      </c>
      <c r="L64" s="27">
        <f t="shared" si="12"/>
        <v>1.3842701347990269</v>
      </c>
      <c r="M64" s="27">
        <f t="shared" si="12"/>
        <v>1.3426129768980744</v>
      </c>
      <c r="N64" s="27">
        <f t="shared" si="12"/>
        <v>1.3043478732021889</v>
      </c>
      <c r="O64" s="27">
        <f t="shared" si="12"/>
        <v>1.2622204410667375</v>
      </c>
      <c r="P64" s="27">
        <f t="shared" si="12"/>
        <v>1.2245222936099085</v>
      </c>
      <c r="Q64" s="27">
        <f t="shared" si="12"/>
        <v>1.1966243686983464</v>
      </c>
      <c r="R64" s="27">
        <f t="shared" si="12"/>
        <v>1.1604539057715484</v>
      </c>
      <c r="S64" s="27">
        <f t="shared" si="12"/>
        <v>1.1313462259673206</v>
      </c>
      <c r="T64" s="27">
        <f t="shared" si="12"/>
        <v>1.1080141468945806</v>
      </c>
      <c r="U64" s="27">
        <f t="shared" si="12"/>
        <v>1.0813174579107643</v>
      </c>
      <c r="V64" s="27">
        <f t="shared" si="12"/>
        <v>1.0601466599743343</v>
      </c>
      <c r="W64" s="27">
        <f t="shared" si="12"/>
        <v>1.0455856993347707</v>
      </c>
      <c r="X64" s="27">
        <f t="shared" si="12"/>
        <v>1.0289955718725126</v>
      </c>
      <c r="Y64" s="27">
        <f t="shared" si="12"/>
        <v>1.0095117678583887</v>
      </c>
      <c r="Z64" s="27">
        <f t="shared" si="12"/>
        <v>0.99092265633770504</v>
      </c>
      <c r="AA64" s="27">
        <f t="shared" si="12"/>
        <v>0.97772962530456164</v>
      </c>
      <c r="AB64" s="27">
        <f t="shared" si="12"/>
        <v>0.95695482860927372</v>
      </c>
      <c r="AC64" s="27">
        <f t="shared" si="12"/>
        <v>0.90583974487729402</v>
      </c>
      <c r="AD64" s="27">
        <f t="shared" si="12"/>
        <v>0.85497326719610656</v>
      </c>
      <c r="AE64" s="27">
        <f t="shared" si="12"/>
        <v>0.82647757816174483</v>
      </c>
      <c r="AF64" s="27">
        <f t="shared" si="12"/>
        <v>0.80396822745557006</v>
      </c>
      <c r="AG64" s="27">
        <f t="shared" si="12"/>
        <v>0.78207192528525582</v>
      </c>
      <c r="AH64" s="27">
        <f t="shared" si="12"/>
        <v>0.76077197510045602</v>
      </c>
      <c r="AI64" s="27">
        <f t="shared" si="12"/>
        <v>0.74005213508609813</v>
      </c>
    </row>
    <row r="65" spans="1:35" x14ac:dyDescent="0.25">
      <c r="C65" s="25">
        <v>44012</v>
      </c>
      <c r="F65" s="27">
        <f t="shared" si="11"/>
        <v>1.6999424288580978</v>
      </c>
      <c r="G65" s="27">
        <f t="shared" si="12"/>
        <v>1.6510818250108656</v>
      </c>
      <c r="H65" s="27">
        <f t="shared" si="12"/>
        <v>1.5810719368053698</v>
      </c>
      <c r="I65" s="27">
        <f t="shared" si="12"/>
        <v>1.5248107202049435</v>
      </c>
      <c r="J65" s="27">
        <f t="shared" si="12"/>
        <v>1.4820262884275239</v>
      </c>
      <c r="K65" s="27">
        <f t="shared" si="12"/>
        <v>1.4450763870671068</v>
      </c>
      <c r="L65" s="27">
        <f t="shared" si="12"/>
        <v>1.4097474992431811</v>
      </c>
      <c r="M65" s="27">
        <f t="shared" si="12"/>
        <v>1.3673236451845423</v>
      </c>
      <c r="N65" s="27">
        <f t="shared" si="12"/>
        <v>1.3283542757764626</v>
      </c>
      <c r="O65" s="27">
        <f t="shared" si="12"/>
        <v>1.2854514921293159</v>
      </c>
      <c r="P65" s="27">
        <f t="shared" si="12"/>
        <v>1.2470595137376983</v>
      </c>
      <c r="Q65" s="27">
        <f t="shared" si="12"/>
        <v>1.2186481300854328</v>
      </c>
      <c r="R65" s="27">
        <f t="shared" si="12"/>
        <v>1.1818119531170372</v>
      </c>
      <c r="S65" s="27">
        <f t="shared" si="12"/>
        <v>1.1521685491446332</v>
      </c>
      <c r="T65" s="27">
        <f t="shared" si="12"/>
        <v>1.1284070453036834</v>
      </c>
      <c r="U65" s="27">
        <f t="shared" si="12"/>
        <v>1.1012190062158704</v>
      </c>
      <c r="V65" s="27">
        <f t="shared" si="12"/>
        <v>1.0796585616916536</v>
      </c>
      <c r="W65" s="27">
        <f t="shared" si="12"/>
        <v>1.0648296079114845</v>
      </c>
      <c r="X65" s="27">
        <f t="shared" si="12"/>
        <v>1.0479341406799823</v>
      </c>
      <c r="Y65" s="27">
        <f t="shared" si="12"/>
        <v>1.0280917390459665</v>
      </c>
      <c r="Z65" s="27">
        <f t="shared" si="12"/>
        <v>1.0091604966383991</v>
      </c>
      <c r="AA65" s="27">
        <f t="shared" si="12"/>
        <v>0.99572464908317337</v>
      </c>
      <c r="AB65" s="27">
        <f t="shared" si="12"/>
        <v>0.97456749416649968</v>
      </c>
      <c r="AC65" s="27">
        <f t="shared" si="12"/>
        <v>0.92251164202227498</v>
      </c>
      <c r="AD65" s="27">
        <f t="shared" si="12"/>
        <v>0.87070897150032955</v>
      </c>
      <c r="AE65" s="27">
        <f t="shared" si="12"/>
        <v>0.841688821931593</v>
      </c>
      <c r="AF65" s="27">
        <f t="shared" si="12"/>
        <v>0.81876518869708381</v>
      </c>
      <c r="AG65" s="27">
        <f t="shared" si="12"/>
        <v>0.79646588710032196</v>
      </c>
      <c r="AH65" s="27">
        <f t="shared" si="12"/>
        <v>0.77477391329248912</v>
      </c>
      <c r="AI65" s="27">
        <f t="shared" si="12"/>
        <v>0.75367272652940065</v>
      </c>
    </row>
    <row r="66" spans="1:35" x14ac:dyDescent="0.25">
      <c r="C66" s="25">
        <v>44377</v>
      </c>
      <c r="F66" s="27">
        <f t="shared" si="11"/>
        <v>1.7145718817742603</v>
      </c>
      <c r="G66" s="27">
        <f t="shared" si="12"/>
        <v>1.6652907908026973</v>
      </c>
      <c r="H66" s="27">
        <f t="shared" si="12"/>
        <v>1.5946784078622147</v>
      </c>
      <c r="I66" s="27">
        <f t="shared" si="12"/>
        <v>1.5379330155595468</v>
      </c>
      <c r="J66" s="27">
        <f t="shared" si="12"/>
        <v>1.4947803872952303</v>
      </c>
      <c r="K66" s="27">
        <f t="shared" si="12"/>
        <v>1.4575125005530543</v>
      </c>
      <c r="L66" s="27">
        <f t="shared" si="12"/>
        <v>1.4218795775499207</v>
      </c>
      <c r="M66" s="27">
        <f t="shared" si="12"/>
        <v>1.3790906300828598</v>
      </c>
      <c r="N66" s="27">
        <f t="shared" si="12"/>
        <v>1.3397858960499258</v>
      </c>
      <c r="O66" s="27">
        <f t="shared" si="12"/>
        <v>1.2965138973972099</v>
      </c>
      <c r="P66" s="27">
        <f t="shared" si="12"/>
        <v>1.25779152332236</v>
      </c>
      <c r="Q66" s="27">
        <f t="shared" si="12"/>
        <v>1.2291356355078547</v>
      </c>
      <c r="R66" s="27">
        <f t="shared" si="12"/>
        <v>1.191982451852984</v>
      </c>
      <c r="S66" s="27">
        <f t="shared" si="12"/>
        <v>1.1620839411338297</v>
      </c>
      <c r="T66" s="27">
        <f t="shared" si="12"/>
        <v>1.1381179493080178</v>
      </c>
      <c r="U66" s="27">
        <f t="shared" si="12"/>
        <v>1.1106959339802065</v>
      </c>
      <c r="V66" s="27">
        <f t="shared" si="12"/>
        <v>1.0889499434618055</v>
      </c>
      <c r="W66" s="27">
        <f t="shared" si="12"/>
        <v>1.0739933739003957</v>
      </c>
      <c r="X66" s="27">
        <f t="shared" si="12"/>
        <v>1.0569525067787773</v>
      </c>
      <c r="Y66" s="27">
        <f t="shared" si="12"/>
        <v>1.0369393443733845</v>
      </c>
      <c r="Z66" s="27">
        <f t="shared" si="12"/>
        <v>1.0178451824958725</v>
      </c>
      <c r="AA66" s="27">
        <f t="shared" si="12"/>
        <v>1.0042937080253693</v>
      </c>
      <c r="AB66" s="27">
        <f t="shared" si="12"/>
        <v>0.98295447776517875</v>
      </c>
      <c r="AC66" s="27">
        <f t="shared" si="12"/>
        <v>0.93045064066274197</v>
      </c>
      <c r="AD66" s="27">
        <f t="shared" si="12"/>
        <v>0.87820216402614981</v>
      </c>
      <c r="AE66" s="27">
        <f t="shared" si="12"/>
        <v>0.84893227134580629</v>
      </c>
      <c r="AF66" s="27">
        <f t="shared" si="12"/>
        <v>0.82581136071685191</v>
      </c>
      <c r="AG66" s="27">
        <f t="shared" si="12"/>
        <v>0.80332015463130568</v>
      </c>
      <c r="AH66" s="27">
        <f t="shared" si="12"/>
        <v>0.78144150290774272</v>
      </c>
      <c r="AI66" s="27">
        <f t="shared" si="12"/>
        <v>0.76015872245478255</v>
      </c>
    </row>
    <row r="67" spans="1:35" x14ac:dyDescent="0.25">
      <c r="C67" s="25">
        <v>44742</v>
      </c>
      <c r="F67" s="27">
        <f t="shared" si="11"/>
        <v>1.7745526387305264</v>
      </c>
      <c r="G67" s="27">
        <f t="shared" si="12"/>
        <v>1.7235475505492073</v>
      </c>
      <c r="H67" s="27">
        <f t="shared" si="12"/>
        <v>1.6504649391952777</v>
      </c>
      <c r="I67" s="27">
        <f t="shared" si="12"/>
        <v>1.5917344265134215</v>
      </c>
      <c r="J67" s="27">
        <f t="shared" si="12"/>
        <v>1.5470721926528277</v>
      </c>
      <c r="K67" s="27">
        <f t="shared" si="12"/>
        <v>1.5085005658454389</v>
      </c>
      <c r="L67" s="27">
        <f t="shared" si="12"/>
        <v>1.4716210986075542</v>
      </c>
      <c r="M67" s="27">
        <f t="shared" si="12"/>
        <v>1.427335268165963</v>
      </c>
      <c r="N67" s="27">
        <f t="shared" si="12"/>
        <v>1.3866555391711264</v>
      </c>
      <c r="O67" s="27">
        <f t="shared" si="12"/>
        <v>1.3418697589955764</v>
      </c>
      <c r="P67" s="27">
        <f t="shared" si="12"/>
        <v>1.3017927626194732</v>
      </c>
      <c r="Q67" s="27">
        <f t="shared" si="12"/>
        <v>1.2721344077397845</v>
      </c>
      <c r="R67" s="27">
        <f t="shared" si="12"/>
        <v>1.2336814966703666</v>
      </c>
      <c r="S67" s="27">
        <f t="shared" si="12"/>
        <v>1.2027370482895354</v>
      </c>
      <c r="T67" s="27">
        <f t="shared" si="12"/>
        <v>1.1779326557257899</v>
      </c>
      <c r="U67" s="27">
        <f t="shared" si="12"/>
        <v>1.149551337813985</v>
      </c>
      <c r="V67" s="27">
        <f t="shared" si="12"/>
        <v>1.1270446087194284</v>
      </c>
      <c r="W67" s="27">
        <f t="shared" si="12"/>
        <v>1.1115648144549315</v>
      </c>
      <c r="X67" s="27">
        <f t="shared" si="12"/>
        <v>1.0939278077838368</v>
      </c>
      <c r="Y67" s="27">
        <f t="shared" si="12"/>
        <v>1.0732145262157979</v>
      </c>
      <c r="Z67" s="27">
        <f t="shared" si="12"/>
        <v>1.0534523945115131</v>
      </c>
      <c r="AA67" s="27">
        <f t="shared" si="12"/>
        <v>1.0394268496883727</v>
      </c>
      <c r="AB67" s="27">
        <f t="shared" si="12"/>
        <v>1.0173411105197625</v>
      </c>
      <c r="AC67" s="27">
        <f t="shared" si="12"/>
        <v>0.96300053508865691</v>
      </c>
      <c r="AD67" s="27">
        <f t="shared" si="12"/>
        <v>0.90892425338201333</v>
      </c>
      <c r="AE67" s="27">
        <f t="shared" si="12"/>
        <v>0.87863041394408103</v>
      </c>
      <c r="AF67" s="27">
        <f t="shared" si="12"/>
        <v>0.85470066599790218</v>
      </c>
      <c r="AG67" s="27">
        <f t="shared" si="12"/>
        <v>0.83142265150833927</v>
      </c>
      <c r="AH67" s="27">
        <f t="shared" si="12"/>
        <v>0.80877862033028314</v>
      </c>
      <c r="AI67" s="27">
        <f t="shared" si="12"/>
        <v>0.78675130574884899</v>
      </c>
    </row>
    <row r="68" spans="1:35" x14ac:dyDescent="0.25">
      <c r="C68" s="25">
        <v>45107</v>
      </c>
      <c r="F68" s="27">
        <f t="shared" si="11"/>
        <v>1.9135324414340724</v>
      </c>
      <c r="G68" s="27">
        <f t="shared" si="12"/>
        <v>1.8585327255716111</v>
      </c>
      <c r="H68" s="27">
        <f t="shared" si="12"/>
        <v>1.7797264142353046</v>
      </c>
      <c r="I68" s="27">
        <f t="shared" si="12"/>
        <v>1.7163962323821564</v>
      </c>
      <c r="J68" s="27">
        <f t="shared" si="12"/>
        <v>1.6682361318960421</v>
      </c>
      <c r="K68" s="27">
        <f t="shared" si="12"/>
        <v>1.6266436439619412</v>
      </c>
      <c r="L68" s="27">
        <f t="shared" si="12"/>
        <v>1.5868758425215839</v>
      </c>
      <c r="M68" s="27">
        <f t="shared" si="12"/>
        <v>1.5391216246999837</v>
      </c>
      <c r="N68" s="27">
        <f t="shared" si="12"/>
        <v>1.4952559317690302</v>
      </c>
      <c r="O68" s="27">
        <f t="shared" si="12"/>
        <v>1.4469626090405723</v>
      </c>
      <c r="P68" s="27">
        <f t="shared" si="12"/>
        <v>1.4037468536737605</v>
      </c>
      <c r="Q68" s="27">
        <f t="shared" si="12"/>
        <v>1.3717657092527935</v>
      </c>
      <c r="R68" s="27">
        <f t="shared" si="12"/>
        <v>1.3303012346618628</v>
      </c>
      <c r="S68" s="27">
        <f t="shared" si="12"/>
        <v>1.2969332721869025</v>
      </c>
      <c r="T68" s="27">
        <f t="shared" si="12"/>
        <v>1.2701862437669689</v>
      </c>
      <c r="U68" s="27">
        <f t="shared" si="12"/>
        <v>1.2395821515751793</v>
      </c>
      <c r="V68" s="27">
        <f t="shared" si="12"/>
        <v>1.2153127355358717</v>
      </c>
      <c r="W68" s="27">
        <f t="shared" si="12"/>
        <v>1.1986205913495884</v>
      </c>
      <c r="X68" s="27">
        <f t="shared" si="12"/>
        <v>1.1796022857223896</v>
      </c>
      <c r="Y68" s="27">
        <f t="shared" si="12"/>
        <v>1.1572667768262686</v>
      </c>
      <c r="Z68" s="27">
        <f t="shared" si="12"/>
        <v>1.1359569101575098</v>
      </c>
      <c r="AA68" s="27">
        <f t="shared" si="12"/>
        <v>1.1208329096392349</v>
      </c>
      <c r="AB68" s="27">
        <f t="shared" si="12"/>
        <v>1.0970174547072131</v>
      </c>
      <c r="AC68" s="27">
        <f t="shared" si="12"/>
        <v>1.0384210221730943</v>
      </c>
      <c r="AD68" s="27">
        <f t="shared" si="12"/>
        <v>0.98010958237730716</v>
      </c>
      <c r="AE68" s="27">
        <f t="shared" si="12"/>
        <v>0.94744318337910816</v>
      </c>
      <c r="AF68" s="27">
        <f t="shared" si="12"/>
        <v>0.92163930018570173</v>
      </c>
      <c r="AG68" s="27">
        <f t="shared" si="12"/>
        <v>0.89653819305268589</v>
      </c>
      <c r="AH68" s="27">
        <f t="shared" si="12"/>
        <v>0.87212072167519405</v>
      </c>
      <c r="AI68" s="27">
        <f t="shared" si="12"/>
        <v>0.84836826703997903</v>
      </c>
    </row>
    <row r="69" spans="1:35" x14ac:dyDescent="0.25">
      <c r="C69" s="25">
        <v>45473</v>
      </c>
      <c r="F69" s="27">
        <f t="shared" si="11"/>
        <v>1.9919872715328681</v>
      </c>
      <c r="G69" s="27">
        <f t="shared" si="12"/>
        <v>1.9347325673200459</v>
      </c>
      <c r="H69" s="27">
        <f t="shared" si="12"/>
        <v>1.8526951972189512</v>
      </c>
      <c r="I69" s="27">
        <f t="shared" si="12"/>
        <v>1.7867684779098243</v>
      </c>
      <c r="J69" s="27">
        <f t="shared" si="12"/>
        <v>1.7366338133037795</v>
      </c>
      <c r="K69" s="27">
        <f t="shared" si="12"/>
        <v>1.6933360333643803</v>
      </c>
      <c r="L69" s="27">
        <f t="shared" si="12"/>
        <v>1.6519377520649685</v>
      </c>
      <c r="M69" s="27">
        <f t="shared" si="12"/>
        <v>1.6022256113126827</v>
      </c>
      <c r="N69" s="27">
        <f t="shared" si="12"/>
        <v>1.55656142497156</v>
      </c>
      <c r="O69" s="27">
        <f t="shared" si="12"/>
        <v>1.5062880760112354</v>
      </c>
      <c r="P69" s="27">
        <f t="shared" si="12"/>
        <v>1.4613004746743843</v>
      </c>
      <c r="Q69" s="27">
        <f t="shared" si="12"/>
        <v>1.4280081033321577</v>
      </c>
      <c r="R69" s="27">
        <f t="shared" si="12"/>
        <v>1.3848435852829988</v>
      </c>
      <c r="S69" s="27">
        <f t="shared" si="12"/>
        <v>1.3501075363465647</v>
      </c>
      <c r="T69" s="27">
        <f t="shared" si="12"/>
        <v>1.3222638797614141</v>
      </c>
      <c r="U69" s="27">
        <f t="shared" si="12"/>
        <v>1.2904050197897612</v>
      </c>
      <c r="V69" s="27">
        <f t="shared" si="12"/>
        <v>1.2651405576928421</v>
      </c>
      <c r="W69" s="27">
        <f t="shared" si="12"/>
        <v>1.2477640355949209</v>
      </c>
      <c r="X69" s="27">
        <f t="shared" si="12"/>
        <v>1.2279659794370075</v>
      </c>
      <c r="Y69" s="27">
        <f t="shared" si="12"/>
        <v>1.2047147146761454</v>
      </c>
      <c r="Z69" s="27">
        <f t="shared" si="12"/>
        <v>1.1825311434739672</v>
      </c>
      <c r="AA69" s="27">
        <f t="shared" si="12"/>
        <v>1.1667870589344433</v>
      </c>
      <c r="AB69" s="27">
        <f t="shared" si="12"/>
        <v>1.1419951703502087</v>
      </c>
      <c r="AC69" s="27">
        <f t="shared" si="12"/>
        <v>1.0809962840821912</v>
      </c>
      <c r="AD69" s="27">
        <f t="shared" si="12"/>
        <v>1.0202940752547767</v>
      </c>
      <c r="AE69" s="27">
        <f t="shared" si="12"/>
        <v>0.98628835389765146</v>
      </c>
      <c r="AF69" s="27">
        <f t="shared" si="12"/>
        <v>0.95942651149331548</v>
      </c>
      <c r="AG69" s="27">
        <f t="shared" si="12"/>
        <v>0.93329625896784596</v>
      </c>
      <c r="AH69" s="27">
        <f t="shared" si="12"/>
        <v>0.90787767126387708</v>
      </c>
      <c r="AI69" s="27">
        <f t="shared" si="12"/>
        <v>0.88315136598861821</v>
      </c>
    </row>
    <row r="70" spans="1:35" x14ac:dyDescent="0.25">
      <c r="C70" s="25">
        <v>45838</v>
      </c>
      <c r="F70" s="27">
        <f t="shared" si="11"/>
        <v>2.0477585552303297</v>
      </c>
      <c r="G70" s="27">
        <f t="shared" si="12"/>
        <v>1.9889008446141534</v>
      </c>
      <c r="H70" s="27">
        <f t="shared" si="12"/>
        <v>1.9045666077071872</v>
      </c>
      <c r="I70" s="27">
        <f t="shared" si="12"/>
        <v>1.8367940845526358</v>
      </c>
      <c r="J70" s="27">
        <f t="shared" si="12"/>
        <v>1.7852557590684421</v>
      </c>
      <c r="K70" s="27">
        <f t="shared" si="12"/>
        <v>1.7407457360575236</v>
      </c>
      <c r="L70" s="27">
        <f t="shared" si="12"/>
        <v>1.6981883934910387</v>
      </c>
      <c r="M70" s="27">
        <f t="shared" si="12"/>
        <v>1.6470844216037224</v>
      </c>
      <c r="N70" s="27">
        <f t="shared" si="12"/>
        <v>1.6001417379912366</v>
      </c>
      <c r="O70" s="27">
        <f t="shared" si="12"/>
        <v>1.5484608452943847</v>
      </c>
      <c r="P70" s="27">
        <f t="shared" si="12"/>
        <v>1.5022136895854339</v>
      </c>
      <c r="Q70" s="27">
        <f t="shared" si="12"/>
        <v>1.4679892047133556</v>
      </c>
      <c r="R70" s="27">
        <f t="shared" si="12"/>
        <v>1.4236161746339311</v>
      </c>
      <c r="S70" s="27">
        <f t="shared" si="12"/>
        <v>1.3879075923548156</v>
      </c>
      <c r="T70" s="27">
        <f t="shared" si="12"/>
        <v>1.3592843743272918</v>
      </c>
      <c r="U70" s="27">
        <f t="shared" si="12"/>
        <v>1.326533536006606</v>
      </c>
      <c r="V70" s="27">
        <f t="shared" si="12"/>
        <v>1.3005617242678456</v>
      </c>
      <c r="W70" s="27">
        <f t="shared" si="12"/>
        <v>1.282698697583551</v>
      </c>
      <c r="X70" s="27">
        <f t="shared" si="12"/>
        <v>1.2623463391856478</v>
      </c>
      <c r="Y70" s="27">
        <f t="shared" si="12"/>
        <v>1.2384440899020257</v>
      </c>
      <c r="Z70" s="27">
        <f t="shared" si="12"/>
        <v>1.2156394272598465</v>
      </c>
      <c r="AA70" s="27">
        <f t="shared" si="12"/>
        <v>1.1994545428126331</v>
      </c>
      <c r="AB70" s="27">
        <f t="shared" si="12"/>
        <v>1.1739685356105807</v>
      </c>
      <c r="AC70" s="27">
        <f t="shared" si="12"/>
        <v>1.111261814036635</v>
      </c>
      <c r="AD70" s="27">
        <f t="shared" si="12"/>
        <v>1.0488600762222853</v>
      </c>
      <c r="AE70" s="27">
        <f t="shared" si="12"/>
        <v>1.0139022690962156</v>
      </c>
      <c r="AF70" s="27">
        <f t="shared" si="12"/>
        <v>0.98628835389765146</v>
      </c>
      <c r="AG70" s="27">
        <f t="shared" si="12"/>
        <v>0.95942651149331548</v>
      </c>
      <c r="AH70" s="27">
        <f t="shared" si="12"/>
        <v>0.93329625896784596</v>
      </c>
      <c r="AI70" s="27">
        <f t="shared" si="12"/>
        <v>0.90787767126387708</v>
      </c>
    </row>
    <row r="71" spans="1:35" x14ac:dyDescent="0.25">
      <c r="C71" s="25">
        <v>46203</v>
      </c>
      <c r="F71" s="27">
        <f t="shared" si="11"/>
        <v>2.1050913128035091</v>
      </c>
      <c r="G71" s="27">
        <f t="shared" si="12"/>
        <v>2.0445857151132194</v>
      </c>
      <c r="H71" s="27">
        <f t="shared" si="12"/>
        <v>1.9578903041570193</v>
      </c>
      <c r="I71" s="27">
        <f t="shared" si="12"/>
        <v>1.8882202986893217</v>
      </c>
      <c r="J71" s="27">
        <f t="shared" si="12"/>
        <v>1.8352390128946141</v>
      </c>
      <c r="K71" s="27">
        <f t="shared" si="12"/>
        <v>1.7894828066594362</v>
      </c>
      <c r="L71" s="27">
        <f t="shared" si="12"/>
        <v>1.7457339516472623</v>
      </c>
      <c r="M71" s="27">
        <f t="shared" si="12"/>
        <v>1.6931991803994655</v>
      </c>
      <c r="N71" s="27">
        <f t="shared" si="12"/>
        <v>1.6449422043902933</v>
      </c>
      <c r="O71" s="27">
        <f t="shared" si="12"/>
        <v>1.5918143598130132</v>
      </c>
      <c r="P71" s="27">
        <f t="shared" si="12"/>
        <v>1.544272384966358</v>
      </c>
      <c r="Q71" s="27">
        <f t="shared" si="12"/>
        <v>1.5090896894257289</v>
      </c>
      <c r="R71" s="27">
        <f t="shared" si="12"/>
        <v>1.4634743116242872</v>
      </c>
      <c r="S71" s="27">
        <f t="shared" si="12"/>
        <v>1.4267659671974999</v>
      </c>
      <c r="T71" s="27">
        <f t="shared" si="12"/>
        <v>1.3973413617134594</v>
      </c>
      <c r="U71" s="27">
        <f t="shared" si="12"/>
        <v>1.3636735716022599</v>
      </c>
      <c r="V71" s="27">
        <f t="shared" si="12"/>
        <v>1.3369746059798779</v>
      </c>
      <c r="W71" s="27">
        <f t="shared" si="12"/>
        <v>1.3186114536456148</v>
      </c>
      <c r="X71" s="27">
        <f t="shared" si="12"/>
        <v>1.2976892737582155</v>
      </c>
      <c r="Y71" s="27">
        <f t="shared" si="12"/>
        <v>1.2731178138100201</v>
      </c>
      <c r="Z71" s="27">
        <f t="shared" si="12"/>
        <v>1.2496746705269166</v>
      </c>
      <c r="AA71" s="27">
        <f t="shared" si="12"/>
        <v>1.2330366447393861</v>
      </c>
      <c r="AB71" s="27">
        <f t="shared" si="12"/>
        <v>1.2068370851174495</v>
      </c>
      <c r="AC71" s="27">
        <f t="shared" si="12"/>
        <v>1.1423747125869859</v>
      </c>
      <c r="AD71" s="27">
        <f t="shared" si="12"/>
        <v>1.0782258626938626</v>
      </c>
      <c r="AE71" s="27">
        <f t="shared" si="12"/>
        <v>1.0422893134811684</v>
      </c>
      <c r="AF71" s="27">
        <f t="shared" si="12"/>
        <v>1.0139022690962156</v>
      </c>
      <c r="AG71" s="27">
        <f t="shared" ref="G71:AI74" si="13">1/AG36*(1+AG$4)^0.5</f>
        <v>0.98628835389765146</v>
      </c>
      <c r="AH71" s="27">
        <f t="shared" si="13"/>
        <v>0.95942651149331548</v>
      </c>
      <c r="AI71" s="27">
        <f t="shared" si="13"/>
        <v>0.93329625896784596</v>
      </c>
    </row>
    <row r="72" spans="1:35" x14ac:dyDescent="0.25">
      <c r="C72" s="25">
        <v>46568</v>
      </c>
      <c r="F72" s="27">
        <f t="shared" si="11"/>
        <v>2.1640292621032966</v>
      </c>
      <c r="G72" s="27">
        <f t="shared" si="13"/>
        <v>2.1018296401075838</v>
      </c>
      <c r="H72" s="27">
        <f t="shared" si="13"/>
        <v>2.0127069473967243</v>
      </c>
      <c r="I72" s="27">
        <f t="shared" si="13"/>
        <v>1.9410863342641733</v>
      </c>
      <c r="J72" s="27">
        <f t="shared" si="13"/>
        <v>1.8866216884284954</v>
      </c>
      <c r="K72" s="27">
        <f t="shared" si="13"/>
        <v>1.8395844085663273</v>
      </c>
      <c r="L72" s="27">
        <f t="shared" si="13"/>
        <v>1.7946106813678739</v>
      </c>
      <c r="M72" s="27">
        <f t="shared" si="13"/>
        <v>1.7406050515091243</v>
      </c>
      <c r="N72" s="27">
        <f t="shared" si="13"/>
        <v>1.6909969857927782</v>
      </c>
      <c r="O72" s="27">
        <f t="shared" si="13"/>
        <v>1.6363816778493923</v>
      </c>
      <c r="P72" s="27">
        <f t="shared" si="13"/>
        <v>1.5875086317631752</v>
      </c>
      <c r="Q72" s="27">
        <f t="shared" si="13"/>
        <v>1.551340897752532</v>
      </c>
      <c r="R72" s="27">
        <f t="shared" si="13"/>
        <v>1.5044483892120104</v>
      </c>
      <c r="S72" s="27">
        <f t="shared" si="13"/>
        <v>1.4667122914856174</v>
      </c>
      <c r="T72" s="27">
        <f t="shared" si="13"/>
        <v>1.4364638614502918</v>
      </c>
      <c r="U72" s="27">
        <f t="shared" si="13"/>
        <v>1.401853446905396</v>
      </c>
      <c r="V72" s="27">
        <f t="shared" si="13"/>
        <v>1.3744069686821889</v>
      </c>
      <c r="W72" s="27">
        <f t="shared" si="13"/>
        <v>1.3555296882743935</v>
      </c>
      <c r="X72" s="27">
        <f t="shared" si="13"/>
        <v>1.3340217331429729</v>
      </c>
      <c r="Y72" s="27">
        <f t="shared" si="13"/>
        <v>1.3087623260963117</v>
      </c>
      <c r="Z72" s="27">
        <f t="shared" si="13"/>
        <v>1.2846628261117941</v>
      </c>
      <c r="AA72" s="27">
        <f t="shared" si="13"/>
        <v>1.2675589720182183</v>
      </c>
      <c r="AB72" s="27">
        <f t="shared" si="13"/>
        <v>1.2406258820704079</v>
      </c>
      <c r="AC72" s="27">
        <f t="shared" si="13"/>
        <v>1.1743587041992753</v>
      </c>
      <c r="AD72" s="27">
        <f t="shared" si="13"/>
        <v>1.1084138269131143</v>
      </c>
      <c r="AE72" s="27">
        <f t="shared" si="13"/>
        <v>1.0714711329775644</v>
      </c>
      <c r="AF72" s="27">
        <f t="shared" si="13"/>
        <v>1.0422893134811684</v>
      </c>
      <c r="AG72" s="27">
        <f t="shared" si="13"/>
        <v>1.0139022690962156</v>
      </c>
      <c r="AH72" s="27">
        <f t="shared" si="13"/>
        <v>0.98628835389765146</v>
      </c>
      <c r="AI72" s="27">
        <f t="shared" si="13"/>
        <v>0.95942651149331548</v>
      </c>
    </row>
    <row r="73" spans="1:35" x14ac:dyDescent="0.25">
      <c r="C73" s="25">
        <v>46934</v>
      </c>
      <c r="F73" s="27">
        <f t="shared" si="11"/>
        <v>2.224617344984718</v>
      </c>
      <c r="G73" s="27">
        <f t="shared" si="13"/>
        <v>2.1606762697107782</v>
      </c>
      <c r="H73" s="27">
        <f t="shared" si="13"/>
        <v>2.069058336668772</v>
      </c>
      <c r="I73" s="27">
        <f t="shared" si="13"/>
        <v>1.9954325031260889</v>
      </c>
      <c r="J73" s="27">
        <f t="shared" si="13"/>
        <v>1.9394429664149562</v>
      </c>
      <c r="K73" s="27">
        <f t="shared" si="13"/>
        <v>1.8910887456681551</v>
      </c>
      <c r="L73" s="27">
        <f t="shared" si="13"/>
        <v>1.8448558525431105</v>
      </c>
      <c r="M73" s="27">
        <f t="shared" si="13"/>
        <v>1.7893381832516013</v>
      </c>
      <c r="N73" s="27">
        <f t="shared" si="13"/>
        <v>1.7383412002734404</v>
      </c>
      <c r="O73" s="27">
        <f t="shared" si="13"/>
        <v>1.6821967832453408</v>
      </c>
      <c r="P73" s="27">
        <f t="shared" si="13"/>
        <v>1.6319553988381987</v>
      </c>
      <c r="Q73" s="27">
        <f t="shared" si="13"/>
        <v>1.5947750474363562</v>
      </c>
      <c r="R73" s="27">
        <f t="shared" si="13"/>
        <v>1.5465696512913438</v>
      </c>
      <c r="S73" s="27">
        <f t="shared" si="13"/>
        <v>1.5077770254224219</v>
      </c>
      <c r="T73" s="27">
        <f t="shared" si="13"/>
        <v>1.4766817055514976</v>
      </c>
      <c r="U73" s="27">
        <f t="shared" si="13"/>
        <v>1.4411022751519049</v>
      </c>
      <c r="V73" s="27">
        <f t="shared" si="13"/>
        <v>1.4128873556111459</v>
      </c>
      <c r="W73" s="27">
        <f t="shared" si="13"/>
        <v>1.3934815526690425</v>
      </c>
      <c r="X73" s="27">
        <f t="shared" si="13"/>
        <v>1.3713714218688671</v>
      </c>
      <c r="Y73" s="27">
        <f t="shared" si="13"/>
        <v>1.3454048067107078</v>
      </c>
      <c r="Z73" s="27">
        <f t="shared" si="13"/>
        <v>1.3206305734737185</v>
      </c>
      <c r="AA73" s="27">
        <f t="shared" si="13"/>
        <v>1.3030478489010968</v>
      </c>
      <c r="AB73" s="27">
        <f t="shared" si="13"/>
        <v>1.2753606913837818</v>
      </c>
      <c r="AC73" s="27">
        <f t="shared" si="13"/>
        <v>1.2072381775726573</v>
      </c>
      <c r="AD73" s="27">
        <f t="shared" si="13"/>
        <v>1.1394469880574574</v>
      </c>
      <c r="AE73" s="27">
        <f t="shared" si="13"/>
        <v>1.1014699795489822</v>
      </c>
      <c r="AF73" s="27">
        <f t="shared" si="13"/>
        <v>1.0714711329775644</v>
      </c>
      <c r="AG73" s="27">
        <f t="shared" si="13"/>
        <v>1.0422893134811684</v>
      </c>
      <c r="AH73" s="27">
        <f t="shared" si="13"/>
        <v>1.0139022690962156</v>
      </c>
      <c r="AI73" s="27">
        <f t="shared" si="13"/>
        <v>0.98628835389765146</v>
      </c>
    </row>
    <row r="74" spans="1:35" x14ac:dyDescent="0.25">
      <c r="C74" s="25">
        <v>47299</v>
      </c>
      <c r="F74" s="27">
        <f t="shared" si="11"/>
        <v>2.2869017615763769</v>
      </c>
      <c r="G74" s="27">
        <f t="shared" si="13"/>
        <v>2.2211704761439761</v>
      </c>
      <c r="H74" s="27">
        <f t="shared" si="13"/>
        <v>2.1269874415029379</v>
      </c>
      <c r="I74" s="27">
        <f t="shared" si="13"/>
        <v>2.0513002457675076</v>
      </c>
      <c r="J74" s="27">
        <f t="shared" si="13"/>
        <v>1.9937431245739681</v>
      </c>
      <c r="K74" s="27">
        <f t="shared" si="13"/>
        <v>1.9440350914801814</v>
      </c>
      <c r="L74" s="27">
        <f t="shared" si="13"/>
        <v>1.8965077785385651</v>
      </c>
      <c r="M74" s="27">
        <f t="shared" si="13"/>
        <v>1.8394357360196127</v>
      </c>
      <c r="N74" s="27">
        <f t="shared" si="13"/>
        <v>1.7870109491362585</v>
      </c>
      <c r="O74" s="27">
        <f t="shared" si="13"/>
        <v>1.7292946113158674</v>
      </c>
      <c r="P74" s="27">
        <f t="shared" si="13"/>
        <v>1.6776465781097256</v>
      </c>
      <c r="Q74" s="27">
        <f t="shared" si="13"/>
        <v>1.6394252582460678</v>
      </c>
      <c r="R74" s="27">
        <f t="shared" si="13"/>
        <v>1.5898702165171841</v>
      </c>
      <c r="S74" s="27">
        <f t="shared" si="13"/>
        <v>1.5499914820301883</v>
      </c>
      <c r="T74" s="27">
        <f t="shared" si="13"/>
        <v>1.5180255612618747</v>
      </c>
      <c r="U74" s="27">
        <f t="shared" si="13"/>
        <v>1.4814499846845592</v>
      </c>
      <c r="V74" s="27">
        <f t="shared" si="13"/>
        <v>1.4524451091512616</v>
      </c>
      <c r="W74" s="27">
        <f t="shared" si="13"/>
        <v>1.4324959862006783</v>
      </c>
      <c r="X74" s="27">
        <f t="shared" si="13"/>
        <v>1.4097668201310174</v>
      </c>
      <c r="Y74" s="27">
        <f t="shared" si="13"/>
        <v>1.3830731965821201</v>
      </c>
      <c r="Z74" s="27">
        <f t="shared" si="13"/>
        <v>1.3576053390383929</v>
      </c>
      <c r="AA74" s="27">
        <f t="shared" si="13"/>
        <v>1.3395303366614257</v>
      </c>
      <c r="AB74" s="27">
        <f t="shared" si="13"/>
        <v>1.3110679993331045</v>
      </c>
      <c r="AC74" s="27">
        <f t="shared" si="13"/>
        <v>1.2410382042364818</v>
      </c>
      <c r="AD74" s="27">
        <f t="shared" si="13"/>
        <v>1.1713490097908936</v>
      </c>
      <c r="AE74" s="27">
        <f t="shared" si="13"/>
        <v>1.1323087281652779</v>
      </c>
      <c r="AF74" s="27">
        <f t="shared" si="13"/>
        <v>1.1014699795489822</v>
      </c>
      <c r="AG74" s="27">
        <f t="shared" si="13"/>
        <v>1.0714711329775644</v>
      </c>
      <c r="AH74" s="27">
        <f t="shared" si="13"/>
        <v>1.0422893134811684</v>
      </c>
      <c r="AI74" s="27">
        <f t="shared" si="13"/>
        <v>1.0139022690962156</v>
      </c>
    </row>
    <row r="77" spans="1:35" x14ac:dyDescent="0.25">
      <c r="AC77" s="30"/>
    </row>
    <row r="79" spans="1:35" x14ac:dyDescent="0.25">
      <c r="AC79" s="29"/>
    </row>
    <row r="80" spans="1:35" x14ac:dyDescent="0.25">
      <c r="A80" s="31"/>
    </row>
  </sheetData>
  <mergeCells count="2">
    <mergeCell ref="B10:B12"/>
    <mergeCell ref="B45:B47"/>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9C886-C320-4595-8754-090450EB6BB9}">
  <dimension ref="A1:T39"/>
  <sheetViews>
    <sheetView zoomScaleNormal="100" workbookViewId="0">
      <selection activeCell="J12" sqref="J12"/>
    </sheetView>
  </sheetViews>
  <sheetFormatPr defaultRowHeight="15" x14ac:dyDescent="0.25"/>
  <cols>
    <col min="1" max="1" width="6.28515625" customWidth="1"/>
    <col min="2" max="2" width="10.28515625" customWidth="1"/>
    <col min="3" max="3" width="12.5703125" customWidth="1"/>
    <col min="4" max="4" width="15.7109375" customWidth="1"/>
    <col min="5" max="5" width="16.7109375" customWidth="1"/>
    <col min="6" max="6" width="5.28515625" customWidth="1"/>
    <col min="7" max="7" width="13.7109375" customWidth="1"/>
    <col min="8" max="8" width="15.5703125" customWidth="1"/>
    <col min="9" max="10" width="17.28515625" customWidth="1"/>
    <col min="11" max="11" width="4" customWidth="1"/>
    <col min="12" max="12" width="13.7109375" customWidth="1"/>
    <col min="13" max="13" width="9.7109375" customWidth="1"/>
    <col min="14" max="14" width="2.7109375" customWidth="1"/>
    <col min="15" max="15" width="4.42578125" customWidth="1"/>
    <col min="16" max="16" width="1.7109375" customWidth="1"/>
    <col min="17" max="17" width="6.7109375" customWidth="1"/>
    <col min="18" max="18" width="4" customWidth="1"/>
    <col min="19" max="19" width="12.28515625" customWidth="1"/>
    <col min="20" max="20" width="9" customWidth="1"/>
  </cols>
  <sheetData>
    <row r="1" spans="1:20" ht="0.75" customHeight="1" x14ac:dyDescent="0.25">
      <c r="A1" s="64"/>
      <c r="B1" s="117" t="s">
        <v>239</v>
      </c>
      <c r="C1" s="117"/>
      <c r="D1" s="117"/>
      <c r="E1" s="117"/>
      <c r="F1" s="117"/>
      <c r="G1" s="117"/>
      <c r="H1" s="117"/>
      <c r="I1" s="117"/>
      <c r="J1" s="117"/>
      <c r="K1" s="117"/>
      <c r="L1" s="117"/>
      <c r="M1" s="117"/>
      <c r="N1" s="117"/>
      <c r="O1" s="117"/>
      <c r="P1" s="117"/>
      <c r="Q1" s="117"/>
      <c r="R1" s="117"/>
      <c r="S1" s="117"/>
      <c r="T1" s="117"/>
    </row>
    <row r="2" spans="1:20" ht="20.65" customHeight="1" x14ac:dyDescent="0.25">
      <c r="A2" s="65"/>
      <c r="B2" s="117"/>
      <c r="C2" s="117"/>
      <c r="D2" s="117"/>
      <c r="E2" s="117"/>
      <c r="F2" s="117"/>
      <c r="G2" s="117"/>
      <c r="H2" s="117"/>
      <c r="I2" s="117"/>
      <c r="J2" s="117"/>
      <c r="K2" s="117"/>
      <c r="L2" s="117"/>
      <c r="M2" s="117"/>
      <c r="N2" s="117"/>
      <c r="O2" s="117"/>
      <c r="P2" s="117"/>
      <c r="Q2" s="117"/>
      <c r="R2" s="117"/>
      <c r="S2" s="117"/>
      <c r="T2" s="117"/>
    </row>
    <row r="3" spans="1:20" ht="14.1" customHeight="1" x14ac:dyDescent="0.25">
      <c r="A3" s="118"/>
      <c r="B3" s="118"/>
      <c r="C3" s="118"/>
      <c r="D3" s="118"/>
      <c r="E3" s="118"/>
      <c r="F3" s="118"/>
      <c r="G3" s="118"/>
      <c r="H3" s="118"/>
      <c r="I3" s="118"/>
      <c r="J3" s="118"/>
      <c r="K3" s="118"/>
      <c r="L3" s="118"/>
      <c r="M3" s="118"/>
      <c r="N3" s="118"/>
      <c r="Q3" s="119"/>
      <c r="R3" s="119"/>
      <c r="S3" s="119"/>
    </row>
    <row r="4" spans="1:20" ht="7.15" customHeight="1" x14ac:dyDescent="0.25">
      <c r="Q4" s="119"/>
      <c r="R4" s="119"/>
      <c r="S4" s="119"/>
    </row>
    <row r="5" spans="1:20" ht="5.65" customHeight="1" x14ac:dyDescent="0.25">
      <c r="A5" s="120" t="s">
        <v>240</v>
      </c>
      <c r="B5" s="120"/>
      <c r="C5" s="120"/>
      <c r="D5" s="120"/>
      <c r="E5" s="120"/>
      <c r="F5" s="120"/>
      <c r="G5" s="120"/>
      <c r="H5" s="120"/>
      <c r="I5" s="120"/>
      <c r="J5" s="120"/>
      <c r="K5" s="120"/>
      <c r="L5" s="120"/>
      <c r="M5" s="120"/>
      <c r="N5" s="120"/>
      <c r="Q5" s="119"/>
      <c r="R5" s="119"/>
      <c r="S5" s="119"/>
    </row>
    <row r="6" spans="1:20" ht="8.65" customHeight="1" x14ac:dyDescent="0.25">
      <c r="A6" s="120"/>
      <c r="B6" s="120"/>
      <c r="C6" s="120"/>
      <c r="D6" s="120"/>
      <c r="E6" s="120"/>
      <c r="F6" s="120"/>
      <c r="G6" s="120"/>
      <c r="H6" s="120"/>
      <c r="I6" s="120"/>
      <c r="J6" s="120"/>
      <c r="K6" s="120"/>
      <c r="L6" s="120"/>
      <c r="M6" s="120"/>
      <c r="N6" s="120"/>
    </row>
    <row r="7" spans="1:20" ht="18.75" customHeight="1" x14ac:dyDescent="0.25"/>
    <row r="8" spans="1:20" s="67" customFormat="1" ht="41.25" customHeight="1" x14ac:dyDescent="0.2">
      <c r="A8" s="115"/>
      <c r="B8" s="116"/>
      <c r="C8" s="116"/>
      <c r="D8" s="116"/>
      <c r="E8" s="66" t="s">
        <v>241</v>
      </c>
      <c r="F8" s="121" t="s">
        <v>242</v>
      </c>
      <c r="G8" s="121"/>
      <c r="H8" s="66" t="s">
        <v>243</v>
      </c>
      <c r="I8" s="66" t="s">
        <v>244</v>
      </c>
      <c r="J8" s="66" t="s">
        <v>222</v>
      </c>
      <c r="K8" s="121" t="s">
        <v>245</v>
      </c>
      <c r="L8" s="121"/>
      <c r="M8" s="121" t="s">
        <v>246</v>
      </c>
      <c r="N8" s="121"/>
      <c r="O8" s="121"/>
      <c r="P8" s="121" t="s">
        <v>247</v>
      </c>
      <c r="Q8" s="121"/>
      <c r="R8" s="121"/>
      <c r="S8" s="122" t="s">
        <v>248</v>
      </c>
      <c r="T8" s="123"/>
    </row>
    <row r="9" spans="1:20" s="67" customFormat="1" ht="18.75" customHeight="1" x14ac:dyDescent="0.2">
      <c r="A9" s="115" t="s">
        <v>249</v>
      </c>
      <c r="B9" s="116"/>
      <c r="C9" s="116"/>
      <c r="D9" s="116"/>
      <c r="E9" s="147"/>
      <c r="F9" s="148"/>
      <c r="G9" s="148"/>
      <c r="H9" s="149"/>
      <c r="I9" s="150"/>
      <c r="J9" s="149"/>
      <c r="K9" s="148"/>
      <c r="L9" s="148"/>
      <c r="M9" s="148"/>
      <c r="N9" s="148"/>
      <c r="O9" s="148"/>
      <c r="P9" s="148"/>
      <c r="Q9" s="148"/>
      <c r="R9" s="148"/>
      <c r="S9" s="151"/>
      <c r="T9" s="152"/>
    </row>
    <row r="10" spans="1:20" s="67" customFormat="1" ht="15.75" customHeight="1" x14ac:dyDescent="0.2">
      <c r="A10" s="114"/>
      <c r="B10" s="114"/>
      <c r="C10" s="114"/>
      <c r="D10" s="114"/>
      <c r="E10" s="114"/>
      <c r="F10" s="114"/>
      <c r="G10" s="114"/>
      <c r="H10" s="114"/>
      <c r="I10" s="114"/>
      <c r="J10" s="114"/>
      <c r="K10" s="114"/>
      <c r="L10" s="114"/>
      <c r="M10" s="114"/>
      <c r="N10" s="114"/>
      <c r="O10" s="114"/>
      <c r="P10" s="114"/>
      <c r="Q10" s="114"/>
      <c r="R10" s="114"/>
      <c r="S10" s="114"/>
      <c r="T10" s="114"/>
    </row>
    <row r="12" spans="1:20" ht="21" x14ac:dyDescent="0.35">
      <c r="C12" s="68" t="s">
        <v>250</v>
      </c>
      <c r="I12" s="69" t="s">
        <v>251</v>
      </c>
      <c r="J12" s="153"/>
    </row>
    <row r="13" spans="1:20" x14ac:dyDescent="0.25">
      <c r="C13" s="60">
        <v>1</v>
      </c>
      <c r="D13" t="s">
        <v>252</v>
      </c>
    </row>
    <row r="14" spans="1:20" x14ac:dyDescent="0.25">
      <c r="C14" s="60">
        <v>2</v>
      </c>
      <c r="D14" t="s">
        <v>253</v>
      </c>
      <c r="J14" s="72"/>
    </row>
    <row r="15" spans="1:20" x14ac:dyDescent="0.25">
      <c r="C15" s="60">
        <v>3</v>
      </c>
      <c r="D15" t="s">
        <v>254</v>
      </c>
      <c r="J15" s="98"/>
    </row>
    <row r="16" spans="1:20" x14ac:dyDescent="0.25">
      <c r="C16" s="60">
        <v>4</v>
      </c>
      <c r="D16" t="s">
        <v>255</v>
      </c>
    </row>
    <row r="17" spans="3:10" x14ac:dyDescent="0.25">
      <c r="C17" s="60">
        <v>5</v>
      </c>
      <c r="D17" s="103" t="s">
        <v>256</v>
      </c>
      <c r="J17" s="72"/>
    </row>
    <row r="18" spans="3:10" x14ac:dyDescent="0.25">
      <c r="C18" s="60">
        <v>6</v>
      </c>
      <c r="D18" t="s">
        <v>257</v>
      </c>
    </row>
    <row r="19" spans="3:10" x14ac:dyDescent="0.25">
      <c r="C19" s="60"/>
      <c r="E19" t="s">
        <v>258</v>
      </c>
    </row>
    <row r="20" spans="3:10" x14ac:dyDescent="0.25">
      <c r="C20" s="60"/>
      <c r="E20" t="s">
        <v>259</v>
      </c>
    </row>
    <row r="21" spans="3:10" x14ac:dyDescent="0.25">
      <c r="C21" s="60"/>
      <c r="E21" t="s">
        <v>260</v>
      </c>
    </row>
    <row r="22" spans="3:10" x14ac:dyDescent="0.25">
      <c r="C22" s="60"/>
      <c r="E22" t="s">
        <v>261</v>
      </c>
    </row>
    <row r="23" spans="3:10" x14ac:dyDescent="0.25">
      <c r="C23" s="60">
        <v>7</v>
      </c>
      <c r="D23" t="s">
        <v>262</v>
      </c>
    </row>
    <row r="24" spans="3:10" x14ac:dyDescent="0.25">
      <c r="C24" s="60">
        <v>8</v>
      </c>
      <c r="D24" t="s">
        <v>263</v>
      </c>
    </row>
    <row r="25" spans="3:10" x14ac:dyDescent="0.25">
      <c r="C25" s="60"/>
      <c r="E25" t="s">
        <v>264</v>
      </c>
    </row>
    <row r="26" spans="3:10" x14ac:dyDescent="0.25">
      <c r="C26" s="60"/>
      <c r="E26" t="s">
        <v>265</v>
      </c>
    </row>
    <row r="27" spans="3:10" x14ac:dyDescent="0.25">
      <c r="C27" s="60"/>
      <c r="E27" t="s">
        <v>266</v>
      </c>
    </row>
    <row r="28" spans="3:10" x14ac:dyDescent="0.25">
      <c r="C28" s="60"/>
      <c r="E28" t="s">
        <v>267</v>
      </c>
    </row>
    <row r="29" spans="3:10" x14ac:dyDescent="0.25">
      <c r="C29" s="60"/>
      <c r="E29" t="s">
        <v>268</v>
      </c>
    </row>
    <row r="30" spans="3:10" x14ac:dyDescent="0.25">
      <c r="C30" s="60"/>
      <c r="E30" t="s">
        <v>269</v>
      </c>
    </row>
    <row r="31" spans="3:10" x14ac:dyDescent="0.25">
      <c r="C31" s="60"/>
      <c r="E31" t="s">
        <v>270</v>
      </c>
    </row>
    <row r="32" spans="3:10" x14ac:dyDescent="0.25">
      <c r="C32" s="60"/>
      <c r="E32" t="s">
        <v>271</v>
      </c>
    </row>
    <row r="33" spans="3:5" x14ac:dyDescent="0.25">
      <c r="C33" s="60"/>
      <c r="E33" t="s">
        <v>272</v>
      </c>
    </row>
    <row r="34" spans="3:5" x14ac:dyDescent="0.25">
      <c r="C34" s="60">
        <v>9</v>
      </c>
      <c r="D34" t="s">
        <v>273</v>
      </c>
    </row>
    <row r="35" spans="3:5" x14ac:dyDescent="0.25">
      <c r="C35" s="60">
        <v>10</v>
      </c>
      <c r="D35" t="s">
        <v>274</v>
      </c>
    </row>
    <row r="36" spans="3:5" x14ac:dyDescent="0.25">
      <c r="C36" s="60">
        <v>11</v>
      </c>
      <c r="D36" t="s">
        <v>275</v>
      </c>
    </row>
    <row r="37" spans="3:5" x14ac:dyDescent="0.25">
      <c r="C37" s="60">
        <v>12</v>
      </c>
      <c r="D37" t="s">
        <v>276</v>
      </c>
    </row>
    <row r="38" spans="3:5" x14ac:dyDescent="0.25">
      <c r="C38" s="60">
        <v>13</v>
      </c>
      <c r="D38" t="s">
        <v>277</v>
      </c>
    </row>
    <row r="39" spans="3:5" x14ac:dyDescent="0.25">
      <c r="C39" s="60">
        <v>14</v>
      </c>
      <c r="D39" t="s">
        <v>278</v>
      </c>
    </row>
  </sheetData>
  <mergeCells count="17">
    <mergeCell ref="B1:T2"/>
    <mergeCell ref="A3:N3"/>
    <mergeCell ref="Q3:S5"/>
    <mergeCell ref="A5:N6"/>
    <mergeCell ref="A8:D8"/>
    <mergeCell ref="F8:G8"/>
    <mergeCell ref="K8:L8"/>
    <mergeCell ref="M8:O8"/>
    <mergeCell ref="P8:R8"/>
    <mergeCell ref="S8:T8"/>
    <mergeCell ref="A10:T10"/>
    <mergeCell ref="A9:D9"/>
    <mergeCell ref="F9:G9"/>
    <mergeCell ref="K9:L9"/>
    <mergeCell ref="M9:O9"/>
    <mergeCell ref="P9:R9"/>
    <mergeCell ref="S9:T9"/>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39979-93FC-4B8F-8BDC-EE36FDB8838B}">
  <dimension ref="A1:T39"/>
  <sheetViews>
    <sheetView workbookViewId="0">
      <selection activeCell="J12" sqref="J12"/>
    </sheetView>
  </sheetViews>
  <sheetFormatPr defaultRowHeight="15" x14ac:dyDescent="0.25"/>
  <cols>
    <col min="1" max="1" width="0.28515625" customWidth="1"/>
    <col min="2" max="2" width="10.28515625" customWidth="1"/>
    <col min="3" max="3" width="12.5703125" customWidth="1"/>
    <col min="4" max="4" width="15.7109375" customWidth="1"/>
    <col min="5" max="5" width="16.7109375" customWidth="1"/>
    <col min="6" max="6" width="5.28515625" customWidth="1"/>
    <col min="7" max="7" width="13.7109375" customWidth="1"/>
    <col min="8" max="8" width="15.5703125" customWidth="1"/>
    <col min="9" max="10" width="17.28515625" customWidth="1"/>
    <col min="11" max="11" width="4" customWidth="1"/>
    <col min="12" max="12" width="13.7109375" customWidth="1"/>
    <col min="13" max="13" width="9.7109375" customWidth="1"/>
    <col min="14" max="14" width="2.7109375" customWidth="1"/>
    <col min="15" max="15" width="4.42578125" customWidth="1"/>
    <col min="16" max="16" width="1.7109375" customWidth="1"/>
    <col min="17" max="17" width="6.7109375" customWidth="1"/>
    <col min="18" max="18" width="4" customWidth="1"/>
    <col min="19" max="19" width="12.28515625" customWidth="1"/>
    <col min="20" max="20" width="9" customWidth="1"/>
  </cols>
  <sheetData>
    <row r="1" spans="1:20" ht="0.75" customHeight="1" x14ac:dyDescent="0.25">
      <c r="A1" s="64"/>
      <c r="B1" s="117" t="s">
        <v>239</v>
      </c>
      <c r="C1" s="117"/>
      <c r="D1" s="117"/>
      <c r="E1" s="117"/>
      <c r="F1" s="117"/>
      <c r="G1" s="117"/>
      <c r="H1" s="117"/>
      <c r="I1" s="117"/>
      <c r="J1" s="117"/>
      <c r="K1" s="117"/>
      <c r="L1" s="117"/>
      <c r="M1" s="117"/>
      <c r="N1" s="117"/>
      <c r="O1" s="117"/>
      <c r="P1" s="117"/>
      <c r="Q1" s="117"/>
      <c r="R1" s="117"/>
      <c r="S1" s="117"/>
      <c r="T1" s="117"/>
    </row>
    <row r="2" spans="1:20" ht="18.75" x14ac:dyDescent="0.25">
      <c r="A2" s="65"/>
      <c r="B2" s="117"/>
      <c r="C2" s="117"/>
      <c r="D2" s="117"/>
      <c r="E2" s="117"/>
      <c r="F2" s="117"/>
      <c r="G2" s="117"/>
      <c r="H2" s="117"/>
      <c r="I2" s="117"/>
      <c r="J2" s="117"/>
      <c r="K2" s="117"/>
      <c r="L2" s="117"/>
      <c r="M2" s="117"/>
      <c r="N2" s="117"/>
      <c r="O2" s="117"/>
      <c r="P2" s="117"/>
      <c r="Q2" s="117"/>
      <c r="R2" s="117"/>
      <c r="S2" s="117"/>
      <c r="T2" s="117"/>
    </row>
    <row r="3" spans="1:20" ht="15.75" x14ac:dyDescent="0.25">
      <c r="A3" s="118"/>
      <c r="B3" s="118"/>
      <c r="C3" s="118"/>
      <c r="D3" s="118"/>
      <c r="E3" s="118"/>
      <c r="F3" s="118"/>
      <c r="G3" s="118"/>
      <c r="H3" s="118"/>
      <c r="I3" s="118"/>
      <c r="J3" s="118"/>
      <c r="K3" s="118"/>
      <c r="L3" s="118"/>
      <c r="M3" s="118"/>
      <c r="N3" s="118"/>
      <c r="Q3" s="119"/>
      <c r="R3" s="119"/>
      <c r="S3" s="119"/>
    </row>
    <row r="4" spans="1:20" ht="7.15" customHeight="1" x14ac:dyDescent="0.25">
      <c r="Q4" s="119"/>
      <c r="R4" s="119"/>
      <c r="S4" s="119"/>
    </row>
    <row r="5" spans="1:20" ht="5.65" customHeight="1" x14ac:dyDescent="0.25">
      <c r="A5" s="120" t="s">
        <v>240</v>
      </c>
      <c r="B5" s="120"/>
      <c r="C5" s="120"/>
      <c r="D5" s="120"/>
      <c r="E5" s="120"/>
      <c r="F5" s="120"/>
      <c r="G5" s="120"/>
      <c r="H5" s="120"/>
      <c r="I5" s="120"/>
      <c r="J5" s="120"/>
      <c r="K5" s="120"/>
      <c r="L5" s="120"/>
      <c r="M5" s="120"/>
      <c r="N5" s="120"/>
      <c r="Q5" s="119"/>
      <c r="R5" s="119"/>
      <c r="S5" s="119"/>
    </row>
    <row r="6" spans="1:20" ht="8.65" customHeight="1" x14ac:dyDescent="0.25">
      <c r="A6" s="120"/>
      <c r="B6" s="120"/>
      <c r="C6" s="120"/>
      <c r="D6" s="120"/>
      <c r="E6" s="120"/>
      <c r="F6" s="120"/>
      <c r="G6" s="120"/>
      <c r="H6" s="120"/>
      <c r="I6" s="120"/>
      <c r="J6" s="120"/>
      <c r="K6" s="120"/>
      <c r="L6" s="120"/>
      <c r="M6" s="120"/>
      <c r="N6" s="120"/>
    </row>
    <row r="7" spans="1:20" ht="18.75" customHeight="1" x14ac:dyDescent="0.25"/>
    <row r="8" spans="1:20" s="67" customFormat="1" ht="25.5" x14ac:dyDescent="0.2">
      <c r="A8" s="115"/>
      <c r="B8" s="116"/>
      <c r="C8" s="116"/>
      <c r="D8" s="116"/>
      <c r="E8" s="66" t="s">
        <v>241</v>
      </c>
      <c r="F8" s="121" t="s">
        <v>242</v>
      </c>
      <c r="G8" s="121"/>
      <c r="H8" s="66" t="s">
        <v>243</v>
      </c>
      <c r="I8" s="66" t="s">
        <v>244</v>
      </c>
      <c r="J8" s="66" t="s">
        <v>222</v>
      </c>
      <c r="K8" s="121" t="s">
        <v>245</v>
      </c>
      <c r="L8" s="121"/>
      <c r="M8" s="121" t="s">
        <v>246</v>
      </c>
      <c r="N8" s="121"/>
      <c r="O8" s="121"/>
      <c r="P8" s="121" t="s">
        <v>247</v>
      </c>
      <c r="Q8" s="121"/>
      <c r="R8" s="121"/>
      <c r="S8" s="122" t="s">
        <v>248</v>
      </c>
      <c r="T8" s="123"/>
    </row>
    <row r="9" spans="1:20" s="67" customFormat="1" ht="12.75" x14ac:dyDescent="0.2">
      <c r="A9" s="115" t="s">
        <v>249</v>
      </c>
      <c r="B9" s="116"/>
      <c r="C9" s="116"/>
      <c r="D9" s="116"/>
      <c r="E9" s="147"/>
      <c r="F9" s="148"/>
      <c r="G9" s="148"/>
      <c r="H9" s="149"/>
      <c r="I9" s="150"/>
      <c r="J9" s="149"/>
      <c r="K9" s="148"/>
      <c r="L9" s="148"/>
      <c r="M9" s="148"/>
      <c r="N9" s="148"/>
      <c r="O9" s="148"/>
      <c r="P9" s="148"/>
      <c r="Q9" s="148"/>
      <c r="R9" s="148"/>
      <c r="S9" s="151"/>
      <c r="T9" s="152"/>
    </row>
    <row r="10" spans="1:20" s="67" customFormat="1" ht="12.75" x14ac:dyDescent="0.2">
      <c r="A10" s="114"/>
      <c r="B10" s="114"/>
      <c r="C10" s="114"/>
      <c r="D10" s="114"/>
      <c r="E10" s="114"/>
      <c r="F10" s="114"/>
      <c r="G10" s="114"/>
      <c r="H10" s="114"/>
      <c r="I10" s="114"/>
      <c r="J10" s="114"/>
      <c r="K10" s="114"/>
      <c r="L10" s="114"/>
      <c r="M10" s="114"/>
      <c r="N10" s="114"/>
      <c r="O10" s="114"/>
      <c r="P10" s="114"/>
      <c r="Q10" s="114"/>
      <c r="R10" s="114"/>
      <c r="S10" s="114"/>
      <c r="T10" s="114"/>
    </row>
    <row r="12" spans="1:20" ht="21" x14ac:dyDescent="0.35">
      <c r="C12" s="68" t="s">
        <v>250</v>
      </c>
      <c r="I12" s="69" t="s">
        <v>251</v>
      </c>
      <c r="J12" s="153"/>
    </row>
    <row r="13" spans="1:20" x14ac:dyDescent="0.25">
      <c r="C13" s="60">
        <v>1</v>
      </c>
      <c r="D13" t="s">
        <v>252</v>
      </c>
    </row>
    <row r="14" spans="1:20" x14ac:dyDescent="0.25">
      <c r="C14" s="60">
        <v>2</v>
      </c>
      <c r="D14" t="s">
        <v>253</v>
      </c>
      <c r="J14" s="72"/>
    </row>
    <row r="15" spans="1:20" x14ac:dyDescent="0.25">
      <c r="C15" s="60">
        <v>3</v>
      </c>
      <c r="D15" t="s">
        <v>254</v>
      </c>
      <c r="J15" s="98"/>
    </row>
    <row r="16" spans="1:20" x14ac:dyDescent="0.25">
      <c r="C16" s="60">
        <v>4</v>
      </c>
      <c r="D16" t="s">
        <v>255</v>
      </c>
    </row>
    <row r="17" spans="3:10" x14ac:dyDescent="0.25">
      <c r="C17" s="102">
        <v>5</v>
      </c>
      <c r="D17" s="103" t="s">
        <v>256</v>
      </c>
      <c r="J17" s="72"/>
    </row>
    <row r="18" spans="3:10" x14ac:dyDescent="0.25">
      <c r="C18" s="60">
        <v>6</v>
      </c>
      <c r="D18" t="s">
        <v>257</v>
      </c>
    </row>
    <row r="19" spans="3:10" x14ac:dyDescent="0.25">
      <c r="C19" s="60"/>
      <c r="E19" t="s">
        <v>258</v>
      </c>
    </row>
    <row r="20" spans="3:10" x14ac:dyDescent="0.25">
      <c r="C20" s="60"/>
      <c r="E20" t="s">
        <v>259</v>
      </c>
    </row>
    <row r="21" spans="3:10" x14ac:dyDescent="0.25">
      <c r="C21" s="60"/>
      <c r="E21" t="s">
        <v>260</v>
      </c>
    </row>
    <row r="22" spans="3:10" x14ac:dyDescent="0.25">
      <c r="C22" s="60"/>
      <c r="E22" t="s">
        <v>261</v>
      </c>
    </row>
    <row r="23" spans="3:10" x14ac:dyDescent="0.25">
      <c r="C23" s="60">
        <v>7</v>
      </c>
      <c r="D23" t="s">
        <v>392</v>
      </c>
    </row>
    <row r="24" spans="3:10" x14ac:dyDescent="0.25">
      <c r="C24" s="60">
        <v>8</v>
      </c>
      <c r="D24" t="s">
        <v>263</v>
      </c>
    </row>
    <row r="25" spans="3:10" x14ac:dyDescent="0.25">
      <c r="C25" s="60"/>
      <c r="E25" t="s">
        <v>393</v>
      </c>
    </row>
    <row r="26" spans="3:10" x14ac:dyDescent="0.25">
      <c r="C26" s="60"/>
      <c r="E26" t="s">
        <v>394</v>
      </c>
    </row>
    <row r="27" spans="3:10" x14ac:dyDescent="0.25">
      <c r="C27" s="60"/>
      <c r="E27" t="s">
        <v>266</v>
      </c>
    </row>
    <row r="28" spans="3:10" x14ac:dyDescent="0.25">
      <c r="C28" s="60"/>
      <c r="E28" t="s">
        <v>267</v>
      </c>
    </row>
    <row r="29" spans="3:10" x14ac:dyDescent="0.25">
      <c r="C29" s="60"/>
      <c r="E29" t="s">
        <v>268</v>
      </c>
    </row>
    <row r="30" spans="3:10" x14ac:dyDescent="0.25">
      <c r="C30" s="60"/>
      <c r="E30" t="s">
        <v>269</v>
      </c>
    </row>
    <row r="31" spans="3:10" x14ac:dyDescent="0.25">
      <c r="C31" s="60"/>
      <c r="E31" t="s">
        <v>270</v>
      </c>
    </row>
    <row r="32" spans="3:10" x14ac:dyDescent="0.25">
      <c r="C32" s="60"/>
      <c r="E32" t="s">
        <v>271</v>
      </c>
    </row>
    <row r="33" spans="3:5" x14ac:dyDescent="0.25">
      <c r="C33" s="60"/>
      <c r="E33" t="s">
        <v>272</v>
      </c>
    </row>
    <row r="34" spans="3:5" x14ac:dyDescent="0.25">
      <c r="C34" s="60">
        <v>9</v>
      </c>
      <c r="D34" t="s">
        <v>273</v>
      </c>
    </row>
    <row r="35" spans="3:5" x14ac:dyDescent="0.25">
      <c r="C35" s="60">
        <v>10</v>
      </c>
      <c r="D35" t="s">
        <v>274</v>
      </c>
    </row>
    <row r="36" spans="3:5" x14ac:dyDescent="0.25">
      <c r="C36" s="60">
        <v>11</v>
      </c>
      <c r="D36" t="s">
        <v>275</v>
      </c>
    </row>
    <row r="37" spans="3:5" x14ac:dyDescent="0.25">
      <c r="C37" s="60">
        <v>12</v>
      </c>
      <c r="D37" t="s">
        <v>276</v>
      </c>
    </row>
    <row r="38" spans="3:5" x14ac:dyDescent="0.25">
      <c r="C38" s="60">
        <v>13</v>
      </c>
      <c r="D38" t="s">
        <v>277</v>
      </c>
    </row>
    <row r="39" spans="3:5" x14ac:dyDescent="0.25">
      <c r="C39" s="60">
        <v>14</v>
      </c>
      <c r="D39" t="s">
        <v>278</v>
      </c>
    </row>
  </sheetData>
  <mergeCells count="17">
    <mergeCell ref="B1:T2"/>
    <mergeCell ref="A3:N3"/>
    <mergeCell ref="Q3:S5"/>
    <mergeCell ref="A5:N6"/>
    <mergeCell ref="A8:D8"/>
    <mergeCell ref="F8:G8"/>
    <mergeCell ref="K8:L8"/>
    <mergeCell ref="M8:O8"/>
    <mergeCell ref="P8:R8"/>
    <mergeCell ref="S8:T8"/>
    <mergeCell ref="A10:T10"/>
    <mergeCell ref="A9:D9"/>
    <mergeCell ref="F9:G9"/>
    <mergeCell ref="K9:L9"/>
    <mergeCell ref="M9:O9"/>
    <mergeCell ref="P9:R9"/>
    <mergeCell ref="S9:T9"/>
  </mergeCell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58D33-B1CF-4437-9104-639CB06C04C8}">
  <dimension ref="A1:T62"/>
  <sheetViews>
    <sheetView topLeftCell="A5" zoomScaleNormal="100" workbookViewId="0">
      <selection activeCell="J12" sqref="J12"/>
    </sheetView>
  </sheetViews>
  <sheetFormatPr defaultRowHeight="15" x14ac:dyDescent="0.25"/>
  <cols>
    <col min="1" max="1" width="2.7109375" customWidth="1"/>
    <col min="2" max="2" width="11" customWidth="1"/>
    <col min="3" max="3" width="15.28515625" customWidth="1"/>
    <col min="4" max="4" width="16.7109375" customWidth="1"/>
    <col min="5" max="5" width="17.7109375" customWidth="1"/>
    <col min="6" max="6" width="5.28515625" customWidth="1"/>
    <col min="7" max="7" width="11.42578125" customWidth="1"/>
    <col min="8" max="8" width="17.7109375" customWidth="1"/>
    <col min="9" max="9" width="19.28515625" customWidth="1"/>
    <col min="10" max="10" width="16.5703125" customWidth="1"/>
    <col min="11" max="11" width="4" customWidth="1"/>
    <col min="12" max="12" width="14.5703125" customWidth="1"/>
    <col min="13" max="13" width="7.7109375" customWidth="1"/>
    <col min="14" max="14" width="2.7109375" customWidth="1"/>
    <col min="15" max="15" width="6.28515625" customWidth="1"/>
    <col min="16" max="16" width="3.7109375" customWidth="1"/>
    <col min="17" max="17" width="6.7109375" customWidth="1"/>
    <col min="18" max="18" width="4" customWidth="1"/>
    <col min="19" max="19" width="7.7109375" customWidth="1"/>
    <col min="20" max="20" width="12.42578125" customWidth="1"/>
  </cols>
  <sheetData>
    <row r="1" spans="1:20" ht="0.75" customHeight="1" x14ac:dyDescent="0.25">
      <c r="A1" s="64"/>
      <c r="B1" s="117" t="s">
        <v>239</v>
      </c>
      <c r="C1" s="117"/>
      <c r="D1" s="117"/>
      <c r="E1" s="117"/>
      <c r="F1" s="117"/>
      <c r="G1" s="117"/>
      <c r="H1" s="117"/>
      <c r="I1" s="117"/>
      <c r="J1" s="117"/>
      <c r="K1" s="117"/>
      <c r="L1" s="117"/>
      <c r="M1" s="117"/>
      <c r="N1" s="117"/>
      <c r="O1" s="117"/>
      <c r="P1" s="117"/>
      <c r="Q1" s="117"/>
      <c r="R1" s="117"/>
      <c r="S1" s="117"/>
      <c r="T1" s="117"/>
    </row>
    <row r="2" spans="1:20" ht="20.65" customHeight="1" x14ac:dyDescent="0.25">
      <c r="A2" s="65"/>
      <c r="B2" s="117"/>
      <c r="C2" s="117"/>
      <c r="D2" s="117"/>
      <c r="E2" s="117"/>
      <c r="F2" s="117"/>
      <c r="G2" s="117"/>
      <c r="H2" s="117"/>
      <c r="I2" s="117"/>
      <c r="J2" s="117"/>
      <c r="K2" s="117"/>
      <c r="L2" s="117"/>
      <c r="M2" s="117"/>
      <c r="N2" s="117"/>
      <c r="O2" s="117"/>
      <c r="P2" s="117"/>
      <c r="Q2" s="117"/>
      <c r="R2" s="117"/>
      <c r="S2" s="117"/>
      <c r="T2" s="117"/>
    </row>
    <row r="3" spans="1:20" ht="14.1" customHeight="1" x14ac:dyDescent="0.25">
      <c r="A3" s="118"/>
      <c r="B3" s="118"/>
      <c r="C3" s="118"/>
      <c r="D3" s="118"/>
      <c r="E3" s="118"/>
      <c r="F3" s="118"/>
      <c r="G3" s="118"/>
      <c r="H3" s="118"/>
      <c r="I3" s="118"/>
      <c r="J3" s="118"/>
      <c r="K3" s="118"/>
      <c r="L3" s="118"/>
      <c r="M3" s="118"/>
      <c r="N3" s="118"/>
      <c r="Q3" s="119"/>
      <c r="R3" s="119"/>
      <c r="S3" s="119"/>
    </row>
    <row r="4" spans="1:20" ht="7.15" customHeight="1" x14ac:dyDescent="0.25">
      <c r="Q4" s="119"/>
      <c r="R4" s="119"/>
      <c r="S4" s="119"/>
    </row>
    <row r="5" spans="1:20" ht="5.65" customHeight="1" x14ac:dyDescent="0.25">
      <c r="A5" s="120" t="s">
        <v>279</v>
      </c>
      <c r="B5" s="120"/>
      <c r="C5" s="120"/>
      <c r="D5" s="120"/>
      <c r="E5" s="120"/>
      <c r="F5" s="120"/>
      <c r="G5" s="120"/>
      <c r="H5" s="120"/>
      <c r="I5" s="120"/>
      <c r="J5" s="120"/>
      <c r="K5" s="120"/>
      <c r="L5" s="120"/>
      <c r="M5" s="120"/>
      <c r="N5" s="120"/>
      <c r="Q5" s="119"/>
      <c r="R5" s="119"/>
      <c r="S5" s="119"/>
    </row>
    <row r="6" spans="1:20" ht="15.75" customHeight="1" x14ac:dyDescent="0.25">
      <c r="A6" s="120"/>
      <c r="B6" s="120"/>
      <c r="C6" s="120"/>
      <c r="D6" s="120"/>
      <c r="E6" s="120"/>
      <c r="F6" s="120"/>
      <c r="G6" s="120"/>
      <c r="H6" s="120"/>
      <c r="I6" s="120"/>
      <c r="J6" s="120"/>
      <c r="K6" s="120"/>
      <c r="L6" s="120"/>
      <c r="M6" s="120"/>
      <c r="N6" s="120"/>
    </row>
    <row r="7" spans="1:20" ht="18" customHeight="1" x14ac:dyDescent="0.25"/>
    <row r="8" spans="1:20" ht="36.75" customHeight="1" x14ac:dyDescent="0.25">
      <c r="A8" s="124"/>
      <c r="B8" s="125"/>
      <c r="C8" s="125"/>
      <c r="D8" s="125"/>
      <c r="E8" s="70" t="s">
        <v>241</v>
      </c>
      <c r="F8" s="126" t="s">
        <v>242</v>
      </c>
      <c r="G8" s="126"/>
      <c r="H8" s="70" t="s">
        <v>243</v>
      </c>
      <c r="I8" s="70" t="s">
        <v>244</v>
      </c>
      <c r="J8" s="70" t="s">
        <v>222</v>
      </c>
      <c r="K8" s="126" t="s">
        <v>245</v>
      </c>
      <c r="L8" s="126"/>
      <c r="M8" s="126" t="s">
        <v>246</v>
      </c>
      <c r="N8" s="126"/>
      <c r="O8" s="126"/>
      <c r="P8" s="126" t="s">
        <v>247</v>
      </c>
      <c r="Q8" s="126"/>
      <c r="R8" s="126"/>
      <c r="S8" s="127" t="s">
        <v>248</v>
      </c>
      <c r="T8" s="128"/>
    </row>
    <row r="9" spans="1:20" ht="30" customHeight="1" x14ac:dyDescent="0.25">
      <c r="A9" s="124" t="s">
        <v>249</v>
      </c>
      <c r="B9" s="125"/>
      <c r="C9" s="125"/>
      <c r="D9" s="125"/>
      <c r="E9" s="154"/>
      <c r="F9" s="155"/>
      <c r="G9" s="155"/>
      <c r="H9" s="156"/>
      <c r="I9" s="157"/>
      <c r="J9" s="156"/>
      <c r="K9" s="155"/>
      <c r="L9" s="155"/>
      <c r="M9" s="155"/>
      <c r="N9" s="155"/>
      <c r="O9" s="155"/>
      <c r="P9" s="155"/>
      <c r="Q9" s="155"/>
      <c r="R9" s="155"/>
      <c r="S9" s="158"/>
      <c r="T9" s="159"/>
    </row>
    <row r="12" spans="1:20" ht="21" x14ac:dyDescent="0.35">
      <c r="B12" s="68" t="s">
        <v>250</v>
      </c>
      <c r="I12" s="69" t="s">
        <v>251</v>
      </c>
      <c r="J12" s="153"/>
    </row>
    <row r="13" spans="1:20" x14ac:dyDescent="0.25">
      <c r="B13" s="60">
        <v>1</v>
      </c>
      <c r="C13" t="s">
        <v>252</v>
      </c>
    </row>
    <row r="14" spans="1:20" x14ac:dyDescent="0.25">
      <c r="B14" s="60">
        <v>2</v>
      </c>
      <c r="C14" t="s">
        <v>253</v>
      </c>
    </row>
    <row r="15" spans="1:20" x14ac:dyDescent="0.25">
      <c r="B15" s="60">
        <v>3</v>
      </c>
      <c r="C15" t="s">
        <v>254</v>
      </c>
    </row>
    <row r="16" spans="1:20" x14ac:dyDescent="0.25">
      <c r="B16" s="60">
        <v>4</v>
      </c>
      <c r="C16" t="s">
        <v>255</v>
      </c>
    </row>
    <row r="17" spans="2:4" x14ac:dyDescent="0.25">
      <c r="B17" s="60">
        <v>5</v>
      </c>
      <c r="C17" t="s">
        <v>256</v>
      </c>
    </row>
    <row r="18" spans="2:4" x14ac:dyDescent="0.25">
      <c r="B18" s="60">
        <v>6</v>
      </c>
      <c r="C18" t="s">
        <v>257</v>
      </c>
    </row>
    <row r="19" spans="2:4" x14ac:dyDescent="0.25">
      <c r="B19" s="60"/>
      <c r="D19" t="s">
        <v>280</v>
      </c>
    </row>
    <row r="20" spans="2:4" x14ac:dyDescent="0.25">
      <c r="B20" s="60"/>
      <c r="D20" t="s">
        <v>281</v>
      </c>
    </row>
    <row r="21" spans="2:4" x14ac:dyDescent="0.25">
      <c r="B21" s="60"/>
      <c r="D21" t="s">
        <v>259</v>
      </c>
    </row>
    <row r="22" spans="2:4" x14ac:dyDescent="0.25">
      <c r="B22" s="60"/>
      <c r="D22" t="s">
        <v>260</v>
      </c>
    </row>
    <row r="23" spans="2:4" x14ac:dyDescent="0.25">
      <c r="B23" s="60"/>
      <c r="D23" t="s">
        <v>261</v>
      </c>
    </row>
    <row r="24" spans="2:4" x14ac:dyDescent="0.25">
      <c r="B24" s="60">
        <v>7</v>
      </c>
      <c r="C24" t="s">
        <v>282</v>
      </c>
    </row>
    <row r="25" spans="2:4" x14ac:dyDescent="0.25">
      <c r="B25" s="60">
        <v>8</v>
      </c>
      <c r="C25" t="s">
        <v>283</v>
      </c>
    </row>
    <row r="26" spans="2:4" x14ac:dyDescent="0.25">
      <c r="B26" s="60">
        <v>9</v>
      </c>
      <c r="C26" t="s">
        <v>284</v>
      </c>
    </row>
    <row r="27" spans="2:4" x14ac:dyDescent="0.25">
      <c r="B27" s="60"/>
      <c r="D27" t="s">
        <v>285</v>
      </c>
    </row>
    <row r="28" spans="2:4" x14ac:dyDescent="0.25">
      <c r="B28" s="60"/>
      <c r="D28" t="s">
        <v>286</v>
      </c>
    </row>
    <row r="29" spans="2:4" x14ac:dyDescent="0.25">
      <c r="B29" s="60"/>
      <c r="D29" t="s">
        <v>287</v>
      </c>
    </row>
    <row r="30" spans="2:4" x14ac:dyDescent="0.25">
      <c r="B30" s="60"/>
      <c r="D30" t="s">
        <v>288</v>
      </c>
    </row>
    <row r="31" spans="2:4" x14ac:dyDescent="0.25">
      <c r="B31" s="60"/>
      <c r="D31" t="s">
        <v>272</v>
      </c>
    </row>
    <row r="32" spans="2:4" x14ac:dyDescent="0.25">
      <c r="B32" s="60"/>
      <c r="D32" t="s">
        <v>289</v>
      </c>
    </row>
    <row r="33" spans="2:9" x14ac:dyDescent="0.25">
      <c r="B33" s="60"/>
      <c r="D33" t="s">
        <v>290</v>
      </c>
    </row>
    <row r="34" spans="2:9" x14ac:dyDescent="0.25">
      <c r="B34" s="60"/>
      <c r="D34" t="s">
        <v>291</v>
      </c>
    </row>
    <row r="35" spans="2:9" x14ac:dyDescent="0.25">
      <c r="B35" s="60"/>
      <c r="D35" t="s">
        <v>292</v>
      </c>
      <c r="I35" t="s">
        <v>293</v>
      </c>
    </row>
    <row r="36" spans="2:9" x14ac:dyDescent="0.25">
      <c r="B36" s="60"/>
      <c r="D36" t="s">
        <v>267</v>
      </c>
      <c r="I36" t="s">
        <v>294</v>
      </c>
    </row>
    <row r="37" spans="2:9" x14ac:dyDescent="0.25">
      <c r="B37" s="60"/>
      <c r="D37" t="s">
        <v>295</v>
      </c>
      <c r="I37" t="s">
        <v>296</v>
      </c>
    </row>
    <row r="38" spans="2:9" x14ac:dyDescent="0.25">
      <c r="B38" s="60"/>
      <c r="D38" t="s">
        <v>297</v>
      </c>
    </row>
    <row r="39" spans="2:9" x14ac:dyDescent="0.25">
      <c r="B39" s="60"/>
      <c r="D39" t="s">
        <v>298</v>
      </c>
    </row>
    <row r="40" spans="2:9" x14ac:dyDescent="0.25">
      <c r="B40" s="60"/>
      <c r="D40" t="s">
        <v>271</v>
      </c>
    </row>
    <row r="41" spans="2:9" x14ac:dyDescent="0.25">
      <c r="B41" s="60">
        <v>10</v>
      </c>
      <c r="C41" t="s">
        <v>299</v>
      </c>
    </row>
    <row r="42" spans="2:9" x14ac:dyDescent="0.25">
      <c r="B42" s="60"/>
      <c r="D42" t="s">
        <v>300</v>
      </c>
    </row>
    <row r="43" spans="2:9" x14ac:dyDescent="0.25">
      <c r="B43" s="60"/>
      <c r="D43" t="s">
        <v>301</v>
      </c>
    </row>
    <row r="44" spans="2:9" x14ac:dyDescent="0.25">
      <c r="B44" s="60"/>
      <c r="D44" t="s">
        <v>302</v>
      </c>
    </row>
    <row r="45" spans="2:9" x14ac:dyDescent="0.25">
      <c r="B45" s="60">
        <v>11</v>
      </c>
      <c r="C45" t="s">
        <v>303</v>
      </c>
    </row>
    <row r="46" spans="2:9" x14ac:dyDescent="0.25">
      <c r="B46" s="60"/>
      <c r="D46" t="s">
        <v>304</v>
      </c>
    </row>
    <row r="47" spans="2:9" x14ac:dyDescent="0.25">
      <c r="B47" s="60"/>
      <c r="D47" t="s">
        <v>297</v>
      </c>
    </row>
    <row r="48" spans="2:9" x14ac:dyDescent="0.25">
      <c r="B48" s="60"/>
      <c r="D48" t="s">
        <v>305</v>
      </c>
    </row>
    <row r="49" spans="2:4" x14ac:dyDescent="0.25">
      <c r="B49" s="60"/>
      <c r="D49" t="s">
        <v>306</v>
      </c>
    </row>
    <row r="50" spans="2:4" x14ac:dyDescent="0.25">
      <c r="B50" s="60">
        <v>12</v>
      </c>
      <c r="C50" t="s">
        <v>307</v>
      </c>
    </row>
    <row r="51" spans="2:4" x14ac:dyDescent="0.25">
      <c r="B51" s="60"/>
      <c r="D51" t="s">
        <v>308</v>
      </c>
    </row>
    <row r="52" spans="2:4" x14ac:dyDescent="0.25">
      <c r="B52" s="60"/>
      <c r="D52" t="s">
        <v>309</v>
      </c>
    </row>
    <row r="53" spans="2:4" x14ac:dyDescent="0.25">
      <c r="B53" s="60"/>
      <c r="D53" t="s">
        <v>310</v>
      </c>
    </row>
    <row r="54" spans="2:4" x14ac:dyDescent="0.25">
      <c r="B54" s="60">
        <v>13</v>
      </c>
      <c r="C54" t="s">
        <v>311</v>
      </c>
      <c r="D54" t="s">
        <v>312</v>
      </c>
    </row>
    <row r="55" spans="2:4" x14ac:dyDescent="0.25">
      <c r="B55" s="60"/>
      <c r="D55" t="s">
        <v>308</v>
      </c>
    </row>
    <row r="56" spans="2:4" x14ac:dyDescent="0.25">
      <c r="B56" s="60"/>
      <c r="D56" t="s">
        <v>309</v>
      </c>
    </row>
    <row r="57" spans="2:4" x14ac:dyDescent="0.25">
      <c r="B57" s="60">
        <v>14</v>
      </c>
      <c r="C57" t="s">
        <v>313</v>
      </c>
    </row>
    <row r="58" spans="2:4" x14ac:dyDescent="0.25">
      <c r="B58" s="60">
        <v>15</v>
      </c>
      <c r="C58" t="s">
        <v>274</v>
      </c>
    </row>
    <row r="59" spans="2:4" x14ac:dyDescent="0.25">
      <c r="B59" s="60">
        <v>16</v>
      </c>
      <c r="C59" t="s">
        <v>275</v>
      </c>
    </row>
    <row r="60" spans="2:4" x14ac:dyDescent="0.25">
      <c r="B60" s="60">
        <v>17</v>
      </c>
      <c r="C60" t="s">
        <v>276</v>
      </c>
    </row>
    <row r="61" spans="2:4" x14ac:dyDescent="0.25">
      <c r="B61" s="60">
        <v>18</v>
      </c>
      <c r="C61" t="s">
        <v>314</v>
      </c>
    </row>
    <row r="62" spans="2:4" x14ac:dyDescent="0.25">
      <c r="B62" s="60">
        <v>19</v>
      </c>
      <c r="C62" t="s">
        <v>278</v>
      </c>
    </row>
  </sheetData>
  <mergeCells count="16">
    <mergeCell ref="S9:T9"/>
    <mergeCell ref="B1:T2"/>
    <mergeCell ref="A3:N3"/>
    <mergeCell ref="Q3:S5"/>
    <mergeCell ref="A5:N6"/>
    <mergeCell ref="A8:D8"/>
    <mergeCell ref="F8:G8"/>
    <mergeCell ref="K8:L8"/>
    <mergeCell ref="M8:O8"/>
    <mergeCell ref="P8:R8"/>
    <mergeCell ref="S8:T8"/>
    <mergeCell ref="A9:D9"/>
    <mergeCell ref="F9:G9"/>
    <mergeCell ref="K9:L9"/>
    <mergeCell ref="M9:O9"/>
    <mergeCell ref="P9:R9"/>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24BC7-6705-485C-B0A7-2E46F2354EE9}">
  <dimension ref="A2:R98"/>
  <sheetViews>
    <sheetView showGridLines="0" zoomScaleNormal="100" workbookViewId="0">
      <selection activeCell="D79" sqref="D79"/>
    </sheetView>
  </sheetViews>
  <sheetFormatPr defaultRowHeight="15" x14ac:dyDescent="0.25"/>
  <cols>
    <col min="2" max="2" width="55.7109375" customWidth="1"/>
    <col min="3" max="3" width="29.28515625" customWidth="1"/>
  </cols>
  <sheetData>
    <row r="2" spans="1:3" x14ac:dyDescent="0.25">
      <c r="B2" t="s">
        <v>10</v>
      </c>
      <c r="C2" t="s">
        <v>3</v>
      </c>
    </row>
    <row r="3" spans="1:3" x14ac:dyDescent="0.25">
      <c r="A3" s="55">
        <v>1</v>
      </c>
      <c r="B3" s="55" t="s">
        <v>11</v>
      </c>
    </row>
    <row r="4" spans="1:3" x14ac:dyDescent="0.25">
      <c r="B4" t="s">
        <v>12</v>
      </c>
      <c r="C4" t="s">
        <v>13</v>
      </c>
    </row>
    <row r="5" spans="1:3" x14ac:dyDescent="0.25">
      <c r="B5" t="s">
        <v>14</v>
      </c>
      <c r="C5" t="s">
        <v>15</v>
      </c>
    </row>
    <row r="6" spans="1:3" x14ac:dyDescent="0.25">
      <c r="B6" t="s">
        <v>16</v>
      </c>
      <c r="C6" t="s">
        <v>17</v>
      </c>
    </row>
    <row r="26" spans="1:3" x14ac:dyDescent="0.25">
      <c r="B26" t="s">
        <v>18</v>
      </c>
    </row>
    <row r="28" spans="1:3" x14ac:dyDescent="0.25">
      <c r="A28" s="55">
        <v>2</v>
      </c>
      <c r="B28" s="55" t="s">
        <v>19</v>
      </c>
    </row>
    <row r="29" spans="1:3" x14ac:dyDescent="0.25">
      <c r="B29" t="s">
        <v>20</v>
      </c>
      <c r="C29" t="s">
        <v>21</v>
      </c>
    </row>
    <row r="30" spans="1:3" x14ac:dyDescent="0.25">
      <c r="B30" t="s">
        <v>22</v>
      </c>
      <c r="C30" t="s">
        <v>23</v>
      </c>
    </row>
    <row r="31" spans="1:3" x14ac:dyDescent="0.25">
      <c r="B31" t="s">
        <v>24</v>
      </c>
      <c r="C31" t="s">
        <v>25</v>
      </c>
    </row>
    <row r="32" spans="1:3" x14ac:dyDescent="0.25">
      <c r="B32" s="57" t="s">
        <v>26</v>
      </c>
    </row>
    <row r="34" spans="4:4" x14ac:dyDescent="0.25">
      <c r="D34" s="31" t="s">
        <v>27</v>
      </c>
    </row>
    <row r="35" spans="4:4" x14ac:dyDescent="0.25">
      <c r="D35" s="58" t="s">
        <v>28</v>
      </c>
    </row>
    <row r="36" spans="4:4" x14ac:dyDescent="0.25">
      <c r="D36" s="58" t="s">
        <v>29</v>
      </c>
    </row>
    <row r="37" spans="4:4" x14ac:dyDescent="0.25">
      <c r="D37" s="58" t="s">
        <v>30</v>
      </c>
    </row>
    <row r="38" spans="4:4" x14ac:dyDescent="0.25">
      <c r="D38" s="58" t="s">
        <v>31</v>
      </c>
    </row>
    <row r="39" spans="4:4" x14ac:dyDescent="0.25">
      <c r="D39" s="58" t="s">
        <v>32</v>
      </c>
    </row>
    <row r="41" spans="4:4" x14ac:dyDescent="0.25">
      <c r="D41" s="58" t="s">
        <v>33</v>
      </c>
    </row>
    <row r="42" spans="4:4" x14ac:dyDescent="0.25">
      <c r="D42" s="58" t="s">
        <v>34</v>
      </c>
    </row>
    <row r="43" spans="4:4" x14ac:dyDescent="0.25">
      <c r="D43" s="58" t="s">
        <v>35</v>
      </c>
    </row>
    <row r="44" spans="4:4" x14ac:dyDescent="0.25">
      <c r="D44" s="58" t="s">
        <v>36</v>
      </c>
    </row>
    <row r="45" spans="4:4" x14ac:dyDescent="0.25">
      <c r="D45" s="58" t="s">
        <v>37</v>
      </c>
    </row>
    <row r="46" spans="4:4" x14ac:dyDescent="0.25">
      <c r="D46" s="58" t="s">
        <v>32</v>
      </c>
    </row>
    <row r="48" spans="4:4" ht="16.5" x14ac:dyDescent="0.25">
      <c r="D48" s="58" t="s">
        <v>38</v>
      </c>
    </row>
    <row r="49" spans="1:18" x14ac:dyDescent="0.25">
      <c r="D49" s="58" t="s">
        <v>39</v>
      </c>
    </row>
    <row r="50" spans="1:18" ht="16.5" x14ac:dyDescent="0.25">
      <c r="D50" s="58" t="s">
        <v>40</v>
      </c>
    </row>
    <row r="51" spans="1:18" x14ac:dyDescent="0.25">
      <c r="D51" s="58" t="s">
        <v>41</v>
      </c>
    </row>
    <row r="57" spans="1:18" x14ac:dyDescent="0.25">
      <c r="A57" s="55">
        <v>3</v>
      </c>
      <c r="B57" s="55" t="s">
        <v>42</v>
      </c>
    </row>
    <row r="58" spans="1:18" x14ac:dyDescent="0.25">
      <c r="B58" s="135"/>
      <c r="C58" t="s">
        <v>43</v>
      </c>
    </row>
    <row r="59" spans="1:18" x14ac:dyDescent="0.25">
      <c r="B59" s="135"/>
      <c r="C59" t="s">
        <v>44</v>
      </c>
    </row>
    <row r="60" spans="1:18" x14ac:dyDescent="0.25">
      <c r="B60" s="135"/>
      <c r="C60" t="s">
        <v>45</v>
      </c>
    </row>
    <row r="62" spans="1:18" x14ac:dyDescent="0.25">
      <c r="D62" s="31" t="s">
        <v>27</v>
      </c>
    </row>
    <row r="63" spans="1:18" x14ac:dyDescent="0.25">
      <c r="B63" s="135"/>
      <c r="C63" s="135"/>
      <c r="D63" s="59" t="s">
        <v>46</v>
      </c>
    </row>
    <row r="64" spans="1:18" x14ac:dyDescent="0.25">
      <c r="B64" s="135"/>
      <c r="C64" s="135"/>
      <c r="D64" s="136"/>
      <c r="E64" s="136"/>
      <c r="F64" s="136"/>
      <c r="G64" s="136"/>
      <c r="H64" s="136"/>
      <c r="I64" s="136"/>
      <c r="J64" s="136"/>
      <c r="K64" s="136"/>
      <c r="L64" s="136"/>
      <c r="M64" s="136"/>
      <c r="N64" s="136"/>
      <c r="O64" s="136"/>
      <c r="P64" s="136"/>
      <c r="Q64" s="136"/>
      <c r="R64" s="136"/>
    </row>
    <row r="65" spans="2:17" x14ac:dyDescent="0.25">
      <c r="B65" s="135"/>
      <c r="C65" s="135"/>
      <c r="D65" s="137"/>
      <c r="E65" s="137"/>
      <c r="F65" s="137"/>
      <c r="G65" s="137"/>
      <c r="H65" s="137"/>
      <c r="I65" s="137"/>
      <c r="J65" s="137"/>
      <c r="K65" s="137"/>
      <c r="L65" s="137"/>
      <c r="M65" s="137"/>
      <c r="N65" s="137"/>
      <c r="O65" s="137"/>
      <c r="P65" s="137"/>
      <c r="Q65" s="137"/>
    </row>
    <row r="66" spans="2:17" x14ac:dyDescent="0.25">
      <c r="B66" s="135"/>
      <c r="C66" s="135"/>
      <c r="D66" s="136"/>
      <c r="E66" s="136"/>
      <c r="F66" s="136"/>
      <c r="G66" s="136"/>
      <c r="H66" s="136"/>
      <c r="I66" s="136"/>
      <c r="J66" s="136"/>
      <c r="K66" s="136"/>
      <c r="L66" s="136"/>
    </row>
    <row r="67" spans="2:17" x14ac:dyDescent="0.25">
      <c r="B67" s="135"/>
      <c r="C67" s="135"/>
    </row>
    <row r="68" spans="2:17" x14ac:dyDescent="0.25">
      <c r="B68" s="135"/>
      <c r="C68" s="135"/>
      <c r="D68" s="59" t="s">
        <v>47</v>
      </c>
    </row>
    <row r="69" spans="2:17" x14ac:dyDescent="0.25">
      <c r="B69" s="135"/>
      <c r="C69" s="135"/>
      <c r="D69" s="136"/>
      <c r="E69" s="136"/>
      <c r="F69" s="136"/>
      <c r="G69" s="136"/>
      <c r="H69" s="136"/>
    </row>
    <row r="70" spans="2:17" x14ac:dyDescent="0.25">
      <c r="B70" s="135"/>
      <c r="C70" s="135"/>
      <c r="D70" s="136"/>
      <c r="E70" s="136"/>
      <c r="F70" s="136"/>
      <c r="G70" s="136"/>
      <c r="H70" s="136"/>
      <c r="I70" s="136"/>
      <c r="J70" s="136"/>
      <c r="K70" s="136"/>
    </row>
    <row r="71" spans="2:17" x14ac:dyDescent="0.25">
      <c r="B71" s="135"/>
      <c r="C71" s="135"/>
    </row>
    <row r="72" spans="2:17" x14ac:dyDescent="0.25">
      <c r="B72" s="135"/>
      <c r="C72" s="135"/>
      <c r="D72" s="59" t="s">
        <v>48</v>
      </c>
    </row>
    <row r="73" spans="2:17" x14ac:dyDescent="0.25">
      <c r="B73" s="135"/>
      <c r="C73" s="135"/>
      <c r="D73" s="136"/>
      <c r="E73" s="136"/>
      <c r="F73" s="136"/>
      <c r="G73" s="136"/>
      <c r="H73" s="136"/>
      <c r="I73" s="136"/>
      <c r="J73" s="136"/>
      <c r="K73" s="136"/>
    </row>
    <row r="74" spans="2:17" x14ac:dyDescent="0.25">
      <c r="B74" s="135"/>
      <c r="C74" s="135"/>
      <c r="D74" s="136"/>
      <c r="E74" s="136"/>
      <c r="F74" s="136"/>
      <c r="G74" s="136"/>
      <c r="H74" s="136"/>
      <c r="I74" s="136"/>
      <c r="J74" s="136"/>
      <c r="K74" s="136"/>
      <c r="L74" s="136"/>
      <c r="M74" s="136"/>
      <c r="N74" s="136"/>
      <c r="O74" s="136"/>
      <c r="P74" s="136"/>
    </row>
    <row r="75" spans="2:17" x14ac:dyDescent="0.25">
      <c r="B75" s="135"/>
      <c r="C75" s="135"/>
      <c r="D75" s="136"/>
      <c r="E75" s="136"/>
      <c r="F75" s="136"/>
      <c r="G75" s="136"/>
      <c r="H75" s="136"/>
      <c r="I75" s="136"/>
    </row>
    <row r="76" spans="2:17" x14ac:dyDescent="0.25">
      <c r="B76" s="135"/>
      <c r="C76" s="135"/>
      <c r="D76" s="136"/>
      <c r="E76" s="136"/>
      <c r="F76" s="136"/>
      <c r="G76" s="136"/>
      <c r="H76" s="136"/>
      <c r="I76" s="136"/>
      <c r="J76" s="136"/>
      <c r="K76" s="136"/>
    </row>
    <row r="77" spans="2:17" x14ac:dyDescent="0.25">
      <c r="B77" s="135"/>
      <c r="C77" s="135"/>
      <c r="D77" s="136"/>
      <c r="E77" s="136"/>
      <c r="F77" s="136"/>
      <c r="G77" s="136"/>
      <c r="H77" s="136"/>
      <c r="I77" s="136"/>
      <c r="J77" s="136"/>
      <c r="K77" s="136"/>
      <c r="L77" s="136"/>
      <c r="M77" s="136"/>
      <c r="N77" s="136"/>
      <c r="O77" s="136"/>
    </row>
    <row r="78" spans="2:17" x14ac:dyDescent="0.25">
      <c r="B78" s="135"/>
      <c r="C78" s="135"/>
    </row>
    <row r="79" spans="2:17" x14ac:dyDescent="0.25">
      <c r="B79" s="135"/>
      <c r="C79" s="135"/>
    </row>
    <row r="80" spans="2:17" x14ac:dyDescent="0.25">
      <c r="B80" s="135"/>
      <c r="C80" s="135"/>
    </row>
    <row r="81" spans="2:3" x14ac:dyDescent="0.25">
      <c r="B81" s="135"/>
      <c r="C81" s="135"/>
    </row>
    <row r="82" spans="2:3" x14ac:dyDescent="0.25">
      <c r="B82" s="135"/>
      <c r="C82" s="135"/>
    </row>
    <row r="83" spans="2:3" x14ac:dyDescent="0.25">
      <c r="B83" s="135"/>
      <c r="C83" s="135"/>
    </row>
    <row r="84" spans="2:3" x14ac:dyDescent="0.25">
      <c r="B84" s="135"/>
      <c r="C84" s="135"/>
    </row>
    <row r="85" spans="2:3" x14ac:dyDescent="0.25">
      <c r="B85" s="135"/>
      <c r="C85" s="135"/>
    </row>
    <row r="86" spans="2:3" x14ac:dyDescent="0.25">
      <c r="B86" s="135"/>
      <c r="C86" s="135"/>
    </row>
    <row r="87" spans="2:3" x14ac:dyDescent="0.25">
      <c r="B87" s="135"/>
      <c r="C87" s="135"/>
    </row>
    <row r="88" spans="2:3" x14ac:dyDescent="0.25">
      <c r="B88" t="s">
        <v>49</v>
      </c>
    </row>
    <row r="89" spans="2:3" x14ac:dyDescent="0.25">
      <c r="B89" s="56" t="s">
        <v>50</v>
      </c>
    </row>
    <row r="90" spans="2:3" x14ac:dyDescent="0.25">
      <c r="B90" s="56" t="s">
        <v>51</v>
      </c>
    </row>
    <row r="91" spans="2:3" x14ac:dyDescent="0.25">
      <c r="B91" s="56" t="s">
        <v>52</v>
      </c>
    </row>
    <row r="92" spans="2:3" x14ac:dyDescent="0.25">
      <c r="B92" s="56" t="s">
        <v>53</v>
      </c>
    </row>
    <row r="93" spans="2:3" x14ac:dyDescent="0.25">
      <c r="B93" s="56"/>
    </row>
    <row r="95" spans="2:3" x14ac:dyDescent="0.25">
      <c r="B95" s="55"/>
    </row>
    <row r="96" spans="2:3" x14ac:dyDescent="0.25">
      <c r="B96" s="56"/>
    </row>
    <row r="97" spans="2:2" x14ac:dyDescent="0.25">
      <c r="B97" s="56"/>
    </row>
    <row r="98" spans="2:2" x14ac:dyDescent="0.25">
      <c r="B98" s="56"/>
    </row>
  </sheetData>
  <mergeCells count="10">
    <mergeCell ref="D75:I75"/>
    <mergeCell ref="D76:K76"/>
    <mergeCell ref="D77:O77"/>
    <mergeCell ref="D69:H69"/>
    <mergeCell ref="D70:K70"/>
    <mergeCell ref="D64:R64"/>
    <mergeCell ref="D65:Q65"/>
    <mergeCell ref="D66:L66"/>
    <mergeCell ref="D73:K73"/>
    <mergeCell ref="D74:P74"/>
  </mergeCells>
  <pageMargins left="0.7" right="0.7" top="0.75" bottom="0.75" header="0.3" footer="0.3"/>
  <pageSetup paperSize="0"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3B6D4-EC6B-4FE8-BEBA-AA4B3D9DFF16}">
  <dimension ref="A1:W62"/>
  <sheetViews>
    <sheetView zoomScaleNormal="100" workbookViewId="0">
      <selection activeCell="J12" sqref="J12"/>
    </sheetView>
  </sheetViews>
  <sheetFormatPr defaultRowHeight="15" x14ac:dyDescent="0.25"/>
  <cols>
    <col min="1" max="1" width="2.7109375" customWidth="1"/>
    <col min="2" max="2" width="11" customWidth="1"/>
    <col min="3" max="3" width="15.28515625" customWidth="1"/>
    <col min="4" max="4" width="16.7109375" customWidth="1"/>
    <col min="5" max="5" width="17.7109375" customWidth="1"/>
    <col min="6" max="6" width="5.28515625" customWidth="1"/>
    <col min="7" max="7" width="11.42578125" customWidth="1"/>
    <col min="8" max="8" width="17.7109375" customWidth="1"/>
    <col min="9" max="9" width="19.28515625" customWidth="1"/>
    <col min="10" max="10" width="16.5703125" customWidth="1"/>
    <col min="11" max="11" width="4" customWidth="1"/>
    <col min="12" max="12" width="14.5703125" customWidth="1"/>
    <col min="13" max="13" width="7.7109375" customWidth="1"/>
    <col min="14" max="14" width="2.7109375" customWidth="1"/>
    <col min="15" max="15" width="6.28515625" customWidth="1"/>
    <col min="16" max="16" width="3.7109375" customWidth="1"/>
    <col min="17" max="17" width="6.7109375" customWidth="1"/>
    <col min="18" max="18" width="4" customWidth="1"/>
    <col min="19" max="19" width="7.7109375" customWidth="1"/>
    <col min="20" max="20" width="12.42578125" customWidth="1"/>
  </cols>
  <sheetData>
    <row r="1" spans="1:20" ht="0.75" customHeight="1" x14ac:dyDescent="0.25">
      <c r="A1" s="64"/>
      <c r="B1" s="117" t="s">
        <v>239</v>
      </c>
      <c r="C1" s="117"/>
      <c r="D1" s="117"/>
      <c r="E1" s="117"/>
      <c r="F1" s="117"/>
      <c r="G1" s="117"/>
      <c r="H1" s="117"/>
      <c r="I1" s="117"/>
      <c r="J1" s="117"/>
      <c r="K1" s="117"/>
      <c r="L1" s="117"/>
      <c r="M1" s="117"/>
      <c r="N1" s="117"/>
      <c r="O1" s="117"/>
      <c r="P1" s="117"/>
      <c r="Q1" s="117"/>
      <c r="R1" s="117"/>
      <c r="S1" s="117"/>
      <c r="T1" s="117"/>
    </row>
    <row r="2" spans="1:20" ht="20.65" customHeight="1" x14ac:dyDescent="0.25">
      <c r="A2" s="65"/>
      <c r="B2" s="117"/>
      <c r="C2" s="117"/>
      <c r="D2" s="117"/>
      <c r="E2" s="117"/>
      <c r="F2" s="117"/>
      <c r="G2" s="117"/>
      <c r="H2" s="117"/>
      <c r="I2" s="117"/>
      <c r="J2" s="117"/>
      <c r="K2" s="117"/>
      <c r="L2" s="117"/>
      <c r="M2" s="117"/>
      <c r="N2" s="117"/>
      <c r="O2" s="117"/>
      <c r="P2" s="117"/>
      <c r="Q2" s="117"/>
      <c r="R2" s="117"/>
      <c r="S2" s="117"/>
      <c r="T2" s="117"/>
    </row>
    <row r="3" spans="1:20" ht="14.1" customHeight="1" x14ac:dyDescent="0.25">
      <c r="A3" s="118"/>
      <c r="B3" s="118"/>
      <c r="C3" s="118"/>
      <c r="D3" s="118"/>
      <c r="E3" s="118"/>
      <c r="F3" s="118"/>
      <c r="G3" s="118"/>
      <c r="H3" s="118"/>
      <c r="I3" s="118"/>
      <c r="J3" s="118"/>
      <c r="K3" s="118"/>
      <c r="L3" s="118"/>
      <c r="M3" s="118"/>
      <c r="N3" s="118"/>
      <c r="Q3" s="119"/>
      <c r="R3" s="119"/>
      <c r="S3" s="119"/>
    </row>
    <row r="4" spans="1:20" ht="7.15" customHeight="1" x14ac:dyDescent="0.25">
      <c r="Q4" s="119"/>
      <c r="R4" s="119"/>
      <c r="S4" s="119"/>
    </row>
    <row r="5" spans="1:20" ht="5.65" customHeight="1" x14ac:dyDescent="0.25">
      <c r="A5" s="120" t="s">
        <v>279</v>
      </c>
      <c r="B5" s="120"/>
      <c r="C5" s="120"/>
      <c r="D5" s="120"/>
      <c r="E5" s="120"/>
      <c r="F5" s="120"/>
      <c r="G5" s="120"/>
      <c r="H5" s="120"/>
      <c r="I5" s="120"/>
      <c r="J5" s="120"/>
      <c r="K5" s="120"/>
      <c r="L5" s="120"/>
      <c r="M5" s="120"/>
      <c r="N5" s="120"/>
      <c r="Q5" s="119"/>
      <c r="R5" s="119"/>
      <c r="S5" s="119"/>
    </row>
    <row r="6" spans="1:20" ht="15.75" customHeight="1" x14ac:dyDescent="0.25">
      <c r="A6" s="120"/>
      <c r="B6" s="120"/>
      <c r="C6" s="120"/>
      <c r="D6" s="120"/>
      <c r="E6" s="120"/>
      <c r="F6" s="120"/>
      <c r="G6" s="120"/>
      <c r="H6" s="120"/>
      <c r="I6" s="120"/>
      <c r="J6" s="120"/>
      <c r="K6" s="120"/>
      <c r="L6" s="120"/>
      <c r="M6" s="120"/>
      <c r="N6" s="120"/>
    </row>
    <row r="7" spans="1:20" ht="18" customHeight="1" x14ac:dyDescent="0.25"/>
    <row r="8" spans="1:20" ht="36.75" customHeight="1" x14ac:dyDescent="0.25">
      <c r="A8" s="124"/>
      <c r="B8" s="125"/>
      <c r="C8" s="125"/>
      <c r="D8" s="125"/>
      <c r="E8" s="70" t="s">
        <v>241</v>
      </c>
      <c r="F8" s="126" t="s">
        <v>242</v>
      </c>
      <c r="G8" s="126"/>
      <c r="H8" s="70" t="s">
        <v>243</v>
      </c>
      <c r="I8" s="70" t="s">
        <v>244</v>
      </c>
      <c r="J8" s="70" t="s">
        <v>222</v>
      </c>
      <c r="K8" s="126" t="s">
        <v>245</v>
      </c>
      <c r="L8" s="126"/>
      <c r="M8" s="126" t="s">
        <v>246</v>
      </c>
      <c r="N8" s="126"/>
      <c r="O8" s="126"/>
      <c r="P8" s="126" t="s">
        <v>247</v>
      </c>
      <c r="Q8" s="126"/>
      <c r="R8" s="126"/>
      <c r="S8" s="127" t="s">
        <v>248</v>
      </c>
      <c r="T8" s="128"/>
    </row>
    <row r="9" spans="1:20" ht="30" customHeight="1" x14ac:dyDescent="0.25">
      <c r="A9" s="124" t="s">
        <v>249</v>
      </c>
      <c r="B9" s="125"/>
      <c r="C9" s="125"/>
      <c r="D9" s="125"/>
      <c r="E9" s="154"/>
      <c r="F9" s="155"/>
      <c r="G9" s="155"/>
      <c r="H9" s="156"/>
      <c r="I9" s="157"/>
      <c r="J9" s="160"/>
      <c r="K9" s="155"/>
      <c r="L9" s="155"/>
      <c r="M9" s="155"/>
      <c r="N9" s="155"/>
      <c r="O9" s="155"/>
      <c r="P9" s="155"/>
      <c r="Q9" s="155"/>
      <c r="R9" s="155"/>
      <c r="S9" s="158"/>
      <c r="T9" s="159"/>
    </row>
    <row r="12" spans="1:20" ht="21" x14ac:dyDescent="0.35">
      <c r="B12" s="68" t="s">
        <v>250</v>
      </c>
      <c r="I12" s="69" t="s">
        <v>251</v>
      </c>
      <c r="J12" s="153"/>
    </row>
    <row r="13" spans="1:20" x14ac:dyDescent="0.25">
      <c r="B13" s="60">
        <v>1</v>
      </c>
      <c r="C13" t="s">
        <v>252</v>
      </c>
    </row>
    <row r="14" spans="1:20" x14ac:dyDescent="0.25">
      <c r="B14" s="60">
        <v>2</v>
      </c>
      <c r="C14" t="s">
        <v>253</v>
      </c>
    </row>
    <row r="15" spans="1:20" x14ac:dyDescent="0.25">
      <c r="B15" s="60">
        <v>3</v>
      </c>
      <c r="C15" t="s">
        <v>254</v>
      </c>
      <c r="L15" s="72"/>
    </row>
    <row r="16" spans="1:20" x14ac:dyDescent="0.25">
      <c r="B16" s="60">
        <v>4</v>
      </c>
      <c r="C16" t="s">
        <v>255</v>
      </c>
    </row>
    <row r="17" spans="2:12" x14ac:dyDescent="0.25">
      <c r="B17" s="60">
        <v>5</v>
      </c>
      <c r="C17" s="103" t="s">
        <v>256</v>
      </c>
    </row>
    <row r="18" spans="2:12" x14ac:dyDescent="0.25">
      <c r="B18" s="60">
        <v>6</v>
      </c>
      <c r="C18" t="s">
        <v>257</v>
      </c>
      <c r="L18" s="72"/>
    </row>
    <row r="19" spans="2:12" x14ac:dyDescent="0.25">
      <c r="B19" s="60"/>
      <c r="D19" t="s">
        <v>280</v>
      </c>
    </row>
    <row r="20" spans="2:12" x14ac:dyDescent="0.25">
      <c r="B20" s="60"/>
      <c r="D20" t="s">
        <v>281</v>
      </c>
    </row>
    <row r="21" spans="2:12" x14ac:dyDescent="0.25">
      <c r="B21" s="60"/>
      <c r="D21" t="s">
        <v>259</v>
      </c>
    </row>
    <row r="22" spans="2:12" x14ac:dyDescent="0.25">
      <c r="B22" s="60"/>
      <c r="D22" t="s">
        <v>260</v>
      </c>
    </row>
    <row r="23" spans="2:12" x14ac:dyDescent="0.25">
      <c r="B23" s="60"/>
      <c r="D23" t="s">
        <v>261</v>
      </c>
    </row>
    <row r="24" spans="2:12" x14ac:dyDescent="0.25">
      <c r="B24" s="60">
        <v>7</v>
      </c>
      <c r="C24" t="s">
        <v>282</v>
      </c>
    </row>
    <row r="25" spans="2:12" x14ac:dyDescent="0.25">
      <c r="B25" s="60">
        <v>8</v>
      </c>
      <c r="C25" t="s">
        <v>315</v>
      </c>
    </row>
    <row r="26" spans="2:12" x14ac:dyDescent="0.25">
      <c r="B26" s="60">
        <v>9</v>
      </c>
      <c r="C26" t="s">
        <v>284</v>
      </c>
    </row>
    <row r="27" spans="2:12" x14ac:dyDescent="0.25">
      <c r="B27" s="60"/>
      <c r="D27" t="s">
        <v>285</v>
      </c>
    </row>
    <row r="28" spans="2:12" x14ac:dyDescent="0.25">
      <c r="B28" s="60"/>
      <c r="D28" t="s">
        <v>286</v>
      </c>
    </row>
    <row r="29" spans="2:12" x14ac:dyDescent="0.25">
      <c r="B29" s="60"/>
      <c r="D29" t="s">
        <v>287</v>
      </c>
    </row>
    <row r="30" spans="2:12" x14ac:dyDescent="0.25">
      <c r="B30" s="60"/>
      <c r="D30" t="s">
        <v>288</v>
      </c>
    </row>
    <row r="31" spans="2:12" x14ac:dyDescent="0.25">
      <c r="B31" s="60"/>
      <c r="D31" t="s">
        <v>272</v>
      </c>
    </row>
    <row r="32" spans="2:12" x14ac:dyDescent="0.25">
      <c r="B32" s="60"/>
      <c r="D32" t="s">
        <v>289</v>
      </c>
    </row>
    <row r="33" spans="2:23" x14ac:dyDescent="0.25">
      <c r="B33" s="60"/>
      <c r="D33" t="s">
        <v>290</v>
      </c>
    </row>
    <row r="34" spans="2:23" x14ac:dyDescent="0.25">
      <c r="B34" s="60"/>
      <c r="D34" t="s">
        <v>291</v>
      </c>
    </row>
    <row r="35" spans="2:23" x14ac:dyDescent="0.25">
      <c r="B35" s="60"/>
      <c r="D35" t="s">
        <v>292</v>
      </c>
      <c r="I35" t="s">
        <v>293</v>
      </c>
    </row>
    <row r="36" spans="2:23" x14ac:dyDescent="0.25">
      <c r="B36" s="60"/>
      <c r="D36" t="s">
        <v>267</v>
      </c>
      <c r="I36" t="s">
        <v>294</v>
      </c>
    </row>
    <row r="37" spans="2:23" x14ac:dyDescent="0.25">
      <c r="B37" s="60"/>
      <c r="D37" t="s">
        <v>295</v>
      </c>
      <c r="I37" t="s">
        <v>296</v>
      </c>
    </row>
    <row r="38" spans="2:23" x14ac:dyDescent="0.25">
      <c r="B38" s="60"/>
      <c r="D38" t="s">
        <v>297</v>
      </c>
    </row>
    <row r="39" spans="2:23" x14ac:dyDescent="0.25">
      <c r="B39" s="60"/>
      <c r="D39" t="s">
        <v>298</v>
      </c>
    </row>
    <row r="40" spans="2:23" x14ac:dyDescent="0.25">
      <c r="B40" s="60"/>
      <c r="D40" t="s">
        <v>271</v>
      </c>
    </row>
    <row r="41" spans="2:23" x14ac:dyDescent="0.25">
      <c r="B41" s="60">
        <v>10</v>
      </c>
      <c r="C41" t="s">
        <v>299</v>
      </c>
    </row>
    <row r="42" spans="2:23" x14ac:dyDescent="0.25">
      <c r="B42" s="60"/>
      <c r="D42" t="s">
        <v>300</v>
      </c>
    </row>
    <row r="43" spans="2:23" x14ac:dyDescent="0.25">
      <c r="B43" s="60"/>
      <c r="D43" t="s">
        <v>301</v>
      </c>
      <c r="W43" t="s">
        <v>316</v>
      </c>
    </row>
    <row r="44" spans="2:23" x14ac:dyDescent="0.25">
      <c r="B44" s="60"/>
      <c r="D44" t="s">
        <v>302</v>
      </c>
    </row>
    <row r="45" spans="2:23" x14ac:dyDescent="0.25">
      <c r="B45" s="60">
        <v>11</v>
      </c>
      <c r="C45" t="s">
        <v>303</v>
      </c>
    </row>
    <row r="46" spans="2:23" x14ac:dyDescent="0.25">
      <c r="B46" s="60"/>
      <c r="D46" t="s">
        <v>304</v>
      </c>
    </row>
    <row r="47" spans="2:23" x14ac:dyDescent="0.25">
      <c r="B47" s="60"/>
      <c r="D47" t="s">
        <v>297</v>
      </c>
    </row>
    <row r="48" spans="2:23" x14ac:dyDescent="0.25">
      <c r="B48" s="60"/>
      <c r="D48" t="s">
        <v>305</v>
      </c>
    </row>
    <row r="49" spans="2:4" x14ac:dyDescent="0.25">
      <c r="B49" s="60"/>
      <c r="D49" t="s">
        <v>306</v>
      </c>
    </row>
    <row r="50" spans="2:4" x14ac:dyDescent="0.25">
      <c r="B50" s="60">
        <v>12</v>
      </c>
      <c r="C50" t="s">
        <v>307</v>
      </c>
    </row>
    <row r="51" spans="2:4" x14ac:dyDescent="0.25">
      <c r="B51" s="60"/>
      <c r="D51" t="s">
        <v>308</v>
      </c>
    </row>
    <row r="52" spans="2:4" x14ac:dyDescent="0.25">
      <c r="B52" s="60"/>
      <c r="D52" t="s">
        <v>309</v>
      </c>
    </row>
    <row r="53" spans="2:4" x14ac:dyDescent="0.25">
      <c r="B53" s="60"/>
      <c r="D53" t="s">
        <v>310</v>
      </c>
    </row>
    <row r="54" spans="2:4" x14ac:dyDescent="0.25">
      <c r="B54" s="60">
        <v>13</v>
      </c>
      <c r="C54" t="s">
        <v>311</v>
      </c>
      <c r="D54" t="s">
        <v>312</v>
      </c>
    </row>
    <row r="55" spans="2:4" x14ac:dyDescent="0.25">
      <c r="B55" s="60"/>
      <c r="D55" t="s">
        <v>308</v>
      </c>
    </row>
    <row r="56" spans="2:4" x14ac:dyDescent="0.25">
      <c r="B56" s="60"/>
      <c r="D56" t="s">
        <v>309</v>
      </c>
    </row>
    <row r="57" spans="2:4" x14ac:dyDescent="0.25">
      <c r="B57" s="60">
        <v>14</v>
      </c>
      <c r="C57" t="s">
        <v>313</v>
      </c>
    </row>
    <row r="58" spans="2:4" x14ac:dyDescent="0.25">
      <c r="B58" s="60">
        <v>15</v>
      </c>
      <c r="C58" t="s">
        <v>274</v>
      </c>
    </row>
    <row r="59" spans="2:4" x14ac:dyDescent="0.25">
      <c r="B59" s="60">
        <v>16</v>
      </c>
      <c r="C59" t="s">
        <v>275</v>
      </c>
    </row>
    <row r="60" spans="2:4" x14ac:dyDescent="0.25">
      <c r="B60" s="60">
        <v>17</v>
      </c>
      <c r="C60" t="s">
        <v>276</v>
      </c>
    </row>
    <row r="61" spans="2:4" x14ac:dyDescent="0.25">
      <c r="B61" s="60">
        <v>18</v>
      </c>
      <c r="C61" t="s">
        <v>314</v>
      </c>
    </row>
    <row r="62" spans="2:4" x14ac:dyDescent="0.25">
      <c r="B62" s="60">
        <v>19</v>
      </c>
      <c r="C62" t="s">
        <v>278</v>
      </c>
    </row>
  </sheetData>
  <mergeCells count="16">
    <mergeCell ref="S9:T9"/>
    <mergeCell ref="B1:T2"/>
    <mergeCell ref="A3:N3"/>
    <mergeCell ref="Q3:S5"/>
    <mergeCell ref="A5:N6"/>
    <mergeCell ref="A8:D8"/>
    <mergeCell ref="F8:G8"/>
    <mergeCell ref="K8:L8"/>
    <mergeCell ref="M8:O8"/>
    <mergeCell ref="P8:R8"/>
    <mergeCell ref="S8:T8"/>
    <mergeCell ref="A9:D9"/>
    <mergeCell ref="F9:G9"/>
    <mergeCell ref="K9:L9"/>
    <mergeCell ref="M9:O9"/>
    <mergeCell ref="P9:R9"/>
  </mergeCell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B7EE3-A7F3-4027-ACFD-A80A0F541CA3}">
  <dimension ref="A1:T62"/>
  <sheetViews>
    <sheetView zoomScaleNormal="100" workbookViewId="0">
      <selection activeCell="J12" sqref="J12"/>
    </sheetView>
  </sheetViews>
  <sheetFormatPr defaultRowHeight="15" x14ac:dyDescent="0.25"/>
  <cols>
    <col min="1" max="1" width="2.7109375" customWidth="1"/>
    <col min="2" max="2" width="11" customWidth="1"/>
    <col min="3" max="3" width="15.28515625" customWidth="1"/>
    <col min="4" max="4" width="16.7109375" customWidth="1"/>
    <col min="5" max="5" width="17.7109375" customWidth="1"/>
    <col min="6" max="6" width="5.28515625" customWidth="1"/>
    <col min="7" max="7" width="11.42578125" customWidth="1"/>
    <col min="8" max="8" width="17.7109375" customWidth="1"/>
    <col min="9" max="9" width="19.28515625" customWidth="1"/>
    <col min="10" max="10" width="16.5703125" customWidth="1"/>
    <col min="11" max="11" width="4" customWidth="1"/>
    <col min="12" max="12" width="14.5703125" customWidth="1"/>
    <col min="13" max="13" width="7.7109375" customWidth="1"/>
    <col min="14" max="14" width="2.7109375" customWidth="1"/>
    <col min="15" max="15" width="6.28515625" customWidth="1"/>
    <col min="16" max="16" width="3.7109375" customWidth="1"/>
    <col min="17" max="17" width="6.7109375" customWidth="1"/>
    <col min="18" max="18" width="4" customWidth="1"/>
    <col min="19" max="19" width="7.7109375" customWidth="1"/>
    <col min="20" max="20" width="12.42578125" customWidth="1"/>
  </cols>
  <sheetData>
    <row r="1" spans="1:20" ht="0.75" customHeight="1" x14ac:dyDescent="0.25">
      <c r="A1" s="64"/>
      <c r="B1" s="117" t="s">
        <v>239</v>
      </c>
      <c r="C1" s="117"/>
      <c r="D1" s="117"/>
      <c r="E1" s="117"/>
      <c r="F1" s="117"/>
      <c r="G1" s="117"/>
      <c r="H1" s="117"/>
      <c r="I1" s="117"/>
      <c r="J1" s="117"/>
      <c r="K1" s="117"/>
      <c r="L1" s="117"/>
      <c r="M1" s="117"/>
      <c r="N1" s="117"/>
      <c r="O1" s="117"/>
      <c r="P1" s="117"/>
      <c r="Q1" s="117"/>
      <c r="R1" s="117"/>
      <c r="S1" s="117"/>
      <c r="T1" s="117"/>
    </row>
    <row r="2" spans="1:20" ht="20.65" customHeight="1" x14ac:dyDescent="0.25">
      <c r="A2" s="65"/>
      <c r="B2" s="117"/>
      <c r="C2" s="117"/>
      <c r="D2" s="117"/>
      <c r="E2" s="117"/>
      <c r="F2" s="117"/>
      <c r="G2" s="117"/>
      <c r="H2" s="117"/>
      <c r="I2" s="117"/>
      <c r="J2" s="117"/>
      <c r="K2" s="117"/>
      <c r="L2" s="117"/>
      <c r="M2" s="117"/>
      <c r="N2" s="117"/>
      <c r="O2" s="117"/>
      <c r="P2" s="117"/>
      <c r="Q2" s="117"/>
      <c r="R2" s="117"/>
      <c r="S2" s="117"/>
      <c r="T2" s="117"/>
    </row>
    <row r="3" spans="1:20" ht="14.1" customHeight="1" x14ac:dyDescent="0.25">
      <c r="A3" s="118"/>
      <c r="B3" s="118"/>
      <c r="C3" s="118"/>
      <c r="D3" s="118"/>
      <c r="E3" s="118"/>
      <c r="F3" s="118"/>
      <c r="G3" s="118"/>
      <c r="H3" s="118"/>
      <c r="I3" s="118"/>
      <c r="J3" s="118"/>
      <c r="K3" s="118"/>
      <c r="L3" s="118"/>
      <c r="M3" s="118"/>
      <c r="N3" s="118"/>
      <c r="Q3" s="119"/>
      <c r="R3" s="119"/>
      <c r="S3" s="119"/>
    </row>
    <row r="4" spans="1:20" ht="7.15" customHeight="1" x14ac:dyDescent="0.25">
      <c r="Q4" s="119"/>
      <c r="R4" s="119"/>
      <c r="S4" s="119"/>
    </row>
    <row r="5" spans="1:20" ht="5.65" customHeight="1" x14ac:dyDescent="0.25">
      <c r="A5" s="120" t="s">
        <v>317</v>
      </c>
      <c r="B5" s="120"/>
      <c r="C5" s="120"/>
      <c r="D5" s="120"/>
      <c r="E5" s="120"/>
      <c r="F5" s="120"/>
      <c r="G5" s="120"/>
      <c r="H5" s="120"/>
      <c r="I5" s="120"/>
      <c r="J5" s="120"/>
      <c r="K5" s="120"/>
      <c r="L5" s="120"/>
      <c r="M5" s="120"/>
      <c r="N5" s="120"/>
      <c r="Q5" s="119"/>
      <c r="R5" s="119"/>
      <c r="S5" s="119"/>
    </row>
    <row r="6" spans="1:20" ht="15.75" customHeight="1" x14ac:dyDescent="0.25">
      <c r="A6" s="120"/>
      <c r="B6" s="120"/>
      <c r="C6" s="120"/>
      <c r="D6" s="120"/>
      <c r="E6" s="120"/>
      <c r="F6" s="120"/>
      <c r="G6" s="120"/>
      <c r="H6" s="120"/>
      <c r="I6" s="120"/>
      <c r="J6" s="120"/>
      <c r="K6" s="120"/>
      <c r="L6" s="120"/>
      <c r="M6" s="120"/>
      <c r="N6" s="120"/>
    </row>
    <row r="7" spans="1:20" ht="18" customHeight="1" x14ac:dyDescent="0.25"/>
    <row r="8" spans="1:20" ht="36.75" customHeight="1" x14ac:dyDescent="0.25">
      <c r="A8" s="124"/>
      <c r="B8" s="125"/>
      <c r="C8" s="125"/>
      <c r="D8" s="125"/>
      <c r="E8" s="70" t="s">
        <v>241</v>
      </c>
      <c r="F8" s="126" t="s">
        <v>242</v>
      </c>
      <c r="G8" s="126"/>
      <c r="H8" s="70" t="s">
        <v>243</v>
      </c>
      <c r="I8" s="70" t="s">
        <v>244</v>
      </c>
      <c r="J8" s="70" t="s">
        <v>222</v>
      </c>
      <c r="K8" s="126" t="s">
        <v>245</v>
      </c>
      <c r="L8" s="126"/>
      <c r="M8" s="126" t="s">
        <v>246</v>
      </c>
      <c r="N8" s="126"/>
      <c r="O8" s="126"/>
      <c r="P8" s="126" t="s">
        <v>247</v>
      </c>
      <c r="Q8" s="126"/>
      <c r="R8" s="126"/>
      <c r="S8" s="127" t="s">
        <v>248</v>
      </c>
      <c r="T8" s="128"/>
    </row>
    <row r="9" spans="1:20" ht="30" customHeight="1" x14ac:dyDescent="0.25">
      <c r="A9" s="124" t="s">
        <v>249</v>
      </c>
      <c r="B9" s="125"/>
      <c r="C9" s="125"/>
      <c r="D9" s="125"/>
      <c r="E9" s="154"/>
      <c r="F9" s="155"/>
      <c r="G9" s="155"/>
      <c r="H9" s="156"/>
      <c r="I9" s="157"/>
      <c r="J9" s="156"/>
      <c r="K9" s="155"/>
      <c r="L9" s="155"/>
      <c r="M9" s="155"/>
      <c r="N9" s="155"/>
      <c r="O9" s="155"/>
      <c r="P9" s="155"/>
      <c r="Q9" s="155"/>
      <c r="R9" s="155"/>
      <c r="S9" s="158"/>
      <c r="T9" s="159"/>
    </row>
    <row r="12" spans="1:20" ht="21" x14ac:dyDescent="0.35">
      <c r="B12" s="68" t="s">
        <v>250</v>
      </c>
      <c r="I12" s="69" t="s">
        <v>251</v>
      </c>
      <c r="J12" s="153"/>
    </row>
    <row r="13" spans="1:20" x14ac:dyDescent="0.25">
      <c r="B13" s="60">
        <v>1</v>
      </c>
      <c r="C13" t="s">
        <v>252</v>
      </c>
    </row>
    <row r="14" spans="1:20" x14ac:dyDescent="0.25">
      <c r="B14" s="60">
        <v>2</v>
      </c>
      <c r="C14" t="s">
        <v>253</v>
      </c>
    </row>
    <row r="15" spans="1:20" x14ac:dyDescent="0.25">
      <c r="B15" s="60">
        <v>3</v>
      </c>
      <c r="C15" t="s">
        <v>254</v>
      </c>
    </row>
    <row r="16" spans="1:20" x14ac:dyDescent="0.25">
      <c r="B16" s="60">
        <v>4</v>
      </c>
      <c r="C16" t="s">
        <v>255</v>
      </c>
    </row>
    <row r="17" spans="2:4" x14ac:dyDescent="0.25">
      <c r="B17" s="60">
        <v>5</v>
      </c>
      <c r="C17" s="103" t="s">
        <v>256</v>
      </c>
    </row>
    <row r="18" spans="2:4" x14ac:dyDescent="0.25">
      <c r="B18" s="60">
        <v>6</v>
      </c>
      <c r="C18" t="s">
        <v>257</v>
      </c>
    </row>
    <row r="19" spans="2:4" x14ac:dyDescent="0.25">
      <c r="B19" s="60"/>
      <c r="D19" t="s">
        <v>280</v>
      </c>
    </row>
    <row r="20" spans="2:4" x14ac:dyDescent="0.25">
      <c r="B20" s="60"/>
      <c r="D20" t="s">
        <v>281</v>
      </c>
    </row>
    <row r="21" spans="2:4" x14ac:dyDescent="0.25">
      <c r="B21" s="60"/>
      <c r="D21" t="s">
        <v>259</v>
      </c>
    </row>
    <row r="22" spans="2:4" x14ac:dyDescent="0.25">
      <c r="B22" s="60"/>
      <c r="D22" t="s">
        <v>260</v>
      </c>
    </row>
    <row r="23" spans="2:4" x14ac:dyDescent="0.25">
      <c r="B23" s="60"/>
      <c r="D23" t="s">
        <v>261</v>
      </c>
    </row>
    <row r="24" spans="2:4" x14ac:dyDescent="0.25">
      <c r="B24" s="60">
        <v>7</v>
      </c>
      <c r="C24" t="s">
        <v>282</v>
      </c>
    </row>
    <row r="25" spans="2:4" x14ac:dyDescent="0.25">
      <c r="B25" s="60">
        <v>8</v>
      </c>
      <c r="C25" t="s">
        <v>318</v>
      </c>
    </row>
    <row r="26" spans="2:4" x14ac:dyDescent="0.25">
      <c r="B26" s="60">
        <v>9</v>
      </c>
      <c r="C26" t="s">
        <v>284</v>
      </c>
    </row>
    <row r="27" spans="2:4" x14ac:dyDescent="0.25">
      <c r="B27" s="60"/>
      <c r="D27" t="s">
        <v>319</v>
      </c>
    </row>
    <row r="28" spans="2:4" x14ac:dyDescent="0.25">
      <c r="B28" s="60"/>
      <c r="D28" t="s">
        <v>286</v>
      </c>
    </row>
    <row r="29" spans="2:4" x14ac:dyDescent="0.25">
      <c r="B29" s="60"/>
      <c r="D29" t="s">
        <v>287</v>
      </c>
    </row>
    <row r="30" spans="2:4" x14ac:dyDescent="0.25">
      <c r="B30" s="60"/>
      <c r="D30" t="s">
        <v>288</v>
      </c>
    </row>
    <row r="31" spans="2:4" x14ac:dyDescent="0.25">
      <c r="B31" s="60"/>
      <c r="D31" t="s">
        <v>320</v>
      </c>
    </row>
    <row r="32" spans="2:4" x14ac:dyDescent="0.25">
      <c r="B32" s="60"/>
      <c r="D32" t="s">
        <v>321</v>
      </c>
    </row>
    <row r="33" spans="2:4" x14ac:dyDescent="0.25">
      <c r="B33" s="60"/>
      <c r="D33" t="s">
        <v>322</v>
      </c>
    </row>
    <row r="34" spans="2:4" x14ac:dyDescent="0.25">
      <c r="B34" s="60"/>
      <c r="D34" t="s">
        <v>323</v>
      </c>
    </row>
    <row r="35" spans="2:4" x14ac:dyDescent="0.25">
      <c r="B35" s="60"/>
      <c r="D35" t="s">
        <v>324</v>
      </c>
    </row>
    <row r="36" spans="2:4" x14ac:dyDescent="0.25">
      <c r="B36" s="60"/>
      <c r="D36" t="s">
        <v>267</v>
      </c>
    </row>
    <row r="37" spans="2:4" x14ac:dyDescent="0.25">
      <c r="B37" s="60"/>
      <c r="D37" t="s">
        <v>325</v>
      </c>
    </row>
    <row r="38" spans="2:4" x14ac:dyDescent="0.25">
      <c r="B38" s="60"/>
      <c r="D38" t="s">
        <v>326</v>
      </c>
    </row>
    <row r="39" spans="2:4" x14ac:dyDescent="0.25">
      <c r="B39" s="60"/>
      <c r="D39" t="s">
        <v>327</v>
      </c>
    </row>
    <row r="40" spans="2:4" x14ac:dyDescent="0.25">
      <c r="B40" s="60"/>
      <c r="D40" t="s">
        <v>271</v>
      </c>
    </row>
    <row r="41" spans="2:4" x14ac:dyDescent="0.25">
      <c r="B41" s="60">
        <v>10</v>
      </c>
      <c r="C41" t="s">
        <v>299</v>
      </c>
    </row>
    <row r="42" spans="2:4" x14ac:dyDescent="0.25">
      <c r="B42" s="60"/>
      <c r="D42" t="s">
        <v>328</v>
      </c>
    </row>
    <row r="43" spans="2:4" x14ac:dyDescent="0.25">
      <c r="B43" s="60"/>
      <c r="D43" t="s">
        <v>301</v>
      </c>
    </row>
    <row r="44" spans="2:4" x14ac:dyDescent="0.25">
      <c r="B44" s="60"/>
      <c r="D44" t="s">
        <v>302</v>
      </c>
    </row>
    <row r="45" spans="2:4" x14ac:dyDescent="0.25">
      <c r="B45" s="60">
        <v>11</v>
      </c>
      <c r="C45" t="s">
        <v>303</v>
      </c>
    </row>
    <row r="46" spans="2:4" x14ac:dyDescent="0.25">
      <c r="B46" s="60"/>
      <c r="D46" t="s">
        <v>304</v>
      </c>
    </row>
    <row r="47" spans="2:4" x14ac:dyDescent="0.25">
      <c r="B47" s="60"/>
      <c r="D47" t="s">
        <v>329</v>
      </c>
    </row>
    <row r="48" spans="2:4" x14ac:dyDescent="0.25">
      <c r="B48" s="60"/>
      <c r="D48" t="s">
        <v>305</v>
      </c>
    </row>
    <row r="49" spans="2:4" x14ac:dyDescent="0.25">
      <c r="B49" s="60"/>
      <c r="D49" t="s">
        <v>306</v>
      </c>
    </row>
    <row r="50" spans="2:4" x14ac:dyDescent="0.25">
      <c r="B50" s="60">
        <v>12</v>
      </c>
      <c r="C50" t="s">
        <v>307</v>
      </c>
    </row>
    <row r="51" spans="2:4" x14ac:dyDescent="0.25">
      <c r="B51" s="60"/>
      <c r="D51" t="s">
        <v>308</v>
      </c>
    </row>
    <row r="52" spans="2:4" x14ac:dyDescent="0.25">
      <c r="B52" s="60"/>
      <c r="D52" t="s">
        <v>309</v>
      </c>
    </row>
    <row r="53" spans="2:4" x14ac:dyDescent="0.25">
      <c r="B53" s="60"/>
      <c r="D53" t="s">
        <v>310</v>
      </c>
    </row>
    <row r="54" spans="2:4" x14ac:dyDescent="0.25">
      <c r="B54" s="60">
        <v>13</v>
      </c>
      <c r="C54" t="s">
        <v>311</v>
      </c>
      <c r="D54" t="s">
        <v>312</v>
      </c>
    </row>
    <row r="55" spans="2:4" x14ac:dyDescent="0.25">
      <c r="B55" s="60"/>
      <c r="D55" t="s">
        <v>308</v>
      </c>
    </row>
    <row r="56" spans="2:4" x14ac:dyDescent="0.25">
      <c r="B56" s="60"/>
      <c r="D56" t="s">
        <v>309</v>
      </c>
    </row>
    <row r="57" spans="2:4" x14ac:dyDescent="0.25">
      <c r="B57" s="60">
        <v>14</v>
      </c>
      <c r="C57" t="s">
        <v>313</v>
      </c>
    </row>
    <row r="58" spans="2:4" x14ac:dyDescent="0.25">
      <c r="B58" s="60">
        <v>15</v>
      </c>
      <c r="C58" t="s">
        <v>274</v>
      </c>
    </row>
    <row r="59" spans="2:4" x14ac:dyDescent="0.25">
      <c r="B59" s="60">
        <v>16</v>
      </c>
      <c r="C59" t="s">
        <v>275</v>
      </c>
    </row>
    <row r="60" spans="2:4" x14ac:dyDescent="0.25">
      <c r="B60" s="60">
        <v>17</v>
      </c>
      <c r="C60" t="s">
        <v>276</v>
      </c>
    </row>
    <row r="61" spans="2:4" x14ac:dyDescent="0.25">
      <c r="B61" s="60">
        <v>18</v>
      </c>
      <c r="C61" t="s">
        <v>314</v>
      </c>
    </row>
    <row r="62" spans="2:4" x14ac:dyDescent="0.25">
      <c r="B62" s="60">
        <v>19</v>
      </c>
      <c r="C62" t="s">
        <v>278</v>
      </c>
    </row>
  </sheetData>
  <mergeCells count="16">
    <mergeCell ref="S9:T9"/>
    <mergeCell ref="B1:T2"/>
    <mergeCell ref="A3:N3"/>
    <mergeCell ref="Q3:S5"/>
    <mergeCell ref="A5:N6"/>
    <mergeCell ref="A8:D8"/>
    <mergeCell ref="F8:G8"/>
    <mergeCell ref="K8:L8"/>
    <mergeCell ref="M8:O8"/>
    <mergeCell ref="P8:R8"/>
    <mergeCell ref="S8:T8"/>
    <mergeCell ref="A9:D9"/>
    <mergeCell ref="F9:G9"/>
    <mergeCell ref="K9:L9"/>
    <mergeCell ref="M9:O9"/>
    <mergeCell ref="P9:R9"/>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DDB99-149D-473F-910B-293B9FD11304}">
  <dimension ref="A2:X26"/>
  <sheetViews>
    <sheetView workbookViewId="0">
      <selection activeCell="X5" sqref="X5"/>
    </sheetView>
  </sheetViews>
  <sheetFormatPr defaultRowHeight="15" x14ac:dyDescent="0.25"/>
  <cols>
    <col min="5" max="5" width="9" customWidth="1"/>
    <col min="6" max="6" width="11.5703125" customWidth="1"/>
    <col min="7" max="7" width="7.42578125" customWidth="1"/>
    <col min="9" max="9" width="15.7109375" customWidth="1"/>
    <col min="10" max="11" width="15" customWidth="1"/>
    <col min="12" max="12" width="6.28515625" customWidth="1"/>
    <col min="13" max="13" width="9.7109375" customWidth="1"/>
    <col min="14" max="14" width="3.42578125" customWidth="1"/>
    <col min="15" max="15" width="2.5703125" customWidth="1"/>
    <col min="17" max="17" width="3.7109375" hidden="1" customWidth="1"/>
    <col min="18" max="18" width="2.7109375" hidden="1" customWidth="1"/>
    <col min="19" max="19" width="6.42578125" hidden="1" customWidth="1"/>
    <col min="20" max="20" width="8.28515625" customWidth="1"/>
    <col min="21" max="21" width="9.28515625" customWidth="1"/>
    <col min="22" max="22" width="0" hidden="1" customWidth="1"/>
    <col min="24" max="24" width="19.42578125" customWidth="1"/>
  </cols>
  <sheetData>
    <row r="2" spans="1:24" x14ac:dyDescent="0.25">
      <c r="A2" s="120" t="s">
        <v>330</v>
      </c>
      <c r="B2" s="120"/>
      <c r="C2" s="120"/>
      <c r="D2" s="120"/>
      <c r="E2" s="120"/>
      <c r="F2" s="120"/>
      <c r="G2" s="120"/>
      <c r="H2" s="120"/>
      <c r="I2" s="120"/>
      <c r="J2" s="120"/>
      <c r="K2" s="120"/>
      <c r="L2" s="120"/>
      <c r="M2" s="120"/>
      <c r="N2" s="120"/>
      <c r="O2" s="120"/>
    </row>
    <row r="3" spans="1:24" ht="15.75" thickBot="1" x14ac:dyDescent="0.3">
      <c r="A3" s="120"/>
      <c r="B3" s="120"/>
      <c r="C3" s="120"/>
      <c r="D3" s="120"/>
      <c r="E3" s="120"/>
      <c r="F3" s="120"/>
      <c r="G3" s="120"/>
      <c r="H3" s="120"/>
      <c r="I3" s="120"/>
      <c r="J3" s="120"/>
      <c r="K3" s="120"/>
      <c r="L3" s="120"/>
      <c r="M3" s="120"/>
      <c r="N3" s="120"/>
      <c r="O3" s="120"/>
    </row>
    <row r="4" spans="1:24" ht="26.25" thickBot="1" x14ac:dyDescent="0.3">
      <c r="A4" s="131"/>
      <c r="B4" s="132"/>
      <c r="C4" s="132"/>
      <c r="D4" s="132"/>
      <c r="E4" s="132"/>
      <c r="F4" s="71" t="s">
        <v>241</v>
      </c>
      <c r="G4" s="133" t="s">
        <v>242</v>
      </c>
      <c r="H4" s="133"/>
      <c r="I4" s="71" t="s">
        <v>243</v>
      </c>
      <c r="J4" s="71" t="s">
        <v>244</v>
      </c>
      <c r="K4" s="71" t="s">
        <v>222</v>
      </c>
      <c r="L4" s="133" t="s">
        <v>245</v>
      </c>
      <c r="M4" s="133"/>
      <c r="N4" s="133" t="s">
        <v>246</v>
      </c>
      <c r="O4" s="133"/>
      <c r="P4" s="133"/>
      <c r="Q4" s="133" t="s">
        <v>247</v>
      </c>
      <c r="R4" s="133"/>
      <c r="S4" s="133"/>
      <c r="T4" s="129" t="s">
        <v>248</v>
      </c>
      <c r="U4" s="130"/>
      <c r="X4" t="s">
        <v>251</v>
      </c>
    </row>
    <row r="5" spans="1:24" ht="15.75" thickBot="1" x14ac:dyDescent="0.3">
      <c r="A5" s="131" t="s">
        <v>249</v>
      </c>
      <c r="B5" s="132"/>
      <c r="C5" s="132"/>
      <c r="D5" s="132"/>
      <c r="E5" s="132"/>
      <c r="F5" s="161"/>
      <c r="G5" s="162"/>
      <c r="H5" s="162"/>
      <c r="I5" s="163"/>
      <c r="J5" s="164"/>
      <c r="K5" s="163"/>
      <c r="L5" s="162"/>
      <c r="M5" s="162"/>
      <c r="N5" s="162"/>
      <c r="O5" s="162"/>
      <c r="P5" s="162"/>
      <c r="Q5" s="162"/>
      <c r="R5" s="162"/>
      <c r="S5" s="162"/>
      <c r="T5" s="165"/>
      <c r="U5" s="166"/>
      <c r="X5" s="167"/>
    </row>
    <row r="6" spans="1:24" x14ac:dyDescent="0.25">
      <c r="X6" s="72"/>
    </row>
    <row r="7" spans="1:24" ht="21" x14ac:dyDescent="0.35">
      <c r="A7" s="68" t="s">
        <v>250</v>
      </c>
      <c r="X7" s="73"/>
    </row>
    <row r="8" spans="1:24" x14ac:dyDescent="0.25">
      <c r="A8" s="60">
        <v>1</v>
      </c>
      <c r="B8" t="s">
        <v>252</v>
      </c>
    </row>
    <row r="9" spans="1:24" x14ac:dyDescent="0.25">
      <c r="A9" s="60">
        <v>2</v>
      </c>
      <c r="B9" t="s">
        <v>253</v>
      </c>
    </row>
    <row r="10" spans="1:24" x14ac:dyDescent="0.25">
      <c r="A10" s="60">
        <v>3</v>
      </c>
      <c r="B10" t="s">
        <v>254</v>
      </c>
    </row>
    <row r="11" spans="1:24" x14ac:dyDescent="0.25">
      <c r="A11" s="60">
        <v>4</v>
      </c>
      <c r="B11" t="s">
        <v>255</v>
      </c>
    </row>
    <row r="12" spans="1:24" x14ac:dyDescent="0.25">
      <c r="A12" s="60">
        <v>5</v>
      </c>
      <c r="B12" t="s">
        <v>256</v>
      </c>
    </row>
    <row r="13" spans="1:24" x14ac:dyDescent="0.25">
      <c r="A13" s="60">
        <v>6</v>
      </c>
      <c r="B13" t="s">
        <v>257</v>
      </c>
    </row>
    <row r="14" spans="1:24" x14ac:dyDescent="0.25">
      <c r="A14" s="60"/>
      <c r="C14" t="s">
        <v>258</v>
      </c>
    </row>
    <row r="15" spans="1:24" x14ac:dyDescent="0.25">
      <c r="A15" s="60"/>
      <c r="C15" t="s">
        <v>259</v>
      </c>
    </row>
    <row r="16" spans="1:24" x14ac:dyDescent="0.25">
      <c r="A16" s="60"/>
      <c r="C16" t="s">
        <v>260</v>
      </c>
    </row>
    <row r="17" spans="1:3" x14ac:dyDescent="0.25">
      <c r="A17" s="60"/>
      <c r="C17" t="s">
        <v>261</v>
      </c>
    </row>
    <row r="18" spans="1:3" x14ac:dyDescent="0.25">
      <c r="A18" s="60">
        <v>7</v>
      </c>
      <c r="B18" t="s">
        <v>331</v>
      </c>
    </row>
    <row r="19" spans="1:3" x14ac:dyDescent="0.25">
      <c r="A19" s="60">
        <v>8</v>
      </c>
      <c r="B19" t="s">
        <v>332</v>
      </c>
    </row>
    <row r="20" spans="1:3" x14ac:dyDescent="0.25">
      <c r="A20" s="60">
        <v>9</v>
      </c>
      <c r="B20" t="s">
        <v>263</v>
      </c>
    </row>
    <row r="21" spans="1:3" x14ac:dyDescent="0.25">
      <c r="A21" s="60">
        <v>10</v>
      </c>
      <c r="B21" t="s">
        <v>313</v>
      </c>
    </row>
    <row r="22" spans="1:3" x14ac:dyDescent="0.25">
      <c r="A22" s="60">
        <v>11</v>
      </c>
      <c r="B22" t="s">
        <v>274</v>
      </c>
    </row>
    <row r="23" spans="1:3" x14ac:dyDescent="0.25">
      <c r="A23" s="60">
        <v>12</v>
      </c>
      <c r="B23" t="s">
        <v>275</v>
      </c>
    </row>
    <row r="24" spans="1:3" x14ac:dyDescent="0.25">
      <c r="A24" s="60">
        <v>13</v>
      </c>
      <c r="B24" t="s">
        <v>276</v>
      </c>
    </row>
    <row r="25" spans="1:3" x14ac:dyDescent="0.25">
      <c r="A25" s="60">
        <v>14</v>
      </c>
      <c r="B25" t="s">
        <v>277</v>
      </c>
    </row>
    <row r="26" spans="1:3" x14ac:dyDescent="0.25">
      <c r="A26" s="60">
        <v>15</v>
      </c>
      <c r="B26" t="s">
        <v>278</v>
      </c>
    </row>
  </sheetData>
  <mergeCells count="13">
    <mergeCell ref="A2:O3"/>
    <mergeCell ref="A4:E4"/>
    <mergeCell ref="G4:H4"/>
    <mergeCell ref="L4:M4"/>
    <mergeCell ref="N4:P4"/>
    <mergeCell ref="T4:U4"/>
    <mergeCell ref="A5:E5"/>
    <mergeCell ref="G5:H5"/>
    <mergeCell ref="L5:M5"/>
    <mergeCell ref="N5:P5"/>
    <mergeCell ref="Q5:S5"/>
    <mergeCell ref="T5:U5"/>
    <mergeCell ref="Q4:S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93F11-B73E-4BDB-818B-DF14FE3AEB8F}">
  <dimension ref="A2:Z26"/>
  <sheetViews>
    <sheetView topLeftCell="D1" workbookViewId="0">
      <selection activeCell="W26" sqref="W26"/>
    </sheetView>
  </sheetViews>
  <sheetFormatPr defaultRowHeight="15" x14ac:dyDescent="0.25"/>
  <cols>
    <col min="2" max="2" width="23.5703125" customWidth="1"/>
    <col min="3" max="3" width="5.5703125" customWidth="1"/>
    <col min="4" max="4" width="11.5703125" customWidth="1"/>
    <col min="5" max="5" width="14.28515625" customWidth="1"/>
    <col min="6" max="6" width="5.42578125" customWidth="1"/>
    <col min="7" max="7" width="9.7109375" customWidth="1"/>
    <col min="8" max="8" width="15.7109375" customWidth="1"/>
    <col min="9" max="9" width="15.28515625" customWidth="1"/>
    <col min="10" max="10" width="13" customWidth="1"/>
    <col min="11" max="11" width="9.7109375" customWidth="1"/>
    <col min="12" max="12" width="6.28515625" customWidth="1"/>
    <col min="13" max="13" width="2.5703125" customWidth="1"/>
    <col min="15" max="15" width="4.5703125" customWidth="1"/>
    <col min="16" max="16" width="2.7109375" hidden="1" customWidth="1"/>
    <col min="17" max="17" width="3.5703125" hidden="1" customWidth="1"/>
    <col min="18" max="18" width="7.42578125" hidden="1" customWidth="1"/>
    <col min="19" max="19" width="8.42578125" customWidth="1"/>
    <col min="21" max="21" width="0" hidden="1" customWidth="1"/>
    <col min="22" max="22" width="3" customWidth="1"/>
    <col min="23" max="23" width="15.7109375" customWidth="1"/>
    <col min="26" max="26" width="13.7109375" bestFit="1" customWidth="1"/>
  </cols>
  <sheetData>
    <row r="2" spans="1:26" ht="14.65" customHeight="1" x14ac:dyDescent="0.25">
      <c r="A2" s="120" t="s">
        <v>333</v>
      </c>
      <c r="B2" s="120"/>
      <c r="C2" s="120"/>
      <c r="D2" s="120"/>
      <c r="E2" s="120"/>
      <c r="F2" s="120"/>
      <c r="G2" s="120"/>
      <c r="H2" s="120"/>
      <c r="I2" s="120"/>
      <c r="J2" s="120"/>
      <c r="K2" s="120"/>
      <c r="L2" s="120"/>
      <c r="M2" s="120"/>
      <c r="N2" s="120"/>
    </row>
    <row r="3" spans="1:26" ht="15.75" thickBot="1" x14ac:dyDescent="0.3">
      <c r="A3" s="120"/>
      <c r="B3" s="120"/>
      <c r="C3" s="120"/>
      <c r="D3" s="120"/>
      <c r="E3" s="120"/>
      <c r="F3" s="120"/>
      <c r="G3" s="120"/>
      <c r="H3" s="120"/>
      <c r="I3" s="120"/>
      <c r="J3" s="120"/>
      <c r="K3" s="120"/>
      <c r="L3" s="120"/>
      <c r="M3" s="120"/>
      <c r="N3" s="120"/>
    </row>
    <row r="4" spans="1:26" ht="26.25" thickBot="1" x14ac:dyDescent="0.3">
      <c r="A4" s="131"/>
      <c r="B4" s="132"/>
      <c r="C4" s="132"/>
      <c r="D4" s="132"/>
      <c r="E4" s="71" t="s">
        <v>241</v>
      </c>
      <c r="F4" s="133" t="s">
        <v>242</v>
      </c>
      <c r="G4" s="133"/>
      <c r="H4" s="71" t="s">
        <v>243</v>
      </c>
      <c r="I4" s="71" t="s">
        <v>244</v>
      </c>
      <c r="J4" s="71" t="s">
        <v>222</v>
      </c>
      <c r="K4" s="133" t="s">
        <v>245</v>
      </c>
      <c r="L4" s="133"/>
      <c r="M4" s="133" t="s">
        <v>246</v>
      </c>
      <c r="N4" s="133"/>
      <c r="O4" s="133"/>
      <c r="P4" s="133" t="s">
        <v>247</v>
      </c>
      <c r="Q4" s="133"/>
      <c r="R4" s="133"/>
      <c r="S4" s="129" t="s">
        <v>248</v>
      </c>
      <c r="T4" s="130"/>
      <c r="W4" t="s">
        <v>334</v>
      </c>
    </row>
    <row r="5" spans="1:26" ht="15.75" thickBot="1" x14ac:dyDescent="0.3">
      <c r="A5" s="131" t="s">
        <v>249</v>
      </c>
      <c r="B5" s="132"/>
      <c r="C5" s="132"/>
      <c r="D5" s="132"/>
      <c r="E5" s="161"/>
      <c r="F5" s="162"/>
      <c r="G5" s="162"/>
      <c r="H5" s="163"/>
      <c r="I5" s="164"/>
      <c r="J5" s="163"/>
      <c r="K5" s="162"/>
      <c r="L5" s="162"/>
      <c r="M5" s="162"/>
      <c r="N5" s="162"/>
      <c r="O5" s="162"/>
      <c r="P5" s="162"/>
      <c r="Q5" s="162"/>
      <c r="R5" s="162"/>
      <c r="S5" s="165"/>
      <c r="T5" s="166"/>
      <c r="W5" s="167"/>
      <c r="Z5" s="72"/>
    </row>
    <row r="6" spans="1:26" x14ac:dyDescent="0.25">
      <c r="Z6" s="72"/>
    </row>
    <row r="7" spans="1:26" ht="21" x14ac:dyDescent="0.35">
      <c r="A7" s="68" t="s">
        <v>250</v>
      </c>
      <c r="I7" s="20"/>
      <c r="J7" s="20"/>
      <c r="K7" s="20"/>
      <c r="W7" s="72"/>
      <c r="Z7" s="72"/>
    </row>
    <row r="8" spans="1:26" x14ac:dyDescent="0.25">
      <c r="A8">
        <v>1</v>
      </c>
      <c r="B8" t="s">
        <v>335</v>
      </c>
      <c r="K8" s="113"/>
      <c r="L8" s="113"/>
      <c r="W8" s="73"/>
      <c r="Z8" s="72"/>
    </row>
    <row r="9" spans="1:26" x14ac:dyDescent="0.25">
      <c r="A9">
        <v>2</v>
      </c>
      <c r="B9" t="s">
        <v>336</v>
      </c>
      <c r="Z9" s="72"/>
    </row>
    <row r="10" spans="1:26" x14ac:dyDescent="0.25">
      <c r="A10">
        <v>3</v>
      </c>
      <c r="B10" t="s">
        <v>337</v>
      </c>
      <c r="W10" s="76"/>
      <c r="Z10" s="72"/>
    </row>
    <row r="11" spans="1:26" x14ac:dyDescent="0.25">
      <c r="A11">
        <v>4</v>
      </c>
      <c r="B11" t="s">
        <v>338</v>
      </c>
      <c r="K11" s="134"/>
      <c r="L11" s="113"/>
    </row>
    <row r="12" spans="1:26" x14ac:dyDescent="0.25">
      <c r="A12">
        <v>5</v>
      </c>
      <c r="B12" t="s">
        <v>339</v>
      </c>
      <c r="K12" s="113"/>
      <c r="L12" s="113"/>
    </row>
    <row r="13" spans="1:26" x14ac:dyDescent="0.25">
      <c r="A13">
        <v>6</v>
      </c>
      <c r="B13" t="s">
        <v>340</v>
      </c>
    </row>
    <row r="14" spans="1:26" x14ac:dyDescent="0.25">
      <c r="A14">
        <v>7</v>
      </c>
      <c r="B14" t="s">
        <v>341</v>
      </c>
    </row>
    <row r="15" spans="1:26" x14ac:dyDescent="0.25">
      <c r="A15">
        <v>8</v>
      </c>
      <c r="B15" t="s">
        <v>342</v>
      </c>
    </row>
    <row r="16" spans="1:26" x14ac:dyDescent="0.25">
      <c r="A16">
        <v>9</v>
      </c>
      <c r="B16" t="s">
        <v>343</v>
      </c>
    </row>
    <row r="17" spans="1:23" x14ac:dyDescent="0.25">
      <c r="A17">
        <v>10</v>
      </c>
      <c r="B17" t="s">
        <v>344</v>
      </c>
    </row>
    <row r="18" spans="1:23" x14ac:dyDescent="0.25">
      <c r="A18">
        <v>11</v>
      </c>
      <c r="B18" t="s">
        <v>260</v>
      </c>
    </row>
    <row r="19" spans="1:23" x14ac:dyDescent="0.25">
      <c r="A19">
        <v>12</v>
      </c>
      <c r="B19" t="s">
        <v>261</v>
      </c>
    </row>
    <row r="23" spans="1:23" x14ac:dyDescent="0.25">
      <c r="A23" s="120" t="s">
        <v>345</v>
      </c>
      <c r="B23" s="120"/>
      <c r="C23" s="120"/>
      <c r="D23" s="120"/>
      <c r="E23" s="120"/>
      <c r="F23" s="120"/>
      <c r="G23" s="120"/>
      <c r="H23" s="120"/>
      <c r="I23" s="120"/>
      <c r="J23" s="120"/>
      <c r="K23" s="120"/>
      <c r="L23" s="120"/>
      <c r="M23" s="120"/>
      <c r="N23" s="120"/>
    </row>
    <row r="24" spans="1:23" ht="15.75" thickBot="1" x14ac:dyDescent="0.3">
      <c r="A24" s="120"/>
      <c r="B24" s="120"/>
      <c r="C24" s="120"/>
      <c r="D24" s="120"/>
      <c r="E24" s="120"/>
      <c r="F24" s="120"/>
      <c r="G24" s="120"/>
      <c r="H24" s="120"/>
      <c r="I24" s="120"/>
      <c r="J24" s="120"/>
      <c r="K24" s="120"/>
      <c r="L24" s="120"/>
      <c r="M24" s="120"/>
      <c r="N24" s="120"/>
    </row>
    <row r="25" spans="1:23" ht="26.25" thickBot="1" x14ac:dyDescent="0.3">
      <c r="A25" s="131"/>
      <c r="B25" s="132"/>
      <c r="C25" s="132"/>
      <c r="D25" s="132"/>
      <c r="E25" s="71" t="s">
        <v>241</v>
      </c>
      <c r="F25" s="133" t="s">
        <v>242</v>
      </c>
      <c r="G25" s="133"/>
      <c r="H25" s="71" t="s">
        <v>243</v>
      </c>
      <c r="I25" s="71" t="s">
        <v>244</v>
      </c>
      <c r="J25" s="71" t="s">
        <v>222</v>
      </c>
      <c r="K25" s="133" t="s">
        <v>245</v>
      </c>
      <c r="L25" s="133"/>
      <c r="M25" s="133" t="s">
        <v>246</v>
      </c>
      <c r="N25" s="133"/>
      <c r="O25" s="133"/>
      <c r="P25" s="133" t="s">
        <v>247</v>
      </c>
      <c r="Q25" s="133"/>
      <c r="R25" s="133"/>
      <c r="S25" s="129" t="s">
        <v>248</v>
      </c>
      <c r="T25" s="130"/>
      <c r="W25" t="s">
        <v>334</v>
      </c>
    </row>
    <row r="26" spans="1:23" ht="15.75" thickBot="1" x14ac:dyDescent="0.3">
      <c r="A26" s="131" t="s">
        <v>249</v>
      </c>
      <c r="B26" s="132"/>
      <c r="C26" s="132"/>
      <c r="D26" s="132"/>
      <c r="E26" s="161"/>
      <c r="F26" s="162"/>
      <c r="G26" s="162"/>
      <c r="H26" s="163"/>
      <c r="I26" s="164"/>
      <c r="J26" s="163"/>
      <c r="K26" s="162"/>
      <c r="L26" s="162"/>
      <c r="M26" s="162"/>
      <c r="N26" s="162"/>
      <c r="O26" s="162"/>
      <c r="P26" s="162"/>
      <c r="Q26" s="162"/>
      <c r="R26" s="162"/>
      <c r="S26" s="165"/>
      <c r="T26" s="166"/>
      <c r="W26" s="167"/>
    </row>
  </sheetData>
  <mergeCells count="29">
    <mergeCell ref="A2:N3"/>
    <mergeCell ref="A4:D4"/>
    <mergeCell ref="F4:G4"/>
    <mergeCell ref="K4:L4"/>
    <mergeCell ref="M4:O4"/>
    <mergeCell ref="S4:T4"/>
    <mergeCell ref="A5:D5"/>
    <mergeCell ref="F5:G5"/>
    <mergeCell ref="K5:L5"/>
    <mergeCell ref="M5:O5"/>
    <mergeCell ref="P5:R5"/>
    <mergeCell ref="S5:T5"/>
    <mergeCell ref="P4:R4"/>
    <mergeCell ref="K8:L8"/>
    <mergeCell ref="K11:L11"/>
    <mergeCell ref="K12:L12"/>
    <mergeCell ref="A23:N24"/>
    <mergeCell ref="A25:D25"/>
    <mergeCell ref="F25:G25"/>
    <mergeCell ref="K25:L25"/>
    <mergeCell ref="M25:O25"/>
    <mergeCell ref="P25:R25"/>
    <mergeCell ref="S25:T25"/>
    <mergeCell ref="A26:D26"/>
    <mergeCell ref="F26:G26"/>
    <mergeCell ref="K26:L26"/>
    <mergeCell ref="M26:O26"/>
    <mergeCell ref="P26:R26"/>
    <mergeCell ref="S26:T2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EFDDB-6FD3-43E3-A6F7-6940E12D2459}">
  <dimension ref="B1:G22"/>
  <sheetViews>
    <sheetView workbookViewId="0">
      <selection activeCell="G5" sqref="G5"/>
    </sheetView>
  </sheetViews>
  <sheetFormatPr defaultRowHeight="15" x14ac:dyDescent="0.25"/>
  <cols>
    <col min="2" max="5" width="15.5703125" customWidth="1"/>
    <col min="7" max="7" width="11.7109375" customWidth="1"/>
  </cols>
  <sheetData>
    <row r="1" spans="2:7" x14ac:dyDescent="0.25">
      <c r="B1" s="113" t="s">
        <v>346</v>
      </c>
      <c r="C1" s="113"/>
      <c r="D1" s="113"/>
    </row>
    <row r="2" spans="2:7" ht="15.75" thickBot="1" x14ac:dyDescent="0.3">
      <c r="B2" s="33" t="s">
        <v>347</v>
      </c>
      <c r="C2" s="34" t="s">
        <v>348</v>
      </c>
      <c r="D2" s="33" t="s">
        <v>349</v>
      </c>
      <c r="E2" s="34" t="s">
        <v>350</v>
      </c>
      <c r="G2" t="s">
        <v>351</v>
      </c>
    </row>
    <row r="3" spans="2:7" ht="15.75" thickBot="1" x14ac:dyDescent="0.3">
      <c r="B3" s="35"/>
      <c r="C3" s="35"/>
      <c r="D3" s="35"/>
      <c r="E3" s="36" t="s">
        <v>352</v>
      </c>
    </row>
    <row r="4" spans="2:7" x14ac:dyDescent="0.25">
      <c r="B4" s="37">
        <v>0.05</v>
      </c>
      <c r="C4" s="38">
        <v>0.1</v>
      </c>
      <c r="D4" s="37">
        <v>0.14000000000000001</v>
      </c>
      <c r="E4" s="39">
        <v>0.17499999999999999</v>
      </c>
      <c r="G4" s="40">
        <f t="shared" ref="G4:G16" si="0">E4/C4</f>
        <v>1.7499999999999998</v>
      </c>
    </row>
    <row r="5" spans="2:7" x14ac:dyDescent="0.25">
      <c r="B5" s="37">
        <v>0.15</v>
      </c>
      <c r="C5" s="38">
        <v>0.2</v>
      </c>
      <c r="D5" s="37">
        <v>0.24</v>
      </c>
      <c r="E5" s="37">
        <v>0.27500000000000002</v>
      </c>
      <c r="G5" s="40">
        <f t="shared" si="0"/>
        <v>1.375</v>
      </c>
    </row>
    <row r="6" spans="2:7" x14ac:dyDescent="0.25">
      <c r="B6" s="37">
        <v>0.25</v>
      </c>
      <c r="C6" s="38">
        <v>0.3</v>
      </c>
      <c r="D6" s="37">
        <v>0.34</v>
      </c>
      <c r="E6" s="39">
        <v>0.375</v>
      </c>
      <c r="G6" s="40">
        <f t="shared" si="0"/>
        <v>1.25</v>
      </c>
    </row>
    <row r="7" spans="2:7" x14ac:dyDescent="0.25">
      <c r="B7" s="37">
        <v>0.35</v>
      </c>
      <c r="C7" s="38">
        <v>0.4</v>
      </c>
      <c r="D7" s="37">
        <v>0.44</v>
      </c>
      <c r="E7" s="37">
        <v>0.47499999999999998</v>
      </c>
      <c r="G7" s="40">
        <f t="shared" si="0"/>
        <v>1.1874999999999998</v>
      </c>
    </row>
    <row r="8" spans="2:7" x14ac:dyDescent="0.25">
      <c r="B8" s="37">
        <v>0.45</v>
      </c>
      <c r="C8" s="38">
        <v>0.5</v>
      </c>
      <c r="D8" s="37">
        <v>0.54</v>
      </c>
      <c r="E8" s="39">
        <v>0.6</v>
      </c>
      <c r="G8" s="40">
        <f t="shared" si="0"/>
        <v>1.2</v>
      </c>
    </row>
    <row r="9" spans="2:7" x14ac:dyDescent="0.25">
      <c r="B9" s="37">
        <v>0.55000000000000004</v>
      </c>
      <c r="C9" s="38">
        <v>0.6</v>
      </c>
      <c r="D9" s="37">
        <v>0.64</v>
      </c>
      <c r="E9" s="37">
        <v>0.72499999999999998</v>
      </c>
      <c r="G9" s="40">
        <f t="shared" si="0"/>
        <v>1.2083333333333333</v>
      </c>
    </row>
    <row r="10" spans="2:7" x14ac:dyDescent="0.25">
      <c r="B10" s="37">
        <v>0.65</v>
      </c>
      <c r="C10" s="38">
        <v>0.7</v>
      </c>
      <c r="D10" s="37">
        <v>0.74</v>
      </c>
      <c r="E10" s="39">
        <v>0.82499999999999996</v>
      </c>
      <c r="G10" s="40">
        <f t="shared" si="0"/>
        <v>1.1785714285714286</v>
      </c>
    </row>
    <row r="11" spans="2:7" x14ac:dyDescent="0.25">
      <c r="B11" s="37">
        <v>0.75</v>
      </c>
      <c r="C11" s="38">
        <v>0.8</v>
      </c>
      <c r="D11" s="37">
        <v>0.84</v>
      </c>
      <c r="E11" s="37">
        <v>0.9</v>
      </c>
      <c r="G11" s="40">
        <f t="shared" si="0"/>
        <v>1.125</v>
      </c>
    </row>
    <row r="12" spans="2:7" x14ac:dyDescent="0.25">
      <c r="B12" s="37">
        <v>0.85</v>
      </c>
      <c r="C12" s="38">
        <v>0.9</v>
      </c>
      <c r="D12" s="37">
        <v>0.94</v>
      </c>
      <c r="E12" s="39">
        <v>0.95</v>
      </c>
      <c r="G12" s="40">
        <f t="shared" si="0"/>
        <v>1.0555555555555556</v>
      </c>
    </row>
    <row r="13" spans="2:7" x14ac:dyDescent="0.25">
      <c r="B13" s="37">
        <v>0.95</v>
      </c>
      <c r="C13" s="38">
        <v>1</v>
      </c>
      <c r="D13" s="37">
        <v>1.1000000000000001</v>
      </c>
      <c r="E13" s="37">
        <v>1</v>
      </c>
      <c r="G13" s="40">
        <f t="shared" si="0"/>
        <v>1</v>
      </c>
    </row>
    <row r="14" spans="2:7" x14ac:dyDescent="0.25">
      <c r="B14" s="37">
        <v>1.1100000000000001</v>
      </c>
      <c r="C14" s="38">
        <v>2</v>
      </c>
      <c r="D14" s="37">
        <v>2.4900000000000002</v>
      </c>
      <c r="E14" s="39">
        <v>1.7</v>
      </c>
      <c r="G14" s="40">
        <f t="shared" si="0"/>
        <v>0.85</v>
      </c>
    </row>
    <row r="15" spans="2:7" x14ac:dyDescent="0.25">
      <c r="B15" s="37">
        <v>2.5</v>
      </c>
      <c r="C15" s="38">
        <v>3</v>
      </c>
      <c r="D15" s="37">
        <v>3.49</v>
      </c>
      <c r="E15" s="37">
        <v>2.4900000000000002</v>
      </c>
      <c r="G15" s="40">
        <f t="shared" si="0"/>
        <v>0.83000000000000007</v>
      </c>
    </row>
    <row r="16" spans="2:7" x14ac:dyDescent="0.25">
      <c r="B16" s="37">
        <v>3.5</v>
      </c>
      <c r="C16" s="38">
        <v>4</v>
      </c>
      <c r="D16" s="37">
        <v>4.49</v>
      </c>
      <c r="E16" s="39">
        <v>3.24</v>
      </c>
      <c r="G16" s="40">
        <f t="shared" si="0"/>
        <v>0.81</v>
      </c>
    </row>
    <row r="17" spans="2:7" x14ac:dyDescent="0.25">
      <c r="B17" s="37">
        <v>4.5</v>
      </c>
      <c r="C17" s="38">
        <v>5</v>
      </c>
      <c r="D17" s="37">
        <v>5.49</v>
      </c>
      <c r="E17" s="37">
        <v>3.95</v>
      </c>
      <c r="G17" s="40">
        <f>E17/C17</f>
        <v>0.79</v>
      </c>
    </row>
    <row r="18" spans="2:7" x14ac:dyDescent="0.25">
      <c r="B18" s="37">
        <v>5.5</v>
      </c>
      <c r="C18" s="38">
        <v>6</v>
      </c>
      <c r="D18" s="37">
        <v>6.49</v>
      </c>
      <c r="E18" s="39">
        <v>4.62</v>
      </c>
      <c r="G18" s="40">
        <f t="shared" ref="G18:G22" si="1">E18/C18</f>
        <v>0.77</v>
      </c>
    </row>
    <row r="19" spans="2:7" x14ac:dyDescent="0.25">
      <c r="B19" s="37">
        <v>6.5</v>
      </c>
      <c r="C19" s="38">
        <v>7</v>
      </c>
      <c r="D19" s="37">
        <v>7.49</v>
      </c>
      <c r="E19" s="37">
        <v>5.25</v>
      </c>
      <c r="G19" s="40">
        <f t="shared" si="1"/>
        <v>0.75</v>
      </c>
    </row>
    <row r="20" spans="2:7" x14ac:dyDescent="0.25">
      <c r="B20" s="37">
        <v>7.5</v>
      </c>
      <c r="C20" s="38">
        <v>8</v>
      </c>
      <c r="D20" s="37">
        <v>8.49</v>
      </c>
      <c r="E20" s="39">
        <v>5.84</v>
      </c>
      <c r="G20" s="40">
        <f t="shared" si="1"/>
        <v>0.73</v>
      </c>
    </row>
    <row r="21" spans="2:7" x14ac:dyDescent="0.25">
      <c r="B21" s="37">
        <v>8.5</v>
      </c>
      <c r="C21" s="38">
        <v>9</v>
      </c>
      <c r="D21" s="37">
        <v>9.49</v>
      </c>
      <c r="E21" s="37">
        <v>6.39</v>
      </c>
      <c r="G21" s="40">
        <f t="shared" si="1"/>
        <v>0.71</v>
      </c>
    </row>
    <row r="22" spans="2:7" ht="15.75" thickBot="1" x14ac:dyDescent="0.3">
      <c r="B22" s="37">
        <v>9.5</v>
      </c>
      <c r="C22" s="38">
        <v>10</v>
      </c>
      <c r="D22" s="37">
        <v>10.49</v>
      </c>
      <c r="E22" s="41">
        <v>6.9</v>
      </c>
      <c r="G22" s="40">
        <f t="shared" si="1"/>
        <v>0.69000000000000006</v>
      </c>
    </row>
  </sheetData>
  <mergeCells count="1">
    <mergeCell ref="B1:D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0AF9-F7E6-43C6-9E1A-FE789B4B2E8A}">
  <dimension ref="A2:Y16"/>
  <sheetViews>
    <sheetView workbookViewId="0">
      <selection activeCell="Y5" sqref="Y5"/>
    </sheetView>
  </sheetViews>
  <sheetFormatPr defaultRowHeight="15" x14ac:dyDescent="0.25"/>
  <cols>
    <col min="4" max="4" width="6.42578125" customWidth="1"/>
    <col min="5" max="5" width="4.28515625" customWidth="1"/>
    <col min="7" max="7" width="14.7109375" customWidth="1"/>
    <col min="8" max="8" width="6.28515625" customWidth="1"/>
    <col min="9" max="9" width="9" customWidth="1"/>
    <col min="10" max="10" width="12.7109375" customWidth="1"/>
    <col min="11" max="11" width="14.28515625" customWidth="1"/>
    <col min="12" max="12" width="13" customWidth="1"/>
    <col min="15" max="15" width="3.28515625" customWidth="1"/>
    <col min="16" max="16" width="3.7109375" customWidth="1"/>
    <col min="18" max="18" width="4.5703125" hidden="1" customWidth="1"/>
    <col min="19" max="19" width="2.7109375" hidden="1" customWidth="1"/>
    <col min="20" max="20" width="6" hidden="1" customWidth="1"/>
    <col min="21" max="21" width="6.28515625" customWidth="1"/>
    <col min="23" max="23" width="0" hidden="1" customWidth="1"/>
    <col min="25" max="25" width="21.28515625" customWidth="1"/>
  </cols>
  <sheetData>
    <row r="2" spans="1:25" x14ac:dyDescent="0.25">
      <c r="A2" s="120" t="s">
        <v>353</v>
      </c>
      <c r="B2" s="120"/>
      <c r="C2" s="120"/>
      <c r="D2" s="120"/>
      <c r="E2" s="120"/>
      <c r="F2" s="120"/>
      <c r="G2" s="120"/>
      <c r="H2" s="120"/>
      <c r="I2" s="120"/>
      <c r="J2" s="120"/>
      <c r="K2" s="120"/>
      <c r="L2" s="120"/>
      <c r="M2" s="120"/>
      <c r="N2" s="120"/>
      <c r="O2" s="120"/>
      <c r="P2" s="120"/>
    </row>
    <row r="3" spans="1:25" ht="15.75" thickBot="1" x14ac:dyDescent="0.3">
      <c r="A3" s="120"/>
      <c r="B3" s="120"/>
      <c r="C3" s="120"/>
      <c r="D3" s="120"/>
      <c r="E3" s="120"/>
      <c r="F3" s="120"/>
      <c r="G3" s="120"/>
      <c r="H3" s="120"/>
      <c r="I3" s="120"/>
      <c r="J3" s="120"/>
      <c r="K3" s="120"/>
      <c r="L3" s="120"/>
      <c r="M3" s="120"/>
      <c r="N3" s="120"/>
      <c r="O3" s="120"/>
      <c r="P3" s="120"/>
    </row>
    <row r="4" spans="1:25" ht="26.25" thickBot="1" x14ac:dyDescent="0.3">
      <c r="A4" s="131"/>
      <c r="B4" s="132"/>
      <c r="C4" s="132"/>
      <c r="D4" s="132"/>
      <c r="E4" s="132"/>
      <c r="F4" s="132"/>
      <c r="G4" s="71" t="s">
        <v>241</v>
      </c>
      <c r="H4" s="133" t="s">
        <v>242</v>
      </c>
      <c r="I4" s="133"/>
      <c r="J4" s="71" t="s">
        <v>243</v>
      </c>
      <c r="K4" s="71" t="s">
        <v>244</v>
      </c>
      <c r="L4" s="71" t="s">
        <v>222</v>
      </c>
      <c r="M4" s="133" t="s">
        <v>245</v>
      </c>
      <c r="N4" s="133"/>
      <c r="O4" s="133" t="s">
        <v>246</v>
      </c>
      <c r="P4" s="133"/>
      <c r="Q4" s="133"/>
      <c r="R4" s="133" t="s">
        <v>247</v>
      </c>
      <c r="S4" s="133"/>
      <c r="T4" s="133"/>
      <c r="U4" s="129" t="s">
        <v>248</v>
      </c>
      <c r="V4" s="130"/>
      <c r="Y4" t="s">
        <v>334</v>
      </c>
    </row>
    <row r="5" spans="1:25" ht="15.75" thickBot="1" x14ac:dyDescent="0.3">
      <c r="A5" s="131" t="s">
        <v>249</v>
      </c>
      <c r="B5" s="132"/>
      <c r="C5" s="132"/>
      <c r="D5" s="132"/>
      <c r="E5" s="132"/>
      <c r="F5" s="132"/>
      <c r="G5" s="161"/>
      <c r="H5" s="162"/>
      <c r="I5" s="162"/>
      <c r="J5" s="163"/>
      <c r="K5" s="164"/>
      <c r="L5" s="163"/>
      <c r="M5" s="162"/>
      <c r="N5" s="162"/>
      <c r="O5" s="162"/>
      <c r="P5" s="162"/>
      <c r="Q5" s="162"/>
      <c r="R5" s="162"/>
      <c r="S5" s="162"/>
      <c r="T5" s="162"/>
      <c r="U5" s="165"/>
      <c r="V5" s="166"/>
      <c r="Y5" s="167"/>
    </row>
    <row r="7" spans="1:25" ht="21" x14ac:dyDescent="0.35">
      <c r="A7" s="68" t="s">
        <v>250</v>
      </c>
      <c r="Y7" s="73"/>
    </row>
    <row r="8" spans="1:25" x14ac:dyDescent="0.25">
      <c r="A8">
        <v>1</v>
      </c>
      <c r="B8" t="s">
        <v>354</v>
      </c>
      <c r="Y8" s="73"/>
    </row>
    <row r="9" spans="1:25" x14ac:dyDescent="0.25">
      <c r="A9">
        <v>2</v>
      </c>
      <c r="B9" t="s">
        <v>355</v>
      </c>
    </row>
    <row r="10" spans="1:25" x14ac:dyDescent="0.25">
      <c r="A10">
        <v>3</v>
      </c>
      <c r="B10" t="s">
        <v>356</v>
      </c>
    </row>
    <row r="11" spans="1:25" x14ac:dyDescent="0.25">
      <c r="A11">
        <v>4</v>
      </c>
      <c r="B11" t="s">
        <v>357</v>
      </c>
    </row>
    <row r="12" spans="1:25" x14ac:dyDescent="0.25">
      <c r="A12">
        <v>5</v>
      </c>
      <c r="B12" t="s">
        <v>358</v>
      </c>
    </row>
    <row r="13" spans="1:25" x14ac:dyDescent="0.25">
      <c r="A13">
        <v>6</v>
      </c>
      <c r="B13" t="s">
        <v>260</v>
      </c>
    </row>
    <row r="14" spans="1:25" x14ac:dyDescent="0.25">
      <c r="A14">
        <v>7</v>
      </c>
      <c r="B14" t="s">
        <v>261</v>
      </c>
    </row>
    <row r="15" spans="1:25" x14ac:dyDescent="0.25">
      <c r="A15">
        <v>8</v>
      </c>
      <c r="B15" t="s">
        <v>359</v>
      </c>
    </row>
    <row r="16" spans="1:25" x14ac:dyDescent="0.25">
      <c r="A16">
        <v>9</v>
      </c>
      <c r="B16" t="s">
        <v>254</v>
      </c>
    </row>
  </sheetData>
  <mergeCells count="13">
    <mergeCell ref="A2:P3"/>
    <mergeCell ref="A4:F4"/>
    <mergeCell ref="H4:I4"/>
    <mergeCell ref="M4:N4"/>
    <mergeCell ref="O4:Q4"/>
    <mergeCell ref="U4:V4"/>
    <mergeCell ref="A5:F5"/>
    <mergeCell ref="H5:I5"/>
    <mergeCell ref="M5:N5"/>
    <mergeCell ref="O5:Q5"/>
    <mergeCell ref="R5:T5"/>
    <mergeCell ref="U5:V5"/>
    <mergeCell ref="R4:T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77B4B-69C5-4E95-897A-9660D03A68C0}">
  <dimension ref="A2:Y18"/>
  <sheetViews>
    <sheetView workbookViewId="0">
      <selection activeCell="Y10" sqref="Y10"/>
    </sheetView>
  </sheetViews>
  <sheetFormatPr defaultRowHeight="15" x14ac:dyDescent="0.25"/>
  <cols>
    <col min="4" max="4" width="5.28515625" customWidth="1"/>
    <col min="5" max="5" width="5" customWidth="1"/>
    <col min="6" max="6" width="6" customWidth="1"/>
    <col min="7" max="7" width="14.7109375" customWidth="1"/>
    <col min="8" max="8" width="6.5703125" customWidth="1"/>
    <col min="10" max="10" width="15.7109375" customWidth="1"/>
    <col min="11" max="11" width="16.28515625" customWidth="1"/>
    <col min="12" max="12" width="11.28515625" customWidth="1"/>
    <col min="13" max="13" width="7.7109375" customWidth="1"/>
    <col min="15" max="16" width="3.5703125" customWidth="1"/>
    <col min="18" max="19" width="3.42578125" hidden="1" customWidth="1"/>
    <col min="20" max="20" width="6.28515625" hidden="1" customWidth="1"/>
    <col min="21" max="21" width="7.28515625" customWidth="1"/>
    <col min="23" max="23" width="0" hidden="1" customWidth="1"/>
    <col min="25" max="25" width="21.28515625" customWidth="1"/>
  </cols>
  <sheetData>
    <row r="2" spans="1:25" x14ac:dyDescent="0.25">
      <c r="A2" s="120" t="s">
        <v>360</v>
      </c>
      <c r="B2" s="120"/>
      <c r="C2" s="120"/>
      <c r="D2" s="120"/>
      <c r="E2" s="120"/>
      <c r="F2" s="120"/>
      <c r="G2" s="120"/>
      <c r="H2" s="120"/>
      <c r="I2" s="120"/>
      <c r="J2" s="120"/>
      <c r="K2" s="120"/>
      <c r="L2" s="120"/>
      <c r="M2" s="120"/>
      <c r="N2" s="120"/>
      <c r="O2" s="120"/>
      <c r="P2" s="120"/>
    </row>
    <row r="3" spans="1:25" ht="15.75" thickBot="1" x14ac:dyDescent="0.3">
      <c r="A3" s="120"/>
      <c r="B3" s="120"/>
      <c r="C3" s="120"/>
      <c r="D3" s="120"/>
      <c r="E3" s="120"/>
      <c r="F3" s="120"/>
      <c r="G3" s="120"/>
      <c r="H3" s="120"/>
      <c r="I3" s="120"/>
      <c r="J3" s="120"/>
      <c r="K3" s="120"/>
      <c r="L3" s="120"/>
      <c r="M3" s="120"/>
      <c r="N3" s="120"/>
      <c r="O3" s="120"/>
      <c r="P3" s="120"/>
    </row>
    <row r="4" spans="1:25" ht="26.25" thickBot="1" x14ac:dyDescent="0.3">
      <c r="A4" s="131"/>
      <c r="B4" s="132"/>
      <c r="C4" s="132"/>
      <c r="D4" s="132"/>
      <c r="E4" s="132"/>
      <c r="F4" s="132"/>
      <c r="G4" s="71" t="s">
        <v>241</v>
      </c>
      <c r="H4" s="133" t="s">
        <v>242</v>
      </c>
      <c r="I4" s="133"/>
      <c r="J4" s="71" t="s">
        <v>243</v>
      </c>
      <c r="K4" s="71" t="s">
        <v>244</v>
      </c>
      <c r="L4" s="71" t="s">
        <v>222</v>
      </c>
      <c r="M4" s="133" t="s">
        <v>245</v>
      </c>
      <c r="N4" s="133"/>
      <c r="O4" s="133" t="s">
        <v>246</v>
      </c>
      <c r="P4" s="133"/>
      <c r="Q4" s="133"/>
      <c r="R4" s="133" t="s">
        <v>247</v>
      </c>
      <c r="S4" s="133"/>
      <c r="T4" s="133"/>
      <c r="U4" s="129" t="s">
        <v>248</v>
      </c>
      <c r="V4" s="130"/>
      <c r="Y4" t="s">
        <v>334</v>
      </c>
    </row>
    <row r="5" spans="1:25" ht="15.75" thickBot="1" x14ac:dyDescent="0.3">
      <c r="A5" s="131" t="s">
        <v>249</v>
      </c>
      <c r="B5" s="132"/>
      <c r="C5" s="132"/>
      <c r="D5" s="132"/>
      <c r="E5" s="132"/>
      <c r="F5" s="132"/>
      <c r="G5" s="161"/>
      <c r="H5" s="162"/>
      <c r="I5" s="162"/>
      <c r="J5" s="163"/>
      <c r="K5" s="164"/>
      <c r="L5" s="163"/>
      <c r="M5" s="162"/>
      <c r="N5" s="162"/>
      <c r="O5" s="162"/>
      <c r="P5" s="162"/>
      <c r="Q5" s="162"/>
      <c r="R5" s="162"/>
      <c r="S5" s="162"/>
      <c r="T5" s="162"/>
      <c r="U5" s="165"/>
      <c r="V5" s="166"/>
      <c r="Y5" s="168"/>
    </row>
    <row r="6" spans="1:25" x14ac:dyDescent="0.25">
      <c r="Y6" s="73"/>
    </row>
    <row r="7" spans="1:25" x14ac:dyDescent="0.25">
      <c r="A7" s="120" t="s">
        <v>361</v>
      </c>
      <c r="B7" s="120"/>
      <c r="C7" s="120"/>
      <c r="D7" s="120"/>
      <c r="E7" s="120"/>
      <c r="F7" s="120"/>
      <c r="G7" s="120"/>
      <c r="H7" s="120"/>
      <c r="I7" s="120"/>
      <c r="J7" s="120"/>
      <c r="K7" s="120"/>
      <c r="L7" s="120"/>
      <c r="M7" s="120"/>
      <c r="N7" s="120"/>
      <c r="O7" s="120"/>
      <c r="P7" s="120"/>
    </row>
    <row r="8" spans="1:25" ht="15.75" thickBot="1" x14ac:dyDescent="0.3">
      <c r="A8" s="120"/>
      <c r="B8" s="120"/>
      <c r="C8" s="120"/>
      <c r="D8" s="120"/>
      <c r="E8" s="120"/>
      <c r="F8" s="120"/>
      <c r="G8" s="120"/>
      <c r="H8" s="120"/>
      <c r="I8" s="120"/>
      <c r="J8" s="120"/>
      <c r="K8" s="120"/>
      <c r="L8" s="120"/>
      <c r="M8" s="120"/>
      <c r="N8" s="120"/>
      <c r="O8" s="120"/>
      <c r="P8" s="120"/>
    </row>
    <row r="9" spans="1:25" ht="26.25" thickBot="1" x14ac:dyDescent="0.3">
      <c r="A9" s="131"/>
      <c r="B9" s="132"/>
      <c r="C9" s="132"/>
      <c r="D9" s="132"/>
      <c r="E9" s="132"/>
      <c r="F9" s="132"/>
      <c r="G9" s="71" t="s">
        <v>241</v>
      </c>
      <c r="H9" s="133" t="s">
        <v>242</v>
      </c>
      <c r="I9" s="133"/>
      <c r="J9" s="71" t="s">
        <v>243</v>
      </c>
      <c r="K9" s="71" t="s">
        <v>244</v>
      </c>
      <c r="L9" s="71" t="s">
        <v>222</v>
      </c>
      <c r="M9" s="133" t="s">
        <v>245</v>
      </c>
      <c r="N9" s="133"/>
      <c r="O9" s="133" t="s">
        <v>246</v>
      </c>
      <c r="P9" s="133"/>
      <c r="Q9" s="133"/>
      <c r="R9" s="133" t="s">
        <v>247</v>
      </c>
      <c r="S9" s="133"/>
      <c r="T9" s="133"/>
      <c r="U9" s="129" t="s">
        <v>248</v>
      </c>
      <c r="V9" s="130"/>
      <c r="Y9" t="s">
        <v>334</v>
      </c>
    </row>
    <row r="10" spans="1:25" ht="15.75" thickBot="1" x14ac:dyDescent="0.3">
      <c r="A10" s="131" t="s">
        <v>249</v>
      </c>
      <c r="B10" s="132"/>
      <c r="C10" s="132"/>
      <c r="D10" s="132"/>
      <c r="E10" s="132"/>
      <c r="F10" s="132"/>
      <c r="G10" s="161"/>
      <c r="H10" s="162"/>
      <c r="I10" s="162"/>
      <c r="J10" s="163"/>
      <c r="K10" s="164"/>
      <c r="L10" s="163"/>
      <c r="M10" s="162"/>
      <c r="N10" s="162"/>
      <c r="O10" s="162"/>
      <c r="P10" s="162"/>
      <c r="Q10" s="162"/>
      <c r="R10" s="162"/>
      <c r="S10" s="162"/>
      <c r="T10" s="162"/>
      <c r="U10" s="165"/>
      <c r="V10" s="166"/>
      <c r="Y10" s="167"/>
    </row>
    <row r="11" spans="1:25" x14ac:dyDescent="0.25">
      <c r="Y11" s="73"/>
    </row>
    <row r="12" spans="1:25" x14ac:dyDescent="0.25">
      <c r="Y12" s="73"/>
    </row>
    <row r="13" spans="1:25" ht="21" x14ac:dyDescent="0.35">
      <c r="A13" s="68" t="s">
        <v>250</v>
      </c>
    </row>
    <row r="14" spans="1:25" x14ac:dyDescent="0.25">
      <c r="A14">
        <v>1</v>
      </c>
      <c r="B14" t="s">
        <v>362</v>
      </c>
      <c r="Y14" s="72"/>
    </row>
    <row r="15" spans="1:25" x14ac:dyDescent="0.25">
      <c r="A15">
        <v>2</v>
      </c>
      <c r="B15" t="s">
        <v>363</v>
      </c>
      <c r="Y15" s="72"/>
    </row>
    <row r="16" spans="1:25" x14ac:dyDescent="0.25">
      <c r="A16">
        <v>3</v>
      </c>
      <c r="B16" t="s">
        <v>364</v>
      </c>
    </row>
    <row r="17" spans="1:25" x14ac:dyDescent="0.25">
      <c r="A17">
        <v>4</v>
      </c>
      <c r="B17" t="s">
        <v>365</v>
      </c>
    </row>
    <row r="18" spans="1:25" x14ac:dyDescent="0.25">
      <c r="A18">
        <v>5</v>
      </c>
      <c r="B18" t="s">
        <v>254</v>
      </c>
      <c r="Y18" s="72"/>
    </row>
  </sheetData>
  <mergeCells count="26">
    <mergeCell ref="A2:P3"/>
    <mergeCell ref="A4:F4"/>
    <mergeCell ref="H4:I4"/>
    <mergeCell ref="M4:N4"/>
    <mergeCell ref="O4:Q4"/>
    <mergeCell ref="U4:V4"/>
    <mergeCell ref="A5:F5"/>
    <mergeCell ref="H5:I5"/>
    <mergeCell ref="M5:N5"/>
    <mergeCell ref="O5:Q5"/>
    <mergeCell ref="R5:T5"/>
    <mergeCell ref="U5:V5"/>
    <mergeCell ref="R4:T4"/>
    <mergeCell ref="A7:P8"/>
    <mergeCell ref="A9:F9"/>
    <mergeCell ref="H9:I9"/>
    <mergeCell ref="M9:N9"/>
    <mergeCell ref="O9:Q9"/>
    <mergeCell ref="U9:V9"/>
    <mergeCell ref="A10:F10"/>
    <mergeCell ref="H10:I10"/>
    <mergeCell ref="M10:N10"/>
    <mergeCell ref="O10:Q10"/>
    <mergeCell ref="R10:T10"/>
    <mergeCell ref="U10:V10"/>
    <mergeCell ref="R9:T9"/>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6CB00-C945-4502-B85E-A7662BC4553C}">
  <dimension ref="B2:AB80"/>
  <sheetViews>
    <sheetView workbookViewId="0">
      <selection activeCell="B2" sqref="B2"/>
    </sheetView>
  </sheetViews>
  <sheetFormatPr defaultRowHeight="15" x14ac:dyDescent="0.25"/>
  <cols>
    <col min="24" max="24" width="19.7109375" customWidth="1"/>
  </cols>
  <sheetData>
    <row r="2" spans="2:11" x14ac:dyDescent="0.25">
      <c r="B2" t="s">
        <v>366</v>
      </c>
    </row>
    <row r="3" spans="2:11" x14ac:dyDescent="0.25">
      <c r="B3" t="s">
        <v>367</v>
      </c>
    </row>
    <row r="6" spans="2:11" x14ac:dyDescent="0.25">
      <c r="B6" s="135"/>
      <c r="C6" s="135"/>
      <c r="D6" s="135"/>
      <c r="E6" s="135"/>
      <c r="F6" s="135"/>
      <c r="G6" s="135"/>
      <c r="H6" s="135"/>
      <c r="I6" s="135"/>
      <c r="J6" s="135"/>
      <c r="K6" s="135"/>
    </row>
    <row r="7" spans="2:11" x14ac:dyDescent="0.25">
      <c r="B7" s="135"/>
      <c r="C7" s="135"/>
      <c r="D7" s="135"/>
      <c r="E7" s="135"/>
      <c r="F7" s="135"/>
      <c r="G7" s="135"/>
      <c r="H7" s="135"/>
      <c r="I7" s="135"/>
      <c r="J7" s="135"/>
      <c r="K7" s="135"/>
    </row>
    <row r="8" spans="2:11" x14ac:dyDescent="0.25">
      <c r="B8" s="135"/>
      <c r="C8" s="135"/>
      <c r="D8" s="135"/>
      <c r="E8" s="135"/>
      <c r="F8" s="135"/>
      <c r="G8" s="135"/>
      <c r="H8" s="135"/>
      <c r="I8" s="135"/>
      <c r="J8" s="135"/>
      <c r="K8" s="135"/>
    </row>
    <row r="9" spans="2:11" x14ac:dyDescent="0.25">
      <c r="B9" s="135"/>
      <c r="C9" s="135"/>
      <c r="D9" s="135"/>
      <c r="E9" s="135"/>
      <c r="F9" s="135"/>
      <c r="G9" s="135"/>
      <c r="H9" s="135"/>
      <c r="I9" s="135"/>
      <c r="J9" s="135"/>
      <c r="K9" s="135"/>
    </row>
    <row r="10" spans="2:11" x14ac:dyDescent="0.25">
      <c r="B10" s="135"/>
      <c r="C10" s="135"/>
      <c r="D10" s="135"/>
      <c r="E10" s="135"/>
      <c r="F10" s="135"/>
      <c r="G10" s="135"/>
      <c r="H10" s="135"/>
      <c r="I10" s="135"/>
      <c r="J10" s="135"/>
      <c r="K10" s="135"/>
    </row>
    <row r="11" spans="2:11" x14ac:dyDescent="0.25">
      <c r="B11" s="135"/>
      <c r="C11" s="135"/>
      <c r="D11" s="135"/>
      <c r="E11" s="135"/>
      <c r="F11" s="135"/>
      <c r="G11" s="135"/>
      <c r="H11" s="135"/>
      <c r="I11" s="135"/>
      <c r="J11" s="135"/>
      <c r="K11" s="135"/>
    </row>
    <row r="12" spans="2:11" x14ac:dyDescent="0.25">
      <c r="B12" s="135"/>
      <c r="C12" s="135"/>
      <c r="D12" s="135"/>
      <c r="E12" s="135"/>
      <c r="F12" s="135"/>
      <c r="G12" s="135"/>
      <c r="H12" s="135"/>
      <c r="I12" s="135"/>
      <c r="J12" s="135"/>
      <c r="K12" s="135"/>
    </row>
    <row r="13" spans="2:11" x14ac:dyDescent="0.25">
      <c r="B13" s="135"/>
      <c r="C13" s="135"/>
      <c r="D13" s="135"/>
      <c r="E13" s="135"/>
      <c r="F13" s="135"/>
      <c r="G13" s="135"/>
      <c r="H13" s="135"/>
      <c r="I13" s="135"/>
      <c r="J13" s="135"/>
      <c r="K13" s="135"/>
    </row>
    <row r="14" spans="2:11" x14ac:dyDescent="0.25">
      <c r="B14" s="135"/>
      <c r="C14" s="135"/>
      <c r="D14" s="135"/>
      <c r="E14" s="135"/>
      <c r="F14" s="135"/>
      <c r="G14" s="135"/>
      <c r="H14" s="135"/>
      <c r="I14" s="135"/>
      <c r="J14" s="135"/>
      <c r="K14" s="135"/>
    </row>
    <row r="15" spans="2:11" x14ac:dyDescent="0.25">
      <c r="B15" s="135"/>
      <c r="C15" s="135"/>
      <c r="D15" s="135"/>
      <c r="E15" s="135"/>
      <c r="F15" s="135"/>
      <c r="G15" s="135"/>
      <c r="H15" s="135"/>
      <c r="I15" s="135"/>
      <c r="J15" s="135"/>
      <c r="K15" s="135"/>
    </row>
    <row r="16" spans="2:11" x14ac:dyDescent="0.25">
      <c r="B16" s="135"/>
      <c r="C16" s="135"/>
      <c r="D16" s="135"/>
      <c r="E16" s="135"/>
      <c r="F16" s="135"/>
      <c r="G16" s="135"/>
      <c r="H16" s="135"/>
      <c r="I16" s="135"/>
      <c r="J16" s="135"/>
      <c r="K16" s="135"/>
    </row>
    <row r="17" spans="2:28" x14ac:dyDescent="0.25">
      <c r="B17" s="135"/>
      <c r="C17" s="135"/>
      <c r="D17" s="135"/>
      <c r="E17" s="135"/>
      <c r="F17" s="135"/>
      <c r="G17" s="135"/>
      <c r="H17" s="135"/>
      <c r="I17" s="135"/>
      <c r="J17" s="135"/>
      <c r="K17" s="135"/>
    </row>
    <row r="18" spans="2:28" x14ac:dyDescent="0.25">
      <c r="B18" s="135"/>
      <c r="C18" s="135"/>
      <c r="D18" s="135"/>
      <c r="E18" s="135"/>
      <c r="F18" s="135"/>
      <c r="G18" s="135"/>
      <c r="H18" s="135"/>
      <c r="I18" s="135"/>
      <c r="J18" s="135"/>
      <c r="K18" s="135"/>
    </row>
    <row r="19" spans="2:28" x14ac:dyDescent="0.25">
      <c r="B19" s="135"/>
      <c r="C19" s="135"/>
      <c r="D19" s="135"/>
      <c r="E19" s="135"/>
      <c r="F19" s="135"/>
      <c r="G19" s="135"/>
      <c r="H19" s="135"/>
      <c r="I19" s="135"/>
      <c r="J19" s="135"/>
      <c r="K19" s="135"/>
    </row>
    <row r="20" spans="2:28" x14ac:dyDescent="0.25">
      <c r="B20" s="135"/>
      <c r="C20" s="135"/>
      <c r="D20" s="135"/>
      <c r="E20" s="135"/>
      <c r="F20" s="135"/>
      <c r="G20" s="135"/>
      <c r="H20" s="135"/>
      <c r="I20" s="135"/>
      <c r="J20" s="135"/>
      <c r="K20" s="135"/>
    </row>
    <row r="21" spans="2:28" x14ac:dyDescent="0.25">
      <c r="B21" s="135"/>
      <c r="C21" s="135"/>
      <c r="D21" s="135"/>
      <c r="E21" s="135"/>
      <c r="F21" s="135"/>
      <c r="G21" s="135"/>
      <c r="H21" s="135"/>
      <c r="I21" s="135"/>
      <c r="J21" s="135"/>
      <c r="K21" s="135"/>
    </row>
    <row r="22" spans="2:28" x14ac:dyDescent="0.25">
      <c r="B22" s="135"/>
      <c r="C22" s="135"/>
      <c r="D22" s="135"/>
      <c r="E22" s="135"/>
      <c r="F22" s="135"/>
      <c r="G22" s="135"/>
      <c r="H22" s="135"/>
      <c r="I22" s="135"/>
      <c r="J22" s="135"/>
      <c r="K22" s="135"/>
      <c r="M22" t="s">
        <v>368</v>
      </c>
    </row>
    <row r="23" spans="2:28" x14ac:dyDescent="0.25">
      <c r="B23" s="135"/>
      <c r="C23" s="135"/>
      <c r="D23" s="135"/>
      <c r="E23" s="135"/>
      <c r="F23" s="135"/>
      <c r="G23" s="135"/>
      <c r="H23" s="135"/>
      <c r="I23" s="135"/>
      <c r="J23" s="135"/>
      <c r="K23" s="135"/>
      <c r="N23" t="s">
        <v>369</v>
      </c>
    </row>
    <row r="24" spans="2:28" x14ac:dyDescent="0.25">
      <c r="B24" s="135"/>
      <c r="C24" s="135"/>
      <c r="D24" s="135"/>
      <c r="E24" s="135"/>
      <c r="F24" s="135"/>
      <c r="G24" s="135"/>
      <c r="H24" s="135"/>
      <c r="I24" s="135"/>
      <c r="J24" s="135"/>
      <c r="K24" s="135"/>
      <c r="N24" t="s">
        <v>370</v>
      </c>
    </row>
    <row r="25" spans="2:28" x14ac:dyDescent="0.25">
      <c r="B25" s="135"/>
      <c r="C25" s="135"/>
      <c r="D25" s="135"/>
      <c r="E25" s="135"/>
      <c r="F25" s="135"/>
      <c r="G25" s="135"/>
      <c r="H25" s="135"/>
      <c r="I25" s="135"/>
      <c r="J25" s="135"/>
      <c r="K25" s="135"/>
      <c r="M25" s="135"/>
      <c r="N25" s="135"/>
      <c r="O25" s="135"/>
      <c r="P25" s="135"/>
      <c r="Q25" s="135"/>
      <c r="R25" s="135"/>
      <c r="S25" s="135"/>
      <c r="T25" s="135"/>
      <c r="V25" s="135"/>
      <c r="W25" s="135"/>
      <c r="X25" s="135"/>
      <c r="Y25" s="135"/>
      <c r="Z25" s="135"/>
      <c r="AA25" s="135"/>
      <c r="AB25" s="135"/>
    </row>
    <row r="26" spans="2:28" x14ac:dyDescent="0.25">
      <c r="B26" s="135"/>
      <c r="C26" s="135"/>
      <c r="D26" s="135"/>
      <c r="E26" s="135"/>
      <c r="F26" s="135"/>
      <c r="G26" s="135"/>
      <c r="H26" s="135"/>
      <c r="I26" s="135"/>
      <c r="J26" s="135"/>
      <c r="K26" s="135"/>
      <c r="M26" s="135"/>
      <c r="N26" s="135"/>
      <c r="O26" s="135"/>
      <c r="P26" s="135"/>
      <c r="Q26" s="135"/>
      <c r="R26" s="135"/>
      <c r="S26" s="135"/>
      <c r="T26" s="135"/>
      <c r="V26" s="135"/>
      <c r="W26" s="135"/>
      <c r="X26" s="135"/>
      <c r="Y26" s="135"/>
      <c r="Z26" s="135"/>
      <c r="AA26" s="135"/>
      <c r="AB26" s="135"/>
    </row>
    <row r="27" spans="2:28" x14ac:dyDescent="0.25">
      <c r="B27" s="135"/>
      <c r="C27" s="135"/>
      <c r="D27" s="135"/>
      <c r="E27" s="135"/>
      <c r="F27" s="135"/>
      <c r="G27" s="135"/>
      <c r="H27" s="135"/>
      <c r="I27" s="135"/>
      <c r="J27" s="135"/>
      <c r="K27" s="135"/>
      <c r="M27" s="135"/>
      <c r="N27" s="135"/>
      <c r="O27" s="135"/>
      <c r="P27" s="135"/>
      <c r="Q27" s="135"/>
      <c r="R27" s="135"/>
      <c r="S27" s="135"/>
      <c r="T27" s="135"/>
      <c r="V27" s="135"/>
      <c r="W27" s="135"/>
      <c r="X27" s="135"/>
      <c r="Y27" s="135"/>
      <c r="Z27" s="135"/>
      <c r="AA27" s="135"/>
      <c r="AB27" s="135"/>
    </row>
    <row r="28" spans="2:28" x14ac:dyDescent="0.25">
      <c r="B28" s="135"/>
      <c r="C28" s="135"/>
      <c r="D28" s="135"/>
      <c r="E28" s="135"/>
      <c r="F28" s="135"/>
      <c r="G28" s="135"/>
      <c r="H28" s="135"/>
      <c r="I28" s="135"/>
      <c r="J28" s="135"/>
      <c r="K28" s="135"/>
      <c r="M28" s="135"/>
      <c r="N28" s="135"/>
      <c r="O28" s="135"/>
      <c r="P28" s="135"/>
      <c r="Q28" s="135"/>
      <c r="R28" s="135"/>
      <c r="S28" s="135"/>
      <c r="T28" s="135"/>
      <c r="V28" s="135"/>
      <c r="W28" s="135"/>
      <c r="X28" s="135"/>
      <c r="Y28" s="135"/>
      <c r="Z28" s="135"/>
      <c r="AA28" s="135"/>
      <c r="AB28" s="135"/>
    </row>
    <row r="29" spans="2:28" x14ac:dyDescent="0.25">
      <c r="B29" s="135"/>
      <c r="C29" s="135"/>
      <c r="D29" s="135"/>
      <c r="E29" s="135"/>
      <c r="F29" s="135"/>
      <c r="G29" s="135"/>
      <c r="H29" s="135"/>
      <c r="I29" s="135"/>
      <c r="J29" s="135"/>
      <c r="K29" s="135"/>
      <c r="M29" s="135"/>
      <c r="N29" s="135"/>
      <c r="O29" s="135"/>
      <c r="P29" s="135"/>
      <c r="Q29" s="135"/>
      <c r="R29" s="135"/>
      <c r="S29" s="135"/>
      <c r="T29" s="135"/>
      <c r="V29" s="135"/>
      <c r="W29" s="135"/>
      <c r="X29" s="135"/>
      <c r="Y29" s="135"/>
      <c r="Z29" s="135"/>
      <c r="AA29" s="135"/>
      <c r="AB29" s="135"/>
    </row>
    <row r="30" spans="2:28" x14ac:dyDescent="0.25">
      <c r="B30" s="135"/>
      <c r="C30" s="135"/>
      <c r="D30" s="135"/>
      <c r="E30" s="135"/>
      <c r="F30" s="135"/>
      <c r="G30" s="135"/>
      <c r="H30" s="135"/>
      <c r="I30" s="135"/>
      <c r="J30" s="135"/>
      <c r="K30" s="135"/>
      <c r="M30" s="135"/>
      <c r="N30" s="135"/>
      <c r="O30" s="135"/>
      <c r="P30" s="135"/>
      <c r="Q30" s="135"/>
      <c r="R30" s="135"/>
      <c r="S30" s="135"/>
      <c r="T30" s="135"/>
      <c r="V30" s="135"/>
      <c r="W30" s="135"/>
      <c r="X30" s="135"/>
      <c r="Y30" s="135"/>
      <c r="Z30" s="135"/>
      <c r="AA30" s="135"/>
      <c r="AB30" s="135"/>
    </row>
    <row r="31" spans="2:28" x14ac:dyDescent="0.25">
      <c r="B31" s="135"/>
      <c r="C31" s="135"/>
      <c r="D31" s="135"/>
      <c r="E31" s="135"/>
      <c r="F31" s="135"/>
      <c r="G31" s="135"/>
      <c r="H31" s="135"/>
      <c r="I31" s="135"/>
      <c r="J31" s="135"/>
      <c r="K31" s="135"/>
      <c r="M31" s="135"/>
      <c r="N31" s="135"/>
      <c r="O31" s="135"/>
      <c r="P31" s="135"/>
      <c r="Q31" s="135"/>
      <c r="R31" s="135"/>
      <c r="S31" s="135"/>
      <c r="T31" s="135"/>
      <c r="V31" s="135"/>
      <c r="W31" s="135"/>
      <c r="X31" s="135"/>
      <c r="Y31" s="135"/>
      <c r="Z31" s="135"/>
      <c r="AA31" s="135"/>
      <c r="AB31" s="135"/>
    </row>
    <row r="32" spans="2:28" x14ac:dyDescent="0.25">
      <c r="B32" s="135"/>
      <c r="C32" s="135"/>
      <c r="D32" s="135"/>
      <c r="E32" s="135"/>
      <c r="F32" s="135"/>
      <c r="G32" s="135"/>
      <c r="H32" s="135"/>
      <c r="I32" s="135"/>
      <c r="J32" s="135"/>
      <c r="K32" s="135"/>
      <c r="M32" s="135"/>
      <c r="N32" s="135"/>
      <c r="O32" s="135"/>
      <c r="P32" s="135"/>
      <c r="Q32" s="135"/>
      <c r="R32" s="135"/>
      <c r="S32" s="135"/>
      <c r="T32" s="135"/>
      <c r="V32" s="135"/>
      <c r="W32" s="135"/>
      <c r="X32" s="135"/>
      <c r="Y32" s="135"/>
      <c r="Z32" s="135"/>
      <c r="AA32" s="135"/>
      <c r="AB32" s="135"/>
    </row>
    <row r="33" spans="2:28" x14ac:dyDescent="0.25">
      <c r="B33" s="135"/>
      <c r="C33" s="135"/>
      <c r="D33" s="135"/>
      <c r="E33" s="135"/>
      <c r="F33" s="135"/>
      <c r="G33" s="135"/>
      <c r="H33" s="135"/>
      <c r="I33" s="135"/>
      <c r="J33" s="135"/>
      <c r="K33" s="135"/>
      <c r="M33" s="135"/>
      <c r="N33" s="135"/>
      <c r="O33" s="135"/>
      <c r="P33" s="135"/>
      <c r="Q33" s="135"/>
      <c r="R33" s="135"/>
      <c r="S33" s="135"/>
      <c r="T33" s="135"/>
      <c r="V33" s="135"/>
      <c r="W33" s="135"/>
      <c r="X33" s="135"/>
      <c r="Y33" s="135"/>
      <c r="Z33" s="135"/>
      <c r="AA33" s="135"/>
      <c r="AB33" s="135"/>
    </row>
    <row r="34" spans="2:28" x14ac:dyDescent="0.25">
      <c r="B34" s="135"/>
      <c r="C34" s="135"/>
      <c r="D34" s="135"/>
      <c r="E34" s="135"/>
      <c r="F34" s="135"/>
      <c r="G34" s="135"/>
      <c r="H34" s="135"/>
      <c r="I34" s="135"/>
      <c r="J34" s="135"/>
      <c r="K34" s="135"/>
      <c r="M34" s="135"/>
      <c r="N34" s="135"/>
      <c r="O34" s="135"/>
      <c r="P34" s="135"/>
      <c r="Q34" s="135"/>
      <c r="R34" s="135"/>
      <c r="S34" s="135"/>
      <c r="T34" s="135"/>
      <c r="V34" s="135"/>
      <c r="W34" s="135"/>
      <c r="X34" s="135"/>
      <c r="Y34" s="135"/>
      <c r="Z34" s="135"/>
      <c r="AA34" s="135"/>
      <c r="AB34" s="135"/>
    </row>
    <row r="35" spans="2:28" x14ac:dyDescent="0.25">
      <c r="B35" s="135"/>
      <c r="C35" s="135"/>
      <c r="D35" s="135"/>
      <c r="E35" s="135"/>
      <c r="F35" s="135"/>
      <c r="G35" s="135"/>
      <c r="H35" s="135"/>
      <c r="I35" s="135"/>
      <c r="J35" s="135"/>
      <c r="K35" s="135"/>
      <c r="M35" s="135"/>
      <c r="N35" s="135"/>
      <c r="O35" s="135"/>
      <c r="P35" s="135"/>
      <c r="Q35" s="135"/>
      <c r="R35" s="135"/>
      <c r="S35" s="135"/>
      <c r="T35" s="135"/>
      <c r="V35" s="135"/>
      <c r="W35" s="135"/>
      <c r="X35" s="135"/>
      <c r="Y35" s="135"/>
      <c r="Z35" s="135"/>
      <c r="AA35" s="135"/>
      <c r="AB35" s="135"/>
    </row>
    <row r="36" spans="2:28" x14ac:dyDescent="0.25">
      <c r="B36" s="135"/>
      <c r="C36" s="135"/>
      <c r="D36" s="135"/>
      <c r="E36" s="135"/>
      <c r="F36" s="135"/>
      <c r="G36" s="135"/>
      <c r="H36" s="135"/>
      <c r="I36" s="135"/>
      <c r="J36" s="135"/>
      <c r="K36" s="135"/>
      <c r="M36" s="135"/>
      <c r="N36" s="135"/>
      <c r="O36" s="135"/>
      <c r="P36" s="135"/>
      <c r="Q36" s="135"/>
      <c r="R36" s="135"/>
      <c r="S36" s="135"/>
      <c r="T36" s="135"/>
      <c r="V36" s="135"/>
      <c r="W36" s="135"/>
      <c r="X36" s="135"/>
      <c r="Y36" s="135"/>
      <c r="Z36" s="135"/>
      <c r="AA36" s="135"/>
      <c r="AB36" s="135"/>
    </row>
    <row r="37" spans="2:28" x14ac:dyDescent="0.25">
      <c r="B37" s="135"/>
      <c r="C37" s="135"/>
      <c r="D37" s="135"/>
      <c r="E37" s="135"/>
      <c r="F37" s="135"/>
      <c r="G37" s="135"/>
      <c r="H37" s="135"/>
      <c r="I37" s="135"/>
      <c r="J37" s="135"/>
      <c r="K37" s="135"/>
      <c r="M37" s="135"/>
      <c r="N37" s="135"/>
      <c r="O37" s="135"/>
      <c r="P37" s="135"/>
      <c r="Q37" s="135"/>
      <c r="R37" s="135"/>
      <c r="S37" s="135"/>
      <c r="T37" s="135"/>
      <c r="V37" s="135"/>
      <c r="W37" s="135"/>
      <c r="X37" s="135"/>
      <c r="Y37" s="135"/>
      <c r="Z37" s="135"/>
      <c r="AA37" s="135"/>
      <c r="AB37" s="135"/>
    </row>
    <row r="38" spans="2:28" x14ac:dyDescent="0.25">
      <c r="B38" s="135"/>
      <c r="C38" s="135"/>
      <c r="D38" s="135"/>
      <c r="E38" s="135"/>
      <c r="F38" s="135"/>
      <c r="G38" s="135"/>
      <c r="H38" s="135"/>
      <c r="I38" s="135"/>
      <c r="J38" s="135"/>
      <c r="K38" s="135"/>
      <c r="M38" s="135"/>
      <c r="N38" s="135"/>
      <c r="O38" s="135"/>
      <c r="P38" s="135"/>
      <c r="Q38" s="135"/>
      <c r="R38" s="135"/>
      <c r="S38" s="135"/>
      <c r="T38" s="135"/>
      <c r="V38" s="135"/>
      <c r="W38" s="135"/>
      <c r="X38" s="135"/>
      <c r="Y38" s="135"/>
      <c r="Z38" s="135"/>
      <c r="AA38" s="135"/>
      <c r="AB38" s="135"/>
    </row>
    <row r="39" spans="2:28" x14ac:dyDescent="0.25">
      <c r="B39" s="135"/>
      <c r="C39" s="135"/>
      <c r="D39" s="135"/>
      <c r="E39" s="135"/>
      <c r="F39" s="135"/>
      <c r="G39" s="135"/>
      <c r="H39" s="135"/>
      <c r="I39" s="135"/>
      <c r="J39" s="135"/>
      <c r="K39" s="135"/>
      <c r="M39" s="135"/>
      <c r="N39" s="135"/>
      <c r="O39" s="135"/>
      <c r="P39" s="135"/>
      <c r="Q39" s="135"/>
      <c r="R39" s="135"/>
      <c r="S39" s="135"/>
      <c r="T39" s="135"/>
      <c r="V39" s="135"/>
      <c r="W39" s="135"/>
      <c r="X39" s="135"/>
      <c r="Y39" s="135"/>
      <c r="Z39" s="135"/>
      <c r="AA39" s="135"/>
      <c r="AB39" s="135"/>
    </row>
    <row r="40" spans="2:28" x14ac:dyDescent="0.25">
      <c r="B40" s="135"/>
      <c r="C40" s="135"/>
      <c r="D40" s="135"/>
      <c r="E40" s="135"/>
      <c r="F40" s="135"/>
      <c r="G40" s="135"/>
      <c r="H40" s="135"/>
      <c r="I40" s="135"/>
      <c r="J40" s="135"/>
      <c r="K40" s="135"/>
      <c r="M40" s="135"/>
      <c r="N40" s="135"/>
      <c r="O40" s="135"/>
      <c r="P40" s="135"/>
      <c r="Q40" s="135"/>
      <c r="R40" s="135"/>
      <c r="S40" s="135"/>
      <c r="T40" s="135"/>
      <c r="V40" s="135"/>
      <c r="W40" s="135"/>
      <c r="X40" s="135"/>
      <c r="Y40" s="135"/>
      <c r="Z40" s="135"/>
      <c r="AA40" s="135"/>
      <c r="AB40" s="135"/>
    </row>
    <row r="41" spans="2:28" x14ac:dyDescent="0.25">
      <c r="M41" s="135"/>
      <c r="N41" s="135"/>
      <c r="O41" s="135"/>
      <c r="P41" s="135"/>
      <c r="Q41" s="135"/>
      <c r="R41" s="135"/>
      <c r="S41" s="135"/>
      <c r="T41" s="135"/>
      <c r="V41" s="135"/>
      <c r="W41" s="135"/>
      <c r="X41" s="135"/>
      <c r="Y41" s="135"/>
      <c r="Z41" s="135"/>
      <c r="AA41" s="135"/>
      <c r="AB41" s="135"/>
    </row>
    <row r="42" spans="2:28" x14ac:dyDescent="0.25">
      <c r="M42" s="135"/>
      <c r="N42" s="135"/>
      <c r="O42" s="135"/>
      <c r="P42" s="135"/>
      <c r="Q42" s="135"/>
      <c r="R42" s="135"/>
      <c r="S42" s="135"/>
      <c r="T42" s="135"/>
      <c r="V42" s="135"/>
      <c r="W42" s="135"/>
      <c r="X42" s="135"/>
      <c r="Y42" s="135"/>
      <c r="Z42" s="135"/>
      <c r="AA42" s="135"/>
      <c r="AB42" s="135"/>
    </row>
    <row r="43" spans="2:28" x14ac:dyDescent="0.25">
      <c r="M43" s="135"/>
      <c r="N43" s="135"/>
      <c r="O43" s="135"/>
      <c r="P43" s="135"/>
      <c r="Q43" s="135"/>
      <c r="R43" s="135"/>
      <c r="S43" s="135"/>
      <c r="T43" s="135"/>
      <c r="V43" s="135"/>
      <c r="W43" s="135"/>
      <c r="X43" s="135"/>
      <c r="Y43" s="135"/>
      <c r="Z43" s="135"/>
      <c r="AA43" s="135"/>
      <c r="AB43" s="135"/>
    </row>
    <row r="44" spans="2:28" x14ac:dyDescent="0.25">
      <c r="M44" s="135"/>
      <c r="N44" s="135"/>
      <c r="O44" s="135"/>
      <c r="P44" s="135"/>
      <c r="Q44" s="135"/>
      <c r="R44" s="135"/>
      <c r="S44" s="135"/>
      <c r="T44" s="135"/>
      <c r="V44" s="135"/>
      <c r="W44" s="135"/>
      <c r="X44" s="135"/>
      <c r="Y44" s="135"/>
      <c r="Z44" s="135"/>
      <c r="AA44" s="135"/>
      <c r="AB44" s="135"/>
    </row>
    <row r="45" spans="2:28" x14ac:dyDescent="0.25">
      <c r="M45" s="135"/>
      <c r="N45" s="135"/>
      <c r="O45" s="135"/>
      <c r="P45" s="135"/>
      <c r="Q45" s="135"/>
      <c r="R45" s="135"/>
      <c r="S45" s="135"/>
      <c r="T45" s="135"/>
      <c r="V45" s="135"/>
      <c r="W45" s="135"/>
      <c r="X45" s="135"/>
      <c r="Y45" s="135"/>
      <c r="Z45" s="135"/>
      <c r="AA45" s="135"/>
      <c r="AB45" s="135"/>
    </row>
    <row r="46" spans="2:28" x14ac:dyDescent="0.25">
      <c r="M46" s="135"/>
      <c r="N46" s="135"/>
      <c r="O46" s="135"/>
      <c r="P46" s="135"/>
      <c r="Q46" s="135"/>
      <c r="R46" s="135"/>
      <c r="S46" s="135"/>
      <c r="T46" s="135"/>
      <c r="V46" s="135"/>
      <c r="W46" s="135"/>
      <c r="X46" s="135"/>
      <c r="Y46" s="135"/>
      <c r="Z46" s="135"/>
      <c r="AA46" s="135"/>
      <c r="AB46" s="135"/>
    </row>
    <row r="47" spans="2:28" x14ac:dyDescent="0.25">
      <c r="M47" s="135"/>
      <c r="N47" s="135"/>
      <c r="O47" s="135"/>
      <c r="P47" s="135"/>
      <c r="Q47" s="135"/>
      <c r="R47" s="135"/>
      <c r="S47" s="135"/>
      <c r="T47" s="135"/>
      <c r="V47" s="135"/>
      <c r="W47" s="135"/>
      <c r="X47" s="135"/>
      <c r="Y47" s="135"/>
      <c r="Z47" s="135"/>
      <c r="AA47" s="135"/>
      <c r="AB47" s="135"/>
    </row>
    <row r="48" spans="2:28" x14ac:dyDescent="0.25">
      <c r="M48" s="135"/>
      <c r="N48" s="135"/>
      <c r="O48" s="135"/>
      <c r="P48" s="135"/>
      <c r="Q48" s="135"/>
      <c r="R48" s="135"/>
      <c r="S48" s="135"/>
      <c r="T48" s="135"/>
      <c r="V48" s="135"/>
      <c r="W48" s="135"/>
      <c r="X48" s="135"/>
      <c r="Y48" s="135"/>
      <c r="Z48" s="135"/>
      <c r="AA48" s="135"/>
      <c r="AB48" s="135"/>
    </row>
    <row r="49" spans="13:28" x14ac:dyDescent="0.25">
      <c r="M49" s="135"/>
      <c r="N49" s="135"/>
      <c r="O49" s="135"/>
      <c r="P49" s="135"/>
      <c r="Q49" s="135"/>
      <c r="R49" s="135"/>
      <c r="S49" s="135"/>
      <c r="T49" s="135"/>
      <c r="V49" s="135"/>
      <c r="W49" s="135"/>
      <c r="X49" s="135"/>
      <c r="Y49" s="135"/>
      <c r="Z49" s="135"/>
      <c r="AA49" s="135"/>
      <c r="AB49" s="135"/>
    </row>
    <row r="50" spans="13:28" x14ac:dyDescent="0.25">
      <c r="M50" s="135"/>
      <c r="N50" s="135"/>
      <c r="O50" s="135"/>
      <c r="P50" s="135"/>
      <c r="Q50" s="135"/>
      <c r="R50" s="135"/>
      <c r="S50" s="135"/>
      <c r="T50" s="135"/>
      <c r="V50" s="135"/>
      <c r="W50" s="135"/>
      <c r="X50" s="135"/>
      <c r="Y50" s="135"/>
      <c r="Z50" s="135"/>
      <c r="AA50" s="135"/>
      <c r="AB50" s="135"/>
    </row>
    <row r="51" spans="13:28" x14ac:dyDescent="0.25">
      <c r="M51" s="135"/>
      <c r="N51" s="135"/>
      <c r="O51" s="135"/>
      <c r="P51" s="135"/>
      <c r="Q51" s="135"/>
      <c r="R51" s="135"/>
      <c r="S51" s="135"/>
      <c r="T51" s="135"/>
      <c r="V51" s="135"/>
      <c r="W51" s="135"/>
      <c r="X51" s="135"/>
      <c r="Y51" s="135"/>
      <c r="Z51" s="135"/>
      <c r="AA51" s="135"/>
      <c r="AB51" s="135"/>
    </row>
    <row r="52" spans="13:28" x14ac:dyDescent="0.25">
      <c r="M52" s="135"/>
      <c r="N52" s="135"/>
      <c r="O52" s="135"/>
      <c r="P52" s="135"/>
      <c r="Q52" s="135"/>
      <c r="R52" s="135"/>
      <c r="S52" s="135"/>
      <c r="T52" s="135"/>
      <c r="V52" s="135"/>
      <c r="W52" s="135"/>
      <c r="X52" s="135"/>
      <c r="Y52" s="135"/>
      <c r="Z52" s="135"/>
      <c r="AA52" s="135"/>
      <c r="AB52" s="135"/>
    </row>
    <row r="54" spans="13:28" x14ac:dyDescent="0.25">
      <c r="M54" t="s">
        <v>371</v>
      </c>
    </row>
    <row r="55" spans="13:28" x14ac:dyDescent="0.25">
      <c r="M55" s="135"/>
      <c r="N55" s="135"/>
      <c r="O55" s="135"/>
      <c r="P55" s="135"/>
      <c r="Q55" s="135"/>
      <c r="R55" s="135"/>
      <c r="S55" s="135"/>
      <c r="T55" s="135"/>
      <c r="U55" s="135"/>
    </row>
    <row r="56" spans="13:28" x14ac:dyDescent="0.25">
      <c r="M56" s="135"/>
      <c r="N56" s="135"/>
      <c r="O56" s="135"/>
      <c r="P56" s="135"/>
      <c r="Q56" s="135"/>
      <c r="R56" s="135"/>
      <c r="S56" s="135"/>
      <c r="T56" s="135"/>
      <c r="U56" s="135"/>
    </row>
    <row r="57" spans="13:28" x14ac:dyDescent="0.25">
      <c r="M57" s="135"/>
      <c r="N57" s="135"/>
      <c r="O57" s="135"/>
      <c r="P57" s="135"/>
      <c r="Q57" s="135"/>
      <c r="R57" s="135"/>
      <c r="S57" s="135"/>
      <c r="T57" s="135"/>
      <c r="U57" s="135"/>
    </row>
    <row r="58" spans="13:28" x14ac:dyDescent="0.25">
      <c r="M58" s="135"/>
      <c r="N58" s="135"/>
      <c r="O58" s="135"/>
      <c r="P58" s="135"/>
      <c r="Q58" s="135"/>
      <c r="R58" s="135"/>
      <c r="S58" s="135"/>
      <c r="T58" s="135"/>
      <c r="U58" s="135"/>
    </row>
    <row r="59" spans="13:28" x14ac:dyDescent="0.25">
      <c r="M59" s="135"/>
      <c r="N59" s="135"/>
      <c r="O59" s="135"/>
      <c r="P59" s="135"/>
      <c r="Q59" s="135"/>
      <c r="R59" s="135"/>
      <c r="S59" s="135"/>
      <c r="T59" s="135"/>
      <c r="U59" s="135"/>
    </row>
    <row r="60" spans="13:28" x14ac:dyDescent="0.25">
      <c r="M60" s="135"/>
      <c r="N60" s="135"/>
      <c r="O60" s="135"/>
      <c r="P60" s="135"/>
      <c r="Q60" s="135"/>
      <c r="R60" s="135"/>
      <c r="S60" s="135"/>
      <c r="T60" s="135"/>
      <c r="U60" s="135"/>
    </row>
    <row r="61" spans="13:28" x14ac:dyDescent="0.25">
      <c r="M61" s="135"/>
      <c r="N61" s="135"/>
      <c r="O61" s="135"/>
      <c r="P61" s="135"/>
      <c r="Q61" s="135"/>
      <c r="R61" s="135"/>
      <c r="S61" s="135"/>
      <c r="T61" s="135"/>
      <c r="U61" s="135"/>
    </row>
    <row r="62" spans="13:28" x14ac:dyDescent="0.25">
      <c r="M62" s="135"/>
      <c r="N62" s="135"/>
      <c r="O62" s="135"/>
      <c r="P62" s="135"/>
      <c r="Q62" s="135"/>
      <c r="R62" s="135"/>
      <c r="S62" s="135"/>
      <c r="T62" s="135"/>
      <c r="U62" s="135"/>
    </row>
    <row r="63" spans="13:28" x14ac:dyDescent="0.25">
      <c r="M63" s="135"/>
      <c r="N63" s="135"/>
      <c r="O63" s="135"/>
      <c r="P63" s="135"/>
      <c r="Q63" s="135"/>
      <c r="R63" s="135"/>
      <c r="S63" s="135"/>
      <c r="T63" s="135"/>
      <c r="U63" s="135"/>
    </row>
    <row r="64" spans="13:28" x14ac:dyDescent="0.25">
      <c r="M64" s="135"/>
      <c r="N64" s="135"/>
      <c r="O64" s="135"/>
      <c r="P64" s="135"/>
      <c r="Q64" s="135"/>
      <c r="R64" s="135"/>
      <c r="S64" s="135"/>
      <c r="T64" s="135"/>
      <c r="U64" s="135"/>
    </row>
    <row r="65" spans="13:25" x14ac:dyDescent="0.25">
      <c r="M65" s="135"/>
      <c r="N65" s="135"/>
      <c r="O65" s="135"/>
      <c r="P65" s="135"/>
      <c r="Q65" s="135"/>
      <c r="R65" s="135"/>
      <c r="S65" s="135"/>
      <c r="T65" s="135"/>
      <c r="U65" s="135"/>
    </row>
    <row r="66" spans="13:25" x14ac:dyDescent="0.25">
      <c r="M66" s="135"/>
      <c r="N66" s="135"/>
      <c r="O66" s="135"/>
      <c r="P66" s="135"/>
      <c r="Q66" s="135"/>
      <c r="R66" s="135"/>
      <c r="S66" s="135"/>
      <c r="T66" s="135"/>
      <c r="U66" s="135"/>
      <c r="Y66" s="20"/>
    </row>
    <row r="67" spans="13:25" x14ac:dyDescent="0.25">
      <c r="M67" s="135"/>
      <c r="N67" s="135"/>
      <c r="O67" s="135"/>
      <c r="P67" s="135"/>
      <c r="Q67" s="135"/>
      <c r="R67" s="135"/>
      <c r="S67" s="135"/>
      <c r="T67" s="135"/>
      <c r="U67" s="135"/>
      <c r="Y67" s="80"/>
    </row>
    <row r="68" spans="13:25" x14ac:dyDescent="0.25">
      <c r="M68" s="135"/>
      <c r="N68" s="135"/>
      <c r="O68" s="135"/>
      <c r="P68" s="135"/>
      <c r="Q68" s="135"/>
      <c r="R68" s="135"/>
      <c r="S68" s="135"/>
      <c r="T68" s="135"/>
      <c r="U68" s="135"/>
      <c r="Y68" s="20"/>
    </row>
    <row r="69" spans="13:25" x14ac:dyDescent="0.25">
      <c r="M69" s="135"/>
      <c r="N69" s="135"/>
      <c r="O69" s="135"/>
      <c r="P69" s="135"/>
      <c r="Q69" s="135"/>
      <c r="R69" s="135"/>
      <c r="S69" s="135"/>
      <c r="T69" s="135"/>
      <c r="U69" s="135"/>
    </row>
    <row r="70" spans="13:25" x14ac:dyDescent="0.25">
      <c r="M70" s="135"/>
      <c r="N70" s="135"/>
      <c r="O70" s="135"/>
      <c r="P70" s="135"/>
      <c r="Q70" s="135"/>
      <c r="R70" s="135"/>
      <c r="S70" s="135"/>
      <c r="T70" s="135"/>
      <c r="U70" s="135"/>
    </row>
    <row r="71" spans="13:25" x14ac:dyDescent="0.25">
      <c r="M71" s="135"/>
      <c r="N71" s="135"/>
      <c r="O71" s="135"/>
      <c r="P71" s="135"/>
      <c r="Q71" s="135"/>
      <c r="R71" s="135"/>
      <c r="S71" s="135"/>
      <c r="T71" s="135"/>
      <c r="U71" s="135"/>
    </row>
    <row r="72" spans="13:25" x14ac:dyDescent="0.25">
      <c r="M72" s="135"/>
      <c r="N72" s="135"/>
      <c r="O72" s="135"/>
      <c r="P72" s="135"/>
      <c r="Q72" s="135"/>
      <c r="R72" s="135"/>
      <c r="S72" s="135"/>
      <c r="T72" s="135"/>
      <c r="U72" s="135"/>
    </row>
    <row r="73" spans="13:25" x14ac:dyDescent="0.25">
      <c r="M73" s="135"/>
      <c r="N73" s="135"/>
      <c r="O73" s="135"/>
      <c r="P73" s="135"/>
      <c r="Q73" s="135"/>
      <c r="R73" s="135"/>
      <c r="S73" s="135"/>
      <c r="T73" s="135"/>
      <c r="U73" s="135"/>
    </row>
    <row r="74" spans="13:25" x14ac:dyDescent="0.25">
      <c r="M74" s="135"/>
      <c r="N74" s="135"/>
      <c r="O74" s="135"/>
      <c r="P74" s="135"/>
      <c r="Q74" s="135"/>
      <c r="R74" s="135"/>
      <c r="S74" s="135"/>
      <c r="T74" s="135"/>
      <c r="U74" s="135"/>
    </row>
    <row r="75" spans="13:25" x14ac:dyDescent="0.25">
      <c r="M75" s="135"/>
      <c r="N75" s="135"/>
      <c r="O75" s="135"/>
      <c r="P75" s="135"/>
      <c r="Q75" s="135"/>
      <c r="R75" s="135"/>
      <c r="S75" s="135"/>
      <c r="T75" s="135"/>
      <c r="U75" s="135"/>
    </row>
    <row r="76" spans="13:25" x14ac:dyDescent="0.25">
      <c r="M76" s="135"/>
      <c r="N76" s="135"/>
      <c r="O76" s="135"/>
      <c r="P76" s="135"/>
      <c r="Q76" s="135"/>
      <c r="R76" s="135"/>
      <c r="S76" s="135"/>
      <c r="T76" s="135"/>
      <c r="U76" s="135"/>
    </row>
    <row r="77" spans="13:25" x14ac:dyDescent="0.25">
      <c r="M77" s="135"/>
      <c r="N77" s="135"/>
      <c r="O77" s="135"/>
      <c r="P77" s="135"/>
      <c r="Q77" s="135"/>
      <c r="R77" s="135"/>
      <c r="S77" s="135"/>
      <c r="T77" s="135"/>
      <c r="U77" s="135"/>
    </row>
    <row r="78" spans="13:25" x14ac:dyDescent="0.25">
      <c r="M78" s="135"/>
      <c r="N78" s="135"/>
      <c r="O78" s="135"/>
      <c r="P78" s="135"/>
      <c r="Q78" s="135"/>
      <c r="R78" s="135"/>
      <c r="S78" s="135"/>
      <c r="T78" s="135"/>
      <c r="U78" s="135"/>
    </row>
    <row r="79" spans="13:25" x14ac:dyDescent="0.25">
      <c r="M79" s="135"/>
      <c r="N79" s="135"/>
      <c r="O79" s="135"/>
      <c r="P79" s="135"/>
      <c r="Q79" s="135"/>
      <c r="R79" s="135"/>
      <c r="S79" s="135"/>
      <c r="T79" s="135"/>
      <c r="U79" s="135"/>
    </row>
    <row r="80" spans="13:25" x14ac:dyDescent="0.25">
      <c r="M80" s="135"/>
      <c r="N80" s="135"/>
      <c r="O80" s="135"/>
      <c r="P80" s="135"/>
      <c r="Q80" s="135"/>
      <c r="R80" s="135"/>
      <c r="S80" s="135"/>
      <c r="T80" s="135"/>
      <c r="U80" s="135"/>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AB4E1-AA27-4EC8-852D-6E2EC4A7E28E}">
  <dimension ref="A3:U13"/>
  <sheetViews>
    <sheetView workbookViewId="0">
      <selection activeCell="U6" sqref="U6"/>
    </sheetView>
  </sheetViews>
  <sheetFormatPr defaultRowHeight="15" x14ac:dyDescent="0.25"/>
  <cols>
    <col min="1" max="1" width="15.7109375" customWidth="1"/>
    <col min="2" max="2" width="24.28515625" customWidth="1"/>
    <col min="3" max="3" width="14.5703125" customWidth="1"/>
    <col min="4" max="4" width="6.7109375" customWidth="1"/>
    <col min="5" max="5" width="7.5703125" customWidth="1"/>
    <col min="6" max="6" width="16.28515625" customWidth="1"/>
    <col min="7" max="7" width="15.42578125" customWidth="1"/>
    <col min="8" max="8" width="14" customWidth="1"/>
    <col min="9" max="9" width="6.42578125" customWidth="1"/>
    <col min="10" max="10" width="8.5703125" customWidth="1"/>
    <col min="11" max="11" width="7.7109375" customWidth="1"/>
    <col min="12" max="12" width="2.7109375" customWidth="1"/>
    <col min="13" max="13" width="4.7109375" customWidth="1"/>
    <col min="14" max="14" width="1.7109375" hidden="1" customWidth="1"/>
    <col min="15" max="15" width="6.7109375" hidden="1" customWidth="1"/>
    <col min="16" max="16" width="4" hidden="1" customWidth="1"/>
    <col min="17" max="17" width="12.28515625" customWidth="1"/>
    <col min="18" max="18" width="4.5703125" customWidth="1"/>
    <col min="19" max="19" width="0" hidden="1" customWidth="1"/>
    <col min="21" max="21" width="22" customWidth="1"/>
  </cols>
  <sheetData>
    <row r="3" spans="1:21" x14ac:dyDescent="0.25">
      <c r="A3" s="120" t="s">
        <v>372</v>
      </c>
      <c r="B3" s="120"/>
      <c r="C3" s="120"/>
      <c r="D3" s="120"/>
      <c r="E3" s="120"/>
      <c r="F3" s="120"/>
      <c r="G3" s="120"/>
      <c r="H3" s="120"/>
      <c r="I3" s="120"/>
      <c r="J3" s="120"/>
      <c r="K3" s="120"/>
      <c r="L3" s="120"/>
      <c r="O3" s="119"/>
      <c r="P3" s="119"/>
      <c r="Q3" s="119"/>
    </row>
    <row r="4" spans="1:21" ht="15.75" thickBot="1" x14ac:dyDescent="0.3">
      <c r="A4" s="120"/>
      <c r="B4" s="120"/>
      <c r="C4" s="120"/>
      <c r="D4" s="120"/>
      <c r="E4" s="120"/>
      <c r="F4" s="120"/>
      <c r="G4" s="120"/>
      <c r="H4" s="120"/>
      <c r="I4" s="120"/>
      <c r="J4" s="120"/>
      <c r="K4" s="120"/>
      <c r="L4" s="120"/>
    </row>
    <row r="5" spans="1:21" ht="15.75" thickBot="1" x14ac:dyDescent="0.3">
      <c r="A5" s="131"/>
      <c r="B5" s="132"/>
      <c r="C5" s="71" t="s">
        <v>241</v>
      </c>
      <c r="D5" s="133" t="s">
        <v>242</v>
      </c>
      <c r="E5" s="133"/>
      <c r="F5" s="71" t="s">
        <v>243</v>
      </c>
      <c r="G5" s="71" t="s">
        <v>244</v>
      </c>
      <c r="H5" s="71" t="s">
        <v>222</v>
      </c>
      <c r="I5" s="133" t="s">
        <v>245</v>
      </c>
      <c r="J5" s="133"/>
      <c r="K5" s="133" t="s">
        <v>246</v>
      </c>
      <c r="L5" s="133"/>
      <c r="M5" s="133"/>
      <c r="N5" s="133" t="s">
        <v>247</v>
      </c>
      <c r="O5" s="133"/>
      <c r="P5" s="133"/>
      <c r="Q5" s="129" t="s">
        <v>248</v>
      </c>
      <c r="R5" s="130"/>
      <c r="U5" t="s">
        <v>334</v>
      </c>
    </row>
    <row r="6" spans="1:21" ht="15.75" thickBot="1" x14ac:dyDescent="0.3">
      <c r="A6" s="131" t="s">
        <v>249</v>
      </c>
      <c r="B6" s="132"/>
      <c r="C6" s="161"/>
      <c r="D6" s="162"/>
      <c r="E6" s="162"/>
      <c r="F6" s="163"/>
      <c r="G6" s="164"/>
      <c r="H6" s="163"/>
      <c r="I6" s="162"/>
      <c r="J6" s="162"/>
      <c r="K6" s="162"/>
      <c r="L6" s="162"/>
      <c r="M6" s="162"/>
      <c r="N6" s="162"/>
      <c r="O6" s="162"/>
      <c r="P6" s="162"/>
      <c r="Q6" s="165"/>
      <c r="R6" s="166"/>
      <c r="U6" s="167"/>
    </row>
    <row r="7" spans="1:21" x14ac:dyDescent="0.25">
      <c r="U7" s="72"/>
    </row>
    <row r="8" spans="1:21" x14ac:dyDescent="0.25">
      <c r="U8" s="73"/>
    </row>
    <row r="9" spans="1:21" ht="21" x14ac:dyDescent="0.35">
      <c r="A9" s="68" t="s">
        <v>250</v>
      </c>
      <c r="Q9" s="72"/>
    </row>
    <row r="10" spans="1:21" x14ac:dyDescent="0.25">
      <c r="A10">
        <v>1</v>
      </c>
      <c r="B10" t="s">
        <v>373</v>
      </c>
    </row>
    <row r="11" spans="1:21" x14ac:dyDescent="0.25">
      <c r="A11">
        <v>2</v>
      </c>
      <c r="B11" t="s">
        <v>374</v>
      </c>
    </row>
    <row r="12" spans="1:21" x14ac:dyDescent="0.25">
      <c r="A12">
        <v>3</v>
      </c>
      <c r="B12" t="s">
        <v>375</v>
      </c>
    </row>
    <row r="13" spans="1:21" x14ac:dyDescent="0.25">
      <c r="A13">
        <v>4</v>
      </c>
      <c r="B13" t="s">
        <v>376</v>
      </c>
    </row>
  </sheetData>
  <mergeCells count="14">
    <mergeCell ref="Q6:R6"/>
    <mergeCell ref="A3:L4"/>
    <mergeCell ref="O3:Q3"/>
    <mergeCell ref="A5:B5"/>
    <mergeCell ref="D5:E5"/>
    <mergeCell ref="I5:J5"/>
    <mergeCell ref="K5:M5"/>
    <mergeCell ref="N5:P5"/>
    <mergeCell ref="Q5:R5"/>
    <mergeCell ref="A6:B6"/>
    <mergeCell ref="D6:E6"/>
    <mergeCell ref="I6:J6"/>
    <mergeCell ref="K6:M6"/>
    <mergeCell ref="N6:P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1F19E-6F7B-4757-96B9-CA5350DE20BD}">
  <dimension ref="A2:W21"/>
  <sheetViews>
    <sheetView workbookViewId="0">
      <selection activeCell="W7" sqref="W7"/>
    </sheetView>
  </sheetViews>
  <sheetFormatPr defaultRowHeight="15" x14ac:dyDescent="0.25"/>
  <cols>
    <col min="1" max="1" width="2.42578125" customWidth="1"/>
    <col min="2" max="2" width="1.7109375" customWidth="1"/>
    <col min="3" max="3" width="2.28515625" customWidth="1"/>
    <col min="5" max="5" width="13.5703125" customWidth="1"/>
    <col min="6" max="6" width="14.28515625" customWidth="1"/>
    <col min="7" max="7" width="6.7109375" customWidth="1"/>
    <col min="9" max="9" width="12.28515625" customWidth="1"/>
    <col min="10" max="10" width="14.7109375" customWidth="1"/>
    <col min="11" max="11" width="12.7109375" customWidth="1"/>
    <col min="12" max="12" width="5.7109375" customWidth="1"/>
    <col min="14" max="14" width="3.5703125" customWidth="1"/>
    <col min="15" max="15" width="2.42578125" customWidth="1"/>
    <col min="16" max="16" width="8.28515625" customWidth="1"/>
    <col min="17" max="17" width="2.28515625" customWidth="1"/>
    <col min="18" max="18" width="1.7109375" customWidth="1"/>
    <col min="20" max="20" width="6.42578125" customWidth="1"/>
    <col min="23" max="23" width="21" customWidth="1"/>
  </cols>
  <sheetData>
    <row r="2" spans="1:23" ht="15.75" x14ac:dyDescent="0.25">
      <c r="A2" s="79"/>
      <c r="B2" s="79"/>
      <c r="C2" s="79"/>
      <c r="D2" s="79"/>
      <c r="E2" s="79"/>
      <c r="F2" s="79"/>
      <c r="G2" s="79"/>
      <c r="H2" s="79"/>
      <c r="I2" s="79"/>
      <c r="J2" s="79"/>
      <c r="K2" s="79"/>
      <c r="L2" s="79"/>
      <c r="M2" s="79"/>
      <c r="N2" s="79"/>
      <c r="O2" s="79"/>
      <c r="R2" s="78"/>
      <c r="S2" s="78"/>
      <c r="T2" s="78"/>
    </row>
    <row r="3" spans="1:23" x14ac:dyDescent="0.25">
      <c r="R3" s="78"/>
      <c r="S3" s="78"/>
      <c r="T3" s="78"/>
    </row>
    <row r="4" spans="1:23" ht="15.75" x14ac:dyDescent="0.25">
      <c r="A4" s="120" t="s">
        <v>377</v>
      </c>
      <c r="B4" s="120"/>
      <c r="C4" s="120"/>
      <c r="D4" s="120"/>
      <c r="E4" s="120"/>
      <c r="F4" s="120"/>
      <c r="G4" s="120"/>
      <c r="H4" s="120"/>
      <c r="I4" s="120"/>
      <c r="J4" s="120"/>
      <c r="K4" s="120"/>
      <c r="L4" s="120"/>
      <c r="M4" s="79"/>
      <c r="N4" s="79"/>
      <c r="O4" s="79"/>
      <c r="R4" s="78"/>
      <c r="S4" s="78"/>
      <c r="T4" s="78"/>
    </row>
    <row r="5" spans="1:23" ht="16.5" thickBot="1" x14ac:dyDescent="0.3">
      <c r="A5" s="120"/>
      <c r="B5" s="120"/>
      <c r="C5" s="120"/>
      <c r="D5" s="120"/>
      <c r="E5" s="120"/>
      <c r="F5" s="120"/>
      <c r="G5" s="120"/>
      <c r="H5" s="120"/>
      <c r="I5" s="120"/>
      <c r="J5" s="120"/>
      <c r="K5" s="120"/>
      <c r="L5" s="120"/>
      <c r="M5" s="79"/>
      <c r="N5" s="79"/>
      <c r="O5" s="79"/>
    </row>
    <row r="6" spans="1:23" ht="26.25" thickBot="1" x14ac:dyDescent="0.3">
      <c r="A6" s="131"/>
      <c r="B6" s="132"/>
      <c r="C6" s="132"/>
      <c r="D6" s="132"/>
      <c r="E6" s="132"/>
      <c r="F6" s="71" t="s">
        <v>241</v>
      </c>
      <c r="G6" s="133" t="s">
        <v>242</v>
      </c>
      <c r="H6" s="133"/>
      <c r="I6" s="71" t="s">
        <v>243</v>
      </c>
      <c r="J6" s="71" t="s">
        <v>244</v>
      </c>
      <c r="K6" s="71" t="s">
        <v>222</v>
      </c>
      <c r="L6" s="133" t="s">
        <v>245</v>
      </c>
      <c r="M6" s="133"/>
      <c r="N6" s="133" t="s">
        <v>246</v>
      </c>
      <c r="O6" s="133"/>
      <c r="P6" s="133"/>
      <c r="Q6" s="133" t="s">
        <v>247</v>
      </c>
      <c r="R6" s="133"/>
      <c r="S6" s="133"/>
      <c r="T6" s="129" t="s">
        <v>248</v>
      </c>
      <c r="U6" s="130"/>
      <c r="W6" t="s">
        <v>334</v>
      </c>
    </row>
    <row r="7" spans="1:23" ht="15.75" thickBot="1" x14ac:dyDescent="0.3">
      <c r="A7" s="131" t="s">
        <v>249</v>
      </c>
      <c r="B7" s="132"/>
      <c r="C7" s="132"/>
      <c r="D7" s="132"/>
      <c r="E7" s="132"/>
      <c r="F7" s="161"/>
      <c r="G7" s="162"/>
      <c r="H7" s="162"/>
      <c r="I7" s="163"/>
      <c r="J7" s="164"/>
      <c r="K7" s="163"/>
      <c r="L7" s="162"/>
      <c r="M7" s="162"/>
      <c r="N7" s="162"/>
      <c r="O7" s="162"/>
      <c r="P7" s="162"/>
      <c r="Q7" s="162"/>
      <c r="R7" s="162"/>
      <c r="S7" s="162"/>
      <c r="T7" s="165"/>
      <c r="U7" s="166"/>
      <c r="W7" s="167"/>
    </row>
    <row r="10" spans="1:23" ht="21" x14ac:dyDescent="0.35">
      <c r="A10" s="68" t="s">
        <v>250</v>
      </c>
    </row>
    <row r="11" spans="1:23" x14ac:dyDescent="0.25">
      <c r="D11">
        <v>1</v>
      </c>
      <c r="E11" t="s">
        <v>378</v>
      </c>
    </row>
    <row r="12" spans="1:23" x14ac:dyDescent="0.25">
      <c r="D12">
        <v>2</v>
      </c>
      <c r="E12" t="s">
        <v>379</v>
      </c>
    </row>
    <row r="13" spans="1:23" x14ac:dyDescent="0.25">
      <c r="D13">
        <v>3</v>
      </c>
      <c r="E13" t="s">
        <v>380</v>
      </c>
    </row>
    <row r="14" spans="1:23" x14ac:dyDescent="0.25">
      <c r="D14">
        <v>4</v>
      </c>
      <c r="E14" t="s">
        <v>381</v>
      </c>
    </row>
    <row r="15" spans="1:23" x14ac:dyDescent="0.25">
      <c r="D15">
        <v>5</v>
      </c>
      <c r="E15" t="s">
        <v>382</v>
      </c>
    </row>
    <row r="16" spans="1:23" x14ac:dyDescent="0.25">
      <c r="D16">
        <v>6</v>
      </c>
      <c r="E16" t="s">
        <v>260</v>
      </c>
    </row>
    <row r="17" spans="4:23" x14ac:dyDescent="0.25">
      <c r="D17">
        <v>7</v>
      </c>
      <c r="E17" t="s">
        <v>254</v>
      </c>
    </row>
    <row r="21" spans="4:23" x14ac:dyDescent="0.25">
      <c r="T21" s="72"/>
      <c r="W21" s="72"/>
    </row>
  </sheetData>
  <mergeCells count="13">
    <mergeCell ref="A4:L5"/>
    <mergeCell ref="A6:E6"/>
    <mergeCell ref="G6:H6"/>
    <mergeCell ref="L6:M6"/>
    <mergeCell ref="N6:P6"/>
    <mergeCell ref="Q6:S6"/>
    <mergeCell ref="T6:U6"/>
    <mergeCell ref="A7:E7"/>
    <mergeCell ref="G7:H7"/>
    <mergeCell ref="L7:M7"/>
    <mergeCell ref="N7:P7"/>
    <mergeCell ref="Q7:S7"/>
    <mergeCell ref="T7:U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0A63D-E8BC-4EB0-B019-F135764D29C2}">
  <sheetPr>
    <tabColor rgb="FF00245D"/>
  </sheetPr>
  <dimension ref="B2:H16"/>
  <sheetViews>
    <sheetView workbookViewId="0">
      <selection activeCell="D5" sqref="D5:H7"/>
    </sheetView>
  </sheetViews>
  <sheetFormatPr defaultRowHeight="15" x14ac:dyDescent="0.25"/>
  <cols>
    <col min="2" max="2" width="51" customWidth="1"/>
  </cols>
  <sheetData>
    <row r="2" spans="2:8" x14ac:dyDescent="0.25">
      <c r="B2" s="55" t="s">
        <v>400</v>
      </c>
    </row>
    <row r="3" spans="2:8" x14ac:dyDescent="0.25">
      <c r="C3">
        <v>2025</v>
      </c>
      <c r="D3">
        <f>C3+1</f>
        <v>2026</v>
      </c>
      <c r="E3">
        <f t="shared" ref="E3:H3" si="0">D3+1</f>
        <v>2027</v>
      </c>
      <c r="F3">
        <f t="shared" si="0"/>
        <v>2028</v>
      </c>
      <c r="G3">
        <f t="shared" si="0"/>
        <v>2029</v>
      </c>
      <c r="H3">
        <f t="shared" si="0"/>
        <v>2030</v>
      </c>
    </row>
    <row r="4" spans="2:8" x14ac:dyDescent="0.25">
      <c r="B4" t="s">
        <v>54</v>
      </c>
    </row>
    <row r="5" spans="2:8" x14ac:dyDescent="0.25">
      <c r="B5" t="s">
        <v>55</v>
      </c>
      <c r="C5" s="80"/>
      <c r="D5" s="138"/>
      <c r="E5" s="138"/>
      <c r="F5" s="138"/>
      <c r="G5" s="138"/>
      <c r="H5" s="138"/>
    </row>
    <row r="6" spans="2:8" x14ac:dyDescent="0.25">
      <c r="B6" s="1" t="s">
        <v>56</v>
      </c>
      <c r="C6" s="80"/>
      <c r="D6" s="138"/>
      <c r="E6" s="138"/>
      <c r="F6" s="138"/>
      <c r="G6" s="138"/>
      <c r="H6" s="138"/>
    </row>
    <row r="7" spans="2:8" x14ac:dyDescent="0.25">
      <c r="B7" s="1" t="s">
        <v>57</v>
      </c>
      <c r="C7" s="80"/>
      <c r="D7" s="138"/>
      <c r="E7" s="138"/>
      <c r="F7" s="138"/>
      <c r="G7" s="138"/>
      <c r="H7" s="138"/>
    </row>
    <row r="8" spans="2:8" x14ac:dyDescent="0.25">
      <c r="D8" s="100"/>
      <c r="E8" s="100"/>
      <c r="F8" s="100"/>
      <c r="G8" s="100"/>
      <c r="H8" s="100"/>
    </row>
    <row r="9" spans="2:8" x14ac:dyDescent="0.25">
      <c r="B9" t="s">
        <v>395</v>
      </c>
    </row>
    <row r="14" spans="2:8" x14ac:dyDescent="0.25">
      <c r="C14" s="80"/>
    </row>
    <row r="15" spans="2:8" x14ac:dyDescent="0.25">
      <c r="B15" s="1"/>
      <c r="C15" s="80"/>
      <c r="D15" s="80"/>
      <c r="E15" s="80"/>
      <c r="F15" s="80"/>
      <c r="G15" s="80"/>
    </row>
    <row r="16" spans="2:8" x14ac:dyDescent="0.25">
      <c r="B16" s="1"/>
      <c r="C16" s="80"/>
      <c r="D16" s="80"/>
      <c r="E16" s="80"/>
      <c r="F16" s="80"/>
      <c r="G16" s="80"/>
    </row>
  </sheetData>
  <pageMargins left="0.7" right="0.7" top="0.75" bottom="0.75" header="0.3" footer="0.3"/>
  <pageSetup paperSize="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C8BB5-6DF4-4AAD-8468-D40997F9C2FA}">
  <dimension ref="A2:X12"/>
  <sheetViews>
    <sheetView workbookViewId="0">
      <selection activeCell="X5" sqref="X5"/>
    </sheetView>
  </sheetViews>
  <sheetFormatPr defaultRowHeight="15" x14ac:dyDescent="0.25"/>
  <cols>
    <col min="3" max="3" width="6.7109375" customWidth="1"/>
    <col min="4" max="4" width="4.42578125" customWidth="1"/>
    <col min="6" max="6" width="13" customWidth="1"/>
    <col min="7" max="7" width="4.7109375" customWidth="1"/>
    <col min="9" max="9" width="15" customWidth="1"/>
    <col min="10" max="10" width="14" customWidth="1"/>
    <col min="11" max="11" width="10.5703125" customWidth="1"/>
    <col min="12" max="12" width="4.28515625" customWidth="1"/>
    <col min="13" max="13" width="10.7109375" customWidth="1"/>
    <col min="14" max="14" width="4.28515625" customWidth="1"/>
    <col min="15" max="15" width="3" customWidth="1"/>
    <col min="17" max="18" width="3.5703125" hidden="1" customWidth="1"/>
    <col min="19" max="19" width="0" hidden="1" customWidth="1"/>
    <col min="20" max="20" width="5.7109375" customWidth="1"/>
    <col min="21" max="21" width="10.28515625" customWidth="1"/>
    <col min="22" max="22" width="0" hidden="1" customWidth="1"/>
    <col min="24" max="24" width="14.7109375" customWidth="1"/>
  </cols>
  <sheetData>
    <row r="2" spans="1:24" x14ac:dyDescent="0.25">
      <c r="A2" s="120" t="s">
        <v>383</v>
      </c>
      <c r="B2" s="120"/>
      <c r="C2" s="120"/>
      <c r="D2" s="120"/>
      <c r="E2" s="120"/>
      <c r="F2" s="120"/>
      <c r="G2" s="120"/>
      <c r="H2" s="120"/>
      <c r="I2" s="120"/>
      <c r="J2" s="120"/>
      <c r="K2" s="120"/>
      <c r="L2" s="120"/>
      <c r="M2" s="120"/>
      <c r="N2" s="120"/>
      <c r="O2" s="120"/>
    </row>
    <row r="3" spans="1:24" ht="15.75" thickBot="1" x14ac:dyDescent="0.3">
      <c r="A3" s="120"/>
      <c r="B3" s="120"/>
      <c r="C3" s="120"/>
      <c r="D3" s="120"/>
      <c r="E3" s="120"/>
      <c r="F3" s="120"/>
      <c r="G3" s="120"/>
      <c r="H3" s="120"/>
      <c r="I3" s="120"/>
      <c r="J3" s="120"/>
      <c r="K3" s="120"/>
      <c r="L3" s="120"/>
      <c r="M3" s="120"/>
      <c r="N3" s="120"/>
      <c r="O3" s="120"/>
    </row>
    <row r="4" spans="1:24" ht="26.25" thickBot="1" x14ac:dyDescent="0.3">
      <c r="A4" s="131"/>
      <c r="B4" s="132"/>
      <c r="C4" s="132"/>
      <c r="D4" s="132"/>
      <c r="E4" s="132"/>
      <c r="F4" s="71" t="s">
        <v>241</v>
      </c>
      <c r="G4" s="133" t="s">
        <v>242</v>
      </c>
      <c r="H4" s="133"/>
      <c r="I4" s="71" t="s">
        <v>243</v>
      </c>
      <c r="J4" s="71" t="s">
        <v>244</v>
      </c>
      <c r="K4" s="71" t="s">
        <v>222</v>
      </c>
      <c r="L4" s="133" t="s">
        <v>245</v>
      </c>
      <c r="M4" s="133"/>
      <c r="N4" s="133" t="s">
        <v>246</v>
      </c>
      <c r="O4" s="133"/>
      <c r="P4" s="133"/>
      <c r="Q4" s="133" t="s">
        <v>247</v>
      </c>
      <c r="R4" s="133"/>
      <c r="S4" s="133"/>
      <c r="T4" s="129" t="s">
        <v>248</v>
      </c>
      <c r="U4" s="130"/>
      <c r="X4" t="s">
        <v>334</v>
      </c>
    </row>
    <row r="5" spans="1:24" ht="15.75" thickBot="1" x14ac:dyDescent="0.3">
      <c r="A5" s="131" t="s">
        <v>249</v>
      </c>
      <c r="B5" s="132"/>
      <c r="C5" s="132"/>
      <c r="D5" s="132"/>
      <c r="E5" s="132"/>
      <c r="F5" s="161"/>
      <c r="G5" s="162"/>
      <c r="H5" s="162"/>
      <c r="I5" s="163"/>
      <c r="J5" s="164"/>
      <c r="K5" s="163"/>
      <c r="L5" s="162"/>
      <c r="M5" s="162"/>
      <c r="N5" s="162"/>
      <c r="O5" s="162"/>
      <c r="P5" s="162"/>
      <c r="Q5" s="162"/>
      <c r="R5" s="162"/>
      <c r="S5" s="162"/>
      <c r="T5" s="165"/>
      <c r="U5" s="166"/>
      <c r="X5" s="168"/>
    </row>
    <row r="6" spans="1:24" x14ac:dyDescent="0.25">
      <c r="X6" s="73"/>
    </row>
    <row r="8" spans="1:24" ht="21" x14ac:dyDescent="0.35">
      <c r="A8" s="68" t="s">
        <v>250</v>
      </c>
    </row>
    <row r="9" spans="1:24" x14ac:dyDescent="0.25">
      <c r="A9">
        <v>1</v>
      </c>
      <c r="B9" t="s">
        <v>384</v>
      </c>
    </row>
    <row r="10" spans="1:24" x14ac:dyDescent="0.25">
      <c r="A10">
        <v>2</v>
      </c>
      <c r="B10" t="s">
        <v>385</v>
      </c>
    </row>
    <row r="11" spans="1:24" x14ac:dyDescent="0.25">
      <c r="A11">
        <v>3</v>
      </c>
      <c r="B11" t="s">
        <v>386</v>
      </c>
    </row>
    <row r="12" spans="1:24" x14ac:dyDescent="0.25">
      <c r="A12">
        <v>4</v>
      </c>
      <c r="B12" t="s">
        <v>254</v>
      </c>
    </row>
  </sheetData>
  <mergeCells count="13">
    <mergeCell ref="T4:U4"/>
    <mergeCell ref="A5:E5"/>
    <mergeCell ref="G5:H5"/>
    <mergeCell ref="L5:M5"/>
    <mergeCell ref="N5:P5"/>
    <mergeCell ref="Q5:S5"/>
    <mergeCell ref="T5:U5"/>
    <mergeCell ref="Q4:S4"/>
    <mergeCell ref="A2:O3"/>
    <mergeCell ref="A4:E4"/>
    <mergeCell ref="G4:H4"/>
    <mergeCell ref="L4:M4"/>
    <mergeCell ref="N4:P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462AF-AE3C-48D5-A5BC-04ABE57A608F}">
  <sheetPr>
    <tabColor rgb="FFFF0000"/>
  </sheetPr>
  <dimension ref="B2:N44"/>
  <sheetViews>
    <sheetView topLeftCell="D1" zoomScaleNormal="100" workbookViewId="0">
      <selection activeCell="N6" sqref="N6"/>
    </sheetView>
  </sheetViews>
  <sheetFormatPr defaultColWidth="9.28515625" defaultRowHeight="12.75" x14ac:dyDescent="0.2"/>
  <cols>
    <col min="1" max="2" width="5.7109375" style="1" customWidth="1"/>
    <col min="3" max="3" width="9.28515625" style="1"/>
    <col min="4" max="4" width="81.7109375" style="1" customWidth="1"/>
    <col min="5" max="7" width="12.7109375" style="1" customWidth="1"/>
    <col min="8" max="8" width="35.7109375" style="1" customWidth="1"/>
    <col min="9" max="9" width="12.7109375" style="1" customWidth="1"/>
    <col min="10" max="10" width="18.7109375" style="1" customWidth="1"/>
    <col min="11" max="11" width="12.7109375" style="1" customWidth="1"/>
    <col min="12" max="13" width="18.7109375" style="1" customWidth="1"/>
    <col min="14" max="14" width="72.7109375" style="1" customWidth="1"/>
    <col min="15" max="16384" width="9.28515625" style="1"/>
  </cols>
  <sheetData>
    <row r="2" spans="2:14" ht="15" x14ac:dyDescent="0.3">
      <c r="B2" s="3" t="s">
        <v>58</v>
      </c>
    </row>
    <row r="3" spans="2:14" ht="51" x14ac:dyDescent="0.2">
      <c r="C3" s="1" t="s">
        <v>59</v>
      </c>
      <c r="E3" s="4" t="s">
        <v>60</v>
      </c>
      <c r="F3" s="4" t="s">
        <v>61</v>
      </c>
      <c r="G3" s="4" t="s">
        <v>62</v>
      </c>
      <c r="H3" s="4" t="s">
        <v>63</v>
      </c>
      <c r="I3" s="4" t="s">
        <v>64</v>
      </c>
      <c r="J3" s="4" t="s">
        <v>65</v>
      </c>
      <c r="K3" s="4" t="s">
        <v>66</v>
      </c>
      <c r="L3" s="4" t="s">
        <v>67</v>
      </c>
      <c r="M3" s="4" t="s">
        <v>68</v>
      </c>
      <c r="N3" s="5" t="s">
        <v>3</v>
      </c>
    </row>
    <row r="4" spans="2:14" x14ac:dyDescent="0.2">
      <c r="C4" s="1" t="s">
        <v>69</v>
      </c>
      <c r="E4" s="4"/>
      <c r="F4" s="4"/>
      <c r="G4" s="4"/>
      <c r="H4" s="4"/>
      <c r="I4" s="4"/>
      <c r="J4" s="4"/>
      <c r="K4" s="4"/>
      <c r="L4" s="4"/>
      <c r="M4" s="4"/>
      <c r="N4" s="5"/>
    </row>
    <row r="5" spans="2:14" x14ac:dyDescent="0.2">
      <c r="C5" s="2" t="s">
        <v>70</v>
      </c>
    </row>
    <row r="6" spans="2:14" x14ac:dyDescent="0.2">
      <c r="D6" s="1" t="s">
        <v>71</v>
      </c>
      <c r="E6" s="6">
        <v>1</v>
      </c>
      <c r="F6" s="1" t="s">
        <v>72</v>
      </c>
      <c r="L6" s="139"/>
      <c r="M6" s="139"/>
      <c r="N6" s="141"/>
    </row>
    <row r="7" spans="2:14" x14ac:dyDescent="0.2">
      <c r="D7" s="1" t="s">
        <v>73</v>
      </c>
      <c r="E7" s="6">
        <v>1</v>
      </c>
      <c r="F7" s="1" t="s">
        <v>72</v>
      </c>
      <c r="L7" s="139"/>
      <c r="M7" s="139"/>
      <c r="N7" s="1" t="s">
        <v>74</v>
      </c>
    </row>
    <row r="8" spans="2:14" x14ac:dyDescent="0.2">
      <c r="C8" s="2" t="s">
        <v>75</v>
      </c>
      <c r="E8" s="6"/>
      <c r="I8" s="7"/>
    </row>
    <row r="9" spans="2:14" x14ac:dyDescent="0.2">
      <c r="D9" s="1" t="s">
        <v>76</v>
      </c>
      <c r="E9" s="6">
        <v>6.5</v>
      </c>
      <c r="F9" s="1" t="s">
        <v>77</v>
      </c>
      <c r="H9" s="1" t="s">
        <v>78</v>
      </c>
      <c r="I9" s="139"/>
      <c r="J9" s="140"/>
      <c r="K9" s="32">
        <f>'Escalation factors'!$AD$33</f>
        <v>1.0409999999999999</v>
      </c>
      <c r="L9" s="139"/>
      <c r="M9" s="139"/>
      <c r="N9" s="1" t="s">
        <v>79</v>
      </c>
    </row>
    <row r="10" spans="2:14" x14ac:dyDescent="0.2">
      <c r="D10" s="1" t="s">
        <v>80</v>
      </c>
      <c r="E10" s="6">
        <v>2</v>
      </c>
      <c r="F10" s="1" t="s">
        <v>72</v>
      </c>
      <c r="G10" s="1">
        <f>'Unit rates $FY22'!A93</f>
        <v>0</v>
      </c>
      <c r="H10" s="1">
        <f>'Unit rates $FY22'!B93</f>
        <v>0</v>
      </c>
      <c r="I10" s="139"/>
      <c r="J10" s="140"/>
      <c r="K10" s="32">
        <f>'Escalation factors'!$AD$33</f>
        <v>1.0409999999999999</v>
      </c>
      <c r="L10" s="139"/>
      <c r="M10" s="139"/>
      <c r="N10" s="1" t="s">
        <v>81</v>
      </c>
    </row>
    <row r="11" spans="2:14" x14ac:dyDescent="0.2">
      <c r="D11" s="1" t="s">
        <v>82</v>
      </c>
      <c r="E11" s="6">
        <v>12</v>
      </c>
      <c r="F11" s="1" t="s">
        <v>72</v>
      </c>
      <c r="G11" s="1">
        <f>'Unit rates $FY22'!A98</f>
        <v>0</v>
      </c>
      <c r="H11" s="1">
        <f>'Unit rates $FY22'!B98</f>
        <v>0</v>
      </c>
      <c r="I11" s="139"/>
      <c r="J11" s="140"/>
      <c r="K11" s="32">
        <f>'Escalation factors'!$AD$32</f>
        <v>1.1225292662819457</v>
      </c>
      <c r="L11" s="139"/>
      <c r="M11" s="139"/>
      <c r="N11" s="1" t="s">
        <v>83</v>
      </c>
    </row>
    <row r="12" spans="2:14" x14ac:dyDescent="0.2">
      <c r="D12" s="1" t="s">
        <v>84</v>
      </c>
      <c r="E12" s="6">
        <v>2</v>
      </c>
      <c r="F12" s="1" t="s">
        <v>72</v>
      </c>
      <c r="G12" s="1" t="s">
        <v>85</v>
      </c>
      <c r="H12" s="1" t="s">
        <v>86</v>
      </c>
      <c r="I12" s="139"/>
      <c r="J12" s="140"/>
      <c r="K12" s="32">
        <f>'Escalation factors'!$AD$33</f>
        <v>1.0409999999999999</v>
      </c>
      <c r="L12" s="139"/>
      <c r="M12" s="139"/>
      <c r="N12" s="1" t="s">
        <v>87</v>
      </c>
    </row>
    <row r="13" spans="2:14" x14ac:dyDescent="0.2">
      <c r="D13" s="1" t="s">
        <v>88</v>
      </c>
      <c r="E13" s="6">
        <v>4</v>
      </c>
      <c r="F13" s="1" t="s">
        <v>72</v>
      </c>
      <c r="G13" s="1">
        <f>'Unit rates $FY22'!A88</f>
        <v>0</v>
      </c>
      <c r="H13" s="1">
        <f>'Unit rates $FY22'!B88</f>
        <v>0</v>
      </c>
      <c r="I13" s="139"/>
      <c r="J13" s="140"/>
      <c r="K13" s="32">
        <f>'Escalation factors'!$AD$33</f>
        <v>1.0409999999999999</v>
      </c>
      <c r="L13" s="139"/>
      <c r="M13" s="139"/>
      <c r="N13" s="1" t="s">
        <v>81</v>
      </c>
    </row>
    <row r="14" spans="2:14" x14ac:dyDescent="0.2">
      <c r="D14" s="1" t="s">
        <v>89</v>
      </c>
      <c r="E14" s="6">
        <v>1</v>
      </c>
      <c r="G14" s="1" t="s">
        <v>85</v>
      </c>
      <c r="I14" s="139"/>
      <c r="J14" s="140"/>
      <c r="K14" s="32">
        <f>'Escalation factors'!$AD$33</f>
        <v>1.0409999999999999</v>
      </c>
      <c r="L14" s="139"/>
      <c r="M14" s="139"/>
      <c r="N14" s="1" t="s">
        <v>90</v>
      </c>
    </row>
    <row r="15" spans="2:14" x14ac:dyDescent="0.2">
      <c r="C15" s="2" t="s">
        <v>91</v>
      </c>
      <c r="E15" s="6"/>
      <c r="I15" s="7"/>
      <c r="J15" s="12"/>
      <c r="K15" s="32"/>
      <c r="L15" s="7"/>
      <c r="M15" s="7"/>
    </row>
    <row r="16" spans="2:14" x14ac:dyDescent="0.2">
      <c r="D16" s="1" t="s">
        <v>92</v>
      </c>
      <c r="E16" s="6">
        <v>25</v>
      </c>
      <c r="F16" s="1" t="s">
        <v>77</v>
      </c>
      <c r="G16" s="1" t="s">
        <v>85</v>
      </c>
      <c r="I16" s="139"/>
      <c r="J16" s="140"/>
      <c r="K16" s="32">
        <f>'Escalation factors'!$AD$33</f>
        <v>1.0409999999999999</v>
      </c>
      <c r="L16" s="139"/>
      <c r="M16" s="139"/>
      <c r="N16" s="1" t="s">
        <v>93</v>
      </c>
    </row>
    <row r="17" spans="3:13" x14ac:dyDescent="0.2">
      <c r="E17" s="6"/>
      <c r="I17" s="7"/>
      <c r="J17" s="12"/>
      <c r="K17" s="32"/>
      <c r="L17" s="7">
        <f>'Option 5'!M14</f>
        <v>18857128</v>
      </c>
      <c r="M17" s="7"/>
    </row>
    <row r="18" spans="3:13" x14ac:dyDescent="0.2">
      <c r="C18" s="42"/>
      <c r="D18" s="42"/>
      <c r="E18" s="43"/>
      <c r="F18" s="42"/>
      <c r="G18" s="42"/>
      <c r="H18" s="42"/>
      <c r="I18" s="44"/>
      <c r="J18" s="45"/>
      <c r="K18" s="46"/>
      <c r="L18" s="47">
        <v>197087005.86082664</v>
      </c>
      <c r="M18" s="47">
        <v>237926574.04053059</v>
      </c>
    </row>
    <row r="19" spans="3:13" x14ac:dyDescent="0.2">
      <c r="C19" s="1" t="s">
        <v>3</v>
      </c>
      <c r="I19" s="7"/>
    </row>
    <row r="20" spans="3:13" x14ac:dyDescent="0.2">
      <c r="C20" s="52" t="s">
        <v>401</v>
      </c>
      <c r="D20" s="51"/>
    </row>
    <row r="21" spans="3:13" x14ac:dyDescent="0.2">
      <c r="C21" s="51"/>
      <c r="D21" s="52" t="s">
        <v>95</v>
      </c>
    </row>
    <row r="22" spans="3:13" x14ac:dyDescent="0.2">
      <c r="D22" s="52" t="s">
        <v>96</v>
      </c>
    </row>
    <row r="23" spans="3:13" x14ac:dyDescent="0.2">
      <c r="C23" s="52"/>
    </row>
    <row r="25" spans="3:13" x14ac:dyDescent="0.2">
      <c r="C25" s="1" t="s">
        <v>97</v>
      </c>
    </row>
    <row r="26" spans="3:13" x14ac:dyDescent="0.2">
      <c r="D26" s="61" t="s">
        <v>98</v>
      </c>
    </row>
    <row r="27" spans="3:13" x14ac:dyDescent="0.2">
      <c r="D27" s="61"/>
    </row>
    <row r="28" spans="3:13" x14ac:dyDescent="0.2">
      <c r="D28" s="61" t="s">
        <v>99</v>
      </c>
    </row>
    <row r="29" spans="3:13" x14ac:dyDescent="0.2">
      <c r="D29" s="62" t="s">
        <v>100</v>
      </c>
    </row>
    <row r="30" spans="3:13" x14ac:dyDescent="0.2">
      <c r="D30" s="62" t="s">
        <v>101</v>
      </c>
    </row>
    <row r="31" spans="3:13" x14ac:dyDescent="0.2">
      <c r="D31" s="62" t="s">
        <v>102</v>
      </c>
    </row>
    <row r="32" spans="3:13" x14ac:dyDescent="0.2">
      <c r="D32" s="62" t="s">
        <v>103</v>
      </c>
    </row>
    <row r="34" spans="4:4" x14ac:dyDescent="0.2">
      <c r="D34" s="61" t="s">
        <v>104</v>
      </c>
    </row>
    <row r="35" spans="4:4" x14ac:dyDescent="0.2">
      <c r="D35" s="62" t="s">
        <v>105</v>
      </c>
    </row>
    <row r="36" spans="4:4" x14ac:dyDescent="0.2">
      <c r="D36" s="62" t="s">
        <v>106</v>
      </c>
    </row>
    <row r="37" spans="4:4" x14ac:dyDescent="0.2">
      <c r="D37" s="62" t="s">
        <v>107</v>
      </c>
    </row>
    <row r="38" spans="4:4" x14ac:dyDescent="0.2">
      <c r="D38" s="62" t="s">
        <v>108</v>
      </c>
    </row>
    <row r="39" spans="4:4" x14ac:dyDescent="0.2">
      <c r="D39" s="62" t="s">
        <v>109</v>
      </c>
    </row>
    <row r="40" spans="4:4" x14ac:dyDescent="0.2">
      <c r="D40" s="62" t="s">
        <v>110</v>
      </c>
    </row>
    <row r="41" spans="4:4" x14ac:dyDescent="0.2">
      <c r="D41" s="62" t="s">
        <v>111</v>
      </c>
    </row>
    <row r="42" spans="4:4" x14ac:dyDescent="0.2">
      <c r="D42" s="62" t="s">
        <v>112</v>
      </c>
    </row>
    <row r="44" spans="4:4" x14ac:dyDescent="0.2">
      <c r="D44" s="61" t="s">
        <v>113</v>
      </c>
    </row>
  </sheetData>
  <pageMargins left="0.7" right="0.7" top="0.75" bottom="0.75" header="0.3" footer="0.3"/>
  <pageSetup paperSize="0" orientation="portrait" r:id="rId1"/>
  <ignoredErrors>
    <ignoredError sqref="K11"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E7718-A8F8-4C8E-86B9-DC3E8923662A}">
  <sheetPr>
    <tabColor rgb="FFFF0000"/>
  </sheetPr>
  <dimension ref="B2:N53"/>
  <sheetViews>
    <sheetView zoomScaleNormal="100" workbookViewId="0">
      <selection activeCell="A26" sqref="A26"/>
    </sheetView>
  </sheetViews>
  <sheetFormatPr defaultColWidth="9.28515625" defaultRowHeight="12.75" x14ac:dyDescent="0.2"/>
  <cols>
    <col min="1" max="2" width="5.7109375" style="1" customWidth="1"/>
    <col min="3" max="3" width="9.28515625" style="1"/>
    <col min="4" max="4" width="81.7109375" style="1" customWidth="1"/>
    <col min="5" max="7" width="12.7109375" style="1" customWidth="1"/>
    <col min="8" max="8" width="35.7109375" style="1" customWidth="1"/>
    <col min="9" max="9" width="12.7109375" style="1" customWidth="1"/>
    <col min="10" max="10" width="18.7109375" style="1" customWidth="1"/>
    <col min="11" max="11" width="12.7109375" style="1" customWidth="1"/>
    <col min="12" max="13" width="18.7109375" style="1" customWidth="1"/>
    <col min="14" max="14" width="76" style="1" customWidth="1"/>
    <col min="15" max="16384" width="9.28515625" style="1"/>
  </cols>
  <sheetData>
    <row r="2" spans="2:14" ht="15" x14ac:dyDescent="0.3">
      <c r="B2" s="3" t="s">
        <v>114</v>
      </c>
    </row>
    <row r="3" spans="2:14" ht="51" x14ac:dyDescent="0.2">
      <c r="C3" s="1" t="s">
        <v>59</v>
      </c>
      <c r="E3" s="4" t="s">
        <v>60</v>
      </c>
      <c r="F3" s="4" t="s">
        <v>61</v>
      </c>
      <c r="G3" s="4" t="s">
        <v>62</v>
      </c>
      <c r="H3" s="4" t="s">
        <v>63</v>
      </c>
      <c r="I3" s="4" t="s">
        <v>64</v>
      </c>
      <c r="J3" s="4" t="s">
        <v>65</v>
      </c>
      <c r="K3" s="4" t="s">
        <v>66</v>
      </c>
      <c r="L3" s="4" t="s">
        <v>67</v>
      </c>
      <c r="M3" s="4" t="s">
        <v>68</v>
      </c>
      <c r="N3" s="5" t="s">
        <v>3</v>
      </c>
    </row>
    <row r="4" spans="2:14" x14ac:dyDescent="0.2">
      <c r="C4" s="1" t="s">
        <v>69</v>
      </c>
      <c r="E4" s="4"/>
      <c r="F4" s="4"/>
      <c r="G4" s="4"/>
      <c r="H4" s="4"/>
      <c r="I4" s="4"/>
      <c r="J4" s="4"/>
      <c r="K4" s="4"/>
      <c r="L4" s="4"/>
      <c r="M4" s="4"/>
      <c r="N4" s="5"/>
    </row>
    <row r="5" spans="2:14" x14ac:dyDescent="0.2">
      <c r="C5" s="2" t="s">
        <v>70</v>
      </c>
    </row>
    <row r="6" spans="2:14" x14ac:dyDescent="0.2">
      <c r="D6" s="1" t="s">
        <v>71</v>
      </c>
      <c r="E6" s="6">
        <v>1</v>
      </c>
      <c r="F6" s="1" t="s">
        <v>72</v>
      </c>
      <c r="L6" s="139"/>
      <c r="M6" s="139"/>
      <c r="N6" s="141">
        <f>'Option 1'!N6</f>
        <v>0</v>
      </c>
    </row>
    <row r="7" spans="2:14" x14ac:dyDescent="0.2">
      <c r="D7" s="1" t="s">
        <v>73</v>
      </c>
      <c r="E7" s="6">
        <v>1</v>
      </c>
      <c r="F7" s="1" t="s">
        <v>72</v>
      </c>
      <c r="L7" s="139"/>
      <c r="M7" s="139"/>
      <c r="N7" s="1" t="s">
        <v>74</v>
      </c>
    </row>
    <row r="8" spans="2:14" x14ac:dyDescent="0.2">
      <c r="D8" s="1" t="s">
        <v>391</v>
      </c>
      <c r="E8" s="6">
        <v>1</v>
      </c>
      <c r="F8" s="1" t="s">
        <v>72</v>
      </c>
      <c r="G8" s="1">
        <f>'Unit rates $FY22'!A115</f>
        <v>0</v>
      </c>
      <c r="H8" s="1">
        <f>'Unit rates $FY22'!B115</f>
        <v>0</v>
      </c>
      <c r="I8" s="139"/>
      <c r="J8" s="140"/>
      <c r="K8" s="32">
        <f>'Escalation factors'!$AD$32</f>
        <v>1.1225292662819457</v>
      </c>
      <c r="L8" s="139"/>
      <c r="M8" s="139"/>
      <c r="N8" s="1" t="s">
        <v>115</v>
      </c>
    </row>
    <row r="9" spans="2:14" x14ac:dyDescent="0.2">
      <c r="C9" s="2" t="s">
        <v>116</v>
      </c>
      <c r="E9" s="6"/>
      <c r="I9" s="7"/>
    </row>
    <row r="10" spans="2:14" x14ac:dyDescent="0.2">
      <c r="D10" s="1" t="s">
        <v>76</v>
      </c>
      <c r="E10" s="6">
        <v>6.5</v>
      </c>
      <c r="F10" s="1" t="s">
        <v>77</v>
      </c>
      <c r="H10" s="1" t="s">
        <v>78</v>
      </c>
      <c r="I10" s="139"/>
      <c r="J10" s="140"/>
      <c r="K10" s="32">
        <f>'Escalation factors'!$AD$33</f>
        <v>1.0409999999999999</v>
      </c>
      <c r="L10" s="139"/>
      <c r="M10" s="139"/>
      <c r="N10" s="1" t="s">
        <v>79</v>
      </c>
    </row>
    <row r="11" spans="2:14" x14ac:dyDescent="0.2">
      <c r="D11" s="1" t="s">
        <v>80</v>
      </c>
      <c r="E11" s="6">
        <v>2</v>
      </c>
      <c r="F11" s="1" t="s">
        <v>72</v>
      </c>
      <c r="G11" s="1">
        <f>'Unit rates $FY22'!A94</f>
        <v>0</v>
      </c>
      <c r="H11" s="1">
        <f>'Unit rates $FY22'!B94</f>
        <v>0</v>
      </c>
      <c r="I11" s="139"/>
      <c r="J11" s="140"/>
      <c r="K11" s="32">
        <f>'Escalation factors'!$AD$33</f>
        <v>1.0409999999999999</v>
      </c>
      <c r="L11" s="139"/>
      <c r="M11" s="139"/>
      <c r="N11" s="1" t="s">
        <v>81</v>
      </c>
    </row>
    <row r="12" spans="2:14" x14ac:dyDescent="0.2">
      <c r="D12" s="1" t="s">
        <v>82</v>
      </c>
      <c r="E12" s="6">
        <v>12</v>
      </c>
      <c r="F12" s="1" t="s">
        <v>72</v>
      </c>
      <c r="G12" s="1">
        <f>'Unit rates $FY22'!A99</f>
        <v>0</v>
      </c>
      <c r="H12" s="1">
        <f>'Unit rates $FY22'!B99</f>
        <v>0</v>
      </c>
      <c r="I12" s="139"/>
      <c r="J12" s="140"/>
      <c r="K12" s="32">
        <f>'Escalation factors'!$AD$32</f>
        <v>1.1225292662819457</v>
      </c>
      <c r="L12" s="139"/>
      <c r="M12" s="139"/>
      <c r="N12" s="1" t="s">
        <v>83</v>
      </c>
    </row>
    <row r="13" spans="2:14" x14ac:dyDescent="0.2">
      <c r="D13" s="1" t="s">
        <v>84</v>
      </c>
      <c r="E13" s="6">
        <v>2</v>
      </c>
      <c r="F13" s="1" t="s">
        <v>72</v>
      </c>
      <c r="G13" s="1" t="s">
        <v>85</v>
      </c>
      <c r="H13" s="1" t="s">
        <v>86</v>
      </c>
      <c r="I13" s="139"/>
      <c r="J13" s="140"/>
      <c r="K13" s="32">
        <f>'Escalation factors'!$AD$33</f>
        <v>1.0409999999999999</v>
      </c>
      <c r="L13" s="139"/>
      <c r="M13" s="139"/>
      <c r="N13" s="1" t="s">
        <v>87</v>
      </c>
    </row>
    <row r="14" spans="2:14" x14ac:dyDescent="0.2">
      <c r="D14" s="1" t="s">
        <v>88</v>
      </c>
      <c r="E14" s="6">
        <v>4</v>
      </c>
      <c r="F14" s="1" t="s">
        <v>72</v>
      </c>
      <c r="G14" s="1">
        <f>'Unit rates $FY22'!A89</f>
        <v>0</v>
      </c>
      <c r="H14" s="1">
        <f>'Unit rates $FY22'!B89</f>
        <v>0</v>
      </c>
      <c r="I14" s="139"/>
      <c r="J14" s="140"/>
      <c r="K14" s="32">
        <f>'Escalation factors'!$AD$33</f>
        <v>1.0409999999999999</v>
      </c>
      <c r="L14" s="139"/>
      <c r="M14" s="139"/>
      <c r="N14" s="1" t="s">
        <v>81</v>
      </c>
    </row>
    <row r="15" spans="2:14" x14ac:dyDescent="0.2">
      <c r="D15" s="1" t="s">
        <v>89</v>
      </c>
      <c r="E15" s="6">
        <v>1</v>
      </c>
      <c r="G15" s="1" t="s">
        <v>85</v>
      </c>
      <c r="I15" s="139"/>
      <c r="J15" s="140"/>
      <c r="K15" s="32">
        <f>'Escalation factors'!$AD$33</f>
        <v>1.0409999999999999</v>
      </c>
      <c r="L15" s="139"/>
      <c r="M15" s="139"/>
      <c r="N15" s="1" t="s">
        <v>90</v>
      </c>
    </row>
    <row r="16" spans="2:14" x14ac:dyDescent="0.2">
      <c r="C16" s="2"/>
      <c r="E16" s="6"/>
      <c r="I16" s="7"/>
    </row>
    <row r="17" spans="3:14" x14ac:dyDescent="0.2">
      <c r="D17" s="1" t="s">
        <v>76</v>
      </c>
      <c r="E17" s="6">
        <v>6.5</v>
      </c>
      <c r="F17" s="1" t="s">
        <v>77</v>
      </c>
      <c r="H17" s="1" t="s">
        <v>78</v>
      </c>
      <c r="I17" s="139"/>
      <c r="J17" s="140"/>
      <c r="K17" s="32">
        <f>'Escalation factors'!$AD$33</f>
        <v>1.0409999999999999</v>
      </c>
      <c r="L17" s="139"/>
      <c r="M17" s="139"/>
      <c r="N17" s="1" t="s">
        <v>79</v>
      </c>
    </row>
    <row r="18" spans="3:14" x14ac:dyDescent="0.2">
      <c r="D18" s="1" t="s">
        <v>80</v>
      </c>
      <c r="E18" s="6">
        <v>2</v>
      </c>
      <c r="F18" s="1" t="s">
        <v>72</v>
      </c>
      <c r="G18" s="1">
        <f>'Unit rates $FY22'!A101</f>
        <v>0</v>
      </c>
      <c r="H18" s="1">
        <f>'Unit rates $FY22'!B101</f>
        <v>0</v>
      </c>
      <c r="I18" s="139"/>
      <c r="J18" s="140"/>
      <c r="K18" s="32">
        <f>'Escalation factors'!$AD$33</f>
        <v>1.0409999999999999</v>
      </c>
      <c r="L18" s="139"/>
      <c r="M18" s="139"/>
      <c r="N18" s="1" t="s">
        <v>81</v>
      </c>
    </row>
    <row r="19" spans="3:14" x14ac:dyDescent="0.2">
      <c r="D19" s="1" t="s">
        <v>82</v>
      </c>
      <c r="E19" s="6">
        <v>12</v>
      </c>
      <c r="F19" s="1" t="s">
        <v>72</v>
      </c>
      <c r="G19" s="1">
        <f>'Unit rates $FY22'!A106</f>
        <v>0</v>
      </c>
      <c r="H19" s="1">
        <f>'Unit rates $FY22'!B106</f>
        <v>0</v>
      </c>
      <c r="I19" s="139"/>
      <c r="J19" s="140"/>
      <c r="K19" s="32">
        <f>'Escalation factors'!$AD$32</f>
        <v>1.1225292662819457</v>
      </c>
      <c r="L19" s="139"/>
      <c r="M19" s="139"/>
      <c r="N19" s="1" t="s">
        <v>83</v>
      </c>
    </row>
    <row r="20" spans="3:14" x14ac:dyDescent="0.2">
      <c r="D20" s="1" t="s">
        <v>84</v>
      </c>
      <c r="E20" s="6">
        <v>2</v>
      </c>
      <c r="F20" s="1" t="s">
        <v>72</v>
      </c>
      <c r="G20" s="1" t="s">
        <v>85</v>
      </c>
      <c r="H20" s="1" t="s">
        <v>86</v>
      </c>
      <c r="I20" s="139"/>
      <c r="J20" s="140"/>
      <c r="K20" s="32">
        <f>'Escalation factors'!$AD$33</f>
        <v>1.0409999999999999</v>
      </c>
      <c r="L20" s="139"/>
      <c r="M20" s="139"/>
      <c r="N20" s="1" t="s">
        <v>87</v>
      </c>
    </row>
    <row r="21" spans="3:14" x14ac:dyDescent="0.2">
      <c r="D21" s="1" t="s">
        <v>88</v>
      </c>
      <c r="E21" s="6">
        <v>4</v>
      </c>
      <c r="F21" s="1" t="s">
        <v>72</v>
      </c>
      <c r="G21" s="1">
        <f>'Unit rates $FY22'!A96</f>
        <v>0</v>
      </c>
      <c r="H21" s="1">
        <f>'Unit rates $FY22'!B96</f>
        <v>0</v>
      </c>
      <c r="I21" s="139"/>
      <c r="J21" s="140"/>
      <c r="K21" s="32">
        <f>'Escalation factors'!$AD$33</f>
        <v>1.0409999999999999</v>
      </c>
      <c r="L21" s="139"/>
      <c r="M21" s="139"/>
      <c r="N21" s="1" t="s">
        <v>81</v>
      </c>
    </row>
    <row r="22" spans="3:14" x14ac:dyDescent="0.2">
      <c r="D22" s="1" t="s">
        <v>89</v>
      </c>
      <c r="E22" s="6">
        <v>1</v>
      </c>
      <c r="G22" s="1" t="s">
        <v>85</v>
      </c>
      <c r="I22" s="139"/>
      <c r="J22" s="140"/>
      <c r="K22" s="32">
        <f>'Escalation factors'!$AD$33</f>
        <v>1.0409999999999999</v>
      </c>
      <c r="L22" s="139"/>
      <c r="M22" s="139"/>
      <c r="N22" s="1" t="s">
        <v>90</v>
      </c>
    </row>
    <row r="23" spans="3:14" x14ac:dyDescent="0.2">
      <c r="C23" s="2" t="s">
        <v>91</v>
      </c>
      <c r="E23" s="6"/>
      <c r="I23" s="7"/>
      <c r="J23" s="12"/>
      <c r="K23" s="32"/>
      <c r="L23" s="7"/>
      <c r="M23" s="7"/>
    </row>
    <row r="24" spans="3:14" x14ac:dyDescent="0.2">
      <c r="D24" s="1" t="s">
        <v>92</v>
      </c>
      <c r="E24" s="6">
        <v>25</v>
      </c>
      <c r="F24" s="1" t="s">
        <v>77</v>
      </c>
      <c r="G24" s="1" t="s">
        <v>85</v>
      </c>
      <c r="I24" s="139"/>
      <c r="J24" s="140"/>
      <c r="K24" s="32">
        <f>'Escalation factors'!$AD$33</f>
        <v>1.0409999999999999</v>
      </c>
      <c r="L24" s="139"/>
      <c r="M24" s="139"/>
      <c r="N24" s="1" t="s">
        <v>93</v>
      </c>
    </row>
    <row r="25" spans="3:14" x14ac:dyDescent="0.2">
      <c r="C25" s="1" t="s">
        <v>117</v>
      </c>
      <c r="E25" s="6"/>
      <c r="I25" s="7"/>
      <c r="J25" s="12"/>
      <c r="K25" s="32"/>
      <c r="L25" s="7">
        <f>'Option 5'!M14</f>
        <v>18857128</v>
      </c>
      <c r="M25" s="7"/>
    </row>
    <row r="26" spans="3:14" x14ac:dyDescent="0.2">
      <c r="C26" s="42"/>
      <c r="D26" s="42"/>
      <c r="E26" s="43"/>
      <c r="F26" s="42"/>
      <c r="G26" s="42"/>
      <c r="H26" s="42"/>
      <c r="I26" s="44"/>
      <c r="J26" s="45"/>
      <c r="K26" s="46"/>
      <c r="L26" s="47">
        <v>259966609.90745249</v>
      </c>
      <c r="M26" s="47">
        <v>323870425.26996052</v>
      </c>
    </row>
    <row r="27" spans="3:14" x14ac:dyDescent="0.2">
      <c r="C27" s="1" t="s">
        <v>3</v>
      </c>
      <c r="I27" s="7"/>
    </row>
    <row r="28" spans="3:14" x14ac:dyDescent="0.2">
      <c r="C28" s="52" t="s">
        <v>401</v>
      </c>
    </row>
    <row r="29" spans="3:14" x14ac:dyDescent="0.2">
      <c r="C29" s="52" t="s">
        <v>118</v>
      </c>
    </row>
    <row r="30" spans="3:14" x14ac:dyDescent="0.2">
      <c r="C30" s="52" t="s">
        <v>119</v>
      </c>
    </row>
    <row r="32" spans="3:14" x14ac:dyDescent="0.2">
      <c r="C32" s="1" t="s">
        <v>97</v>
      </c>
    </row>
    <row r="33" spans="4:4" x14ac:dyDescent="0.2">
      <c r="D33" s="61" t="s">
        <v>98</v>
      </c>
    </row>
    <row r="34" spans="4:4" x14ac:dyDescent="0.2">
      <c r="D34" s="61"/>
    </row>
    <row r="35" spans="4:4" x14ac:dyDescent="0.2">
      <c r="D35" s="61" t="s">
        <v>99</v>
      </c>
    </row>
    <row r="36" spans="4:4" x14ac:dyDescent="0.2">
      <c r="D36" s="62" t="s">
        <v>100</v>
      </c>
    </row>
    <row r="37" spans="4:4" x14ac:dyDescent="0.2">
      <c r="D37" s="62" t="s">
        <v>101</v>
      </c>
    </row>
    <row r="38" spans="4:4" x14ac:dyDescent="0.2">
      <c r="D38" s="62" t="s">
        <v>102</v>
      </c>
    </row>
    <row r="39" spans="4:4" x14ac:dyDescent="0.2">
      <c r="D39" s="62" t="s">
        <v>103</v>
      </c>
    </row>
    <row r="41" spans="4:4" x14ac:dyDescent="0.2">
      <c r="D41" s="61" t="s">
        <v>104</v>
      </c>
    </row>
    <row r="42" spans="4:4" x14ac:dyDescent="0.2">
      <c r="D42" s="62" t="s">
        <v>105</v>
      </c>
    </row>
    <row r="43" spans="4:4" x14ac:dyDescent="0.2">
      <c r="D43" s="62" t="s">
        <v>106</v>
      </c>
    </row>
    <row r="44" spans="4:4" x14ac:dyDescent="0.2">
      <c r="D44" s="62" t="s">
        <v>120</v>
      </c>
    </row>
    <row r="45" spans="4:4" x14ac:dyDescent="0.2">
      <c r="D45" s="62" t="s">
        <v>108</v>
      </c>
    </row>
    <row r="46" spans="4:4" x14ac:dyDescent="0.2">
      <c r="D46" s="62" t="s">
        <v>109</v>
      </c>
    </row>
    <row r="47" spans="4:4" x14ac:dyDescent="0.2">
      <c r="D47" s="62" t="s">
        <v>110</v>
      </c>
    </row>
    <row r="48" spans="4:4" x14ac:dyDescent="0.2">
      <c r="D48" s="62" t="s">
        <v>111</v>
      </c>
    </row>
    <row r="49" spans="4:4" x14ac:dyDescent="0.2">
      <c r="D49" s="62" t="s">
        <v>112</v>
      </c>
    </row>
    <row r="51" spans="4:4" x14ac:dyDescent="0.2">
      <c r="D51" s="61" t="s">
        <v>121</v>
      </c>
    </row>
    <row r="53" spans="4:4" x14ac:dyDescent="0.2">
      <c r="D53" s="61" t="s">
        <v>113</v>
      </c>
    </row>
  </sheetData>
  <pageMargins left="0.7" right="0.7" top="0.75" bottom="0.75" header="0.3" footer="0.3"/>
  <ignoredErrors>
    <ignoredError sqref="K12 K19" formula="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A4758-E5B3-4E3D-A89F-AD3491EF28FA}">
  <sheetPr>
    <tabColor rgb="FFFF0000"/>
  </sheetPr>
  <dimension ref="B2:N60"/>
  <sheetViews>
    <sheetView zoomScaleNormal="100" workbookViewId="0">
      <selection activeCell="A16" sqref="A16"/>
    </sheetView>
  </sheetViews>
  <sheetFormatPr defaultColWidth="9.28515625" defaultRowHeight="12.75" x14ac:dyDescent="0.2"/>
  <cols>
    <col min="1" max="2" width="5.7109375" style="1" customWidth="1"/>
    <col min="3" max="3" width="9.28515625" style="1"/>
    <col min="4" max="4" width="81.7109375" style="1" customWidth="1"/>
    <col min="5" max="7" width="12.7109375" style="1" customWidth="1"/>
    <col min="8" max="8" width="40.7109375" style="1" customWidth="1"/>
    <col min="9" max="9" width="12.7109375" style="1" customWidth="1"/>
    <col min="10" max="10" width="18.7109375" style="1" customWidth="1"/>
    <col min="11" max="11" width="12.7109375" style="1" customWidth="1"/>
    <col min="12" max="13" width="18.7109375" style="1" customWidth="1"/>
    <col min="14" max="14" width="77.42578125" style="1" customWidth="1"/>
    <col min="15" max="16384" width="9.28515625" style="1"/>
  </cols>
  <sheetData>
    <row r="2" spans="2:14" ht="15" x14ac:dyDescent="0.3">
      <c r="B2" s="3" t="s">
        <v>122</v>
      </c>
    </row>
    <row r="3" spans="2:14" ht="51" x14ac:dyDescent="0.2">
      <c r="C3" s="1" t="s">
        <v>59</v>
      </c>
      <c r="E3" s="4" t="s">
        <v>60</v>
      </c>
      <c r="F3" s="4" t="s">
        <v>61</v>
      </c>
      <c r="G3" s="4" t="s">
        <v>62</v>
      </c>
      <c r="H3" s="4" t="s">
        <v>63</v>
      </c>
      <c r="I3" s="4" t="s">
        <v>64</v>
      </c>
      <c r="J3" s="4" t="s">
        <v>65</v>
      </c>
      <c r="K3" s="4" t="s">
        <v>66</v>
      </c>
      <c r="L3" s="4" t="s">
        <v>67</v>
      </c>
      <c r="M3" s="4" t="s">
        <v>68</v>
      </c>
      <c r="N3" s="5" t="s">
        <v>3</v>
      </c>
    </row>
    <row r="4" spans="2:14" x14ac:dyDescent="0.2">
      <c r="C4" s="1" t="s">
        <v>69</v>
      </c>
      <c r="E4" s="4"/>
      <c r="F4" s="4"/>
      <c r="G4" s="4"/>
      <c r="H4" s="4"/>
      <c r="I4" s="4"/>
      <c r="J4" s="4"/>
      <c r="K4" s="4"/>
      <c r="L4" s="4"/>
      <c r="M4" s="4"/>
      <c r="N4" s="5"/>
    </row>
    <row r="5" spans="2:14" x14ac:dyDescent="0.2">
      <c r="C5" s="2" t="s">
        <v>123</v>
      </c>
      <c r="E5" s="4"/>
      <c r="F5" s="4"/>
      <c r="G5" s="4"/>
      <c r="H5" s="4"/>
      <c r="I5" s="4"/>
      <c r="J5" s="4"/>
      <c r="K5" s="4"/>
      <c r="L5" s="4"/>
      <c r="M5" s="4"/>
      <c r="N5" s="5"/>
    </row>
    <row r="6" spans="2:14" x14ac:dyDescent="0.2">
      <c r="D6" s="1" t="s">
        <v>124</v>
      </c>
      <c r="E6" s="6">
        <v>1</v>
      </c>
      <c r="F6" s="1" t="s">
        <v>72</v>
      </c>
      <c r="G6" s="4"/>
      <c r="H6" s="4"/>
      <c r="I6" s="4"/>
      <c r="J6" s="4"/>
      <c r="K6" s="4"/>
      <c r="L6" s="139"/>
      <c r="M6" s="139"/>
      <c r="N6" s="48" t="s">
        <v>125</v>
      </c>
    </row>
    <row r="7" spans="2:14" x14ac:dyDescent="0.2">
      <c r="D7" s="1" t="s">
        <v>126</v>
      </c>
      <c r="E7" s="6">
        <v>1</v>
      </c>
      <c r="F7" s="1" t="s">
        <v>72</v>
      </c>
      <c r="G7" s="4"/>
      <c r="H7" s="4"/>
      <c r="I7" s="4"/>
      <c r="J7" s="4"/>
      <c r="K7" s="4"/>
      <c r="L7" s="139"/>
      <c r="M7" s="139"/>
      <c r="N7" s="1" t="s">
        <v>127</v>
      </c>
    </row>
    <row r="8" spans="2:14" x14ac:dyDescent="0.2">
      <c r="C8" s="2" t="s">
        <v>128</v>
      </c>
      <c r="E8" s="4"/>
      <c r="F8" s="4"/>
      <c r="G8" s="4"/>
      <c r="H8" s="4"/>
      <c r="I8" s="4"/>
      <c r="J8" s="4"/>
      <c r="K8" s="4"/>
      <c r="L8" s="4"/>
      <c r="M8" s="4"/>
      <c r="N8" s="5"/>
    </row>
    <row r="9" spans="2:14" x14ac:dyDescent="0.2">
      <c r="C9" s="2"/>
      <c r="D9" s="1" t="s">
        <v>129</v>
      </c>
      <c r="E9" s="6">
        <v>0.1</v>
      </c>
      <c r="F9" s="1" t="s">
        <v>77</v>
      </c>
      <c r="G9" s="1">
        <f>'Unit rates $FY22'!A81</f>
        <v>0</v>
      </c>
      <c r="H9" s="1">
        <f>'Unit rates $FY22'!B81</f>
        <v>0</v>
      </c>
      <c r="I9" s="139"/>
      <c r="J9" s="140"/>
      <c r="K9" s="32">
        <f>'Escalation factors'!$AD$32</f>
        <v>1.1225292662819457</v>
      </c>
      <c r="L9" s="139"/>
      <c r="M9" s="139"/>
      <c r="N9" s="49" t="s">
        <v>130</v>
      </c>
    </row>
    <row r="10" spans="2:14" x14ac:dyDescent="0.2">
      <c r="D10" s="1" t="s">
        <v>80</v>
      </c>
      <c r="E10" s="6">
        <v>2</v>
      </c>
      <c r="F10" s="1" t="s">
        <v>72</v>
      </c>
      <c r="G10" s="1">
        <f>'Unit rates $FY22'!A93</f>
        <v>0</v>
      </c>
      <c r="H10" s="1">
        <f>'Unit rates $FY22'!B93</f>
        <v>0</v>
      </c>
      <c r="I10" s="139"/>
      <c r="J10" s="140"/>
      <c r="K10" s="32">
        <f>'Escalation factors'!$AD$33</f>
        <v>1.0409999999999999</v>
      </c>
      <c r="L10" s="139"/>
      <c r="M10" s="139"/>
      <c r="N10" s="1" t="s">
        <v>81</v>
      </c>
    </row>
    <row r="11" spans="2:14" x14ac:dyDescent="0.2">
      <c r="D11" s="1" t="s">
        <v>131</v>
      </c>
      <c r="E11" s="6">
        <f>0.1*2</f>
        <v>0.2</v>
      </c>
      <c r="F11" s="1" t="s">
        <v>77</v>
      </c>
      <c r="H11" s="1" t="s">
        <v>78</v>
      </c>
      <c r="I11" s="139"/>
      <c r="J11" s="140"/>
      <c r="K11" s="32">
        <f>'Escalation factors'!$AD$33</f>
        <v>1.0409999999999999</v>
      </c>
      <c r="L11" s="139"/>
      <c r="M11" s="139"/>
      <c r="N11" s="1" t="s">
        <v>132</v>
      </c>
    </row>
    <row r="12" spans="2:14" x14ac:dyDescent="0.2">
      <c r="D12" s="1" t="s">
        <v>89</v>
      </c>
      <c r="E12" s="6">
        <v>1</v>
      </c>
      <c r="G12" s="1" t="s">
        <v>85</v>
      </c>
      <c r="I12" s="139"/>
      <c r="J12" s="140"/>
      <c r="K12" s="32">
        <f>'Escalation factors'!$AD$33</f>
        <v>1.0409999999999999</v>
      </c>
      <c r="L12" s="139"/>
      <c r="M12" s="139"/>
      <c r="N12" s="1" t="s">
        <v>90</v>
      </c>
    </row>
    <row r="13" spans="2:14" x14ac:dyDescent="0.2">
      <c r="C13" s="2" t="s">
        <v>70</v>
      </c>
    </row>
    <row r="14" spans="2:14" x14ac:dyDescent="0.2">
      <c r="D14" s="1" t="s">
        <v>71</v>
      </c>
      <c r="E14" s="6">
        <v>1</v>
      </c>
      <c r="F14" s="1" t="s">
        <v>72</v>
      </c>
      <c r="L14" s="139"/>
      <c r="M14" s="139"/>
      <c r="N14" s="141"/>
    </row>
    <row r="15" spans="2:14" x14ac:dyDescent="0.2">
      <c r="D15" s="1" t="s">
        <v>73</v>
      </c>
      <c r="E15" s="6">
        <v>1</v>
      </c>
      <c r="F15" s="1" t="s">
        <v>72</v>
      </c>
      <c r="L15" s="139"/>
      <c r="M15" s="139"/>
      <c r="N15" s="1" t="s">
        <v>74</v>
      </c>
    </row>
    <row r="16" spans="2:14" x14ac:dyDescent="0.2">
      <c r="C16" s="2" t="s">
        <v>133</v>
      </c>
      <c r="E16" s="6"/>
      <c r="I16" s="7"/>
    </row>
    <row r="17" spans="3:14" x14ac:dyDescent="0.2">
      <c r="D17" s="1" t="s">
        <v>134</v>
      </c>
      <c r="E17" s="6">
        <v>3.1</v>
      </c>
      <c r="F17" s="1" t="s">
        <v>77</v>
      </c>
      <c r="H17" s="1" t="s">
        <v>78</v>
      </c>
      <c r="I17" s="139"/>
      <c r="J17" s="140"/>
      <c r="K17" s="32">
        <f>'Escalation factors'!$AD$33</f>
        <v>1.0409999999999999</v>
      </c>
      <c r="L17" s="139"/>
      <c r="M17" s="139"/>
      <c r="N17" s="1" t="s">
        <v>79</v>
      </c>
    </row>
    <row r="18" spans="3:14" x14ac:dyDescent="0.2">
      <c r="D18" s="1" t="s">
        <v>82</v>
      </c>
      <c r="E18" s="6">
        <v>6</v>
      </c>
      <c r="F18" s="1" t="s">
        <v>72</v>
      </c>
      <c r="G18" s="1">
        <f>'Unit rates $FY22'!A107</f>
        <v>0</v>
      </c>
      <c r="H18" s="1">
        <f>'Unit rates $FY22'!B107</f>
        <v>0</v>
      </c>
      <c r="I18" s="139"/>
      <c r="J18" s="140"/>
      <c r="K18" s="32">
        <f>'Escalation factors'!$AD$32</f>
        <v>1.1225292662819457</v>
      </c>
      <c r="L18" s="139"/>
      <c r="M18" s="139"/>
      <c r="N18" s="1" t="s">
        <v>83</v>
      </c>
    </row>
    <row r="19" spans="3:14" x14ac:dyDescent="0.2">
      <c r="D19" s="1" t="s">
        <v>84</v>
      </c>
      <c r="E19" s="6">
        <v>2</v>
      </c>
      <c r="F19" s="1" t="s">
        <v>72</v>
      </c>
      <c r="G19" s="1" t="s">
        <v>85</v>
      </c>
      <c r="H19" s="1" t="s">
        <v>86</v>
      </c>
      <c r="I19" s="139"/>
      <c r="J19" s="140"/>
      <c r="K19" s="32">
        <f>'Escalation factors'!$AD$33</f>
        <v>1.0409999999999999</v>
      </c>
      <c r="L19" s="139"/>
      <c r="M19" s="139"/>
      <c r="N19" s="1" t="s">
        <v>87</v>
      </c>
    </row>
    <row r="20" spans="3:14" x14ac:dyDescent="0.2">
      <c r="D20" s="1" t="s">
        <v>88</v>
      </c>
      <c r="E20" s="6">
        <v>2</v>
      </c>
      <c r="F20" s="1" t="s">
        <v>72</v>
      </c>
      <c r="G20" s="1">
        <f>'Unit rates $FY22'!A88</f>
        <v>0</v>
      </c>
      <c r="H20" s="1">
        <f>'Unit rates $FY22'!B88</f>
        <v>0</v>
      </c>
      <c r="I20" s="139"/>
      <c r="J20" s="140"/>
      <c r="K20" s="32">
        <f>'Escalation factors'!$AD$33</f>
        <v>1.0409999999999999</v>
      </c>
      <c r="L20" s="139"/>
      <c r="M20" s="139"/>
      <c r="N20" s="1" t="s">
        <v>81</v>
      </c>
    </row>
    <row r="21" spans="3:14" x14ac:dyDescent="0.2">
      <c r="C21" s="2" t="s">
        <v>91</v>
      </c>
      <c r="E21" s="6"/>
      <c r="I21" s="7"/>
      <c r="J21" s="12"/>
      <c r="K21" s="32"/>
      <c r="L21" s="7"/>
      <c r="M21" s="7"/>
    </row>
    <row r="22" spans="3:14" x14ac:dyDescent="0.2">
      <c r="D22" s="1" t="s">
        <v>92</v>
      </c>
      <c r="E22" s="6">
        <v>25</v>
      </c>
      <c r="F22" s="1" t="s">
        <v>77</v>
      </c>
      <c r="G22" s="1" t="s">
        <v>85</v>
      </c>
      <c r="I22" s="139"/>
      <c r="J22" s="140"/>
      <c r="K22" s="32">
        <f>'Escalation factors'!$AD$33</f>
        <v>1.0409999999999999</v>
      </c>
      <c r="L22" s="139"/>
      <c r="M22" s="139"/>
      <c r="N22" s="1" t="s">
        <v>93</v>
      </c>
    </row>
    <row r="23" spans="3:14" x14ac:dyDescent="0.2">
      <c r="C23" s="1" t="s">
        <v>117</v>
      </c>
      <c r="E23" s="6"/>
      <c r="I23" s="7"/>
      <c r="J23" s="12"/>
      <c r="K23" s="32"/>
      <c r="L23" s="7">
        <f>'Option 5'!M14</f>
        <v>18857128</v>
      </c>
      <c r="M23" s="7"/>
    </row>
    <row r="24" spans="3:14" x14ac:dyDescent="0.2">
      <c r="C24" s="42"/>
      <c r="D24" s="42"/>
      <c r="E24" s="43"/>
      <c r="F24" s="42"/>
      <c r="G24" s="42"/>
      <c r="H24" s="42"/>
      <c r="I24" s="44"/>
      <c r="J24" s="45"/>
      <c r="K24" s="46"/>
      <c r="L24" s="47">
        <v>209089930.72694114</v>
      </c>
      <c r="M24" s="47">
        <v>249075357.38956031</v>
      </c>
    </row>
    <row r="25" spans="3:14" x14ac:dyDescent="0.2">
      <c r="C25" s="1" t="s">
        <v>3</v>
      </c>
      <c r="I25" s="7"/>
    </row>
    <row r="26" spans="3:14" x14ac:dyDescent="0.2">
      <c r="C26" s="63" t="s">
        <v>135</v>
      </c>
    </row>
    <row r="27" spans="3:14" x14ac:dyDescent="0.2">
      <c r="C27" s="52" t="s">
        <v>94</v>
      </c>
      <c r="D27" s="51"/>
    </row>
    <row r="28" spans="3:14" x14ac:dyDescent="0.2">
      <c r="C28" s="51"/>
      <c r="D28" s="52" t="s">
        <v>95</v>
      </c>
    </row>
    <row r="29" spans="3:14" x14ac:dyDescent="0.2">
      <c r="D29" s="52" t="s">
        <v>136</v>
      </c>
    </row>
    <row r="30" spans="3:14" x14ac:dyDescent="0.2">
      <c r="D30" s="52" t="s">
        <v>137</v>
      </c>
    </row>
    <row r="31" spans="3:14" x14ac:dyDescent="0.2">
      <c r="C31" s="52" t="s">
        <v>138</v>
      </c>
    </row>
    <row r="33" spans="3:4" x14ac:dyDescent="0.2">
      <c r="C33" s="1" t="s">
        <v>97</v>
      </c>
    </row>
    <row r="34" spans="3:4" x14ac:dyDescent="0.2">
      <c r="D34" s="61" t="s">
        <v>139</v>
      </c>
    </row>
    <row r="35" spans="3:4" x14ac:dyDescent="0.2">
      <c r="D35" s="61"/>
    </row>
    <row r="36" spans="3:4" x14ac:dyDescent="0.2">
      <c r="D36" s="61" t="s">
        <v>104</v>
      </c>
    </row>
    <row r="37" spans="3:4" x14ac:dyDescent="0.2">
      <c r="D37" s="62" t="s">
        <v>105</v>
      </c>
    </row>
    <row r="38" spans="3:4" x14ac:dyDescent="0.2">
      <c r="D38" s="62" t="s">
        <v>106</v>
      </c>
    </row>
    <row r="39" spans="3:4" x14ac:dyDescent="0.2">
      <c r="D39" s="62" t="s">
        <v>140</v>
      </c>
    </row>
    <row r="40" spans="3:4" x14ac:dyDescent="0.2">
      <c r="D40" s="62" t="s">
        <v>141</v>
      </c>
    </row>
    <row r="42" spans="3:4" x14ac:dyDescent="0.2">
      <c r="D42" s="1" t="s">
        <v>142</v>
      </c>
    </row>
    <row r="43" spans="3:4" x14ac:dyDescent="0.2">
      <c r="D43" s="62" t="s">
        <v>101</v>
      </c>
    </row>
    <row r="44" spans="3:4" x14ac:dyDescent="0.2">
      <c r="D44" s="62" t="s">
        <v>143</v>
      </c>
    </row>
    <row r="46" spans="3:4" x14ac:dyDescent="0.2">
      <c r="D46" s="61" t="s">
        <v>144</v>
      </c>
    </row>
    <row r="47" spans="3:4" x14ac:dyDescent="0.2">
      <c r="D47" s="62" t="s">
        <v>145</v>
      </c>
    </row>
    <row r="48" spans="3:4" x14ac:dyDescent="0.2">
      <c r="D48" s="62" t="s">
        <v>146</v>
      </c>
    </row>
    <row r="49" spans="4:4" x14ac:dyDescent="0.2">
      <c r="D49" s="62" t="s">
        <v>147</v>
      </c>
    </row>
    <row r="50" spans="4:4" x14ac:dyDescent="0.2">
      <c r="D50" s="62" t="s">
        <v>148</v>
      </c>
    </row>
    <row r="51" spans="4:4" x14ac:dyDescent="0.2">
      <c r="D51" s="62" t="s">
        <v>149</v>
      </c>
    </row>
    <row r="52" spans="4:4" x14ac:dyDescent="0.2">
      <c r="D52" s="62" t="s">
        <v>112</v>
      </c>
    </row>
    <row r="54" spans="4:4" x14ac:dyDescent="0.2">
      <c r="D54" s="61" t="s">
        <v>99</v>
      </c>
    </row>
    <row r="55" spans="4:4" x14ac:dyDescent="0.2">
      <c r="D55" s="62" t="s">
        <v>100</v>
      </c>
    </row>
    <row r="56" spans="4:4" x14ac:dyDescent="0.2">
      <c r="D56" s="62" t="s">
        <v>101</v>
      </c>
    </row>
    <row r="57" spans="4:4" x14ac:dyDescent="0.2">
      <c r="D57" s="62" t="s">
        <v>102</v>
      </c>
    </row>
    <row r="58" spans="4:4" x14ac:dyDescent="0.2">
      <c r="D58" s="62" t="s">
        <v>103</v>
      </c>
    </row>
    <row r="60" spans="4:4" x14ac:dyDescent="0.2">
      <c r="D60" s="61" t="s">
        <v>113</v>
      </c>
    </row>
  </sheetData>
  <pageMargins left="0.7" right="0.7" top="0.75" bottom="0.75" header="0.3" footer="0.3"/>
  <headerFooter>
    <oddFooter>&amp;L_x000D_&amp;1#&amp;"Calibri"&amp;8&amp;K000000 For Official use only</oddFooter>
  </headerFooter>
  <ignoredErrors>
    <ignoredError sqref="K18"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F712F-45C3-4828-AAC0-D7AE6F3B5FF0}">
  <sheetPr>
    <tabColor rgb="FFFF0000"/>
  </sheetPr>
  <dimension ref="B2:O48"/>
  <sheetViews>
    <sheetView topLeftCell="E1" zoomScaleNormal="100" workbookViewId="0">
      <selection activeCell="N11" sqref="N11"/>
    </sheetView>
  </sheetViews>
  <sheetFormatPr defaultColWidth="9.28515625" defaultRowHeight="12.75" x14ac:dyDescent="0.2"/>
  <cols>
    <col min="1" max="2" width="5.7109375" style="1" customWidth="1"/>
    <col min="3" max="3" width="9.28515625" style="1"/>
    <col min="4" max="4" width="49" style="1" customWidth="1"/>
    <col min="5" max="7" width="12.7109375" style="1" customWidth="1"/>
    <col min="8" max="8" width="35.7109375" style="1" customWidth="1"/>
    <col min="9" max="9" width="12.7109375" style="1" customWidth="1"/>
    <col min="10" max="10" width="18.7109375" style="1" customWidth="1"/>
    <col min="11" max="11" width="12.7109375" style="1" customWidth="1"/>
    <col min="12" max="14" width="18.7109375" style="1" customWidth="1"/>
    <col min="15" max="15" width="76.42578125" style="1" customWidth="1"/>
    <col min="16" max="16384" width="9.28515625" style="1"/>
  </cols>
  <sheetData>
    <row r="2" spans="2:15" ht="15" x14ac:dyDescent="0.3">
      <c r="B2" s="3" t="s">
        <v>150</v>
      </c>
    </row>
    <row r="3" spans="2:15" ht="51" x14ac:dyDescent="0.2">
      <c r="C3" s="1" t="s">
        <v>59</v>
      </c>
      <c r="E3" s="4" t="s">
        <v>60</v>
      </c>
      <c r="F3" s="4" t="s">
        <v>61</v>
      </c>
      <c r="G3" s="4" t="s">
        <v>62</v>
      </c>
      <c r="H3" s="4" t="s">
        <v>63</v>
      </c>
      <c r="I3" s="4" t="s">
        <v>64</v>
      </c>
      <c r="J3" s="4" t="s">
        <v>65</v>
      </c>
      <c r="K3" s="4" t="s">
        <v>66</v>
      </c>
      <c r="L3" s="4" t="s">
        <v>151</v>
      </c>
      <c r="M3" s="4" t="s">
        <v>67</v>
      </c>
      <c r="N3" s="4" t="s">
        <v>152</v>
      </c>
      <c r="O3" s="5" t="s">
        <v>3</v>
      </c>
    </row>
    <row r="4" spans="2:15" x14ac:dyDescent="0.2">
      <c r="C4" s="1" t="s">
        <v>69</v>
      </c>
      <c r="E4" s="4"/>
      <c r="F4" s="4"/>
      <c r="G4" s="4"/>
      <c r="H4" s="4"/>
      <c r="I4" s="4"/>
      <c r="J4" s="4"/>
      <c r="K4" s="4"/>
      <c r="L4" s="4"/>
      <c r="M4" s="4"/>
      <c r="N4" s="4"/>
      <c r="O4" s="5"/>
    </row>
    <row r="5" spans="2:15" x14ac:dyDescent="0.2">
      <c r="C5" s="2" t="s">
        <v>70</v>
      </c>
    </row>
    <row r="6" spans="2:15" x14ac:dyDescent="0.2">
      <c r="D6" s="1" t="s">
        <v>71</v>
      </c>
      <c r="E6" s="6">
        <v>1</v>
      </c>
      <c r="F6" s="1" t="s">
        <v>72</v>
      </c>
      <c r="L6" s="139"/>
      <c r="M6" s="139"/>
      <c r="N6" s="139"/>
      <c r="O6" s="141"/>
    </row>
    <row r="7" spans="2:15" x14ac:dyDescent="0.2">
      <c r="D7" s="1" t="s">
        <v>153</v>
      </c>
      <c r="E7" s="6">
        <v>1</v>
      </c>
      <c r="F7" s="1" t="s">
        <v>72</v>
      </c>
      <c r="L7" s="139"/>
      <c r="M7" s="139"/>
      <c r="N7" s="139"/>
      <c r="O7" s="1" t="s">
        <v>74</v>
      </c>
    </row>
    <row r="8" spans="2:15" x14ac:dyDescent="0.2">
      <c r="C8" s="2" t="s">
        <v>154</v>
      </c>
      <c r="E8" s="6"/>
      <c r="I8" s="7"/>
    </row>
    <row r="9" spans="2:15" x14ac:dyDescent="0.2">
      <c r="D9" s="1" t="s">
        <v>155</v>
      </c>
      <c r="E9" s="6">
        <v>6.4</v>
      </c>
      <c r="F9" s="1" t="s">
        <v>77</v>
      </c>
      <c r="H9" s="1" t="s">
        <v>78</v>
      </c>
      <c r="I9" s="139"/>
      <c r="J9" s="140"/>
      <c r="K9" s="32">
        <f>'Escalation factors'!$AD$33</f>
        <v>1.0409999999999999</v>
      </c>
      <c r="L9" s="139"/>
      <c r="M9" s="139"/>
      <c r="N9" s="139"/>
      <c r="O9" s="1" t="s">
        <v>156</v>
      </c>
    </row>
    <row r="10" spans="2:15" x14ac:dyDescent="0.2">
      <c r="D10" s="1" t="s">
        <v>80</v>
      </c>
      <c r="E10" s="6">
        <v>2</v>
      </c>
      <c r="F10" s="1" t="s">
        <v>72</v>
      </c>
      <c r="G10" s="1">
        <f>'Unit rates $FY22'!A93</f>
        <v>0</v>
      </c>
      <c r="H10" s="1">
        <f>'Unit rates $FY22'!B93</f>
        <v>0</v>
      </c>
      <c r="I10" s="139"/>
      <c r="J10" s="140"/>
      <c r="K10" s="32">
        <f>'Escalation factors'!$AD$33</f>
        <v>1.0409999999999999</v>
      </c>
      <c r="L10" s="139"/>
      <c r="M10" s="139"/>
      <c r="N10" s="139"/>
      <c r="O10" s="1" t="s">
        <v>81</v>
      </c>
    </row>
    <row r="11" spans="2:15" x14ac:dyDescent="0.2">
      <c r="D11" s="1" t="s">
        <v>82</v>
      </c>
      <c r="E11" s="6">
        <v>12</v>
      </c>
      <c r="F11" s="1" t="s">
        <v>72</v>
      </c>
      <c r="G11" s="1">
        <f>'Unit rates $FY22'!A98</f>
        <v>0</v>
      </c>
      <c r="H11" s="1">
        <f>'Unit rates $FY22'!B98</f>
        <v>0</v>
      </c>
      <c r="I11" s="139"/>
      <c r="J11" s="140"/>
      <c r="K11" s="32">
        <f>'Escalation factors'!$AD$32</f>
        <v>1.1225292662819457</v>
      </c>
      <c r="L11" s="139"/>
      <c r="M11" s="139"/>
      <c r="N11" s="139"/>
      <c r="O11" s="1" t="s">
        <v>83</v>
      </c>
    </row>
    <row r="12" spans="2:15" x14ac:dyDescent="0.2">
      <c r="D12" s="1" t="s">
        <v>157</v>
      </c>
      <c r="E12" s="6">
        <v>2</v>
      </c>
      <c r="F12" s="1" t="s">
        <v>72</v>
      </c>
      <c r="G12" s="1" t="s">
        <v>85</v>
      </c>
      <c r="H12" s="1" t="s">
        <v>158</v>
      </c>
      <c r="I12" s="139"/>
      <c r="J12" s="140"/>
      <c r="K12" s="32">
        <f>'Escalation factors'!$AD$33</f>
        <v>1.0409999999999999</v>
      </c>
      <c r="L12" s="139"/>
      <c r="M12" s="139"/>
      <c r="N12" s="139"/>
      <c r="O12" s="1" t="s">
        <v>87</v>
      </c>
    </row>
    <row r="13" spans="2:15" x14ac:dyDescent="0.2">
      <c r="D13" s="1" t="s">
        <v>88</v>
      </c>
      <c r="E13" s="6">
        <v>2</v>
      </c>
      <c r="F13" s="1" t="s">
        <v>72</v>
      </c>
      <c r="G13" s="1">
        <f>'Unit rates $FY22'!A88</f>
        <v>0</v>
      </c>
      <c r="H13" s="1">
        <f>'Unit rates $FY22'!B88</f>
        <v>0</v>
      </c>
      <c r="I13" s="139"/>
      <c r="J13" s="140"/>
      <c r="K13" s="32">
        <f>'Escalation factors'!$AD$33</f>
        <v>1.0409999999999999</v>
      </c>
      <c r="L13" s="139"/>
      <c r="M13" s="139"/>
      <c r="N13" s="139"/>
      <c r="O13" s="1" t="s">
        <v>81</v>
      </c>
    </row>
    <row r="14" spans="2:15" x14ac:dyDescent="0.2">
      <c r="C14" s="1" t="s">
        <v>117</v>
      </c>
      <c r="E14" s="6"/>
      <c r="I14" s="7"/>
      <c r="J14" s="12"/>
      <c r="K14" s="32"/>
      <c r="L14" s="7"/>
      <c r="M14" s="94">
        <v>18857128</v>
      </c>
      <c r="N14" s="7"/>
    </row>
    <row r="15" spans="2:15" x14ac:dyDescent="0.2">
      <c r="C15" s="42"/>
      <c r="D15" s="42"/>
      <c r="E15" s="43"/>
      <c r="F15" s="42"/>
      <c r="G15" s="42"/>
      <c r="H15" s="42"/>
      <c r="I15" s="44"/>
      <c r="J15" s="45"/>
      <c r="K15" s="46"/>
      <c r="L15" s="47">
        <v>168391183.81450224</v>
      </c>
      <c r="M15" s="47">
        <v>187248311.81450224</v>
      </c>
      <c r="N15" s="47">
        <v>222320167.99232897</v>
      </c>
    </row>
    <row r="16" spans="2:15" x14ac:dyDescent="0.2">
      <c r="C16" s="1" t="s">
        <v>3</v>
      </c>
      <c r="E16" s="6"/>
      <c r="I16" s="7"/>
      <c r="J16" s="12"/>
      <c r="K16" s="32"/>
      <c r="L16" s="7"/>
      <c r="M16" s="7"/>
      <c r="N16" s="7"/>
    </row>
    <row r="17" spans="3:9" x14ac:dyDescent="0.2">
      <c r="C17" s="63" t="s">
        <v>159</v>
      </c>
      <c r="I17" s="7"/>
    </row>
    <row r="18" spans="3:9" x14ac:dyDescent="0.2">
      <c r="C18" s="52" t="s">
        <v>160</v>
      </c>
    </row>
    <row r="20" spans="3:9" x14ac:dyDescent="0.2">
      <c r="C20" s="1" t="s">
        <v>97</v>
      </c>
    </row>
    <row r="21" spans="3:9" x14ac:dyDescent="0.2">
      <c r="D21" s="61" t="s">
        <v>161</v>
      </c>
    </row>
    <row r="22" spans="3:9" x14ac:dyDescent="0.2">
      <c r="D22" s="61"/>
    </row>
    <row r="23" spans="3:9" x14ac:dyDescent="0.2">
      <c r="D23" s="61" t="s">
        <v>99</v>
      </c>
    </row>
    <row r="24" spans="3:9" x14ac:dyDescent="0.2">
      <c r="D24" s="62" t="s">
        <v>100</v>
      </c>
    </row>
    <row r="25" spans="3:9" x14ac:dyDescent="0.2">
      <c r="D25" s="62" t="s">
        <v>101</v>
      </c>
    </row>
    <row r="26" spans="3:9" x14ac:dyDescent="0.2">
      <c r="D26" s="62" t="s">
        <v>102</v>
      </c>
    </row>
    <row r="27" spans="3:9" x14ac:dyDescent="0.2">
      <c r="D27" s="62" t="s">
        <v>103</v>
      </c>
    </row>
    <row r="29" spans="3:9" x14ac:dyDescent="0.2">
      <c r="D29" s="61" t="s">
        <v>162</v>
      </c>
    </row>
    <row r="30" spans="3:9" x14ac:dyDescent="0.2">
      <c r="D30" s="62" t="s">
        <v>163</v>
      </c>
    </row>
    <row r="31" spans="3:9" x14ac:dyDescent="0.2">
      <c r="D31" s="62" t="s">
        <v>164</v>
      </c>
    </row>
    <row r="32" spans="3:9" x14ac:dyDescent="0.2">
      <c r="D32" s="62" t="s">
        <v>165</v>
      </c>
    </row>
    <row r="33" spans="4:4" x14ac:dyDescent="0.2">
      <c r="D33" s="62" t="s">
        <v>166</v>
      </c>
    </row>
    <row r="34" spans="4:4" x14ac:dyDescent="0.2">
      <c r="D34" s="62" t="s">
        <v>110</v>
      </c>
    </row>
    <row r="35" spans="4:4" x14ac:dyDescent="0.2">
      <c r="D35" s="62" t="s">
        <v>112</v>
      </c>
    </row>
    <row r="36" spans="4:4" x14ac:dyDescent="0.2">
      <c r="D36" s="62"/>
    </row>
    <row r="39" spans="4:4" x14ac:dyDescent="0.2">
      <c r="D39" s="61"/>
    </row>
    <row r="42" spans="4:4" x14ac:dyDescent="0.2">
      <c r="D42" s="61"/>
    </row>
    <row r="43" spans="4:4" x14ac:dyDescent="0.2">
      <c r="D43" s="62"/>
    </row>
    <row r="44" spans="4:4" x14ac:dyDescent="0.2">
      <c r="D44" s="62"/>
    </row>
    <row r="45" spans="4:4" x14ac:dyDescent="0.2">
      <c r="D45" s="62"/>
    </row>
    <row r="46" spans="4:4" x14ac:dyDescent="0.2">
      <c r="D46" s="62"/>
    </row>
    <row r="47" spans="4:4" x14ac:dyDescent="0.2">
      <c r="D47" s="62"/>
    </row>
    <row r="48" spans="4:4" x14ac:dyDescent="0.2">
      <c r="D48" s="62"/>
    </row>
  </sheetData>
  <pageMargins left="0.7" right="0.7" top="0.75" bottom="0.75" header="0.3" footer="0.3"/>
  <headerFooter>
    <oddFooter>&amp;L_x000D_&amp;1#&amp;"Calibri"&amp;8&amp;K000000 For Official use only</oddFooter>
  </headerFooter>
  <ignoredErrors>
    <ignoredError sqref="K11" formula="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038D3-406C-4A0B-B46F-F7C971F60191}">
  <sheetPr>
    <tabColor rgb="FF00B0F0"/>
  </sheetPr>
  <dimension ref="B2:AG35"/>
  <sheetViews>
    <sheetView topLeftCell="F1" zoomScaleNormal="100" workbookViewId="0">
      <selection activeCell="J6" sqref="J6"/>
    </sheetView>
  </sheetViews>
  <sheetFormatPr defaultColWidth="9.28515625" defaultRowHeight="12.75" x14ac:dyDescent="0.2"/>
  <cols>
    <col min="1" max="2" width="5.7109375" style="1" customWidth="1"/>
    <col min="3" max="3" width="9.28515625" style="1"/>
    <col min="4" max="4" width="81.7109375" style="1" customWidth="1"/>
    <col min="5" max="7" width="12.7109375" style="1" customWidth="1"/>
    <col min="8" max="8" width="35.7109375" style="1" customWidth="1"/>
    <col min="9" max="9" width="12.7109375" style="1" customWidth="1"/>
    <col min="10" max="10" width="18.7109375" style="1" customWidth="1"/>
    <col min="11" max="11" width="12.7109375" style="1" customWidth="1"/>
    <col min="12" max="14" width="18.7109375" style="1" customWidth="1"/>
    <col min="15" max="15" width="72.7109375" style="1" customWidth="1"/>
    <col min="16" max="16384" width="9.28515625" style="1"/>
  </cols>
  <sheetData>
    <row r="2" spans="2:33" ht="15" x14ac:dyDescent="0.3">
      <c r="B2" s="3" t="s">
        <v>167</v>
      </c>
    </row>
    <row r="3" spans="2:33" ht="51" x14ac:dyDescent="0.2">
      <c r="C3" s="1" t="s">
        <v>59</v>
      </c>
      <c r="E3" s="4" t="s">
        <v>60</v>
      </c>
      <c r="F3" s="4" t="s">
        <v>61</v>
      </c>
      <c r="G3" s="4" t="s">
        <v>62</v>
      </c>
      <c r="H3" s="4" t="s">
        <v>63</v>
      </c>
      <c r="I3" s="4" t="s">
        <v>168</v>
      </c>
      <c r="J3" s="4" t="s">
        <v>65</v>
      </c>
      <c r="K3" s="4" t="s">
        <v>66</v>
      </c>
      <c r="L3" s="4" t="s">
        <v>151</v>
      </c>
      <c r="M3" s="4" t="s">
        <v>67</v>
      </c>
      <c r="N3" s="4" t="s">
        <v>169</v>
      </c>
      <c r="O3" s="5" t="s">
        <v>3</v>
      </c>
    </row>
    <row r="4" spans="2:33" x14ac:dyDescent="0.2">
      <c r="C4" s="1" t="s">
        <v>69</v>
      </c>
      <c r="E4" s="4"/>
      <c r="F4" s="4"/>
      <c r="G4" s="4"/>
      <c r="H4" s="4"/>
      <c r="I4" s="4"/>
      <c r="J4" s="4"/>
      <c r="K4" s="4"/>
      <c r="L4" s="4"/>
      <c r="M4" s="4"/>
      <c r="N4" s="4"/>
      <c r="O4" s="5"/>
    </row>
    <row r="5" spans="2:33" x14ac:dyDescent="0.2">
      <c r="C5" s="2" t="s">
        <v>70</v>
      </c>
    </row>
    <row r="6" spans="2:33" ht="15" x14ac:dyDescent="0.25">
      <c r="D6" s="95" t="s">
        <v>170</v>
      </c>
      <c r="E6" s="6">
        <v>1</v>
      </c>
      <c r="F6" s="1" t="s">
        <v>72</v>
      </c>
      <c r="L6" s="139"/>
      <c r="M6" s="139"/>
      <c r="N6" s="139"/>
      <c r="O6" s="142"/>
      <c r="P6" s="143"/>
      <c r="Q6" s="143"/>
      <c r="R6" s="143"/>
      <c r="S6" s="143"/>
      <c r="T6" s="143"/>
      <c r="U6" s="143"/>
      <c r="V6" s="143"/>
      <c r="W6" s="143"/>
      <c r="X6" s="143"/>
      <c r="Y6" s="143"/>
      <c r="Z6" s="143"/>
      <c r="AA6" s="143"/>
      <c r="AB6" s="143"/>
      <c r="AC6" s="143"/>
      <c r="AD6" s="143"/>
      <c r="AE6" s="143"/>
      <c r="AF6" s="143"/>
      <c r="AG6" s="143"/>
    </row>
    <row r="7" spans="2:33" x14ac:dyDescent="0.2">
      <c r="D7" s="1" t="s">
        <v>73</v>
      </c>
      <c r="E7" s="6">
        <v>1</v>
      </c>
      <c r="F7" s="1" t="s">
        <v>72</v>
      </c>
      <c r="L7" s="139"/>
      <c r="M7" s="139"/>
      <c r="N7" s="139"/>
      <c r="O7" s="1" t="s">
        <v>74</v>
      </c>
    </row>
    <row r="8" spans="2:33" x14ac:dyDescent="0.2">
      <c r="C8" s="2" t="s">
        <v>154</v>
      </c>
      <c r="E8" s="6"/>
      <c r="I8" s="7"/>
    </row>
    <row r="9" spans="2:33" x14ac:dyDescent="0.2">
      <c r="D9" s="1" t="s">
        <v>171</v>
      </c>
      <c r="E9" s="6">
        <v>7.1</v>
      </c>
      <c r="F9" s="1" t="s">
        <v>77</v>
      </c>
      <c r="H9" s="1" t="s">
        <v>78</v>
      </c>
      <c r="I9" s="139"/>
      <c r="J9" s="140"/>
      <c r="K9" s="32">
        <f>'Escalation factors'!$AD$33</f>
        <v>1.0409999999999999</v>
      </c>
      <c r="L9" s="139"/>
      <c r="M9" s="139"/>
      <c r="N9" s="139"/>
      <c r="O9" s="1" t="s">
        <v>172</v>
      </c>
    </row>
    <row r="10" spans="2:33" x14ac:dyDescent="0.2">
      <c r="D10" s="1" t="s">
        <v>80</v>
      </c>
      <c r="E10" s="6">
        <v>2</v>
      </c>
      <c r="F10" s="1" t="s">
        <v>72</v>
      </c>
      <c r="G10" s="1">
        <f>'Unit rates $FY22'!A93</f>
        <v>0</v>
      </c>
      <c r="H10" s="1">
        <f>'Unit rates $FY22'!B93</f>
        <v>0</v>
      </c>
      <c r="I10" s="139"/>
      <c r="J10" s="140"/>
      <c r="K10" s="32">
        <f>'Escalation factors'!$AD$33</f>
        <v>1.0409999999999999</v>
      </c>
      <c r="L10" s="139"/>
      <c r="M10" s="139"/>
      <c r="N10" s="139"/>
      <c r="O10" s="1" t="s">
        <v>81</v>
      </c>
    </row>
    <row r="11" spans="2:33" x14ac:dyDescent="0.2">
      <c r="D11" s="1" t="s">
        <v>82</v>
      </c>
      <c r="E11" s="6">
        <v>12</v>
      </c>
      <c r="F11" s="1" t="s">
        <v>72</v>
      </c>
      <c r="G11" s="1">
        <f>'Unit rates $FY22'!A98</f>
        <v>0</v>
      </c>
      <c r="H11" s="1">
        <f>'Unit rates $FY22'!B98</f>
        <v>0</v>
      </c>
      <c r="I11" s="139"/>
      <c r="J11" s="140"/>
      <c r="K11" s="32">
        <f>'Escalation factors'!$AD$32</f>
        <v>1.1225292662819457</v>
      </c>
      <c r="L11" s="139"/>
      <c r="M11" s="139"/>
      <c r="N11" s="139"/>
      <c r="O11" s="1" t="s">
        <v>83</v>
      </c>
    </row>
    <row r="12" spans="2:33" x14ac:dyDescent="0.2">
      <c r="D12" s="1" t="s">
        <v>157</v>
      </c>
      <c r="E12" s="6">
        <v>2</v>
      </c>
      <c r="F12" s="1" t="s">
        <v>72</v>
      </c>
      <c r="G12" s="1" t="s">
        <v>85</v>
      </c>
      <c r="H12" s="1" t="s">
        <v>158</v>
      </c>
      <c r="I12" s="139"/>
      <c r="J12" s="140"/>
      <c r="K12" s="32">
        <f>'Escalation factors'!$AD$33</f>
        <v>1.0409999999999999</v>
      </c>
      <c r="L12" s="139"/>
      <c r="M12" s="139"/>
      <c r="N12" s="139"/>
      <c r="O12" s="1" t="s">
        <v>87</v>
      </c>
    </row>
    <row r="13" spans="2:33" x14ac:dyDescent="0.2">
      <c r="D13" s="1" t="s">
        <v>88</v>
      </c>
      <c r="E13" s="6">
        <v>2</v>
      </c>
      <c r="F13" s="1" t="s">
        <v>72</v>
      </c>
      <c r="G13" s="1">
        <f>'Unit rates $FY22'!A88</f>
        <v>0</v>
      </c>
      <c r="H13" s="1">
        <f>'Unit rates $FY22'!B88</f>
        <v>0</v>
      </c>
      <c r="I13" s="139"/>
      <c r="J13" s="140"/>
      <c r="K13" s="32">
        <f>'Escalation factors'!$AD$33</f>
        <v>1.0409999999999999</v>
      </c>
      <c r="L13" s="139"/>
      <c r="M13" s="139"/>
      <c r="N13" s="139"/>
      <c r="O13" s="1" t="s">
        <v>81</v>
      </c>
    </row>
    <row r="14" spans="2:33" x14ac:dyDescent="0.2">
      <c r="C14" s="1" t="s">
        <v>117</v>
      </c>
      <c r="E14" s="6"/>
      <c r="I14" s="7"/>
      <c r="J14" s="12"/>
      <c r="K14" s="32"/>
      <c r="L14" s="7"/>
      <c r="M14" s="94">
        <v>18857128</v>
      </c>
      <c r="N14" s="7"/>
    </row>
    <row r="15" spans="2:33" x14ac:dyDescent="0.2">
      <c r="C15" s="42"/>
      <c r="D15" s="42"/>
      <c r="E15" s="43"/>
      <c r="F15" s="42"/>
      <c r="G15" s="42"/>
      <c r="H15" s="42"/>
      <c r="I15" s="44"/>
      <c r="J15" s="45"/>
      <c r="K15" s="46"/>
      <c r="L15" s="47">
        <v>143450319.14382988</v>
      </c>
      <c r="M15" s="47">
        <v>162307447.14382988</v>
      </c>
      <c r="N15" s="47">
        <v>193585191.83881718</v>
      </c>
    </row>
    <row r="16" spans="2:33" x14ac:dyDescent="0.2">
      <c r="C16" s="1" t="s">
        <v>3</v>
      </c>
      <c r="E16" s="6"/>
      <c r="I16" s="7"/>
      <c r="J16" s="12"/>
      <c r="K16" s="32"/>
      <c r="L16" s="7"/>
      <c r="M16" s="88"/>
      <c r="N16" s="7"/>
    </row>
    <row r="17" spans="3:14" x14ac:dyDescent="0.2">
      <c r="C17" s="63" t="s">
        <v>159</v>
      </c>
      <c r="I17" s="7"/>
      <c r="N17" s="96"/>
    </row>
    <row r="18" spans="3:14" x14ac:dyDescent="0.2">
      <c r="C18" s="63" t="s">
        <v>173</v>
      </c>
    </row>
    <row r="20" spans="3:14" x14ac:dyDescent="0.2">
      <c r="C20" s="1" t="s">
        <v>97</v>
      </c>
    </row>
    <row r="21" spans="3:14" x14ac:dyDescent="0.2">
      <c r="D21" s="61" t="s">
        <v>161</v>
      </c>
    </row>
    <row r="22" spans="3:14" x14ac:dyDescent="0.2">
      <c r="D22" s="61"/>
    </row>
    <row r="23" spans="3:14" x14ac:dyDescent="0.2">
      <c r="D23" s="61" t="s">
        <v>99</v>
      </c>
    </row>
    <row r="24" spans="3:14" x14ac:dyDescent="0.2">
      <c r="D24" s="62" t="s">
        <v>100</v>
      </c>
      <c r="N24" s="77"/>
    </row>
    <row r="25" spans="3:14" x14ac:dyDescent="0.2">
      <c r="D25" s="62" t="s">
        <v>101</v>
      </c>
    </row>
    <row r="26" spans="3:14" x14ac:dyDescent="0.2">
      <c r="D26" s="62" t="s">
        <v>102</v>
      </c>
    </row>
    <row r="27" spans="3:14" x14ac:dyDescent="0.2">
      <c r="D27" s="62" t="s">
        <v>103</v>
      </c>
    </row>
    <row r="29" spans="3:14" x14ac:dyDescent="0.2">
      <c r="D29" s="61" t="s">
        <v>162</v>
      </c>
    </row>
    <row r="30" spans="3:14" x14ac:dyDescent="0.2">
      <c r="D30" s="62" t="s">
        <v>163</v>
      </c>
    </row>
    <row r="31" spans="3:14" x14ac:dyDescent="0.2">
      <c r="D31" s="62" t="s">
        <v>174</v>
      </c>
    </row>
    <row r="32" spans="3:14" x14ac:dyDescent="0.2">
      <c r="D32" s="62" t="s">
        <v>165</v>
      </c>
    </row>
    <row r="33" spans="4:4" x14ac:dyDescent="0.2">
      <c r="D33" s="62" t="s">
        <v>166</v>
      </c>
    </row>
    <row r="34" spans="4:4" x14ac:dyDescent="0.2">
      <c r="D34" s="62" t="s">
        <v>110</v>
      </c>
    </row>
    <row r="35" spans="4:4" x14ac:dyDescent="0.2">
      <c r="D35" s="62" t="s">
        <v>112</v>
      </c>
    </row>
  </sheetData>
  <mergeCells count="1">
    <mergeCell ref="O6:AG6"/>
  </mergeCells>
  <pageMargins left="0.7" right="0.7" top="0.75" bottom="0.75" header="0.3" footer="0.3"/>
  <ignoredErrors>
    <ignoredError sqref="K11"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8F4A6-06C1-46A3-9F86-004ABF3333F9}">
  <sheetPr>
    <tabColor rgb="FFFF0000"/>
  </sheetPr>
  <dimension ref="B2:O44"/>
  <sheetViews>
    <sheetView topLeftCell="F2" zoomScaleNormal="100" workbookViewId="0">
      <selection activeCell="N45" sqref="N45"/>
    </sheetView>
  </sheetViews>
  <sheetFormatPr defaultColWidth="9.28515625" defaultRowHeight="12.75" x14ac:dyDescent="0.2"/>
  <cols>
    <col min="1" max="2" width="5.7109375" style="1" customWidth="1"/>
    <col min="3" max="3" width="9.28515625" style="1"/>
    <col min="4" max="4" width="81.7109375" style="1" customWidth="1"/>
    <col min="5" max="7" width="12.7109375" style="1" customWidth="1"/>
    <col min="8" max="8" width="40.7109375" style="1" customWidth="1"/>
    <col min="9" max="9" width="12.7109375" style="1" customWidth="1"/>
    <col min="10" max="10" width="18.7109375" style="1" customWidth="1"/>
    <col min="11" max="11" width="12.7109375" style="1" customWidth="1"/>
    <col min="12" max="14" width="18.7109375" style="1" customWidth="1"/>
    <col min="15" max="15" width="77.7109375" style="1" customWidth="1"/>
    <col min="16" max="16384" width="9.28515625" style="1"/>
  </cols>
  <sheetData>
    <row r="2" spans="2:15" ht="15" x14ac:dyDescent="0.3">
      <c r="B2" s="3" t="s">
        <v>175</v>
      </c>
    </row>
    <row r="3" spans="2:15" ht="51" x14ac:dyDescent="0.2">
      <c r="C3" s="1" t="s">
        <v>59</v>
      </c>
      <c r="E3" s="4" t="s">
        <v>60</v>
      </c>
      <c r="F3" s="4" t="s">
        <v>61</v>
      </c>
      <c r="G3" s="4" t="s">
        <v>62</v>
      </c>
      <c r="H3" s="4" t="s">
        <v>63</v>
      </c>
      <c r="I3" s="4" t="s">
        <v>64</v>
      </c>
      <c r="J3" s="4" t="s">
        <v>65</v>
      </c>
      <c r="K3" s="4" t="s">
        <v>66</v>
      </c>
      <c r="L3" s="4" t="s">
        <v>151</v>
      </c>
      <c r="M3" s="4" t="s">
        <v>67</v>
      </c>
      <c r="N3" s="4" t="s">
        <v>169</v>
      </c>
      <c r="O3" s="5" t="s">
        <v>3</v>
      </c>
    </row>
    <row r="4" spans="2:15" x14ac:dyDescent="0.2">
      <c r="C4" s="1" t="s">
        <v>69</v>
      </c>
      <c r="E4" s="4"/>
      <c r="F4" s="4"/>
      <c r="G4" s="4"/>
      <c r="H4" s="4"/>
      <c r="I4" s="4"/>
      <c r="J4" s="4"/>
      <c r="K4" s="4"/>
      <c r="L4" s="4"/>
      <c r="M4" s="4"/>
      <c r="N4" s="4"/>
      <c r="O4" s="5"/>
    </row>
    <row r="5" spans="2:15" x14ac:dyDescent="0.2">
      <c r="C5" s="2" t="s">
        <v>176</v>
      </c>
    </row>
    <row r="6" spans="2:15" x14ac:dyDescent="0.2">
      <c r="D6" s="95" t="s">
        <v>177</v>
      </c>
      <c r="E6" s="6">
        <v>1</v>
      </c>
      <c r="F6" s="1" t="s">
        <v>72</v>
      </c>
      <c r="L6" s="139"/>
      <c r="M6" s="139"/>
      <c r="N6" s="139"/>
      <c r="O6" s="141">
        <f>'Option 1'!N6</f>
        <v>0</v>
      </c>
    </row>
    <row r="7" spans="2:15" x14ac:dyDescent="0.2">
      <c r="D7" s="1" t="s">
        <v>178</v>
      </c>
      <c r="E7" s="6">
        <v>1</v>
      </c>
      <c r="F7" s="1" t="s">
        <v>72</v>
      </c>
      <c r="L7" s="139"/>
      <c r="M7" s="139"/>
      <c r="N7" s="139"/>
      <c r="O7" s="1" t="s">
        <v>179</v>
      </c>
    </row>
    <row r="8" spans="2:15" x14ac:dyDescent="0.2">
      <c r="D8" s="1" t="s">
        <v>180</v>
      </c>
      <c r="E8" s="6"/>
      <c r="G8" s="4"/>
      <c r="H8" s="4"/>
      <c r="I8" s="4"/>
      <c r="J8" s="4"/>
      <c r="K8" s="4"/>
      <c r="L8" s="139"/>
      <c r="M8" s="139"/>
      <c r="N8" s="139"/>
      <c r="O8" s="1" t="s">
        <v>181</v>
      </c>
    </row>
    <row r="9" spans="2:15" x14ac:dyDescent="0.2">
      <c r="C9" s="2" t="s">
        <v>182</v>
      </c>
      <c r="E9" s="6"/>
      <c r="I9" s="7"/>
    </row>
    <row r="10" spans="2:15" x14ac:dyDescent="0.2">
      <c r="D10" s="1" t="s">
        <v>155</v>
      </c>
      <c r="E10" s="6">
        <v>6.4</v>
      </c>
      <c r="F10" s="1" t="s">
        <v>77</v>
      </c>
      <c r="H10" s="1" t="s">
        <v>78</v>
      </c>
      <c r="I10" s="139"/>
      <c r="J10" s="140"/>
      <c r="K10" s="32">
        <f>'Escalation factors'!$AD$33</f>
        <v>1.0409999999999999</v>
      </c>
      <c r="L10" s="139"/>
      <c r="M10" s="139"/>
      <c r="N10" s="139"/>
      <c r="O10" s="1" t="s">
        <v>156</v>
      </c>
    </row>
    <row r="11" spans="2:15" x14ac:dyDescent="0.2">
      <c r="D11" s="1" t="s">
        <v>80</v>
      </c>
      <c r="E11" s="6">
        <v>2</v>
      </c>
      <c r="F11" s="1" t="s">
        <v>72</v>
      </c>
      <c r="G11" s="1">
        <f>'Unit rates $FY22'!A93</f>
        <v>0</v>
      </c>
      <c r="H11" s="1">
        <f>'Unit rates $FY22'!B93</f>
        <v>0</v>
      </c>
      <c r="I11" s="139"/>
      <c r="J11" s="140"/>
      <c r="K11" s="32">
        <f>'Escalation factors'!$AD$33</f>
        <v>1.0409999999999999</v>
      </c>
      <c r="L11" s="139"/>
      <c r="M11" s="139"/>
      <c r="N11" s="139"/>
      <c r="O11" s="1" t="s">
        <v>81</v>
      </c>
    </row>
    <row r="12" spans="2:15" x14ac:dyDescent="0.2">
      <c r="D12" s="1" t="s">
        <v>82</v>
      </c>
      <c r="E12" s="6">
        <v>12</v>
      </c>
      <c r="F12" s="1" t="s">
        <v>72</v>
      </c>
      <c r="G12" s="1">
        <f>'Unit rates $FY22'!A98</f>
        <v>0</v>
      </c>
      <c r="H12" s="1">
        <f>'Unit rates $FY22'!B98</f>
        <v>0</v>
      </c>
      <c r="I12" s="139"/>
      <c r="J12" s="140"/>
      <c r="K12" s="32">
        <f>'Escalation factors'!$AD$32</f>
        <v>1.1225292662819457</v>
      </c>
      <c r="L12" s="139"/>
      <c r="M12" s="139"/>
      <c r="N12" s="139"/>
      <c r="O12" s="1" t="s">
        <v>83</v>
      </c>
    </row>
    <row r="13" spans="2:15" x14ac:dyDescent="0.2">
      <c r="D13" s="1" t="s">
        <v>157</v>
      </c>
      <c r="E13" s="6">
        <v>2</v>
      </c>
      <c r="F13" s="1" t="s">
        <v>72</v>
      </c>
      <c r="G13" s="1" t="s">
        <v>85</v>
      </c>
      <c r="H13" s="1" t="s">
        <v>158</v>
      </c>
      <c r="I13" s="139"/>
      <c r="J13" s="140"/>
      <c r="K13" s="32">
        <f>'Escalation factors'!$AD$33</f>
        <v>1.0409999999999999</v>
      </c>
      <c r="L13" s="139"/>
      <c r="M13" s="139"/>
      <c r="N13" s="139"/>
      <c r="O13" s="1" t="s">
        <v>87</v>
      </c>
    </row>
    <row r="14" spans="2:15" x14ac:dyDescent="0.2">
      <c r="D14" s="1" t="s">
        <v>88</v>
      </c>
      <c r="E14" s="6">
        <v>2</v>
      </c>
      <c r="F14" s="1" t="s">
        <v>72</v>
      </c>
      <c r="G14" s="1">
        <f>'Unit rates $FY22'!A88</f>
        <v>0</v>
      </c>
      <c r="H14" s="1">
        <f>'Unit rates $FY22'!B88</f>
        <v>0</v>
      </c>
      <c r="I14" s="139"/>
      <c r="J14" s="140"/>
      <c r="K14" s="32">
        <f>'Escalation factors'!$AD$33</f>
        <v>1.0409999999999999</v>
      </c>
      <c r="L14" s="139"/>
      <c r="M14" s="139"/>
      <c r="N14" s="139"/>
      <c r="O14" s="1" t="s">
        <v>81</v>
      </c>
    </row>
    <row r="15" spans="2:15" x14ac:dyDescent="0.2">
      <c r="C15" s="1" t="s">
        <v>117</v>
      </c>
      <c r="E15" s="6"/>
      <c r="I15" s="7"/>
      <c r="J15" s="12"/>
      <c r="K15" s="32"/>
      <c r="L15" s="7"/>
      <c r="M15" s="94">
        <v>18857128</v>
      </c>
      <c r="N15" s="7"/>
    </row>
    <row r="16" spans="2:15" x14ac:dyDescent="0.2">
      <c r="C16" s="42"/>
      <c r="D16" s="42"/>
      <c r="E16" s="43"/>
      <c r="F16" s="42"/>
      <c r="G16" s="42"/>
      <c r="H16" s="42"/>
      <c r="I16" s="44"/>
      <c r="J16" s="45"/>
      <c r="K16" s="46"/>
      <c r="L16" s="47">
        <v>175846879.78213286</v>
      </c>
      <c r="M16" s="47">
        <v>194704007.78213286</v>
      </c>
      <c r="N16" s="47">
        <v>232758142.34701186</v>
      </c>
    </row>
    <row r="17" spans="3:9" x14ac:dyDescent="0.2">
      <c r="C17" s="1" t="s">
        <v>3</v>
      </c>
      <c r="I17" s="7"/>
    </row>
    <row r="18" spans="3:9" x14ac:dyDescent="0.2">
      <c r="C18" s="63" t="s">
        <v>159</v>
      </c>
    </row>
    <row r="19" spans="3:9" x14ac:dyDescent="0.2">
      <c r="C19" s="52" t="s">
        <v>160</v>
      </c>
    </row>
    <row r="21" spans="3:9" x14ac:dyDescent="0.2">
      <c r="C21" s="1" t="s">
        <v>97</v>
      </c>
    </row>
    <row r="22" spans="3:9" x14ac:dyDescent="0.2">
      <c r="D22" s="61" t="s">
        <v>161</v>
      </c>
    </row>
    <row r="23" spans="3:9" x14ac:dyDescent="0.2">
      <c r="D23" s="61"/>
    </row>
    <row r="24" spans="3:9" x14ac:dyDescent="0.2">
      <c r="D24" s="61" t="s">
        <v>99</v>
      </c>
    </row>
    <row r="25" spans="3:9" x14ac:dyDescent="0.2">
      <c r="D25" s="62" t="s">
        <v>100</v>
      </c>
    </row>
    <row r="26" spans="3:9" x14ac:dyDescent="0.2">
      <c r="D26" s="62" t="s">
        <v>101</v>
      </c>
    </row>
    <row r="27" spans="3:9" x14ac:dyDescent="0.2">
      <c r="D27" s="62" t="s">
        <v>183</v>
      </c>
    </row>
    <row r="28" spans="3:9" x14ac:dyDescent="0.2">
      <c r="D28" s="62" t="s">
        <v>103</v>
      </c>
    </row>
    <row r="30" spans="3:9" x14ac:dyDescent="0.2">
      <c r="D30" s="61" t="s">
        <v>162</v>
      </c>
    </row>
    <row r="31" spans="3:9" x14ac:dyDescent="0.2">
      <c r="D31" s="62" t="s">
        <v>163</v>
      </c>
    </row>
    <row r="32" spans="3:9" x14ac:dyDescent="0.2">
      <c r="D32" s="62" t="s">
        <v>164</v>
      </c>
    </row>
    <row r="33" spans="3:4" x14ac:dyDescent="0.2">
      <c r="D33" s="62" t="s">
        <v>165</v>
      </c>
    </row>
    <row r="34" spans="3:4" x14ac:dyDescent="0.2">
      <c r="D34" s="62" t="s">
        <v>166</v>
      </c>
    </row>
    <row r="35" spans="3:4" x14ac:dyDescent="0.2">
      <c r="D35" s="62" t="s">
        <v>110</v>
      </c>
    </row>
    <row r="36" spans="3:4" x14ac:dyDescent="0.2">
      <c r="D36" s="62" t="s">
        <v>112</v>
      </c>
    </row>
    <row r="44" spans="3:4" x14ac:dyDescent="0.2">
      <c r="C44" s="52"/>
    </row>
  </sheetData>
  <pageMargins left="0.7" right="0.7" top="0.75" bottom="0.75" header="0.3" footer="0.3"/>
  <ignoredErrors>
    <ignoredError sqref="K12" formula="1"/>
  </ignoredErrors>
  <drawing r:id="rId1"/>
</worksheet>
</file>

<file path=docMetadata/LabelInfo.xml><?xml version="1.0" encoding="utf-8"?>
<clbl:labelList xmlns:clbl="http://schemas.microsoft.com/office/2020/mipLabelMetadata">
  <clbl:label id="{895930eb-db2c-4917-a4e2-4c584d225a4f}" enabled="1" method="Standard" siteId="{11302428-4f10-4c14-a17f-b368bb82853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Summary of network options</vt:lpstr>
      <vt:lpstr>How options are defined</vt:lpstr>
      <vt:lpstr>Cashflow distribution</vt:lpstr>
      <vt:lpstr>Option 1</vt:lpstr>
      <vt:lpstr>Option 2</vt:lpstr>
      <vt:lpstr>Option 3</vt:lpstr>
      <vt:lpstr>Option 4</vt:lpstr>
      <vt:lpstr>Option 5</vt:lpstr>
      <vt:lpstr>Option 6</vt:lpstr>
      <vt:lpstr>Option 7</vt:lpstr>
      <vt:lpstr>Option 8</vt:lpstr>
      <vt:lpstr>Option 9</vt:lpstr>
      <vt:lpstr>Option 10</vt:lpstr>
      <vt:lpstr>Option 11</vt:lpstr>
      <vt:lpstr>Unit rates $FY22</vt:lpstr>
      <vt:lpstr>Escalation factors</vt:lpstr>
      <vt:lpstr>New STSS 21x132</vt:lpstr>
      <vt:lpstr>New STSS 19x132</vt:lpstr>
      <vt:lpstr>New STS 3Tx 9x132 18x33</vt:lpstr>
      <vt:lpstr>New STS 3Tx 10x132 18x33</vt:lpstr>
      <vt:lpstr>New STS 3Tx 14x132 18x33</vt:lpstr>
      <vt:lpstr>New STSS 5x132</vt:lpstr>
      <vt:lpstr>New 132kV Duct Bank</vt:lpstr>
      <vt:lpstr>Scaling Factors for UG cables</vt:lpstr>
      <vt:lpstr>132KV UGOH</vt:lpstr>
      <vt:lpstr>Under Bore</vt:lpstr>
      <vt:lpstr>132kV Ductline Work</vt:lpstr>
      <vt:lpstr>132kV Termination</vt:lpstr>
      <vt:lpstr>OPWG Installation</vt:lpstr>
      <vt:lpstr>Land Clearing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Eduardo Alvarez Moreno</dc:creator>
  <cp:keywords/>
  <dc:description/>
  <cp:lastModifiedBy>Eduardo Alvarez Moreno</cp:lastModifiedBy>
  <cp:revision/>
  <dcterms:created xsi:type="dcterms:W3CDTF">2024-06-16T23:54:39Z</dcterms:created>
  <dcterms:modified xsi:type="dcterms:W3CDTF">2025-10-30T08:02:00Z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95930eb-db2c-4917-a4e2-4c584d225a4f_Enabled">
    <vt:lpwstr>true</vt:lpwstr>
  </property>
  <property fmtid="{D5CDD505-2E9C-101B-9397-08002B2CF9AE}" pid="3" name="MSIP_Label_895930eb-db2c-4917-a4e2-4c584d225a4f_SetDate">
    <vt:lpwstr>2024-06-17T02:18:49Z</vt:lpwstr>
  </property>
  <property fmtid="{D5CDD505-2E9C-101B-9397-08002B2CF9AE}" pid="4" name="MSIP_Label_895930eb-db2c-4917-a4e2-4c584d225a4f_Method">
    <vt:lpwstr>Standard</vt:lpwstr>
  </property>
  <property fmtid="{D5CDD505-2E9C-101B-9397-08002B2CF9AE}" pid="5" name="MSIP_Label_895930eb-db2c-4917-a4e2-4c584d225a4f_Name">
    <vt:lpwstr>AG-For Official use only</vt:lpwstr>
  </property>
  <property fmtid="{D5CDD505-2E9C-101B-9397-08002B2CF9AE}" pid="6" name="MSIP_Label_895930eb-db2c-4917-a4e2-4c584d225a4f_SiteId">
    <vt:lpwstr>11302428-4f10-4c14-a17f-b368bb82853d</vt:lpwstr>
  </property>
  <property fmtid="{D5CDD505-2E9C-101B-9397-08002B2CF9AE}" pid="7" name="MSIP_Label_895930eb-db2c-4917-a4e2-4c584d225a4f_ActionId">
    <vt:lpwstr>081745fe-631d-4a4c-b99e-d8e173e402af</vt:lpwstr>
  </property>
  <property fmtid="{D5CDD505-2E9C-101B-9397-08002B2CF9AE}" pid="8" name="MSIP_Label_895930eb-db2c-4917-a4e2-4c584d225a4f_ContentBits">
    <vt:lpwstr>2</vt:lpwstr>
  </property>
</Properties>
</file>