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amscloud.sharepoint.com/sites/BasslinkRevenueProposal/Shared Documents/20. Models/Revised proposal/Sent to AER 20251107/"/>
    </mc:Choice>
  </mc:AlternateContent>
  <xr:revisionPtr revIDLastSave="100" documentId="13_ncr:1_{82E4035C-7B9E-4017-892E-A93A7706B118}" xr6:coauthVersionLast="47" xr6:coauthVersionMax="47" xr10:uidLastSave="{7B3E38CE-81A1-4AAB-A903-B18F78753100}"/>
  <bookViews>
    <workbookView xWindow="31980" yWindow="3180" windowWidth="21600" windowHeight="11175" activeTab="2" xr2:uid="{A8D06666-1D2E-40D9-A6BB-0DF0486DA303}"/>
  </bookViews>
  <sheets>
    <sheet name="Capex" sheetId="3" r:id="rId1"/>
    <sheet name="Inputs" sheetId="7" r:id="rId2"/>
    <sheet name="RAB" sheetId="8" r:id="rId3"/>
  </sheets>
  <definedNames>
    <definedName name="Asset4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0" i="8" l="1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C9" i="8"/>
  <c r="D9" i="8"/>
  <c r="E9" i="8"/>
  <c r="F9" i="8"/>
  <c r="G9" i="8"/>
  <c r="B67" i="8" l="1"/>
  <c r="H9" i="3" l="1"/>
  <c r="AC2" i="3"/>
  <c r="K36" i="8" l="1"/>
  <c r="L36" i="8"/>
  <c r="M36" i="8"/>
  <c r="N36" i="8"/>
  <c r="O36" i="8"/>
  <c r="J36" i="8"/>
  <c r="B33" i="8" l="1"/>
  <c r="A66" i="8"/>
  <c r="A94" i="8" s="1"/>
  <c r="C91" i="8" l="1"/>
  <c r="F91" i="8"/>
  <c r="G91" i="8"/>
  <c r="B91" i="8"/>
  <c r="D91" i="8"/>
  <c r="E91" i="8"/>
  <c r="D3" i="7"/>
  <c r="E3" i="7" s="1"/>
  <c r="F3" i="7" s="1"/>
  <c r="G3" i="7" s="1"/>
  <c r="H3" i="7" s="1"/>
  <c r="B96" i="8" l="1"/>
  <c r="B100" i="8"/>
  <c r="B104" i="8"/>
  <c r="B108" i="8"/>
  <c r="B112" i="8"/>
  <c r="B97" i="8"/>
  <c r="B101" i="8"/>
  <c r="B105" i="8"/>
  <c r="B109" i="8"/>
  <c r="B113" i="8"/>
  <c r="B95" i="8"/>
  <c r="B99" i="8"/>
  <c r="B107" i="8"/>
  <c r="B115" i="8"/>
  <c r="B102" i="8"/>
  <c r="B110" i="8"/>
  <c r="B103" i="8"/>
  <c r="B111" i="8"/>
  <c r="B98" i="8"/>
  <c r="B106" i="8"/>
  <c r="B114" i="8"/>
  <c r="B8" i="8" l="1"/>
  <c r="B37" i="8" s="1"/>
  <c r="B66" i="8" s="1"/>
  <c r="B94" i="8" s="1"/>
  <c r="C8" i="8" l="1"/>
  <c r="C37" i="8" s="1"/>
  <c r="C66" i="8" s="1"/>
  <c r="C94" i="8" s="1"/>
  <c r="D8" i="8" l="1"/>
  <c r="D37" i="8" s="1"/>
  <c r="D66" i="8" s="1"/>
  <c r="D94" i="8" s="1"/>
  <c r="E8" i="8" l="1"/>
  <c r="E37" i="8" s="1"/>
  <c r="E66" i="8" s="1"/>
  <c r="E94" i="8" s="1"/>
  <c r="F8" i="8" l="1"/>
  <c r="F37" i="8" s="1"/>
  <c r="F66" i="8" s="1"/>
  <c r="F94" i="8" s="1"/>
  <c r="G8" i="8" l="1"/>
  <c r="G37" i="8" s="1"/>
  <c r="G66" i="8" s="1"/>
  <c r="G94" i="8" s="1"/>
  <c r="H8" i="8" l="1"/>
  <c r="H37" i="8" s="1"/>
  <c r="H66" i="8" s="1"/>
  <c r="H94" i="8" s="1"/>
  <c r="A29" i="8" l="1"/>
  <c r="A58" i="8" s="1"/>
  <c r="A18" i="8"/>
  <c r="A47" i="8" s="1"/>
  <c r="A10" i="8"/>
  <c r="A39" i="8" s="1"/>
  <c r="A17" i="8"/>
  <c r="A46" i="8" s="1"/>
  <c r="A14" i="8"/>
  <c r="A43" i="8" s="1"/>
  <c r="A13" i="8"/>
  <c r="A42" i="8" s="1"/>
  <c r="A27" i="8"/>
  <c r="A56" i="8" s="1"/>
  <c r="A19" i="8"/>
  <c r="A48" i="8" s="1"/>
  <c r="A23" i="8"/>
  <c r="A52" i="8" s="1"/>
  <c r="A12" i="8"/>
  <c r="A41" i="8" s="1"/>
  <c r="A16" i="8"/>
  <c r="A45" i="8" s="1"/>
  <c r="A9" i="8"/>
  <c r="A38" i="8" s="1"/>
  <c r="A21" i="8"/>
  <c r="A50" i="8" s="1"/>
  <c r="A26" i="8"/>
  <c r="A55" i="8" s="1"/>
  <c r="A11" i="8"/>
  <c r="A40" i="8" s="1"/>
  <c r="A15" i="8"/>
  <c r="A44" i="8" s="1"/>
  <c r="A25" i="8"/>
  <c r="A54" i="8" s="1"/>
  <c r="A22" i="8"/>
  <c r="A51" i="8" s="1"/>
  <c r="A24" i="8"/>
  <c r="A53" i="8" s="1"/>
  <c r="A20" i="8"/>
  <c r="A49" i="8" s="1"/>
  <c r="A78" i="8" s="1"/>
  <c r="A106" i="8" s="1"/>
  <c r="A28" i="8"/>
  <c r="A57" i="8" s="1"/>
  <c r="A69" i="8" l="1"/>
  <c r="A97" i="8" s="1"/>
  <c r="A74" i="8"/>
  <c r="A102" i="8" s="1"/>
  <c r="A80" i="8"/>
  <c r="A108" i="8" s="1"/>
  <c r="A73" i="8"/>
  <c r="A101" i="8" s="1"/>
  <c r="A67" i="8"/>
  <c r="A95" i="8" s="1"/>
  <c r="A84" i="8"/>
  <c r="A112" i="8" s="1"/>
  <c r="A79" i="8"/>
  <c r="A107" i="8" s="1"/>
  <c r="A77" i="8"/>
  <c r="A105" i="8" s="1"/>
  <c r="A86" i="8"/>
  <c r="A114" i="8" s="1"/>
  <c r="A70" i="8"/>
  <c r="A98" i="8" s="1"/>
  <c r="A82" i="8"/>
  <c r="A110" i="8" s="1"/>
  <c r="A71" i="8"/>
  <c r="A99" i="8" s="1"/>
  <c r="A75" i="8"/>
  <c r="A103" i="8" s="1"/>
  <c r="A76" i="8"/>
  <c r="A104" i="8" s="1"/>
  <c r="A87" i="8"/>
  <c r="A115" i="8" s="1"/>
  <c r="A83" i="8"/>
  <c r="A111" i="8" s="1"/>
  <c r="A85" i="8"/>
  <c r="A113" i="8" s="1"/>
  <c r="A72" i="8"/>
  <c r="A100" i="8" s="1"/>
  <c r="A81" i="8"/>
  <c r="A109" i="8" s="1"/>
  <c r="A68" i="8"/>
  <c r="A96" i="8" s="1"/>
  <c r="S2" i="3"/>
  <c r="Y2" i="3"/>
  <c r="N2" i="3"/>
  <c r="T2" i="3"/>
  <c r="I12" i="3"/>
  <c r="M12" i="3"/>
  <c r="J12" i="3"/>
  <c r="L12" i="3"/>
  <c r="K12" i="3"/>
  <c r="H12" i="3"/>
  <c r="M28" i="3"/>
  <c r="I28" i="3"/>
  <c r="H28" i="3"/>
  <c r="J28" i="3"/>
  <c r="K28" i="3"/>
  <c r="L28" i="3"/>
  <c r="K22" i="3"/>
  <c r="L22" i="3"/>
  <c r="M22" i="3"/>
  <c r="J22" i="3"/>
  <c r="I22" i="3"/>
  <c r="H22" i="3"/>
  <c r="Q2" i="3"/>
  <c r="P2" i="3"/>
  <c r="L27" i="3"/>
  <c r="K27" i="3"/>
  <c r="J27" i="3"/>
  <c r="M27" i="3"/>
  <c r="I27" i="3"/>
  <c r="H27" i="3"/>
  <c r="U2" i="3"/>
  <c r="H21" i="3"/>
  <c r="K21" i="3"/>
  <c r="M21" i="3"/>
  <c r="J21" i="3"/>
  <c r="I21" i="3"/>
  <c r="L21" i="3"/>
  <c r="W2" i="3"/>
  <c r="Z2" i="3"/>
  <c r="L17" i="3"/>
  <c r="M17" i="3"/>
  <c r="K17" i="3"/>
  <c r="I17" i="3"/>
  <c r="H17" i="3"/>
  <c r="J17" i="3"/>
  <c r="AA2" i="3"/>
  <c r="V2" i="3"/>
  <c r="J18" i="3"/>
  <c r="L18" i="3"/>
  <c r="L2" i="3" s="1"/>
  <c r="M18" i="3"/>
  <c r="M2" i="3" s="1"/>
  <c r="H18" i="3"/>
  <c r="I18" i="3"/>
  <c r="K18" i="3"/>
  <c r="M20" i="3"/>
  <c r="J20" i="3"/>
  <c r="I20" i="3"/>
  <c r="K20" i="3"/>
  <c r="H20" i="3"/>
  <c r="L20" i="3"/>
  <c r="L25" i="3"/>
  <c r="M25" i="3"/>
  <c r="J25" i="3"/>
  <c r="I25" i="3"/>
  <c r="K25" i="3"/>
  <c r="H25" i="3"/>
  <c r="X2" i="3"/>
  <c r="I14" i="3"/>
  <c r="M14" i="3"/>
  <c r="H14" i="3"/>
  <c r="K14" i="3"/>
  <c r="J14" i="3"/>
  <c r="L14" i="3"/>
  <c r="I24" i="3"/>
  <c r="K24" i="3"/>
  <c r="M24" i="3"/>
  <c r="J24" i="3"/>
  <c r="L24" i="3"/>
  <c r="H24" i="3"/>
  <c r="J26" i="3"/>
  <c r="L26" i="3"/>
  <c r="I26" i="3"/>
  <c r="M26" i="3"/>
  <c r="K26" i="3"/>
  <c r="H26" i="3"/>
  <c r="R2" i="3"/>
  <c r="J10" i="3"/>
  <c r="K10" i="3"/>
  <c r="I10" i="3"/>
  <c r="H10" i="3"/>
  <c r="L10" i="3"/>
  <c r="M10" i="3"/>
  <c r="L9" i="3"/>
  <c r="K9" i="3"/>
  <c r="I9" i="3"/>
  <c r="M9" i="3"/>
  <c r="J9" i="3"/>
  <c r="I19" i="3"/>
  <c r="J19" i="3"/>
  <c r="M19" i="3"/>
  <c r="L19" i="3"/>
  <c r="H19" i="3"/>
  <c r="K19" i="3"/>
  <c r="AB2" i="3"/>
  <c r="J16" i="3"/>
  <c r="L16" i="3"/>
  <c r="M16" i="3"/>
  <c r="K16" i="3"/>
  <c r="I16" i="3"/>
  <c r="H16" i="3"/>
  <c r="J29" i="3"/>
  <c r="K29" i="3"/>
  <c r="L29" i="3"/>
  <c r="M29" i="3"/>
  <c r="I29" i="3"/>
  <c r="H29" i="3"/>
  <c r="J15" i="3"/>
  <c r="L15" i="3"/>
  <c r="K15" i="3"/>
  <c r="I15" i="3"/>
  <c r="M15" i="3"/>
  <c r="H15" i="3"/>
  <c r="M11" i="3"/>
  <c r="K11" i="3"/>
  <c r="I11" i="3"/>
  <c r="H11" i="3"/>
  <c r="L11" i="3"/>
  <c r="J11" i="3"/>
  <c r="O2" i="3"/>
  <c r="H23" i="3"/>
  <c r="J23" i="3"/>
  <c r="K23" i="3"/>
  <c r="M23" i="3"/>
  <c r="I23" i="3"/>
  <c r="L23" i="3"/>
  <c r="J13" i="3"/>
  <c r="H13" i="3"/>
  <c r="I13" i="3"/>
  <c r="L13" i="3"/>
  <c r="M13" i="3"/>
  <c r="K13" i="3"/>
  <c r="I2" i="3" l="1"/>
  <c r="H2" i="3"/>
  <c r="K2" i="3"/>
  <c r="J2" i="3"/>
  <c r="C63" i="8" l="1"/>
  <c r="G63" i="8"/>
  <c r="D63" i="8"/>
  <c r="F63" i="8"/>
  <c r="B63" i="8"/>
  <c r="E63" i="8"/>
  <c r="O44" i="8" l="1"/>
  <c r="O56" i="8"/>
  <c r="O41" i="8"/>
  <c r="O49" i="8"/>
  <c r="O42" i="8"/>
  <c r="O54" i="8"/>
  <c r="O47" i="8"/>
  <c r="O40" i="8"/>
  <c r="O52" i="8"/>
  <c r="O45" i="8"/>
  <c r="O57" i="8"/>
  <c r="O38" i="8"/>
  <c r="O50" i="8"/>
  <c r="O48" i="8"/>
  <c r="O43" i="8"/>
  <c r="O55" i="8"/>
  <c r="O53" i="8"/>
  <c r="O46" i="8"/>
  <c r="O58" i="8"/>
  <c r="O39" i="8"/>
  <c r="O51" i="8"/>
  <c r="M42" i="8"/>
  <c r="M54" i="8"/>
  <c r="M58" i="8"/>
  <c r="M47" i="8"/>
  <c r="M40" i="8"/>
  <c r="M52" i="8"/>
  <c r="M46" i="8"/>
  <c r="M45" i="8"/>
  <c r="M57" i="8"/>
  <c r="M38" i="8"/>
  <c r="M50" i="8"/>
  <c r="M51" i="8"/>
  <c r="M43" i="8"/>
  <c r="M55" i="8"/>
  <c r="M39" i="8"/>
  <c r="M48" i="8"/>
  <c r="M41" i="8"/>
  <c r="M53" i="8"/>
  <c r="M44" i="8"/>
  <c r="M56" i="8"/>
  <c r="M49" i="8"/>
  <c r="L47" i="8"/>
  <c r="L39" i="8"/>
  <c r="L40" i="8"/>
  <c r="L52" i="8"/>
  <c r="L51" i="8"/>
  <c r="L44" i="8"/>
  <c r="L45" i="8"/>
  <c r="L57" i="8"/>
  <c r="L56" i="8"/>
  <c r="L38" i="8"/>
  <c r="L50" i="8"/>
  <c r="L43" i="8"/>
  <c r="L55" i="8"/>
  <c r="L48" i="8"/>
  <c r="L41" i="8"/>
  <c r="L53" i="8"/>
  <c r="L46" i="8"/>
  <c r="L58" i="8"/>
  <c r="L49" i="8"/>
  <c r="L42" i="8"/>
  <c r="L54" i="8"/>
  <c r="J38" i="8"/>
  <c r="N49" i="8"/>
  <c r="N58" i="8"/>
  <c r="N42" i="8"/>
  <c r="N54" i="8"/>
  <c r="N47" i="8"/>
  <c r="N40" i="8"/>
  <c r="N52" i="8"/>
  <c r="N46" i="8"/>
  <c r="N45" i="8"/>
  <c r="N57" i="8"/>
  <c r="N38" i="8"/>
  <c r="N50" i="8"/>
  <c r="N53" i="8"/>
  <c r="N43" i="8"/>
  <c r="N55" i="8"/>
  <c r="N48" i="8"/>
  <c r="N41" i="8"/>
  <c r="N39" i="8"/>
  <c r="N51" i="8"/>
  <c r="N44" i="8"/>
  <c r="N56" i="8"/>
  <c r="B71" i="8"/>
  <c r="B70" i="8"/>
  <c r="B74" i="8"/>
  <c r="B82" i="8"/>
  <c r="B84" i="8"/>
  <c r="B75" i="8"/>
  <c r="B80" i="8"/>
  <c r="B68" i="8"/>
  <c r="B77" i="8"/>
  <c r="B85" i="8"/>
  <c r="B81" i="8"/>
  <c r="B72" i="8"/>
  <c r="B78" i="8"/>
  <c r="B87" i="8"/>
  <c r="B79" i="8"/>
  <c r="B76" i="8"/>
  <c r="B86" i="8"/>
  <c r="B73" i="8"/>
  <c r="B83" i="8"/>
  <c r="B69" i="8"/>
  <c r="J55" i="8" l="1"/>
  <c r="C55" i="8" s="1"/>
  <c r="K44" i="8"/>
  <c r="J39" i="8"/>
  <c r="C39" i="8" s="1"/>
  <c r="J43" i="8"/>
  <c r="C43" i="8" s="1"/>
  <c r="K47" i="8"/>
  <c r="K54" i="8"/>
  <c r="K55" i="8"/>
  <c r="J47" i="8"/>
  <c r="J42" i="8"/>
  <c r="C42" i="8" s="1"/>
  <c r="J50" i="8"/>
  <c r="C50" i="8" s="1"/>
  <c r="K56" i="8"/>
  <c r="K42" i="8"/>
  <c r="K43" i="8"/>
  <c r="J58" i="8"/>
  <c r="C58" i="8" s="1"/>
  <c r="J53" i="8"/>
  <c r="C53" i="8" s="1"/>
  <c r="K41" i="8"/>
  <c r="J54" i="8"/>
  <c r="C54" i="8" s="1"/>
  <c r="J46" i="8"/>
  <c r="C46" i="8" s="1"/>
  <c r="K39" i="8"/>
  <c r="K38" i="8"/>
  <c r="J48" i="8"/>
  <c r="C48" i="8" s="1"/>
  <c r="J52" i="8"/>
  <c r="C52" i="8" s="1"/>
  <c r="K51" i="8"/>
  <c r="K49" i="8"/>
  <c r="K57" i="8"/>
  <c r="J57" i="8"/>
  <c r="C57" i="8" s="1"/>
  <c r="J40" i="8"/>
  <c r="C40" i="8" s="1"/>
  <c r="J41" i="8"/>
  <c r="C41" i="8" s="1"/>
  <c r="K58" i="8"/>
  <c r="K45" i="8"/>
  <c r="J45" i="8"/>
  <c r="C45" i="8" s="1"/>
  <c r="K48" i="8"/>
  <c r="C38" i="8"/>
  <c r="C67" i="8" s="1"/>
  <c r="K46" i="8"/>
  <c r="K52" i="8"/>
  <c r="J56" i="8"/>
  <c r="C56" i="8" s="1"/>
  <c r="J51" i="8"/>
  <c r="C51" i="8" s="1"/>
  <c r="C80" i="8" s="1"/>
  <c r="J49" i="8"/>
  <c r="C49" i="8" s="1"/>
  <c r="C106" i="8" s="1"/>
  <c r="K50" i="8"/>
  <c r="K53" i="8"/>
  <c r="K40" i="8"/>
  <c r="J44" i="8"/>
  <c r="C44" i="8" s="1"/>
  <c r="C101" i="8" s="1"/>
  <c r="G2" i="8"/>
  <c r="G4" i="8" s="1"/>
  <c r="E2" i="8"/>
  <c r="E4" i="8" s="1"/>
  <c r="D2" i="8"/>
  <c r="D4" i="8" s="1"/>
  <c r="F2" i="8"/>
  <c r="F4" i="8" s="1"/>
  <c r="C2" i="8"/>
  <c r="C4" i="8" s="1"/>
  <c r="B2" i="8"/>
  <c r="C47" i="8" l="1"/>
  <c r="C104" i="8" s="1"/>
  <c r="J33" i="8"/>
  <c r="C100" i="8"/>
  <c r="C72" i="8"/>
  <c r="C82" i="8"/>
  <c r="C110" i="8"/>
  <c r="C108" i="8"/>
  <c r="D51" i="8" s="1"/>
  <c r="C78" i="8"/>
  <c r="D49" i="8" s="1"/>
  <c r="C107" i="8"/>
  <c r="C79" i="8"/>
  <c r="C87" i="8"/>
  <c r="C115" i="8"/>
  <c r="C111" i="8"/>
  <c r="C102" i="8"/>
  <c r="C84" i="8"/>
  <c r="C112" i="8"/>
  <c r="O59" i="8"/>
  <c r="C73" i="8"/>
  <c r="D44" i="8" s="1"/>
  <c r="C83" i="8"/>
  <c r="C74" i="8"/>
  <c r="C77" i="8"/>
  <c r="C105" i="8"/>
  <c r="I2" i="8"/>
  <c r="C75" i="8"/>
  <c r="C114" i="8"/>
  <c r="C113" i="8"/>
  <c r="C81" i="8"/>
  <c r="C99" i="8"/>
  <c r="C98" i="8"/>
  <c r="C68" i="8"/>
  <c r="C97" i="8"/>
  <c r="C69" i="8"/>
  <c r="C85" i="8"/>
  <c r="C96" i="8"/>
  <c r="C70" i="8"/>
  <c r="C86" i="8"/>
  <c r="C103" i="8"/>
  <c r="B4" i="8"/>
  <c r="C109" i="8"/>
  <c r="C71" i="8"/>
  <c r="D50" i="8" l="1"/>
  <c r="D79" i="8" s="1"/>
  <c r="C76" i="8"/>
  <c r="D47" i="8" s="1"/>
  <c r="D43" i="8"/>
  <c r="D100" i="8" s="1"/>
  <c r="D54" i="8"/>
  <c r="D83" i="8" s="1"/>
  <c r="D42" i="8"/>
  <c r="D99" i="8" s="1"/>
  <c r="D52" i="8"/>
  <c r="D109" i="8" s="1"/>
  <c r="D56" i="8"/>
  <c r="D113" i="8" s="1"/>
  <c r="D57" i="8"/>
  <c r="D114" i="8" s="1"/>
  <c r="D45" i="8"/>
  <c r="D102" i="8" s="1"/>
  <c r="D55" i="8"/>
  <c r="D112" i="8" s="1"/>
  <c r="D41" i="8"/>
  <c r="D98" i="8" s="1"/>
  <c r="D58" i="8"/>
  <c r="D115" i="8" s="1"/>
  <c r="D48" i="8"/>
  <c r="D105" i="8" s="1"/>
  <c r="D53" i="8"/>
  <c r="D82" i="8" s="1"/>
  <c r="D39" i="8"/>
  <c r="D68" i="8" s="1"/>
  <c r="D46" i="8"/>
  <c r="D103" i="8" s="1"/>
  <c r="D40" i="8"/>
  <c r="D97" i="8" s="1"/>
  <c r="D73" i="8"/>
  <c r="D101" i="8"/>
  <c r="D108" i="8"/>
  <c r="D80" i="8"/>
  <c r="D78" i="8"/>
  <c r="D106" i="8"/>
  <c r="D107" i="8" l="1"/>
  <c r="E50" i="8" s="1"/>
  <c r="D111" i="8"/>
  <c r="D72" i="8"/>
  <c r="E43" i="8" s="1"/>
  <c r="E72" i="8" s="1"/>
  <c r="D104" i="8"/>
  <c r="D76" i="8"/>
  <c r="D86" i="8"/>
  <c r="E57" i="8" s="1"/>
  <c r="E114" i="8" s="1"/>
  <c r="D70" i="8"/>
  <c r="E41" i="8" s="1"/>
  <c r="E70" i="8" s="1"/>
  <c r="D110" i="8"/>
  <c r="E53" i="8" s="1"/>
  <c r="E82" i="8" s="1"/>
  <c r="D84" i="8"/>
  <c r="E55" i="8" s="1"/>
  <c r="D87" i="8"/>
  <c r="E58" i="8" s="1"/>
  <c r="E115" i="8" s="1"/>
  <c r="D77" i="8"/>
  <c r="E48" i="8" s="1"/>
  <c r="D74" i="8"/>
  <c r="E45" i="8" s="1"/>
  <c r="E74" i="8" s="1"/>
  <c r="E51" i="8"/>
  <c r="E54" i="8"/>
  <c r="E44" i="8"/>
  <c r="E73" i="8" s="1"/>
  <c r="E49" i="8"/>
  <c r="D71" i="8"/>
  <c r="E42" i="8" s="1"/>
  <c r="D69" i="8"/>
  <c r="E40" i="8" s="1"/>
  <c r="D75" i="8"/>
  <c r="E46" i="8" s="1"/>
  <c r="E103" i="8" s="1"/>
  <c r="D85" i="8"/>
  <c r="D81" i="8"/>
  <c r="E52" i="8" s="1"/>
  <c r="D96" i="8"/>
  <c r="E39" i="8" s="1"/>
  <c r="E47" i="8" l="1"/>
  <c r="E104" i="8" s="1"/>
  <c r="E87" i="8"/>
  <c r="F58" i="8" s="1"/>
  <c r="F115" i="8" s="1"/>
  <c r="E100" i="8"/>
  <c r="F43" i="8" s="1"/>
  <c r="E110" i="8"/>
  <c r="F53" i="8" s="1"/>
  <c r="E56" i="8"/>
  <c r="E85" i="8" s="1"/>
  <c r="E107" i="8"/>
  <c r="E75" i="8"/>
  <c r="F46" i="8" s="1"/>
  <c r="E98" i="8"/>
  <c r="F41" i="8" s="1"/>
  <c r="E69" i="8"/>
  <c r="E97" i="8"/>
  <c r="E101" i="8"/>
  <c r="F44" i="8" s="1"/>
  <c r="E102" i="8"/>
  <c r="F45" i="8" s="1"/>
  <c r="E79" i="8"/>
  <c r="E68" i="8"/>
  <c r="E96" i="8"/>
  <c r="E111" i="8"/>
  <c r="E99" i="8"/>
  <c r="E71" i="8"/>
  <c r="F42" i="8" s="1"/>
  <c r="E83" i="8"/>
  <c r="E106" i="8"/>
  <c r="E84" i="8"/>
  <c r="E80" i="8"/>
  <c r="E105" i="8"/>
  <c r="E86" i="8"/>
  <c r="F57" i="8" s="1"/>
  <c r="E77" i="8"/>
  <c r="E112" i="8"/>
  <c r="E108" i="8"/>
  <c r="E78" i="8"/>
  <c r="E81" i="8"/>
  <c r="E109" i="8"/>
  <c r="E76" i="8" l="1"/>
  <c r="F47" i="8" s="1"/>
  <c r="F104" i="8" s="1"/>
  <c r="F87" i="8"/>
  <c r="G58" i="8" s="1"/>
  <c r="F48" i="8"/>
  <c r="F105" i="8" s="1"/>
  <c r="E113" i="8"/>
  <c r="F56" i="8" s="1"/>
  <c r="F113" i="8" s="1"/>
  <c r="F40" i="8"/>
  <c r="F97" i="8" s="1"/>
  <c r="F52" i="8"/>
  <c r="F49" i="8"/>
  <c r="F78" i="8" s="1"/>
  <c r="F55" i="8"/>
  <c r="F84" i="8" s="1"/>
  <c r="F50" i="8"/>
  <c r="F107" i="8" s="1"/>
  <c r="F39" i="8"/>
  <c r="F51" i="8"/>
  <c r="F80" i="8" s="1"/>
  <c r="F54" i="8"/>
  <c r="F103" i="8"/>
  <c r="F74" i="8"/>
  <c r="F75" i="8"/>
  <c r="F70" i="8"/>
  <c r="F114" i="8"/>
  <c r="F99" i="8"/>
  <c r="F98" i="8"/>
  <c r="F102" i="8"/>
  <c r="F101" i="8"/>
  <c r="F71" i="8"/>
  <c r="F73" i="8"/>
  <c r="F72" i="8"/>
  <c r="F100" i="8"/>
  <c r="F82" i="8"/>
  <c r="F110" i="8"/>
  <c r="F69" i="8" l="1"/>
  <c r="G40" i="8" s="1"/>
  <c r="G69" i="8" s="1"/>
  <c r="F76" i="8"/>
  <c r="G47" i="8" s="1"/>
  <c r="G44" i="8"/>
  <c r="G73" i="8" s="1"/>
  <c r="G45" i="8"/>
  <c r="G46" i="8"/>
  <c r="G103" i="8" s="1"/>
  <c r="G41" i="8"/>
  <c r="G98" i="8" s="1"/>
  <c r="F79" i="8"/>
  <c r="G50" i="8" s="1"/>
  <c r="G79" i="8" s="1"/>
  <c r="F108" i="8"/>
  <c r="G51" i="8" s="1"/>
  <c r="G42" i="8"/>
  <c r="G99" i="8" s="1"/>
  <c r="G53" i="8"/>
  <c r="F85" i="8"/>
  <c r="G56" i="8" s="1"/>
  <c r="G43" i="8"/>
  <c r="F112" i="8"/>
  <c r="G55" i="8" s="1"/>
  <c r="F77" i="8"/>
  <c r="G48" i="8" s="1"/>
  <c r="F86" i="8"/>
  <c r="F106" i="8"/>
  <c r="G49" i="8" s="1"/>
  <c r="F96" i="8"/>
  <c r="F68" i="8"/>
  <c r="F83" i="8"/>
  <c r="F111" i="8"/>
  <c r="G115" i="8"/>
  <c r="F81" i="8"/>
  <c r="F109" i="8"/>
  <c r="G87" i="8"/>
  <c r="G39" i="8" l="1"/>
  <c r="G68" i="8" s="1"/>
  <c r="G75" i="8"/>
  <c r="H46" i="8" s="1"/>
  <c r="G70" i="8"/>
  <c r="H41" i="8" s="1"/>
  <c r="G71" i="8"/>
  <c r="H42" i="8" s="1"/>
  <c r="H58" i="8"/>
  <c r="G52" i="8"/>
  <c r="G109" i="8" s="1"/>
  <c r="G85" i="8"/>
  <c r="G113" i="8"/>
  <c r="G57" i="8"/>
  <c r="G86" i="8" s="1"/>
  <c r="G54" i="8"/>
  <c r="G77" i="8"/>
  <c r="G105" i="8"/>
  <c r="G97" i="8"/>
  <c r="H40" i="8" s="1"/>
  <c r="G101" i="8"/>
  <c r="H44" i="8" s="1"/>
  <c r="G107" i="8"/>
  <c r="H50" i="8" s="1"/>
  <c r="G102" i="8"/>
  <c r="G74" i="8"/>
  <c r="G104" i="8"/>
  <c r="G76" i="8"/>
  <c r="G112" i="8"/>
  <c r="G100" i="8"/>
  <c r="G80" i="8"/>
  <c r="G108" i="8"/>
  <c r="G72" i="8"/>
  <c r="G84" i="8"/>
  <c r="G82" i="8"/>
  <c r="G110" i="8"/>
  <c r="G78" i="8"/>
  <c r="G106" i="8"/>
  <c r="G96" i="8" l="1"/>
  <c r="H39" i="8" s="1"/>
  <c r="G81" i="8"/>
  <c r="H52" i="8" s="1"/>
  <c r="Q40" i="8"/>
  <c r="Q58" i="8"/>
  <c r="Q42" i="8"/>
  <c r="Q50" i="8"/>
  <c r="Q46" i="8"/>
  <c r="Q44" i="8"/>
  <c r="Q41" i="8"/>
  <c r="H48" i="8"/>
  <c r="H49" i="8"/>
  <c r="H53" i="8"/>
  <c r="H43" i="8"/>
  <c r="G114" i="8"/>
  <c r="H57" i="8" s="1"/>
  <c r="H56" i="8"/>
  <c r="H55" i="8"/>
  <c r="H51" i="8"/>
  <c r="H47" i="8"/>
  <c r="H45" i="8"/>
  <c r="G111" i="8"/>
  <c r="G83" i="8"/>
  <c r="Q52" i="8" l="1"/>
  <c r="H54" i="8"/>
  <c r="Q56" i="8"/>
  <c r="Q55" i="8"/>
  <c r="Q57" i="8"/>
  <c r="Q49" i="8"/>
  <c r="Q39" i="8"/>
  <c r="Q48" i="8"/>
  <c r="Q43" i="8"/>
  <c r="Q53" i="8"/>
  <c r="Q45" i="8"/>
  <c r="Q47" i="8"/>
  <c r="Q51" i="8"/>
  <c r="C95" i="8"/>
  <c r="C33" i="8"/>
  <c r="Q54" i="8" l="1"/>
  <c r="D38" i="8"/>
  <c r="D33" i="8" l="1"/>
  <c r="D67" i="8"/>
  <c r="D95" i="8"/>
  <c r="K33" i="8"/>
  <c r="K35" i="8"/>
  <c r="J35" i="8"/>
  <c r="E38" i="8" l="1"/>
  <c r="E33" i="8" l="1"/>
  <c r="E67" i="8"/>
  <c r="E95" i="8"/>
  <c r="L33" i="8"/>
  <c r="L35" i="8"/>
  <c r="F38" i="8" l="1"/>
  <c r="M33" i="8"/>
  <c r="M35" i="8"/>
  <c r="F95" i="8" l="1"/>
  <c r="F67" i="8"/>
  <c r="F33" i="8"/>
  <c r="N33" i="8"/>
  <c r="N35" i="8"/>
  <c r="G38" i="8" l="1"/>
  <c r="G33" i="8" s="1"/>
  <c r="O33" i="8"/>
  <c r="O35" i="8"/>
  <c r="G67" i="8" l="1"/>
  <c r="G95" i="8"/>
  <c r="H38" i="8" l="1"/>
  <c r="Q38" i="8" l="1"/>
  <c r="H33" i="8"/>
</calcChain>
</file>

<file path=xl/sharedStrings.xml><?xml version="1.0" encoding="utf-8"?>
<sst xmlns="http://schemas.openxmlformats.org/spreadsheetml/2006/main" count="78" uniqueCount="63">
  <si>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</si>
  <si>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</si>
  <si>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</si>
  <si>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</si>
  <si>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</si>
  <si>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</si>
  <si>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</si>
  <si>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</si>
  <si>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</si>
  <si>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</si>
  <si>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</si>
  <si>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</si>
  <si>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</si>
  <si>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</si>
  <si>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</si>
  <si>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</si>
  <si>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</si>
  <si>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BUILDING INSTALLATION</t>
  </si>
  <si>
    <t>2000-01</t>
  </si>
  <si>
    <t>2001-02</t>
  </si>
  <si>
    <t>2002-03</t>
  </si>
  <si>
    <t>2003-04</t>
  </si>
  <si>
    <t>2004-05</t>
  </si>
  <si>
    <t>Total</t>
  </si>
  <si>
    <t>IN-HOUSE SOFTWARE</t>
  </si>
  <si>
    <t>Asset Class</t>
  </si>
  <si>
    <t>Part 23</t>
  </si>
  <si>
    <t>Cost of Debt</t>
  </si>
  <si>
    <t>Cost of Equity</t>
  </si>
  <si>
    <t>Gearing</t>
  </si>
  <si>
    <t>WACC</t>
  </si>
  <si>
    <t>Inflation</t>
  </si>
  <si>
    <t>Modelled Capex</t>
  </si>
  <si>
    <t>Capex</t>
  </si>
  <si>
    <t>Opening Asset Base</t>
  </si>
  <si>
    <t>Equity raising costs</t>
  </si>
  <si>
    <t>Cost of equity</t>
  </si>
  <si>
    <t>Financing</t>
  </si>
  <si>
    <t>Indexation</t>
  </si>
  <si>
    <t>Equity Raising Costs (Powerlink 2007)</t>
  </si>
  <si>
    <t>AC FILTERS</t>
  </si>
  <si>
    <t>AC SWITCHYARD</t>
  </si>
  <si>
    <t>AUXILIARY SYSTEMS</t>
  </si>
  <si>
    <t>CABLE</t>
  </si>
  <si>
    <t>CONTROL SYSTEM</t>
  </si>
  <si>
    <t>CONVERTER TRANSFORMER</t>
  </si>
  <si>
    <t>DC FILTER</t>
  </si>
  <si>
    <t>DC SWITCHYARD</t>
  </si>
  <si>
    <t>EASEMENT</t>
  </si>
  <si>
    <t>FREEHOLD LAND</t>
  </si>
  <si>
    <t>MEASURING DEVICES</t>
  </si>
  <si>
    <t>MOTOR VEHICLES</t>
  </si>
  <si>
    <t>OTHER</t>
  </si>
  <si>
    <t>OVERHEAD LINES</t>
  </si>
  <si>
    <t>SMOOTHING REACTOR</t>
  </si>
  <si>
    <t>STATION POWER SUPPLY</t>
  </si>
  <si>
    <t>SWITCHYARD COMPONENTS</t>
  </si>
  <si>
    <t>VALVE COOLING</t>
  </si>
  <si>
    <t>VALVE HALL</t>
  </si>
  <si>
    <t>Fixed Asset Register Values</t>
  </si>
  <si>
    <t>ASIC percentages</t>
  </si>
  <si>
    <t>WACC (nominal)</t>
  </si>
  <si>
    <t>WACC (real)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</si>
</sst>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A7D00"/>
      <name val="Arial Nova"/>
      <family val="2"/>
    </font>
    <font>
      <b/>
      <sz val="15"/>
      <color theme="3"/>
      <name val="Calibri"/>
      <family val="2"/>
      <scheme val="minor"/>
    </font>
    <font>
      <sz val="8"/>
      <color rgb="FF3F3F76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3"/>
      <color theme="4" tint="0.39994506668294322"/>
      <name val="Calibri"/>
      <family val="2"/>
      <scheme val="minor"/>
    </font>
    <font>
      <b/>
      <sz val="9"/>
      <color rgb="FF3F3F3F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4" tint="0.39994506668294322"/>
      </bottom>
      <diagonal/>
    </border>
    <border>
      <left style="thick">
        <color rgb="FF3F3F3F"/>
      </left>
      <right style="thick">
        <color rgb="FF3F3F3F"/>
      </right>
      <top style="thick">
        <color rgb="FF3F3F3F"/>
      </top>
      <bottom style="thick">
        <color rgb="FF3F3F3F"/>
      </bottom>
      <diagonal/>
    </border>
  </borders>
  <cellStyleXfs count="9">
    <xf numFmtId="0" fontId="0" fillId="0" borderId="0"/>
    <xf numFmtId="3" fontId="2" fillId="2" borderId="1" applyAlignment="0" applyProtection="0"/>
    <xf numFmtId="0" fontId="7" fillId="0" borderId="5" applyNumberFormat="0" applyFill="0" applyAlignment="0" applyProtection="0"/>
    <xf numFmtId="0" fontId="2" fillId="0" borderId="2" applyNumberFormat="0" applyFill="0" applyAlignment="0" applyProtection="0"/>
    <xf numFmtId="9" fontId="1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3" borderId="1" applyNumberFormat="0" applyAlignment="0" applyProtection="0"/>
    <xf numFmtId="0" fontId="6" fillId="4" borderId="4" applyNumberFormat="0" applyAlignment="0" applyProtection="0"/>
    <xf numFmtId="0" fontId="8" fillId="2" borderId="6" applyNumberFormat="0" applyAlignment="0" applyProtection="0"/>
  </cellStyleXfs>
  <cellXfs count="22">
    <xf numFmtId="0" fontId="0" fillId="0" borderId="0" xfId="0"/>
    <xf numFmtId="3" fontId="2" fillId="2" borderId="1" xfId="1"/>
    <xf numFmtId="0" fontId="7" fillId="0" borderId="5" xfId="2"/>
    <xf numFmtId="0" fontId="2" fillId="0" borderId="2" xfId="3"/>
    <xf numFmtId="164" fontId="0" fillId="0" borderId="0" xfId="0" applyNumberFormat="1"/>
    <xf numFmtId="165" fontId="0" fillId="0" borderId="0" xfId="4" applyNumberFormat="1" applyFont="1"/>
    <xf numFmtId="43" fontId="0" fillId="0" borderId="0" xfId="0" applyNumberFormat="1"/>
    <xf numFmtId="0" fontId="3" fillId="0" borderId="3" xfId="5"/>
    <xf numFmtId="164" fontId="2" fillId="2" borderId="1" xfId="1" applyNumberFormat="1"/>
    <xf numFmtId="10" fontId="0" fillId="0" borderId="0" xfId="4" applyNumberFormat="1" applyFont="1"/>
    <xf numFmtId="10" fontId="0" fillId="0" borderId="0" xfId="0" applyNumberFormat="1"/>
    <xf numFmtId="0" fontId="4" fillId="3" borderId="1" xfId="6"/>
    <xf numFmtId="9" fontId="4" fillId="3" borderId="1" xfId="6" applyNumberFormat="1"/>
    <xf numFmtId="43" fontId="6" fillId="4" borderId="4" xfId="7" applyNumberFormat="1"/>
    <xf numFmtId="3" fontId="4" fillId="3" borderId="1" xfId="6" applyNumberFormat="1"/>
    <xf numFmtId="3" fontId="8" fillId="2" borderId="6" xfId="8" applyNumberFormat="1"/>
    <xf numFmtId="165" fontId="4" fillId="3" borderId="1" xfId="6" applyNumberFormat="1"/>
    <xf numFmtId="10" fontId="4" fillId="3" borderId="1" xfId="6" applyNumberFormat="1"/>
    <xf numFmtId="164" fontId="4" fillId="3" borderId="1" xfId="6" applyNumberFormat="1"/>
    <xf numFmtId="10" fontId="2" fillId="0" borderId="2" xfId="3" applyNumberFormat="1"/>
    <xf numFmtId="3" fontId="0" fillId="0" borderId="0" xfId="0" applyNumberFormat="1"/>
    <xf numFmtId="10" fontId="2" fillId="5" borderId="2" xfId="3" applyNumberFormat="1" applyFill="1"/>
  </cellXfs>
  <cellStyles count="9">
    <cellStyle name="Calculation" xfId="1" builtinId="22" customBuiltin="1"/>
    <cellStyle name="Check Cell" xfId="7" builtinId="23" customBuiltin="1"/>
    <cellStyle name="Heading 1" xfId="5" builtinId="16" customBuiltin="1"/>
    <cellStyle name="Heading 2" xfId="2" builtinId="17" customBuiltin="1"/>
    <cellStyle name="Input" xfId="6" builtinId="20" customBuiltin="1"/>
    <cellStyle name="Linked Cell" xfId="3" builtinId="24" customBuiltin="1"/>
    <cellStyle name="Normal" xfId="0" builtinId="0"/>
    <cellStyle name="Output" xfId="8" builtinId="21" customBuiltin="1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E8D0-F9E5-4771-8D2A-5C705B2C9B74}">
  <dimension ref="A2:AC29"/>
  <sheetViews>
    <sheetView zoomScaleNormal="100" workbookViewId="0">
      <selection activeCell="K51" sqref="K51"/>
    </sheetView>
  </sheetViews>
  <sheetFormatPr defaultRowHeight="14.5" x14ac:dyDescent="0.35"/>
  <cols>
    <col min="1" max="1" width="26.26953125" bestFit="1" customWidth="1"/>
    <col min="5" max="5" width="26.26953125" bestFit="1" customWidth="1"/>
    <col min="6" max="6" width="13.26953125" bestFit="1" customWidth="1"/>
    <col min="8" max="8" width="13.26953125" bestFit="1" customWidth="1"/>
    <col min="9" max="9" width="14.26953125" bestFit="1" customWidth="1"/>
    <col min="10" max="13" width="15.26953125" bestFit="1" customWidth="1"/>
    <col min="14" max="14" width="11.54296875" bestFit="1" customWidth="1"/>
    <col min="15" max="15" width="13.26953125" bestFit="1" customWidth="1"/>
    <col min="16" max="16" width="11.54296875" bestFit="1" customWidth="1"/>
    <col min="17" max="19" width="13.26953125" bestFit="1" customWidth="1"/>
    <col min="20" max="20" width="9.54296875" bestFit="1" customWidth="1"/>
    <col min="21" max="21" width="13.26953125" bestFit="1" customWidth="1"/>
    <col min="22" max="22" width="10.54296875" bestFit="1" customWidth="1"/>
    <col min="23" max="23" width="10.54296875" customWidth="1"/>
    <col min="24" max="24" width="10.54296875" bestFit="1" customWidth="1"/>
    <col min="25" max="25" width="11.54296875" bestFit="1" customWidth="1"/>
    <col min="26" max="26" width="14.26953125" bestFit="1" customWidth="1"/>
    <col min="27" max="29" width="13.26953125" bestFit="1" customWidth="1"/>
    <col min="31" max="31" width="15.26953125" bestFit="1" customWidth="1"/>
  </cols>
  <sheetData>
    <row r="2" spans="5:29" x14ac:dyDescent="0.35">
      <c r="F2" s="4"/>
      <c r="G2" t="s">
        <v>23</v>
      </c>
      <c r="H2" s="6">
        <f t="shared" ref="H2:AB2" si="0">SUM(H9:H29)</f>
        <v>8168680.8659287374</v>
      </c>
      <c r="I2" s="6">
        <f t="shared" si="0"/>
        <v>17129331.257950872</v>
      </c>
      <c r="J2" s="6">
        <f t="shared" si="0"/>
        <v>128304250.91056433</v>
      </c>
      <c r="K2" s="6">
        <f t="shared" si="0"/>
        <v>132374919.07926589</v>
      </c>
      <c r="L2" s="6">
        <f>SUM(L9:L29)</f>
        <v>335317211.00951982</v>
      </c>
      <c r="M2" s="6">
        <f>SUM(M9:M29)</f>
        <v>159438300.98523208</v>
      </c>
      <c r="N2" s="6">
        <f t="shared" si="0"/>
        <v>233417.12</v>
      </c>
      <c r="O2" s="6">
        <f t="shared" si="0"/>
        <v>537140.19999999995</v>
      </c>
      <c r="P2" s="6">
        <f t="shared" si="0"/>
        <v>145028.26999999999</v>
      </c>
      <c r="Q2" s="6">
        <f t="shared" si="0"/>
        <v>738451.86</v>
      </c>
      <c r="R2" s="6">
        <f t="shared" si="0"/>
        <v>525369</v>
      </c>
      <c r="S2" s="6">
        <f t="shared" si="0"/>
        <v>1531255</v>
      </c>
      <c r="T2" s="6">
        <f t="shared" si="0"/>
        <v>4850</v>
      </c>
      <c r="U2" s="6">
        <f t="shared" si="0"/>
        <v>980472.68</v>
      </c>
      <c r="V2" s="6">
        <f t="shared" si="0"/>
        <v>27400</v>
      </c>
      <c r="W2" s="6">
        <f t="shared" si="0"/>
        <v>0</v>
      </c>
      <c r="X2" s="6">
        <f t="shared" si="0"/>
        <v>42411.9</v>
      </c>
      <c r="Y2" s="6">
        <f t="shared" si="0"/>
        <v>96831.85</v>
      </c>
      <c r="Z2" s="6">
        <f t="shared" si="0"/>
        <v>6519688.7800000003</v>
      </c>
      <c r="AA2" s="6">
        <f t="shared" si="0"/>
        <v>1495453.48</v>
      </c>
      <c r="AB2" s="6">
        <f t="shared" si="0"/>
        <v>4698707.8599999994</v>
      </c>
      <c r="AC2" s="6">
        <f>SUM(AC9:AC29)</f>
        <v>5228671.7500000009</v>
      </c>
    </row>
    <row r="4" spans="5:29" x14ac:dyDescent="0.35">
      <c r="F4" s="4"/>
    </row>
    <row r="5" spans="5:29" x14ac:dyDescent="0.35">
      <c r="F5" s="4"/>
      <c r="O5" s="6"/>
    </row>
    <row r="6" spans="5:29" x14ac:dyDescent="0.35">
      <c r="G6" s="11" t="s">
        <v>60</v>
      </c>
      <c r="H6" s="16">
        <v>1.0462839493684532E-2</v>
      </c>
      <c r="I6" s="16">
        <v>2.1940071662441763E-2</v>
      </c>
      <c r="J6" s="16">
        <v>0.1643382579963277</v>
      </c>
      <c r="K6" s="16">
        <v>0.16955216564925357</v>
      </c>
      <c r="L6" s="16">
        <v>0.4294904178342715</v>
      </c>
      <c r="M6" s="16">
        <v>0.20421624736402097</v>
      </c>
    </row>
    <row r="7" spans="5:29" ht="15" thickBot="1" x14ac:dyDescent="0.4">
      <c r="H7" s="5"/>
      <c r="I7" s="5"/>
      <c r="J7" s="5"/>
      <c r="K7" s="5"/>
      <c r="L7" s="5"/>
      <c r="M7" s="5"/>
    </row>
    <row r="8" spans="5:29" ht="20.5" thickTop="1" thickBot="1" x14ac:dyDescent="0.5">
      <c r="F8" s="7" t="s">
        <v>59</v>
      </c>
      <c r="H8" s="7" t="s">
        <v>18</v>
      </c>
      <c r="I8" s="7" t="s">
        <v>19</v>
      </c>
      <c r="J8" s="7" t="s">
        <v>20</v>
      </c>
      <c r="K8" s="7" t="s">
        <v>21</v>
      </c>
      <c r="L8" s="7" t="s">
        <v>22</v>
      </c>
      <c r="M8" s="7" t="s">
        <v>0</v>
      </c>
      <c r="N8" s="7" t="s">
        <v>1</v>
      </c>
      <c r="O8" s="7" t="s">
        <v>2</v>
      </c>
      <c r="P8" s="7" t="s">
        <v>3</v>
      </c>
      <c r="Q8" s="7" t="s">
        <v>4</v>
      </c>
      <c r="R8" s="7" t="s">
        <v>5</v>
      </c>
      <c r="S8" s="7" t="s">
        <v>6</v>
      </c>
      <c r="T8" s="7" t="s">
        <v>7</v>
      </c>
      <c r="U8" s="7" t="s">
        <v>8</v>
      </c>
      <c r="V8" s="7" t="s">
        <v>9</v>
      </c>
      <c r="W8" s="7" t="s">
        <v>10</v>
      </c>
      <c r="X8" s="7" t="s">
        <v>11</v>
      </c>
      <c r="Y8" s="7" t="s">
        <v>12</v>
      </c>
      <c r="Z8" s="7" t="s">
        <v>13</v>
      </c>
      <c r="AA8" s="7" t="s">
        <v>14</v>
      </c>
      <c r="AB8" s="7" t="s">
        <v>15</v>
      </c>
      <c r="AC8" s="7" t="s">
        <v>16</v>
      </c>
    </row>
    <row r="9" spans="5:29" ht="15" thickTop="1" x14ac:dyDescent="0.35">
      <c r="E9" s="14" t="s">
        <v>40</v>
      </c>
      <c r="F9" s="18">
        <v>9843924.7774833664</v>
      </c>
      <c r="H9" s="1">
        <f>$F9*H$6</f>
        <v>102995.40493471269</v>
      </c>
      <c r="I9" s="1">
        <f t="shared" ref="I9:M24" si="1">$F9*I$6</f>
        <v>215976.41505767114</v>
      </c>
      <c r="J9" s="1">
        <f t="shared" si="1"/>
        <v>1617733.4497785042</v>
      </c>
      <c r="K9" s="1">
        <f t="shared" si="1"/>
        <v>1669058.7645106514</v>
      </c>
      <c r="L9" s="1">
        <f t="shared" si="1"/>
        <v>4227871.3658104688</v>
      </c>
      <c r="M9" s="1">
        <f t="shared" si="1"/>
        <v>2010289.3773913581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</row>
    <row r="10" spans="5:29" x14ac:dyDescent="0.35">
      <c r="E10" s="14" t="s">
        <v>41</v>
      </c>
      <c r="F10" s="18">
        <v>5761591.0535904905</v>
      </c>
      <c r="H10" s="1">
        <f t="shared" ref="H10:H16" si="2">$F10*H$6</f>
        <v>60282.602421966061</v>
      </c>
      <c r="I10" s="1">
        <f t="shared" si="1"/>
        <v>126409.7206054587</v>
      </c>
      <c r="J10" s="1">
        <f t="shared" si="1"/>
        <v>946849.83703428763</v>
      </c>
      <c r="K10" s="1">
        <f t="shared" si="1"/>
        <v>976890.24072163226</v>
      </c>
      <c r="L10" s="1">
        <f t="shared" si="1"/>
        <v>2474548.1489967802</v>
      </c>
      <c r="M10" s="1">
        <f t="shared" si="1"/>
        <v>1176610.5038103659</v>
      </c>
      <c r="N10" s="18">
        <v>0</v>
      </c>
      <c r="O10" s="18">
        <v>0</v>
      </c>
      <c r="P10" s="18">
        <v>0</v>
      </c>
      <c r="Q10" s="18">
        <v>422160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2646853.8499999996</v>
      </c>
      <c r="AC10" s="18">
        <v>1028090.45</v>
      </c>
    </row>
    <row r="11" spans="5:29" x14ac:dyDescent="0.35">
      <c r="E11" s="14" t="s">
        <v>42</v>
      </c>
      <c r="F11" s="18">
        <v>10834053.80813233</v>
      </c>
      <c r="H11" s="1">
        <f t="shared" si="2"/>
        <v>113354.96606043025</v>
      </c>
      <c r="I11" s="1">
        <f t="shared" si="1"/>
        <v>237699.91694517341</v>
      </c>
      <c r="J11" s="1">
        <f t="shared" si="1"/>
        <v>1780449.5298669476</v>
      </c>
      <c r="K11" s="1">
        <f t="shared" si="1"/>
        <v>1836937.2859293793</v>
      </c>
      <c r="L11" s="1">
        <f t="shared" si="1"/>
        <v>4653122.2968937345</v>
      </c>
      <c r="M11" s="1">
        <f t="shared" si="1"/>
        <v>2212489.8124366654</v>
      </c>
      <c r="N11" s="18">
        <v>0</v>
      </c>
      <c r="O11" s="18">
        <v>0</v>
      </c>
      <c r="P11" s="18">
        <v>6727.27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</row>
    <row r="12" spans="5:29" x14ac:dyDescent="0.35">
      <c r="E12" s="14" t="s">
        <v>17</v>
      </c>
      <c r="F12" s="18">
        <v>14435971.116828181</v>
      </c>
      <c r="H12" s="1">
        <f t="shared" si="2"/>
        <v>151041.24873083908</v>
      </c>
      <c r="I12" s="1">
        <f t="shared" si="1"/>
        <v>316726.24082014972</v>
      </c>
      <c r="J12" s="1">
        <f t="shared" si="1"/>
        <v>2372382.3458248447</v>
      </c>
      <c r="K12" s="1">
        <f t="shared" si="1"/>
        <v>2447650.1661082916</v>
      </c>
      <c r="L12" s="1">
        <f t="shared" si="1"/>
        <v>6200111.2668100102</v>
      </c>
      <c r="M12" s="1">
        <f t="shared" si="1"/>
        <v>2948059.8485340457</v>
      </c>
      <c r="N12" s="18">
        <v>55376.219999999994</v>
      </c>
      <c r="O12" s="18">
        <v>14357</v>
      </c>
      <c r="P12" s="18">
        <v>1144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</row>
    <row r="13" spans="5:29" x14ac:dyDescent="0.35">
      <c r="E13" s="14" t="s">
        <v>43</v>
      </c>
      <c r="F13" s="18">
        <v>466409286.27525043</v>
      </c>
      <c r="H13" s="1">
        <f t="shared" si="2"/>
        <v>4879965.5006619049</v>
      </c>
      <c r="I13" s="1">
        <f t="shared" si="1"/>
        <v>10233053.16490731</v>
      </c>
      <c r="J13" s="1">
        <f t="shared" si="1"/>
        <v>76648889.619785175</v>
      </c>
      <c r="K13" s="1">
        <f t="shared" si="1"/>
        <v>79080704.566891387</v>
      </c>
      <c r="L13" s="1">
        <f t="shared" si="1"/>
        <v>200318319.24414167</v>
      </c>
      <c r="M13" s="1">
        <f t="shared" si="1"/>
        <v>95248354.178863019</v>
      </c>
      <c r="N13" s="18">
        <v>121405.5</v>
      </c>
      <c r="O13" s="18">
        <v>0</v>
      </c>
      <c r="P13" s="18">
        <v>137157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6394951.0200000005</v>
      </c>
      <c r="AA13" s="18">
        <v>179671.63</v>
      </c>
      <c r="AB13" s="18">
        <v>59267.7</v>
      </c>
      <c r="AC13" s="18">
        <v>0</v>
      </c>
    </row>
    <row r="14" spans="5:29" x14ac:dyDescent="0.35">
      <c r="E14" s="14" t="s">
        <v>44</v>
      </c>
      <c r="F14" s="18">
        <v>3614028.327397739</v>
      </c>
      <c r="H14" s="1">
        <f t="shared" si="2"/>
        <v>37812.998315191719</v>
      </c>
      <c r="I14" s="1">
        <f t="shared" si="1"/>
        <v>79292.040493200941</v>
      </c>
      <c r="J14" s="1">
        <f t="shared" si="1"/>
        <v>593923.11967392627</v>
      </c>
      <c r="K14" s="1">
        <f t="shared" si="1"/>
        <v>612766.32962803624</v>
      </c>
      <c r="L14" s="1">
        <f t="shared" si="1"/>
        <v>1552190.5363989484</v>
      </c>
      <c r="M14" s="1">
        <f t="shared" si="1"/>
        <v>738043.30288843566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</row>
    <row r="15" spans="5:29" x14ac:dyDescent="0.35">
      <c r="E15" s="14" t="s">
        <v>45</v>
      </c>
      <c r="F15" s="18">
        <v>145573259.69396821</v>
      </c>
      <c r="H15" s="1">
        <f t="shared" si="2"/>
        <v>1523109.6507504452</v>
      </c>
      <c r="I15" s="1">
        <f t="shared" si="1"/>
        <v>3193887.7498209076</v>
      </c>
      <c r="J15" s="1">
        <f t="shared" si="1"/>
        <v>23923255.90895376</v>
      </c>
      <c r="K15" s="1">
        <f t="shared" si="1"/>
        <v>24682261.441733506</v>
      </c>
      <c r="L15" s="1">
        <f t="shared" si="1"/>
        <v>62522320.131459318</v>
      </c>
      <c r="M15" s="1">
        <f t="shared" si="1"/>
        <v>29728424.811250273</v>
      </c>
      <c r="N15" s="18">
        <v>38042</v>
      </c>
      <c r="O15" s="18">
        <v>431363.2</v>
      </c>
      <c r="P15" s="18">
        <v>0</v>
      </c>
      <c r="Q15" s="18">
        <v>136421.85999999999</v>
      </c>
      <c r="R15" s="18">
        <v>505369</v>
      </c>
      <c r="S15" s="18">
        <v>1531255</v>
      </c>
      <c r="T15" s="18">
        <v>4850</v>
      </c>
      <c r="U15" s="18">
        <v>12590.91</v>
      </c>
      <c r="V15" s="18">
        <v>27400</v>
      </c>
      <c r="W15" s="18">
        <v>0</v>
      </c>
      <c r="X15" s="18">
        <v>0</v>
      </c>
      <c r="Y15" s="18">
        <v>96831.85</v>
      </c>
      <c r="Z15" s="18">
        <v>92866.09</v>
      </c>
      <c r="AA15" s="18">
        <v>1062341.9500000002</v>
      </c>
      <c r="AB15" s="18">
        <v>1502627.5899999999</v>
      </c>
      <c r="AC15" s="18">
        <v>4200581.3000000007</v>
      </c>
    </row>
    <row r="16" spans="5:29" x14ac:dyDescent="0.35">
      <c r="E16" s="14" t="s">
        <v>46</v>
      </c>
      <c r="F16" s="18">
        <v>214776.54059963711</v>
      </c>
      <c r="H16" s="1">
        <f t="shared" si="2"/>
        <v>2247.1724713028225</v>
      </c>
      <c r="I16" s="1">
        <f t="shared" si="1"/>
        <v>4712.2126921673707</v>
      </c>
      <c r="J16" s="1">
        <f t="shared" si="1"/>
        <v>35296.002540621914</v>
      </c>
      <c r="K16" s="1">
        <f t="shared" si="1"/>
        <v>36415.827589323308</v>
      </c>
      <c r="L16" s="1">
        <f t="shared" si="1"/>
        <v>92244.46616313752</v>
      </c>
      <c r="M16" s="1">
        <f t="shared" si="1"/>
        <v>43860.859143084184</v>
      </c>
      <c r="N16" s="18">
        <v>18593.400000000001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</row>
    <row r="17" spans="1:29" x14ac:dyDescent="0.35">
      <c r="E17" s="14" t="s">
        <v>47</v>
      </c>
      <c r="F17" s="18">
        <v>1185171.8292704334</v>
      </c>
      <c r="H17" s="1">
        <f t="shared" ref="H17:M29" si="3">$F17*H$6</f>
        <v>12400.262622093032</v>
      </c>
      <c r="I17" s="1">
        <f t="shared" si="1"/>
        <v>26002.754866500502</v>
      </c>
      <c r="J17" s="1">
        <f t="shared" si="1"/>
        <v>194769.07384862413</v>
      </c>
      <c r="K17" s="1">
        <f t="shared" si="1"/>
        <v>200948.4503192894</v>
      </c>
      <c r="L17" s="1">
        <f t="shared" si="1"/>
        <v>509019.9441587663</v>
      </c>
      <c r="M17" s="1">
        <f t="shared" si="1"/>
        <v>242031.34345516007</v>
      </c>
      <c r="N17" s="18">
        <v>0</v>
      </c>
      <c r="O17" s="18">
        <v>0</v>
      </c>
      <c r="P17" s="18">
        <v>0</v>
      </c>
      <c r="Q17" s="18">
        <v>179870</v>
      </c>
      <c r="R17" s="18">
        <v>20000</v>
      </c>
      <c r="S17" s="18">
        <v>0</v>
      </c>
      <c r="T17" s="18">
        <v>0</v>
      </c>
      <c r="U17" s="18">
        <v>967881.77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</row>
    <row r="18" spans="1:29" x14ac:dyDescent="0.35">
      <c r="A18" s="20"/>
      <c r="E18" s="14" t="s">
        <v>48</v>
      </c>
      <c r="F18" s="18">
        <v>6198025.4100000001</v>
      </c>
      <c r="H18" s="1">
        <f t="shared" si="3"/>
        <v>64848.945042608269</v>
      </c>
      <c r="I18" s="1">
        <f t="shared" si="1"/>
        <v>135985.12166103499</v>
      </c>
      <c r="J18" s="1">
        <f t="shared" si="1"/>
        <v>1018572.6988963748</v>
      </c>
      <c r="K18" s="1">
        <f t="shared" si="1"/>
        <v>1050888.6310146027</v>
      </c>
      <c r="L18" s="1">
        <f t="shared" si="1"/>
        <v>2661992.5230883318</v>
      </c>
      <c r="M18" s="1">
        <f t="shared" si="1"/>
        <v>1265737.4902970474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</row>
    <row r="19" spans="1:29" x14ac:dyDescent="0.35">
      <c r="E19" s="14" t="s">
        <v>49</v>
      </c>
      <c r="F19" s="18">
        <v>1954530.3199999998</v>
      </c>
      <c r="H19" s="1">
        <f t="shared" si="3"/>
        <v>20449.937023699866</v>
      </c>
      <c r="I19" s="1">
        <f t="shared" si="1"/>
        <v>42882.535287215229</v>
      </c>
      <c r="J19" s="1">
        <f t="shared" si="1"/>
        <v>321204.10798980494</v>
      </c>
      <c r="K19" s="1">
        <f t="shared" si="1"/>
        <v>331394.84858312854</v>
      </c>
      <c r="L19" s="1">
        <f t="shared" si="1"/>
        <v>839452.0438065523</v>
      </c>
      <c r="M19" s="1">
        <f t="shared" si="1"/>
        <v>399146.84730959905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</row>
    <row r="20" spans="1:29" x14ac:dyDescent="0.35">
      <c r="E20" s="14" t="s">
        <v>24</v>
      </c>
      <c r="F20" s="18">
        <v>0</v>
      </c>
      <c r="H20" s="1">
        <f t="shared" si="3"/>
        <v>0</v>
      </c>
      <c r="I20" s="1">
        <f t="shared" si="1"/>
        <v>0</v>
      </c>
      <c r="J20" s="1">
        <f t="shared" si="1"/>
        <v>0</v>
      </c>
      <c r="K20" s="1">
        <f t="shared" si="1"/>
        <v>0</v>
      </c>
      <c r="L20" s="1">
        <f t="shared" si="1"/>
        <v>0</v>
      </c>
      <c r="M20" s="1">
        <f t="shared" si="1"/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</row>
    <row r="21" spans="1:29" x14ac:dyDescent="0.35">
      <c r="E21" s="14" t="s">
        <v>50</v>
      </c>
      <c r="F21" s="18">
        <v>6312502.8118547183</v>
      </c>
      <c r="H21" s="1">
        <f t="shared" si="3"/>
        <v>66046.70372386821</v>
      </c>
      <c r="I21" s="1">
        <f t="shared" si="1"/>
        <v>138496.76406145765</v>
      </c>
      <c r="J21" s="1">
        <f t="shared" si="1"/>
        <v>1037385.7156971247</v>
      </c>
      <c r="K21" s="1">
        <f t="shared" si="1"/>
        <v>1070298.5224169702</v>
      </c>
      <c r="L21" s="1">
        <f t="shared" si="1"/>
        <v>2711159.4702434968</v>
      </c>
      <c r="M21" s="1">
        <f t="shared" si="1"/>
        <v>1289115.635711801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</row>
    <row r="22" spans="1:29" x14ac:dyDescent="0.35">
      <c r="E22" s="14" t="s">
        <v>51</v>
      </c>
      <c r="F22" s="18">
        <v>29793.23</v>
      </c>
      <c r="H22" s="1">
        <f t="shared" si="3"/>
        <v>311.72178348842681</v>
      </c>
      <c r="I22" s="1">
        <f t="shared" si="1"/>
        <v>653.66560125560977</v>
      </c>
      <c r="J22" s="1">
        <f t="shared" si="1"/>
        <v>4896.1675182839299</v>
      </c>
      <c r="K22" s="1">
        <f t="shared" si="1"/>
        <v>5051.5066681863109</v>
      </c>
      <c r="L22" s="1">
        <f t="shared" si="1"/>
        <v>12795.906801332552</v>
      </c>
      <c r="M22" s="1">
        <f t="shared" si="1"/>
        <v>6084.2616274531701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42411.9</v>
      </c>
      <c r="Y22" s="18">
        <v>0</v>
      </c>
      <c r="Z22" s="18">
        <v>31871.67</v>
      </c>
      <c r="AA22" s="18">
        <v>253439.9</v>
      </c>
      <c r="AB22" s="18">
        <v>55361.64</v>
      </c>
      <c r="AC22" s="18">
        <v>0</v>
      </c>
    </row>
    <row r="23" spans="1:29" x14ac:dyDescent="0.35">
      <c r="E23" s="14" t="s">
        <v>52</v>
      </c>
      <c r="F23" s="18">
        <v>2896959.2148188232</v>
      </c>
      <c r="H23" s="1">
        <f t="shared" si="3"/>
        <v>30310.419284399715</v>
      </c>
      <c r="I23" s="1">
        <f t="shared" si="1"/>
        <v>63559.492776296</v>
      </c>
      <c r="J23" s="1">
        <f t="shared" si="1"/>
        <v>476081.23084973468</v>
      </c>
      <c r="K23" s="1">
        <f t="shared" si="1"/>
        <v>491185.70867009269</v>
      </c>
      <c r="L23" s="1">
        <f t="shared" si="1"/>
        <v>1244216.2236213794</v>
      </c>
      <c r="M23" s="1">
        <f t="shared" si="1"/>
        <v>591606.13961692073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</row>
    <row r="24" spans="1:29" x14ac:dyDescent="0.35">
      <c r="E24" s="14" t="s">
        <v>53</v>
      </c>
      <c r="F24" s="18">
        <v>67232399.995399207</v>
      </c>
      <c r="H24" s="1">
        <f t="shared" si="3"/>
        <v>703441.80992705864</v>
      </c>
      <c r="I24" s="1">
        <f t="shared" si="1"/>
        <v>1475083.6739370078</v>
      </c>
      <c r="J24" s="1">
        <f t="shared" si="1"/>
        <v>11048855.496156216</v>
      </c>
      <c r="K24" s="1">
        <f t="shared" si="1"/>
        <v>11399399.021016801</v>
      </c>
      <c r="L24" s="1">
        <f t="shared" si="1"/>
        <v>28875671.566024877</v>
      </c>
      <c r="M24" s="1">
        <f t="shared" si="1"/>
        <v>13729948.428337246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91021</v>
      </c>
      <c r="AC24" s="18">
        <v>0</v>
      </c>
    </row>
    <row r="25" spans="1:29" x14ac:dyDescent="0.35">
      <c r="E25" s="14" t="s">
        <v>54</v>
      </c>
      <c r="F25" s="18">
        <v>1514449.9657666716</v>
      </c>
      <c r="H25" s="1">
        <f t="shared" si="3"/>
        <v>15845.44691303272</v>
      </c>
      <c r="I25" s="1">
        <f t="shared" si="3"/>
        <v>33227.140778103247</v>
      </c>
      <c r="J25" s="1">
        <f t="shared" si="3"/>
        <v>248882.06919669293</v>
      </c>
      <c r="K25" s="1">
        <f t="shared" si="3"/>
        <v>256778.27146317711</v>
      </c>
      <c r="L25" s="1">
        <f t="shared" si="3"/>
        <v>650441.74858622591</v>
      </c>
      <c r="M25" s="1">
        <f t="shared" si="3"/>
        <v>309275.28882943967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</row>
    <row r="26" spans="1:29" x14ac:dyDescent="0.35">
      <c r="E26" s="14" t="s">
        <v>55</v>
      </c>
      <c r="F26" s="18">
        <v>7304926.4636639375</v>
      </c>
      <c r="H26" s="1">
        <f t="shared" si="3"/>
        <v>76430.273102484338</v>
      </c>
      <c r="I26" s="1">
        <f t="shared" si="3"/>
        <v>160270.61010165408</v>
      </c>
      <c r="J26" s="1">
        <f t="shared" si="3"/>
        <v>1200478.8898298058</v>
      </c>
      <c r="K26" s="1">
        <f t="shared" si="3"/>
        <v>1238566.1018227641</v>
      </c>
      <c r="L26" s="1">
        <f t="shared" si="3"/>
        <v>3137395.919127652</v>
      </c>
      <c r="M26" s="1">
        <f t="shared" si="3"/>
        <v>1491784.6696795777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</row>
    <row r="27" spans="1:29" x14ac:dyDescent="0.35">
      <c r="E27" s="14" t="s">
        <v>56</v>
      </c>
      <c r="F27" s="18">
        <v>3049551.5219756169</v>
      </c>
      <c r="H27" s="1">
        <f t="shared" si="3"/>
        <v>31906.968102152259</v>
      </c>
      <c r="I27" s="1">
        <f t="shared" si="3"/>
        <v>66907.378930453386</v>
      </c>
      <c r="J27" s="1">
        <f t="shared" si="3"/>
        <v>501157.98479152273</v>
      </c>
      <c r="K27" s="1">
        <f t="shared" si="3"/>
        <v>517058.06480994314</v>
      </c>
      <c r="L27" s="1">
        <f t="shared" si="3"/>
        <v>1309753.1573804463</v>
      </c>
      <c r="M27" s="1">
        <f t="shared" si="3"/>
        <v>622767.96796109923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</row>
    <row r="28" spans="1:29" x14ac:dyDescent="0.35">
      <c r="E28" s="14" t="s">
        <v>57</v>
      </c>
      <c r="F28" s="18">
        <v>516289.76105681993</v>
      </c>
      <c r="H28" s="1">
        <f t="shared" si="3"/>
        <v>5401.856902170246</v>
      </c>
      <c r="I28" s="1">
        <f t="shared" si="3"/>
        <v>11327.434356171563</v>
      </c>
      <c r="J28" s="1">
        <f t="shared" si="3"/>
        <v>84846.159953418057</v>
      </c>
      <c r="K28" s="1">
        <f t="shared" si="3"/>
        <v>87538.047089719475</v>
      </c>
      <c r="L28" s="1">
        <f t="shared" si="3"/>
        <v>221741.50519984978</v>
      </c>
      <c r="M28" s="1">
        <f t="shared" si="3"/>
        <v>105434.75755549083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</row>
    <row r="29" spans="1:29" x14ac:dyDescent="0.35">
      <c r="E29" s="14" t="s">
        <v>58</v>
      </c>
      <c r="F29" s="18">
        <v>25851201.99140504</v>
      </c>
      <c r="H29" s="1">
        <f t="shared" si="3"/>
        <v>270476.97715488891</v>
      </c>
      <c r="I29" s="1">
        <f t="shared" si="3"/>
        <v>567177.2242516838</v>
      </c>
      <c r="J29" s="1">
        <f t="shared" si="3"/>
        <v>4248341.5023787022</v>
      </c>
      <c r="K29" s="1">
        <f t="shared" si="3"/>
        <v>4383127.2822790211</v>
      </c>
      <c r="L29" s="1">
        <f t="shared" si="3"/>
        <v>11102843.544806702</v>
      </c>
      <c r="M29" s="1">
        <f t="shared" si="3"/>
        <v>5279235.4605340436</v>
      </c>
      <c r="N29" s="18">
        <v>0</v>
      </c>
      <c r="O29" s="18">
        <v>91420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343576.08</v>
      </c>
      <c r="AC29" s="18">
        <v>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43E5-C6EB-4784-819C-B9BC784E63D5}">
  <dimension ref="B1:H11"/>
  <sheetViews>
    <sheetView workbookViewId="0">
      <selection activeCell="C8" sqref="C8:H8"/>
    </sheetView>
  </sheetViews>
  <sheetFormatPr defaultRowHeight="14.5" x14ac:dyDescent="0.35"/>
  <cols>
    <col min="2" max="2" width="13.26953125" bestFit="1" customWidth="1"/>
    <col min="3" max="3" width="20.453125" bestFit="1" customWidth="1"/>
  </cols>
  <sheetData>
    <row r="1" spans="2:8" ht="15" thickBot="1" x14ac:dyDescent="0.4"/>
    <row r="2" spans="2:8" ht="18" thickTop="1" thickBot="1" x14ac:dyDescent="0.45">
      <c r="B2" s="2" t="s">
        <v>26</v>
      </c>
      <c r="C2" s="2"/>
      <c r="D2" s="2"/>
      <c r="E2" s="2"/>
      <c r="F2" s="2"/>
      <c r="G2" s="2"/>
      <c r="H2" s="2"/>
    </row>
    <row r="3" spans="2:8" ht="15" thickTop="1" x14ac:dyDescent="0.35">
      <c r="C3">
        <v>2001</v>
      </c>
      <c r="D3">
        <f>C3+1</f>
        <v>2002</v>
      </c>
      <c r="E3">
        <f t="shared" ref="E3:G3" si="0">D3+1</f>
        <v>2003</v>
      </c>
      <c r="F3">
        <f t="shared" si="0"/>
        <v>2004</v>
      </c>
      <c r="G3">
        <f t="shared" si="0"/>
        <v>2005</v>
      </c>
      <c r="H3">
        <f>G3+1</f>
        <v>2006</v>
      </c>
    </row>
    <row r="4" spans="2:8" x14ac:dyDescent="0.35">
      <c r="B4" s="11" t="s">
        <v>27</v>
      </c>
      <c r="C4" s="16">
        <v>8.2417700936303864E-2</v>
      </c>
      <c r="D4" s="16">
        <v>8.4749186775369648E-2</v>
      </c>
      <c r="E4" s="16">
        <v>7.8765053742507862E-2</v>
      </c>
      <c r="F4" s="16">
        <v>7.6999378209639049E-2</v>
      </c>
      <c r="G4" s="16">
        <v>6.9382363350097745E-2</v>
      </c>
      <c r="H4" s="16">
        <v>6.8179231729388945E-2</v>
      </c>
    </row>
    <row r="5" spans="2:8" x14ac:dyDescent="0.35">
      <c r="B5" s="11" t="s">
        <v>28</v>
      </c>
      <c r="C5" s="16">
        <v>0.125</v>
      </c>
      <c r="D5" s="16">
        <v>0.11699999999999999</v>
      </c>
      <c r="E5" s="16">
        <v>0.121</v>
      </c>
      <c r="F5" s="16">
        <v>0.11799999999999999</v>
      </c>
      <c r="G5" s="16">
        <v>0.11699999999999999</v>
      </c>
      <c r="H5" s="16">
        <v>0.124</v>
      </c>
    </row>
    <row r="6" spans="2:8" x14ac:dyDescent="0.35">
      <c r="B6" s="11" t="s">
        <v>29</v>
      </c>
      <c r="C6" s="12">
        <v>0.6</v>
      </c>
      <c r="D6" s="12">
        <v>0.6</v>
      </c>
      <c r="E6" s="12">
        <v>0.6</v>
      </c>
      <c r="F6" s="12">
        <v>0.6</v>
      </c>
      <c r="G6" s="12">
        <v>0.6</v>
      </c>
      <c r="H6" s="12">
        <v>0.6</v>
      </c>
    </row>
    <row r="8" spans="2:8" x14ac:dyDescent="0.35">
      <c r="B8" t="s">
        <v>30</v>
      </c>
      <c r="C8" s="9">
        <v>6.8344895643535075E-2</v>
      </c>
      <c r="D8" s="9">
        <v>6.8869158006157116E-2</v>
      </c>
      <c r="E8" s="9">
        <v>6.5769445939134252E-2</v>
      </c>
      <c r="F8" s="9">
        <v>6.5658194163528361E-2</v>
      </c>
      <c r="G8" s="9">
        <v>5.9212463117477299E-2</v>
      </c>
      <c r="H8" s="9">
        <v>5.4659176230037909E-2</v>
      </c>
    </row>
    <row r="9" spans="2:8" x14ac:dyDescent="0.35">
      <c r="B9" s="11" t="s">
        <v>31</v>
      </c>
      <c r="C9" s="17">
        <v>5.7887120115774238E-2</v>
      </c>
      <c r="D9" s="17">
        <v>3.1463748290013749E-2</v>
      </c>
      <c r="E9" s="17">
        <v>2.9177718832890998E-2</v>
      </c>
      <c r="F9" s="17">
        <v>2.4484536082474362E-2</v>
      </c>
      <c r="G9" s="17">
        <v>2.515723270440251E-2</v>
      </c>
      <c r="H9" s="17">
        <v>2.8220858895705581E-2</v>
      </c>
    </row>
    <row r="11" spans="2:8" x14ac:dyDescent="0.35">
      <c r="B11" s="11" t="s">
        <v>39</v>
      </c>
      <c r="C11" s="17">
        <v>3.6400000000000002E-2</v>
      </c>
      <c r="D11" s="17">
        <v>3.6400000000000002E-2</v>
      </c>
      <c r="E11" s="17">
        <v>3.6400000000000002E-2</v>
      </c>
      <c r="F11" s="17">
        <v>3.6400000000000002E-2</v>
      </c>
      <c r="G11" s="17">
        <v>3.6400000000000002E-2</v>
      </c>
      <c r="H11" s="17">
        <v>3.6400000000000002E-2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2106-B1CD-4EDF-A867-0B26143FF09C}">
  <dimension ref="A2:Q115"/>
  <sheetViews>
    <sheetView tabSelected="1" zoomScaleNormal="100" workbookViewId="0">
      <selection activeCell="B9" sqref="B9"/>
    </sheetView>
  </sheetViews>
  <sheetFormatPr defaultRowHeight="14.5" x14ac:dyDescent="0.35"/>
  <cols>
    <col min="1" max="1" width="26.26953125" bestFit="1" customWidth="1"/>
    <col min="2" max="2" width="13.453125" bestFit="1" customWidth="1"/>
    <col min="3" max="3" width="11.7265625" bestFit="1" customWidth="1"/>
    <col min="4" max="7" width="12.54296875" bestFit="1" customWidth="1"/>
    <col min="8" max="8" width="12.453125" bestFit="1" customWidth="1"/>
    <col min="9" max="10" width="12.54296875" bestFit="1" customWidth="1"/>
    <col min="11" max="11" width="12" bestFit="1" customWidth="1"/>
    <col min="12" max="12" width="10.54296875" bestFit="1" customWidth="1"/>
    <col min="13" max="13" width="10.7265625" customWidth="1"/>
    <col min="14" max="14" width="12.7265625" customWidth="1"/>
    <col min="15" max="15" width="13.453125" customWidth="1"/>
    <col min="17" max="17" width="28.54296875" customWidth="1"/>
    <col min="18" max="18" width="9" bestFit="1" customWidth="1"/>
    <col min="19" max="22" width="10.54296875" bestFit="1" customWidth="1"/>
    <col min="24" max="24" width="13.26953125" bestFit="1" customWidth="1"/>
  </cols>
  <sheetData>
    <row r="2" spans="1:9" x14ac:dyDescent="0.35">
      <c r="A2" t="s">
        <v>32</v>
      </c>
      <c r="B2" s="8">
        <f t="shared" ref="B2:G2" si="0">SUM(B9:B29)</f>
        <v>8548602.7780790515</v>
      </c>
      <c r="C2" s="8">
        <f t="shared" si="0"/>
        <v>17925376.815875139</v>
      </c>
      <c r="D2" s="8">
        <f t="shared" si="0"/>
        <v>133892237.72954829</v>
      </c>
      <c r="E2" s="8">
        <f t="shared" si="0"/>
        <v>138223718.84623408</v>
      </c>
      <c r="F2" s="8">
        <f t="shared" si="0"/>
        <v>349614345.05073422</v>
      </c>
      <c r="G2" s="8">
        <f t="shared" si="0"/>
        <v>166153324.94880429</v>
      </c>
      <c r="I2" s="4">
        <f>SUM(B2:G2)</f>
        <v>814357606.16927505</v>
      </c>
    </row>
    <row r="3" spans="1:9" ht="15" thickBot="1" x14ac:dyDescent="0.4"/>
    <row r="4" spans="1:9" ht="15.5" thickTop="1" thickBot="1" x14ac:dyDescent="0.4">
      <c r="B4" s="13">
        <f>B2-B3</f>
        <v>8548602.7780790515</v>
      </c>
      <c r="C4" s="13">
        <f t="shared" ref="C4:G4" si="1">C2-C3</f>
        <v>17925376.815875139</v>
      </c>
      <c r="D4" s="13">
        <f t="shared" si="1"/>
        <v>133892237.72954829</v>
      </c>
      <c r="E4" s="13">
        <f t="shared" si="1"/>
        <v>138223718.84623408</v>
      </c>
      <c r="F4" s="13">
        <f t="shared" si="1"/>
        <v>349614345.05073422</v>
      </c>
      <c r="G4" s="13">
        <f t="shared" si="1"/>
        <v>166153324.94880429</v>
      </c>
    </row>
    <row r="5" spans="1:9" ht="15.5" thickTop="1" thickBot="1" x14ac:dyDescent="0.4"/>
    <row r="6" spans="1:9" ht="20.5" thickTop="1" thickBot="1" x14ac:dyDescent="0.5">
      <c r="A6" s="7" t="s">
        <v>33</v>
      </c>
      <c r="B6" s="7"/>
      <c r="C6" s="7"/>
      <c r="D6" s="7"/>
      <c r="E6" s="7"/>
      <c r="F6" s="7"/>
      <c r="G6" s="7"/>
      <c r="H6" s="7"/>
    </row>
    <row r="7" spans="1:9" ht="15.5" thickTop="1" thickBot="1" x14ac:dyDescent="0.4"/>
    <row r="8" spans="1:9" ht="18" thickTop="1" thickBot="1" x14ac:dyDescent="0.45">
      <c r="A8" s="2" t="s">
        <v>25</v>
      </c>
      <c r="B8" s="2" t="str">
        <f>Capex!H8</f>
        <v>2000-01</v>
      </c>
      <c r="C8" s="2" t="str">
        <f>Capex!I8</f>
        <v>2001-02</v>
      </c>
      <c r="D8" s="2" t="str">
        <f>Capex!J8</f>
        <v>2002-03</v>
      </c>
      <c r="E8" s="2" t="str">
        <f>Capex!K8</f>
        <v>2003-04</v>
      </c>
      <c r="F8" s="2" t="str">
        <f>Capex!L8</f>
        <v>2004-05</v>
      </c>
      <c r="G8" s="2" t="str">
        <f>Capex!M8</f>
        <v>2005-06</v>
      </c>
      <c r="H8" s="2" t="str">
        <f>Capex!N8</f>
        <v>2006-07</v>
      </c>
    </row>
    <row r="9" spans="1:9" ht="15" thickTop="1" x14ac:dyDescent="0.35">
      <c r="A9" t="str">
        <f>Capex!E9</f>
        <v>AC FILTERS</v>
      </c>
      <c r="B9" s="8">
        <f>Capex!H9*(1+B$62)^0.5</f>
        <v>107785.67790873747</v>
      </c>
      <c r="C9" s="8">
        <f>Capex!I9*(1+C$62)^0.5</f>
        <v>226013.41318877236</v>
      </c>
      <c r="D9" s="8">
        <f>Capex!J9*(1+D$62)^0.5</f>
        <v>1688189.9867196926</v>
      </c>
      <c r="E9" s="8">
        <f>Capex!K9*(1+E$62)^0.5</f>
        <v>1742803.7804156707</v>
      </c>
      <c r="F9" s="8">
        <f>Capex!L9*(1+F$62)^0.5</f>
        <v>4408137.8169240952</v>
      </c>
      <c r="G9" s="8">
        <f>Capex!M9*(1+G$62)^0.5</f>
        <v>2094956.2438812857</v>
      </c>
    </row>
    <row r="10" spans="1:9" x14ac:dyDescent="0.35">
      <c r="A10" t="str">
        <f>Capex!E10</f>
        <v>AC SWITCHYARD</v>
      </c>
      <c r="B10" s="8">
        <f>Capex!H10*(1+B$62)^0.5</f>
        <v>63086.320911823663</v>
      </c>
      <c r="C10" s="8">
        <f>Capex!I10*(1+C$62)^0.5</f>
        <v>132284.31635301391</v>
      </c>
      <c r="D10" s="8">
        <f>Capex!J10*(1+D$62)^0.5</f>
        <v>988087.63212957885</v>
      </c>
      <c r="E10" s="8">
        <f>Capex!K10*(1+E$62)^0.5</f>
        <v>1020052.7631392276</v>
      </c>
      <c r="F10" s="8">
        <f>Capex!L10*(1+F$62)^0.5</f>
        <v>2580057.0385379195</v>
      </c>
      <c r="G10" s="8">
        <f>Capex!M10*(1+G$62)^0.5</f>
        <v>1226165.5208925484</v>
      </c>
    </row>
    <row r="11" spans="1:9" x14ac:dyDescent="0.35">
      <c r="A11" t="str">
        <f>Capex!E11</f>
        <v>AUXILIARY SYSTEMS</v>
      </c>
      <c r="B11" s="8">
        <f>Capex!H11*(1+B$62)^0.5</f>
        <v>118627.05786622466</v>
      </c>
      <c r="C11" s="8">
        <f>Capex!I11*(1+C$62)^0.5</f>
        <v>248746.46395589472</v>
      </c>
      <c r="D11" s="8">
        <f>Capex!J11*(1+D$62)^0.5</f>
        <v>1857992.7790902157</v>
      </c>
      <c r="E11" s="8">
        <f>Capex!K11*(1+E$62)^0.5</f>
        <v>1918099.7783758943</v>
      </c>
      <c r="F11" s="8">
        <f>Capex!L11*(1+F$62)^0.5</f>
        <v>4851520.4434981607</v>
      </c>
      <c r="G11" s="8">
        <f>Capex!M11*(1+G$62)^0.5</f>
        <v>2305672.7052413723</v>
      </c>
    </row>
    <row r="12" spans="1:9" x14ac:dyDescent="0.35">
      <c r="A12" t="str">
        <f>Capex!E12</f>
        <v>BUILDING INSTALLATION</v>
      </c>
      <c r="B12" s="8">
        <f>Capex!H12*(1+B$62)^0.5</f>
        <v>158066.11369658128</v>
      </c>
      <c r="C12" s="8">
        <f>Capex!I12*(1+C$62)^0.5</f>
        <v>331445.35117455432</v>
      </c>
      <c r="D12" s="8">
        <f>Capex!J12*(1+D$62)^0.5</f>
        <v>2475705.8225138611</v>
      </c>
      <c r="E12" s="8">
        <f>Capex!K12*(1+E$62)^0.5</f>
        <v>2555796.1489026723</v>
      </c>
      <c r="F12" s="8">
        <f>Capex!L12*(1+F$62)^0.5</f>
        <v>6464469.3699480891</v>
      </c>
      <c r="G12" s="8">
        <f>Capex!M12*(1+G$62)^0.5</f>
        <v>3072222.5648112632</v>
      </c>
    </row>
    <row r="13" spans="1:9" x14ac:dyDescent="0.35">
      <c r="A13" t="str">
        <f>Capex!E13</f>
        <v>CABLE</v>
      </c>
      <c r="B13" s="8">
        <f>Capex!H13*(1+B$62)^0.5</f>
        <v>5106930.6440759432</v>
      </c>
      <c r="C13" s="8">
        <f>Capex!I13*(1+C$62)^0.5</f>
        <v>10708610.347686773</v>
      </c>
      <c r="D13" s="8">
        <f>Capex!J13*(1+D$62)^0.5</f>
        <v>79987149.902242005</v>
      </c>
      <c r="E13" s="8">
        <f>Capex!K13*(1+E$62)^0.5</f>
        <v>82574774.362435922</v>
      </c>
      <c r="F13" s="8">
        <f>Capex!L13*(1+F$62)^0.5</f>
        <v>208859419.33417851</v>
      </c>
      <c r="G13" s="8">
        <f>Capex!M13*(1+G$62)^0.5</f>
        <v>99259905.837715149</v>
      </c>
    </row>
    <row r="14" spans="1:9" x14ac:dyDescent="0.35">
      <c r="A14" t="str">
        <f>Capex!E14</f>
        <v>CONTROL SYSTEM</v>
      </c>
      <c r="B14" s="8">
        <f>Capex!H14*(1+B$62)^0.5</f>
        <v>39571.664966494522</v>
      </c>
      <c r="C14" s="8">
        <f>Capex!I14*(1+C$62)^0.5</f>
        <v>82976.952394479362</v>
      </c>
      <c r="D14" s="8">
        <f>Capex!J14*(1+D$62)^0.5</f>
        <v>619790.03008939757</v>
      </c>
      <c r="E14" s="8">
        <f>Capex!K14*(1+E$62)^0.5</f>
        <v>639840.54875400488</v>
      </c>
      <c r="F14" s="8">
        <f>Capex!L14*(1+F$62)^0.5</f>
        <v>1618372.2754441609</v>
      </c>
      <c r="G14" s="8">
        <f>Capex!M14*(1+G$62)^0.5</f>
        <v>769127.29233403841</v>
      </c>
    </row>
    <row r="15" spans="1:9" x14ac:dyDescent="0.35">
      <c r="A15" t="str">
        <f>Capex!E15</f>
        <v>CONVERTER TRANSFORMER</v>
      </c>
      <c r="B15" s="8">
        <f>Capex!H15*(1+B$62)^0.5</f>
        <v>1593948.8401404095</v>
      </c>
      <c r="C15" s="8">
        <f>Capex!I15*(1+C$62)^0.5</f>
        <v>3342316.2037673234</v>
      </c>
      <c r="D15" s="8">
        <f>Capex!J15*(1+D$62)^0.5</f>
        <v>24965176.482416268</v>
      </c>
      <c r="E15" s="8">
        <f>Capex!K15*(1+E$62)^0.5</f>
        <v>25772812.476421695</v>
      </c>
      <c r="F15" s="8">
        <f>Capex!L15*(1+F$62)^0.5</f>
        <v>65188124.218270198</v>
      </c>
      <c r="G15" s="8">
        <f>Capex!M15*(1+G$62)^0.5</f>
        <v>30980489.614834003</v>
      </c>
    </row>
    <row r="16" spans="1:9" x14ac:dyDescent="0.35">
      <c r="A16" t="str">
        <f>Capex!E16</f>
        <v>DC FILTER</v>
      </c>
      <c r="B16" s="8">
        <f>Capex!H16*(1+B$62)^0.5</f>
        <v>2351.6875180088177</v>
      </c>
      <c r="C16" s="8">
        <f>Capex!I16*(1+C$62)^0.5</f>
        <v>4931.2017423004881</v>
      </c>
      <c r="D16" s="8">
        <f>Capex!J16*(1+D$62)^0.5</f>
        <v>36833.236073884204</v>
      </c>
      <c r="E16" s="8">
        <f>Capex!K16*(1+E$62)^0.5</f>
        <v>38024.809754523732</v>
      </c>
      <c r="F16" s="8">
        <f>Capex!L16*(1+F$62)^0.5</f>
        <v>96177.552369253011</v>
      </c>
      <c r="G16" s="8">
        <f>Capex!M16*(1+G$62)^0.5</f>
        <v>45708.136230137148</v>
      </c>
    </row>
    <row r="17" spans="1:15" x14ac:dyDescent="0.35">
      <c r="A17" t="str">
        <f>Capex!E17</f>
        <v>DC SWITCHYARD</v>
      </c>
      <c r="B17" s="8">
        <f>Capex!H17*(1+B$62)^0.5</f>
        <v>12976.993622345666</v>
      </c>
      <c r="C17" s="8">
        <f>Capex!I17*(1+C$62)^0.5</f>
        <v>27211.172007459423</v>
      </c>
      <c r="D17" s="8">
        <f>Capex!J17*(1+D$62)^0.5</f>
        <v>203251.77812138025</v>
      </c>
      <c r="E17" s="8">
        <f>Capex!K17*(1+E$62)^0.5</f>
        <v>209827.07519456738</v>
      </c>
      <c r="F17" s="8">
        <f>Capex!L17*(1+F$62)^0.5</f>
        <v>530723.35255041858</v>
      </c>
      <c r="G17" s="8">
        <f>Capex!M17*(1+G$62)^0.5</f>
        <v>252224.91840668631</v>
      </c>
    </row>
    <row r="18" spans="1:15" x14ac:dyDescent="0.35">
      <c r="A18" t="str">
        <f>Capex!E18</f>
        <v>EASEMENT</v>
      </c>
      <c r="B18" s="8">
        <f>Capex!H18*(1+B$62)^0.5</f>
        <v>67865.042207608378</v>
      </c>
      <c r="C18" s="8">
        <f>Capex!I18*(1+C$62)^0.5</f>
        <v>142304.71174963296</v>
      </c>
      <c r="D18" s="8">
        <f>Capex!J18*(1+D$62)^0.5</f>
        <v>1062934.2128385538</v>
      </c>
      <c r="E18" s="8">
        <f>Capex!K18*(1+E$62)^0.5</f>
        <v>1097320.6683139589</v>
      </c>
      <c r="F18" s="8">
        <f>Capex!L18*(1+F$62)^0.5</f>
        <v>2775493.5980994334</v>
      </c>
      <c r="G18" s="8">
        <f>Capex!M18*(1+G$62)^0.5</f>
        <v>1319046.246890757</v>
      </c>
    </row>
    <row r="19" spans="1:15" x14ac:dyDescent="0.35">
      <c r="A19" t="str">
        <f>Capex!E19</f>
        <v>FREEHOLD LAND</v>
      </c>
      <c r="B19" s="8">
        <f>Capex!H19*(1+B$62)^0.5</f>
        <v>21401.054995489329</v>
      </c>
      <c r="C19" s="8">
        <f>Capex!I19*(1+C$62)^0.5</f>
        <v>44875.400695318844</v>
      </c>
      <c r="D19" s="8">
        <f>Capex!J19*(1+D$62)^0.5</f>
        <v>335193.38978610066</v>
      </c>
      <c r="E19" s="8">
        <f>Capex!K19*(1+E$62)^0.5</f>
        <v>346037.06424338388</v>
      </c>
      <c r="F19" s="8">
        <f>Capex!L19*(1+F$62)^0.5</f>
        <v>875244.29662692151</v>
      </c>
      <c r="G19" s="8">
        <f>Capex!M19*(1+G$62)^0.5</f>
        <v>415957.61754551932</v>
      </c>
    </row>
    <row r="20" spans="1:15" x14ac:dyDescent="0.35">
      <c r="A20" t="str">
        <f>Capex!E20</f>
        <v>IN-HOUSE SOFTWARE</v>
      </c>
      <c r="B20" s="8">
        <f>Capex!H20*(1+B$62)^0.5</f>
        <v>0</v>
      </c>
      <c r="C20" s="8">
        <f>Capex!I20*(1+C$62)^0.5</f>
        <v>0</v>
      </c>
      <c r="D20" s="8">
        <f>Capex!J20*(1+D$62)^0.5</f>
        <v>0</v>
      </c>
      <c r="E20" s="8">
        <f>Capex!K20*(1+E$62)^0.5</f>
        <v>0</v>
      </c>
      <c r="F20" s="8">
        <f>Capex!L20*(1+F$62)^0.5</f>
        <v>0</v>
      </c>
      <c r="G20" s="8">
        <f>Capex!M20*(1+G$62)^0.5</f>
        <v>0</v>
      </c>
    </row>
    <row r="21" spans="1:15" x14ac:dyDescent="0.35">
      <c r="A21" t="str">
        <f>Capex!E21</f>
        <v>MEASURING DEVICES</v>
      </c>
      <c r="B21" s="8">
        <f>Capex!H21*(1+B$62)^0.5</f>
        <v>69118.508141477112</v>
      </c>
      <c r="C21" s="8">
        <f>Capex!I21*(1+C$62)^0.5</f>
        <v>144933.07684902396</v>
      </c>
      <c r="D21" s="8">
        <f>Capex!J21*(1+D$62)^0.5</f>
        <v>1082566.5858894812</v>
      </c>
      <c r="E21" s="8">
        <f>Capex!K21*(1+E$62)^0.5</f>
        <v>1117588.1584903288</v>
      </c>
      <c r="F21" s="8">
        <f>Capex!L21*(1+F$62)^0.5</f>
        <v>2826756.9077758016</v>
      </c>
      <c r="G21" s="8">
        <f>Capex!M21*(1+G$62)^0.5</f>
        <v>1343409.0039434538</v>
      </c>
    </row>
    <row r="22" spans="1:15" x14ac:dyDescent="0.35">
      <c r="A22" t="str">
        <f>Capex!E22</f>
        <v>MOTOR VEHICLES</v>
      </c>
      <c r="B22" s="8">
        <f>Capex!H22*(1+B$62)^0.5</f>
        <v>326.21983255970292</v>
      </c>
      <c r="C22" s="8">
        <f>Capex!I22*(1+C$62)^0.5</f>
        <v>684.04317936484824</v>
      </c>
      <c r="D22" s="8">
        <f>Capex!J22*(1+D$62)^0.5</f>
        <v>5109.4084620682415</v>
      </c>
      <c r="E22" s="8">
        <f>Capex!K22*(1+E$62)^0.5</f>
        <v>5274.7003912059618</v>
      </c>
      <c r="F22" s="8">
        <f>Capex!L22*(1+F$62)^0.5</f>
        <v>13341.494050393701</v>
      </c>
      <c r="G22" s="8">
        <f>Capex!M22*(1+G$62)^0.5</f>
        <v>6340.5109877168297</v>
      </c>
    </row>
    <row r="23" spans="1:15" x14ac:dyDescent="0.35">
      <c r="A23" t="str">
        <f>Capex!E23</f>
        <v>OTHER</v>
      </c>
      <c r="B23" s="8">
        <f>Capex!H23*(1+B$62)^0.5</f>
        <v>31720.144139809108</v>
      </c>
      <c r="C23" s="8">
        <f>Capex!I23*(1+C$62)^0.5</f>
        <v>66513.271363828695</v>
      </c>
      <c r="D23" s="8">
        <f>Capex!J23*(1+D$62)^0.5</f>
        <v>496815.81777007272</v>
      </c>
      <c r="E23" s="8">
        <f>Capex!K23*(1+E$62)^0.5</f>
        <v>512888.05892186123</v>
      </c>
      <c r="F23" s="8">
        <f>Capex!L23*(1+F$62)^0.5</f>
        <v>1297266.6652369862</v>
      </c>
      <c r="G23" s="8">
        <f>Capex!M23*(1+G$62)^0.5</f>
        <v>616522.67083918955</v>
      </c>
    </row>
    <row r="24" spans="1:15" x14ac:dyDescent="0.35">
      <c r="A24" t="str">
        <f>Capex!E24</f>
        <v>OVERHEAD LINES</v>
      </c>
      <c r="B24" s="8">
        <f>Capex!H24*(1+B$62)^0.5</f>
        <v>736158.59271002514</v>
      </c>
      <c r="C24" s="8">
        <f>Capex!I24*(1+C$62)^0.5</f>
        <v>1543634.7334338063</v>
      </c>
      <c r="D24" s="8">
        <f>Capex!J24*(1+D$62)^0.5</f>
        <v>11530062.147059903</v>
      </c>
      <c r="E24" s="8">
        <f>Capex!K24*(1+E$62)^0.5</f>
        <v>11903065.446661806</v>
      </c>
      <c r="F24" s="8">
        <f>Capex!L24*(1+F$62)^0.5</f>
        <v>30106862.013024706</v>
      </c>
      <c r="G24" s="8">
        <f>Capex!M24*(1+G$62)^0.5</f>
        <v>14308209.311357031</v>
      </c>
    </row>
    <row r="25" spans="1:15" x14ac:dyDescent="0.35">
      <c r="A25" t="str">
        <f>Capex!E25</f>
        <v>SMOOTHING REACTOR</v>
      </c>
      <c r="B25" s="8">
        <f>Capex!H25*(1+B$62)^0.5</f>
        <v>16582.41198595961</v>
      </c>
      <c r="C25" s="8">
        <f>Capex!I25*(1+C$62)^0.5</f>
        <v>34771.294336734201</v>
      </c>
      <c r="D25" s="8">
        <f>Capex!J25*(1+D$62)^0.5</f>
        <v>259721.53641841421</v>
      </c>
      <c r="E25" s="8">
        <f>Capex!K25*(1+E$62)^0.5</f>
        <v>268123.65852548782</v>
      </c>
      <c r="F25" s="8">
        <f>Capex!L25*(1+F$62)^0.5</f>
        <v>678175.0487575531</v>
      </c>
      <c r="G25" s="8">
        <f>Capex!M25*(1+G$62)^0.5</f>
        <v>322300.96059712081</v>
      </c>
    </row>
    <row r="26" spans="1:15" x14ac:dyDescent="0.35">
      <c r="A26" t="str">
        <f>Capex!E26</f>
        <v>STATION POWER SUPPLY</v>
      </c>
      <c r="B26" s="8">
        <f>Capex!H26*(1+B$62)^0.5</f>
        <v>79985.012965609727</v>
      </c>
      <c r="C26" s="8">
        <f>Capex!I26*(1+C$62)^0.5</f>
        <v>167718.81139544447</v>
      </c>
      <c r="D26" s="8">
        <f>Capex!J26*(1+D$62)^0.5</f>
        <v>1252762.8957394266</v>
      </c>
      <c r="E26" s="8">
        <f>Capex!K26*(1+E$62)^0.5</f>
        <v>1293290.4044180156</v>
      </c>
      <c r="F26" s="8">
        <f>Capex!L26*(1+F$62)^0.5</f>
        <v>3271167.072302531</v>
      </c>
      <c r="G26" s="8">
        <f>Capex!M26*(1+G$62)^0.5</f>
        <v>1554613.8000923246</v>
      </c>
    </row>
    <row r="27" spans="1:15" x14ac:dyDescent="0.35">
      <c r="A27" t="str">
        <f>Capex!E27</f>
        <v>SWITCHYARD COMPONENTS</v>
      </c>
      <c r="B27" s="8">
        <f>Capex!H27*(1+B$62)^0.5</f>
        <v>33390.94777172777</v>
      </c>
      <c r="C27" s="8">
        <f>Capex!I27*(1+C$62)^0.5</f>
        <v>70016.742687151171</v>
      </c>
      <c r="D27" s="8">
        <f>Capex!J27*(1+D$62)^0.5</f>
        <v>522984.73015162512</v>
      </c>
      <c r="E27" s="8">
        <f>Capex!K27*(1+E$62)^0.5</f>
        <v>539903.54875814146</v>
      </c>
      <c r="F27" s="8">
        <f>Capex!L27*(1+F$62)^0.5</f>
        <v>1365597.9390890733</v>
      </c>
      <c r="G27" s="8">
        <f>Capex!M27*(1+G$62)^0.5</f>
        <v>648996.93429329351</v>
      </c>
    </row>
    <row r="28" spans="1:15" x14ac:dyDescent="0.35">
      <c r="A28" t="str">
        <f>Capex!E28</f>
        <v>VALVE COOLING</v>
      </c>
      <c r="B28" s="8">
        <f>Capex!H28*(1+B$62)^0.5</f>
        <v>5653.0949952135043</v>
      </c>
      <c r="C28" s="8">
        <f>Capex!I28*(1+C$62)^0.5</f>
        <v>11853.850342068481</v>
      </c>
      <c r="D28" s="8">
        <f>Capex!J28*(1+D$62)^0.5</f>
        <v>88541.432869913944</v>
      </c>
      <c r="E28" s="8">
        <f>Capex!K28*(1+E$62)^0.5</f>
        <v>91405.792679143575</v>
      </c>
      <c r="F28" s="8">
        <f>Capex!L28*(1+F$62)^0.5</f>
        <v>231196.03934916586</v>
      </c>
      <c r="G28" s="8">
        <f>Capex!M28*(1+G$62)^0.5</f>
        <v>109875.32747629122</v>
      </c>
    </row>
    <row r="29" spans="1:15" x14ac:dyDescent="0.35">
      <c r="A29" t="str">
        <f>Capex!E29</f>
        <v>VALVE HALL</v>
      </c>
      <c r="B29" s="8">
        <f>Capex!H29*(1+B$62)^0.5</f>
        <v>283056.74762700155</v>
      </c>
      <c r="C29" s="8">
        <f>Capex!I29*(1+C$62)^0.5</f>
        <v>593535.45757219347</v>
      </c>
      <c r="D29" s="8">
        <f>Capex!J29*(1+D$62)^0.5</f>
        <v>4433367.9231664473</v>
      </c>
      <c r="E29" s="8">
        <f>Capex!K29*(1+E$62)^0.5</f>
        <v>4576789.6014365852</v>
      </c>
      <c r="F29" s="8">
        <f>Capex!L29*(1+F$62)^0.5</f>
        <v>11576242.574700903</v>
      </c>
      <c r="G29" s="8">
        <f>Capex!M29*(1+G$62)^0.5</f>
        <v>5501579.7304350976</v>
      </c>
    </row>
    <row r="31" spans="1:15" ht="19.5" x14ac:dyDescent="0.45">
      <c r="A31" s="7" t="s">
        <v>34</v>
      </c>
      <c r="B31" s="7"/>
      <c r="C31" s="7"/>
      <c r="D31" s="7"/>
      <c r="E31" s="7"/>
      <c r="F31" s="7"/>
      <c r="G31" s="7"/>
      <c r="H31" s="7"/>
      <c r="I31" s="7" t="s">
        <v>35</v>
      </c>
      <c r="J31" s="7"/>
      <c r="K31" s="7"/>
      <c r="L31" s="7"/>
      <c r="M31" s="7"/>
      <c r="N31" s="7"/>
      <c r="O31" s="7"/>
    </row>
    <row r="32" spans="1:15" ht="17" x14ac:dyDescent="0.4">
      <c r="J32" s="2" t="s">
        <v>19</v>
      </c>
      <c r="K32" s="2" t="s">
        <v>20</v>
      </c>
      <c r="L32" s="2" t="s">
        <v>21</v>
      </c>
      <c r="M32" s="2" t="s">
        <v>22</v>
      </c>
      <c r="N32" s="2" t="s">
        <v>0</v>
      </c>
      <c r="O32" s="2" t="s">
        <v>1</v>
      </c>
    </row>
    <row r="33" spans="1:17" x14ac:dyDescent="0.35">
      <c r="A33" t="s">
        <v>23</v>
      </c>
      <c r="B33" s="1">
        <f>SUM(B38:B58)</f>
        <v>0</v>
      </c>
      <c r="C33" s="1">
        <f>SUM(C38:C58)</f>
        <v>8673070.4345278796</v>
      </c>
      <c r="D33" s="1">
        <f>SUM(D38:D58)</f>
        <v>27729635.100049738</v>
      </c>
      <c r="E33" s="1">
        <f t="shared" ref="E33:G33" si="2">SUM(E38:E58)</f>
        <v>166204194.04385281</v>
      </c>
      <c r="F33" s="1">
        <f t="shared" si="2"/>
        <v>321422550.06593746</v>
      </c>
      <c r="G33" s="1">
        <f t="shared" si="2"/>
        <v>703245602.75996625</v>
      </c>
      <c r="H33" s="15">
        <f>SUM(H38:H58)</f>
        <v>930103140.3787961</v>
      </c>
      <c r="J33" s="1">
        <f>SUM(J38:J58)</f>
        <v>124467.656448831</v>
      </c>
      <c r="K33" s="1">
        <f t="shared" ref="K33:O33" si="3">SUM(K38:K58)</f>
        <v>260993.48643914209</v>
      </c>
      <c r="L33" s="1">
        <f t="shared" si="3"/>
        <v>1949470.981342223</v>
      </c>
      <c r="M33" s="1">
        <f t="shared" si="3"/>
        <v>2012537.3464011687</v>
      </c>
      <c r="N33" s="1">
        <f t="shared" si="3"/>
        <v>5090384.863938692</v>
      </c>
      <c r="O33" s="1">
        <f t="shared" si="3"/>
        <v>2419192.4112545908</v>
      </c>
    </row>
    <row r="34" spans="1:17" ht="15" thickTop="1" x14ac:dyDescent="0.35"/>
    <row r="35" spans="1:17" x14ac:dyDescent="0.35">
      <c r="J35" s="1">
        <f>SUM(J38:J58)</f>
        <v>124467.656448831</v>
      </c>
      <c r="K35" s="1">
        <f t="shared" ref="K35:O35" si="4">SUM(K38:K58)</f>
        <v>260993.48643914209</v>
      </c>
      <c r="L35" s="1">
        <f t="shared" si="4"/>
        <v>1949470.981342223</v>
      </c>
      <c r="M35" s="1">
        <f t="shared" si="4"/>
        <v>2012537.3464011687</v>
      </c>
      <c r="N35" s="1">
        <f t="shared" si="4"/>
        <v>5090384.863938692</v>
      </c>
      <c r="O35" s="1">
        <f t="shared" si="4"/>
        <v>2419192.4112545908</v>
      </c>
    </row>
    <row r="36" spans="1:17" ht="15" thickBot="1" x14ac:dyDescent="0.4">
      <c r="I36" t="s">
        <v>36</v>
      </c>
      <c r="J36" s="3">
        <f>Inputs!C11</f>
        <v>3.6400000000000002E-2</v>
      </c>
      <c r="K36" s="3">
        <f>Inputs!D11</f>
        <v>3.6400000000000002E-2</v>
      </c>
      <c r="L36" s="3">
        <f>Inputs!E11</f>
        <v>3.6400000000000002E-2</v>
      </c>
      <c r="M36" s="3">
        <f>Inputs!F11</f>
        <v>3.6400000000000002E-2</v>
      </c>
      <c r="N36" s="3">
        <f>Inputs!G11</f>
        <v>3.6400000000000002E-2</v>
      </c>
      <c r="O36" s="3">
        <f>Inputs!H11</f>
        <v>3.6400000000000002E-2</v>
      </c>
    </row>
    <row r="37" spans="1:17" ht="18" thickTop="1" thickBot="1" x14ac:dyDescent="0.45">
      <c r="A37" s="2" t="s">
        <v>25</v>
      </c>
      <c r="B37" s="2" t="str">
        <f t="shared" ref="B37:H37" si="5">B8</f>
        <v>2000-01</v>
      </c>
      <c r="C37" s="2" t="str">
        <f t="shared" si="5"/>
        <v>2001-02</v>
      </c>
      <c r="D37" s="2" t="str">
        <f t="shared" si="5"/>
        <v>2002-03</v>
      </c>
      <c r="E37" s="2" t="str">
        <f t="shared" si="5"/>
        <v>2003-04</v>
      </c>
      <c r="F37" s="2" t="str">
        <f t="shared" si="5"/>
        <v>2004-05</v>
      </c>
      <c r="G37" s="2" t="str">
        <f t="shared" si="5"/>
        <v>2005-06</v>
      </c>
      <c r="H37" s="2" t="str">
        <f t="shared" si="5"/>
        <v>2006-07</v>
      </c>
      <c r="J37" s="2" t="s">
        <v>19</v>
      </c>
      <c r="K37" s="2" t="s">
        <v>20</v>
      </c>
      <c r="L37" s="2" t="s">
        <v>21</v>
      </c>
      <c r="M37" s="2" t="s">
        <v>22</v>
      </c>
      <c r="N37" s="2" t="s">
        <v>0</v>
      </c>
      <c r="O37" s="2" t="s">
        <v>1</v>
      </c>
    </row>
    <row r="38" spans="1:17" hidden="1" x14ac:dyDescent="0.35">
      <c r="A38" t="str">
        <f t="shared" ref="A38:A58" si="6">A9</f>
        <v>AC FILTERS</v>
      </c>
      <c r="B38" s="11">
        <v>0</v>
      </c>
      <c r="C38" s="8">
        <f t="shared" ref="C38:C58" si="7">B9+B38+B67+B95+J38</f>
        <v>109355.0373790887</v>
      </c>
      <c r="D38" s="8">
        <f t="shared" ref="D38:D58" si="8">C9+C38+C67+C95+K38</f>
        <v>349631.11458225996</v>
      </c>
      <c r="E38" s="8">
        <f t="shared" ref="E38:E58" si="9">D9+D38+D67+D95+L38</f>
        <v>2095597.63055426</v>
      </c>
      <c r="F38" s="8">
        <f t="shared" ref="F38:F58" si="10">E9+E38+E67+E95+M38</f>
        <v>4052679.5259279981</v>
      </c>
      <c r="G38" s="8">
        <f t="shared" ref="G38:G58" si="11">F9+F38+F67+F95+N38</f>
        <v>8866923.168332614</v>
      </c>
      <c r="H38" s="8">
        <f>G9+G38+G67+G95+O38</f>
        <v>11727272.878773486</v>
      </c>
      <c r="J38" s="1">
        <f>B9*40%*J$36</f>
        <v>1569.3594703512179</v>
      </c>
      <c r="K38" s="1">
        <f t="shared" ref="K38:O53" si="12">C9*40%*K$36</f>
        <v>3290.7552960285261</v>
      </c>
      <c r="L38" s="1">
        <f t="shared" si="12"/>
        <v>24580.04620663873</v>
      </c>
      <c r="M38" s="1">
        <f t="shared" si="12"/>
        <v>25375.223042852169</v>
      </c>
      <c r="N38" s="1">
        <f t="shared" si="12"/>
        <v>64182.486614414833</v>
      </c>
      <c r="O38" s="1">
        <f>G9*40%*O$36</f>
        <v>30502.562910911522</v>
      </c>
      <c r="Q38" s="6">
        <f>H38/1000000</f>
        <v>11.727272878773487</v>
      </c>
    </row>
    <row r="39" spans="1:17" hidden="1" x14ac:dyDescent="0.35">
      <c r="A39" t="str">
        <f t="shared" si="6"/>
        <v>AC SWITCHYARD</v>
      </c>
      <c r="B39" s="11">
        <v>0</v>
      </c>
      <c r="C39" s="8">
        <f t="shared" si="7"/>
        <v>64004.857744299814</v>
      </c>
      <c r="D39" s="8">
        <f t="shared" si="8"/>
        <v>204637.02713797221</v>
      </c>
      <c r="E39" s="8">
        <f t="shared" si="9"/>
        <v>1226540.9207254844</v>
      </c>
      <c r="F39" s="8">
        <f t="shared" si="10"/>
        <v>2372009.3994486602</v>
      </c>
      <c r="G39" s="8">
        <f t="shared" si="11"/>
        <v>5189757.7799858153</v>
      </c>
      <c r="H39" s="8">
        <f t="shared" ref="H39:H58" si="13">G10+G39+G68+G96+O39</f>
        <v>6863903.5779618835</v>
      </c>
      <c r="J39" s="1">
        <f t="shared" ref="J39:J58" si="14">B10*40%*J$36</f>
        <v>918.53683247615265</v>
      </c>
      <c r="K39" s="1">
        <f t="shared" si="12"/>
        <v>1926.0596460998829</v>
      </c>
      <c r="L39" s="1">
        <f t="shared" si="12"/>
        <v>14386.555923806669</v>
      </c>
      <c r="M39" s="1">
        <f t="shared" si="12"/>
        <v>14851.968231307157</v>
      </c>
      <c r="N39" s="1">
        <f t="shared" si="12"/>
        <v>37565.630481112108</v>
      </c>
      <c r="O39" s="1">
        <f t="shared" si="12"/>
        <v>17852.969984195504</v>
      </c>
      <c r="Q39" s="6">
        <f t="shared" ref="Q39:Q58" si="15">H39/1000000</f>
        <v>6.8639035779618833</v>
      </c>
    </row>
    <row r="40" spans="1:17" hidden="1" x14ac:dyDescent="0.35">
      <c r="A40" t="str">
        <f t="shared" si="6"/>
        <v>AUXILIARY SYSTEMS</v>
      </c>
      <c r="B40" s="11">
        <v>0</v>
      </c>
      <c r="C40" s="8">
        <f t="shared" si="7"/>
        <v>120354.26782875689</v>
      </c>
      <c r="D40" s="8">
        <f t="shared" si="8"/>
        <v>384797.97377625637</v>
      </c>
      <c r="E40" s="8">
        <f t="shared" si="9"/>
        <v>2306378.6043501007</v>
      </c>
      <c r="F40" s="8">
        <f t="shared" si="10"/>
        <v>4460309.1798762316</v>
      </c>
      <c r="G40" s="8">
        <f t="shared" si="11"/>
        <v>9758782.6898094211</v>
      </c>
      <c r="H40" s="8">
        <f t="shared" si="13"/>
        <v>12906834.241755011</v>
      </c>
      <c r="J40" s="1">
        <f t="shared" si="14"/>
        <v>1727.2099625322312</v>
      </c>
      <c r="K40" s="1">
        <f t="shared" si="12"/>
        <v>3621.7485151978271</v>
      </c>
      <c r="L40" s="1">
        <f t="shared" si="12"/>
        <v>27052.374863553545</v>
      </c>
      <c r="M40" s="1">
        <f t="shared" si="12"/>
        <v>27927.532773153027</v>
      </c>
      <c r="N40" s="1">
        <f t="shared" si="12"/>
        <v>70638.137657333224</v>
      </c>
      <c r="O40" s="1">
        <f t="shared" si="12"/>
        <v>33570.594588314387</v>
      </c>
      <c r="Q40" s="6">
        <f t="shared" si="15"/>
        <v>12.906834241755011</v>
      </c>
    </row>
    <row r="41" spans="1:17" hidden="1" x14ac:dyDescent="0.35">
      <c r="A41" t="str">
        <f t="shared" si="6"/>
        <v>BUILDING INSTALLATION</v>
      </c>
      <c r="B41" s="11">
        <v>0</v>
      </c>
      <c r="C41" s="8">
        <f t="shared" si="7"/>
        <v>160367.55631200349</v>
      </c>
      <c r="D41" s="8">
        <f t="shared" si="8"/>
        <v>512728.89480005752</v>
      </c>
      <c r="E41" s="8">
        <f t="shared" si="9"/>
        <v>3073163.1489476804</v>
      </c>
      <c r="F41" s="8">
        <f t="shared" si="10"/>
        <v>5943195.006515922</v>
      </c>
      <c r="G41" s="8">
        <f t="shared" si="11"/>
        <v>13003212.60540032</v>
      </c>
      <c r="H41" s="8">
        <f t="shared" si="13"/>
        <v>17197873.448238324</v>
      </c>
      <c r="J41" s="1">
        <f t="shared" si="14"/>
        <v>2301.4426154222238</v>
      </c>
      <c r="K41" s="1">
        <f t="shared" si="12"/>
        <v>4825.844313101511</v>
      </c>
      <c r="L41" s="1">
        <f t="shared" si="12"/>
        <v>36046.276775801824</v>
      </c>
      <c r="M41" s="1">
        <f t="shared" si="12"/>
        <v>37212.391928022917</v>
      </c>
      <c r="N41" s="1">
        <f t="shared" si="12"/>
        <v>94122.674026444191</v>
      </c>
      <c r="O41" s="1">
        <f t="shared" si="12"/>
        <v>44731.560543651998</v>
      </c>
      <c r="Q41" s="6">
        <f t="shared" si="15"/>
        <v>17.197873448238326</v>
      </c>
    </row>
    <row r="42" spans="1:17" hidden="1" x14ac:dyDescent="0.35">
      <c r="A42" t="str">
        <f t="shared" si="6"/>
        <v>CABLE</v>
      </c>
      <c r="B42" s="11">
        <v>0</v>
      </c>
      <c r="C42" s="8">
        <f t="shared" si="7"/>
        <v>5181287.554253689</v>
      </c>
      <c r="D42" s="8">
        <f t="shared" si="8"/>
        <v>16565668.907277234</v>
      </c>
      <c r="E42" s="8">
        <f t="shared" si="9"/>
        <v>99290295.007393941</v>
      </c>
      <c r="F42" s="8">
        <f t="shared" si="10"/>
        <v>192017656.36344448</v>
      </c>
      <c r="G42" s="8">
        <f t="shared" si="11"/>
        <v>420118540.10294271</v>
      </c>
      <c r="H42" s="8">
        <f t="shared" si="13"/>
        <v>555643109.53036284</v>
      </c>
      <c r="J42" s="1">
        <f t="shared" si="14"/>
        <v>74356.91017774574</v>
      </c>
      <c r="K42" s="1">
        <f t="shared" si="12"/>
        <v>155917.36666231943</v>
      </c>
      <c r="L42" s="1">
        <f t="shared" si="12"/>
        <v>1164612.9025766437</v>
      </c>
      <c r="M42" s="1">
        <f t="shared" si="12"/>
        <v>1202288.7147170671</v>
      </c>
      <c r="N42" s="1">
        <f t="shared" si="12"/>
        <v>3040993.1455056397</v>
      </c>
      <c r="O42" s="1">
        <f t="shared" si="12"/>
        <v>1445224.2289971327</v>
      </c>
      <c r="Q42" s="6">
        <f t="shared" si="15"/>
        <v>555.64310953036284</v>
      </c>
    </row>
    <row r="43" spans="1:17" hidden="1" x14ac:dyDescent="0.35">
      <c r="A43" t="str">
        <f t="shared" si="6"/>
        <v>CONTROL SYSTEM</v>
      </c>
      <c r="B43" s="11">
        <v>0</v>
      </c>
      <c r="C43" s="8">
        <f t="shared" si="7"/>
        <v>40147.828408406684</v>
      </c>
      <c r="D43" s="8">
        <f t="shared" si="8"/>
        <v>128361.07353544507</v>
      </c>
      <c r="E43" s="8">
        <f t="shared" si="9"/>
        <v>769362.76646222814</v>
      </c>
      <c r="F43" s="8">
        <f t="shared" si="10"/>
        <v>1487871.8539246146</v>
      </c>
      <c r="G43" s="8">
        <f t="shared" si="11"/>
        <v>3255338.9254367985</v>
      </c>
      <c r="H43" s="8">
        <f t="shared" si="13"/>
        <v>4305467.315633622</v>
      </c>
      <c r="J43" s="1">
        <f t="shared" si="14"/>
        <v>576.16344191216024</v>
      </c>
      <c r="K43" s="1">
        <f t="shared" si="12"/>
        <v>1208.1444268636196</v>
      </c>
      <c r="L43" s="1">
        <f t="shared" si="12"/>
        <v>9024.1428381016303</v>
      </c>
      <c r="M43" s="1">
        <f t="shared" si="12"/>
        <v>9316.0783898583122</v>
      </c>
      <c r="N43" s="1">
        <f t="shared" si="12"/>
        <v>23563.500330466984</v>
      </c>
      <c r="O43" s="1">
        <f t="shared" si="12"/>
        <v>11198.493376383602</v>
      </c>
      <c r="Q43" s="6">
        <f t="shared" si="15"/>
        <v>4.3054673156336216</v>
      </c>
    </row>
    <row r="44" spans="1:17" hidden="1" x14ac:dyDescent="0.35">
      <c r="A44" t="str">
        <f t="shared" si="6"/>
        <v>CONVERTER TRANSFORMER</v>
      </c>
      <c r="B44" s="11">
        <v>0</v>
      </c>
      <c r="C44" s="8">
        <f t="shared" si="7"/>
        <v>1617156.7352528539</v>
      </c>
      <c r="D44" s="8">
        <f t="shared" si="8"/>
        <v>5170391.0981313754</v>
      </c>
      <c r="E44" s="8">
        <f t="shared" si="9"/>
        <v>30989974.525661718</v>
      </c>
      <c r="F44" s="8">
        <f t="shared" si="10"/>
        <v>59931560.065737329</v>
      </c>
      <c r="G44" s="8">
        <f t="shared" si="11"/>
        <v>131125230.86550251</v>
      </c>
      <c r="H44" s="8">
        <f t="shared" si="13"/>
        <v>173424460.14913255</v>
      </c>
      <c r="J44" s="1">
        <f t="shared" si="14"/>
        <v>23207.895112444367</v>
      </c>
      <c r="K44" s="1">
        <f t="shared" si="12"/>
        <v>48664.123926852233</v>
      </c>
      <c r="L44" s="1">
        <f t="shared" si="12"/>
        <v>363492.96958398091</v>
      </c>
      <c r="M44" s="1">
        <f t="shared" si="12"/>
        <v>375252.14965669991</v>
      </c>
      <c r="N44" s="1">
        <f t="shared" si="12"/>
        <v>949139.08861801412</v>
      </c>
      <c r="O44" s="1">
        <f t="shared" si="12"/>
        <v>451075.92879198311</v>
      </c>
      <c r="Q44" s="6">
        <f t="shared" si="15"/>
        <v>173.42446014913256</v>
      </c>
    </row>
    <row r="45" spans="1:17" hidden="1" x14ac:dyDescent="0.35">
      <c r="A45" t="str">
        <f t="shared" si="6"/>
        <v>DC FILTER</v>
      </c>
      <c r="B45" s="11">
        <v>0</v>
      </c>
      <c r="C45" s="8">
        <f t="shared" si="7"/>
        <v>2385.9280882710259</v>
      </c>
      <c r="D45" s="8">
        <f t="shared" si="8"/>
        <v>7628.315227249308</v>
      </c>
      <c r="E45" s="8">
        <f t="shared" si="9"/>
        <v>45722.130121183851</v>
      </c>
      <c r="F45" s="8">
        <f t="shared" si="10"/>
        <v>88422.098747519965</v>
      </c>
      <c r="G45" s="8">
        <f t="shared" si="11"/>
        <v>193460.14185452976</v>
      </c>
      <c r="H45" s="8">
        <f t="shared" si="13"/>
        <v>255867.77190051242</v>
      </c>
      <c r="J45" s="1">
        <f t="shared" si="14"/>
        <v>34.240570262208387</v>
      </c>
      <c r="K45" s="1">
        <f t="shared" si="12"/>
        <v>71.798297367895117</v>
      </c>
      <c r="L45" s="1">
        <f t="shared" si="12"/>
        <v>536.291917235754</v>
      </c>
      <c r="M45" s="1">
        <f t="shared" si="12"/>
        <v>553.64123002586564</v>
      </c>
      <c r="N45" s="1">
        <f t="shared" si="12"/>
        <v>1400.3451624963238</v>
      </c>
      <c r="O45" s="1">
        <f t="shared" si="12"/>
        <v>665.51046351079697</v>
      </c>
      <c r="Q45" s="6">
        <f t="shared" si="15"/>
        <v>0.25586777190051241</v>
      </c>
    </row>
    <row r="46" spans="1:17" hidden="1" x14ac:dyDescent="0.35">
      <c r="A46" t="str">
        <f t="shared" si="6"/>
        <v>DC SWITCHYARD</v>
      </c>
      <c r="B46" s="11">
        <v>0</v>
      </c>
      <c r="C46" s="8">
        <f t="shared" si="7"/>
        <v>13165.93864948702</v>
      </c>
      <c r="D46" s="8">
        <f t="shared" si="8"/>
        <v>42094.282210195175</v>
      </c>
      <c r="E46" s="8">
        <f t="shared" si="9"/>
        <v>252302.13896999424</v>
      </c>
      <c r="F46" s="8">
        <f t="shared" si="10"/>
        <v>487927.50003305613</v>
      </c>
      <c r="G46" s="8">
        <f t="shared" si="11"/>
        <v>1067544.479357528</v>
      </c>
      <c r="H46" s="8">
        <f t="shared" si="13"/>
        <v>1411919.9165236612</v>
      </c>
      <c r="J46" s="1">
        <f t="shared" si="14"/>
        <v>188.94502714135291</v>
      </c>
      <c r="K46" s="1">
        <f t="shared" si="12"/>
        <v>396.19466442860926</v>
      </c>
      <c r="L46" s="1">
        <f t="shared" si="12"/>
        <v>2959.3458894472969</v>
      </c>
      <c r="M46" s="1">
        <f t="shared" si="12"/>
        <v>3055.0822148329016</v>
      </c>
      <c r="N46" s="1">
        <f t="shared" si="12"/>
        <v>7727.3320131340961</v>
      </c>
      <c r="O46" s="1">
        <f t="shared" si="12"/>
        <v>3672.3948120013533</v>
      </c>
      <c r="Q46" s="6">
        <f t="shared" si="15"/>
        <v>1.4119199165236613</v>
      </c>
    </row>
    <row r="47" spans="1:17" hidden="1" x14ac:dyDescent="0.35">
      <c r="A47" t="str">
        <f t="shared" si="6"/>
        <v>EASEMENT</v>
      </c>
      <c r="B47" s="11">
        <v>0</v>
      </c>
      <c r="C47" s="8">
        <f t="shared" si="7"/>
        <v>68853.15722215116</v>
      </c>
      <c r="D47" s="8">
        <f t="shared" si="8"/>
        <v>220138.06294662438</v>
      </c>
      <c r="E47" s="8">
        <f t="shared" si="9"/>
        <v>1319450.082859295</v>
      </c>
      <c r="F47" s="8">
        <f t="shared" si="10"/>
        <v>2551686.5729961568</v>
      </c>
      <c r="G47" s="8">
        <f t="shared" si="11"/>
        <v>5582876.3778803786</v>
      </c>
      <c r="H47" s="8">
        <f t="shared" si="13"/>
        <v>7383836.9284272753</v>
      </c>
      <c r="J47" s="1">
        <f t="shared" si="14"/>
        <v>988.11501454277811</v>
      </c>
      <c r="K47" s="1">
        <f t="shared" si="12"/>
        <v>2071.956603074656</v>
      </c>
      <c r="L47" s="1">
        <f t="shared" si="12"/>
        <v>15476.322138929347</v>
      </c>
      <c r="M47" s="1">
        <f t="shared" si="12"/>
        <v>15976.988930651245</v>
      </c>
      <c r="N47" s="1">
        <f t="shared" si="12"/>
        <v>40411.186788327752</v>
      </c>
      <c r="O47" s="1">
        <f t="shared" si="12"/>
        <v>19205.313354729424</v>
      </c>
      <c r="Q47" s="6">
        <f t="shared" si="15"/>
        <v>7.3838369284272751</v>
      </c>
    </row>
    <row r="48" spans="1:17" hidden="1" x14ac:dyDescent="0.35">
      <c r="A48" t="str">
        <f t="shared" si="6"/>
        <v>FREEHOLD LAND</v>
      </c>
      <c r="B48" s="11">
        <v>0</v>
      </c>
      <c r="C48" s="8">
        <f t="shared" si="7"/>
        <v>21712.654356223655</v>
      </c>
      <c r="D48" s="8">
        <f t="shared" si="8"/>
        <v>69419.93460063047</v>
      </c>
      <c r="E48" s="8">
        <f t="shared" si="9"/>
        <v>416084.9661110061</v>
      </c>
      <c r="F48" s="8">
        <f t="shared" si="10"/>
        <v>804667.3648693352</v>
      </c>
      <c r="G48" s="8">
        <f t="shared" si="11"/>
        <v>1760544.7592669642</v>
      </c>
      <c r="H48" s="8">
        <f t="shared" si="13"/>
        <v>2328472.7312124358</v>
      </c>
      <c r="J48" s="1">
        <f t="shared" si="14"/>
        <v>311.59936073432465</v>
      </c>
      <c r="K48" s="1">
        <f t="shared" si="12"/>
        <v>653.38583412384253</v>
      </c>
      <c r="L48" s="1">
        <f t="shared" si="12"/>
        <v>4880.4157552856259</v>
      </c>
      <c r="M48" s="1">
        <f t="shared" si="12"/>
        <v>5038.2996553836692</v>
      </c>
      <c r="N48" s="1">
        <f t="shared" si="12"/>
        <v>12743.556958887979</v>
      </c>
      <c r="O48" s="1">
        <f t="shared" si="12"/>
        <v>6056.3429114627615</v>
      </c>
      <c r="Q48" s="6">
        <f t="shared" si="15"/>
        <v>2.3284727312124356</v>
      </c>
    </row>
    <row r="49" spans="1:17" hidden="1" x14ac:dyDescent="0.35">
      <c r="A49" t="str">
        <f t="shared" si="6"/>
        <v>IN-HOUSE SOFTWARE</v>
      </c>
      <c r="B49" s="11">
        <v>0</v>
      </c>
      <c r="C49" s="8">
        <f t="shared" si="7"/>
        <v>0</v>
      </c>
      <c r="D49" s="8">
        <f t="shared" si="8"/>
        <v>0</v>
      </c>
      <c r="E49" s="8">
        <f t="shared" si="9"/>
        <v>0</v>
      </c>
      <c r="F49" s="8">
        <f t="shared" si="10"/>
        <v>0</v>
      </c>
      <c r="G49" s="8">
        <f t="shared" si="11"/>
        <v>0</v>
      </c>
      <c r="H49" s="8">
        <f t="shared" si="13"/>
        <v>0</v>
      </c>
      <c r="J49" s="1">
        <f t="shared" si="14"/>
        <v>0</v>
      </c>
      <c r="K49" s="1">
        <f t="shared" si="12"/>
        <v>0</v>
      </c>
      <c r="L49" s="1">
        <f t="shared" si="12"/>
        <v>0</v>
      </c>
      <c r="M49" s="1">
        <f t="shared" si="12"/>
        <v>0</v>
      </c>
      <c r="N49" s="1">
        <f t="shared" si="12"/>
        <v>0</v>
      </c>
      <c r="O49" s="1">
        <f t="shared" si="12"/>
        <v>0</v>
      </c>
      <c r="Q49" s="6">
        <f t="shared" si="15"/>
        <v>0</v>
      </c>
    </row>
    <row r="50" spans="1:17" hidden="1" x14ac:dyDescent="0.35">
      <c r="A50" t="str">
        <f t="shared" si="6"/>
        <v>MEASURING DEVICES</v>
      </c>
      <c r="B50" s="11">
        <v>0</v>
      </c>
      <c r="C50" s="8">
        <f t="shared" si="7"/>
        <v>70124.873620017024</v>
      </c>
      <c r="D50" s="8">
        <f t="shared" si="8"/>
        <v>224204.00844191076</v>
      </c>
      <c r="E50" s="8">
        <f t="shared" si="9"/>
        <v>1343820.2987540257</v>
      </c>
      <c r="F50" s="8">
        <f t="shared" si="10"/>
        <v>2598816.1715216604</v>
      </c>
      <c r="G50" s="8">
        <f t="shared" si="11"/>
        <v>5685991.9897629432</v>
      </c>
      <c r="H50" s="8">
        <f t="shared" si="13"/>
        <v>7520216.2446400626</v>
      </c>
      <c r="J50" s="1">
        <f t="shared" si="14"/>
        <v>1006.3654785399068</v>
      </c>
      <c r="K50" s="1">
        <f t="shared" si="12"/>
        <v>2110.2255989217892</v>
      </c>
      <c r="L50" s="1">
        <f t="shared" si="12"/>
        <v>15762.16949055085</v>
      </c>
      <c r="M50" s="1">
        <f t="shared" si="12"/>
        <v>16272.08358761919</v>
      </c>
      <c r="N50" s="1">
        <f t="shared" si="12"/>
        <v>41157.580577215682</v>
      </c>
      <c r="O50" s="1">
        <f t="shared" si="12"/>
        <v>19560.035097416687</v>
      </c>
      <c r="Q50" s="6">
        <f t="shared" si="15"/>
        <v>7.5202162446400624</v>
      </c>
    </row>
    <row r="51" spans="1:17" hidden="1" x14ac:dyDescent="0.35">
      <c r="A51" t="str">
        <f t="shared" si="6"/>
        <v>MOTOR VEHICLES</v>
      </c>
      <c r="B51" s="11">
        <v>0</v>
      </c>
      <c r="C51" s="8">
        <f t="shared" si="7"/>
        <v>330.96959332177221</v>
      </c>
      <c r="D51" s="8">
        <f t="shared" si="8"/>
        <v>1058.1795825718079</v>
      </c>
      <c r="E51" s="8">
        <f t="shared" si="9"/>
        <v>6342.4521830326012</v>
      </c>
      <c r="F51" s="8">
        <f t="shared" si="10"/>
        <v>12265.6781681678</v>
      </c>
      <c r="G51" s="8">
        <f t="shared" si="11"/>
        <v>26836.275908032621</v>
      </c>
      <c r="H51" s="8">
        <f t="shared" si="13"/>
        <v>35493.296225632497</v>
      </c>
      <c r="J51" s="1">
        <f t="shared" si="14"/>
        <v>4.7497607620692746</v>
      </c>
      <c r="K51" s="1">
        <f t="shared" si="12"/>
        <v>9.9596686915521921</v>
      </c>
      <c r="L51" s="1">
        <f t="shared" si="12"/>
        <v>74.392987207713603</v>
      </c>
      <c r="M51" s="1">
        <f t="shared" si="12"/>
        <v>76.799637695958808</v>
      </c>
      <c r="N51" s="1">
        <f t="shared" si="12"/>
        <v>194.25215337373234</v>
      </c>
      <c r="O51" s="1">
        <f t="shared" si="12"/>
        <v>92.31783998115705</v>
      </c>
      <c r="Q51" s="6">
        <f t="shared" si="15"/>
        <v>3.5493296225632499E-2</v>
      </c>
    </row>
    <row r="52" spans="1:17" hidden="1" x14ac:dyDescent="0.35">
      <c r="A52" t="str">
        <f t="shared" si="6"/>
        <v>OTHER</v>
      </c>
      <c r="B52" s="11">
        <v>0</v>
      </c>
      <c r="C52" s="8">
        <f t="shared" si="7"/>
        <v>32181.989438484728</v>
      </c>
      <c r="D52" s="8">
        <f t="shared" si="8"/>
        <v>102892.60656412663</v>
      </c>
      <c r="E52" s="8">
        <f t="shared" si="9"/>
        <v>616711.42391019897</v>
      </c>
      <c r="F52" s="8">
        <f t="shared" si="10"/>
        <v>1192659.1844951278</v>
      </c>
      <c r="G52" s="8">
        <f t="shared" si="11"/>
        <v>2609438.3449929892</v>
      </c>
      <c r="H52" s="8">
        <f t="shared" si="13"/>
        <v>3451207.9276110781</v>
      </c>
      <c r="J52" s="1">
        <f t="shared" si="14"/>
        <v>461.84529867562065</v>
      </c>
      <c r="K52" s="1">
        <f t="shared" si="12"/>
        <v>968.43323105734589</v>
      </c>
      <c r="L52" s="1">
        <f t="shared" si="12"/>
        <v>7233.6383067322595</v>
      </c>
      <c r="M52" s="1">
        <f t="shared" si="12"/>
        <v>7467.6501379023002</v>
      </c>
      <c r="N52" s="1">
        <f t="shared" si="12"/>
        <v>18888.202645850521</v>
      </c>
      <c r="O52" s="1">
        <f t="shared" si="12"/>
        <v>8976.5700874186005</v>
      </c>
      <c r="Q52" s="6">
        <f t="shared" si="15"/>
        <v>3.4512079276110783</v>
      </c>
    </row>
    <row r="53" spans="1:17" hidden="1" x14ac:dyDescent="0.35">
      <c r="A53" t="str">
        <f t="shared" si="6"/>
        <v>OVERHEAD LINES</v>
      </c>
      <c r="B53" s="11">
        <v>0</v>
      </c>
      <c r="C53" s="8">
        <f t="shared" si="7"/>
        <v>746877.06181988306</v>
      </c>
      <c r="D53" s="8">
        <f t="shared" si="8"/>
        <v>2387923.4632308194</v>
      </c>
      <c r="E53" s="8">
        <f t="shared" si="9"/>
        <v>14312589.877678275</v>
      </c>
      <c r="F53" s="8">
        <f t="shared" si="10"/>
        <v>27679139.885708701</v>
      </c>
      <c r="G53" s="8">
        <f t="shared" si="11"/>
        <v>60559638.422411546</v>
      </c>
      <c r="H53" s="8">
        <f t="shared" si="13"/>
        <v>80095360.220993742</v>
      </c>
      <c r="J53" s="1">
        <f t="shared" si="14"/>
        <v>10718.469109857966</v>
      </c>
      <c r="K53" s="1">
        <f t="shared" si="12"/>
        <v>22475.321718796222</v>
      </c>
      <c r="L53" s="1">
        <f t="shared" si="12"/>
        <v>167877.70486119221</v>
      </c>
      <c r="M53" s="1">
        <f t="shared" si="12"/>
        <v>173308.63290339592</v>
      </c>
      <c r="N53" s="1">
        <f t="shared" si="12"/>
        <v>438355.91090963973</v>
      </c>
      <c r="O53" s="1">
        <f t="shared" si="12"/>
        <v>208327.52757335838</v>
      </c>
      <c r="Q53" s="6">
        <f t="shared" si="15"/>
        <v>80.09536022099374</v>
      </c>
    </row>
    <row r="54" spans="1:17" hidden="1" x14ac:dyDescent="0.35">
      <c r="A54" t="str">
        <f t="shared" si="6"/>
        <v>SMOOTHING REACTOR</v>
      </c>
      <c r="B54" s="11">
        <v>0</v>
      </c>
      <c r="C54" s="8">
        <f t="shared" si="7"/>
        <v>16823.851904475181</v>
      </c>
      <c r="D54" s="8">
        <f t="shared" si="8"/>
        <v>53789.4022434246</v>
      </c>
      <c r="E54" s="8">
        <f t="shared" si="9"/>
        <v>322399.63546988613</v>
      </c>
      <c r="F54" s="8">
        <f t="shared" si="10"/>
        <v>623489.15783507656</v>
      </c>
      <c r="G54" s="8">
        <f t="shared" si="11"/>
        <v>1364142.0258973252</v>
      </c>
      <c r="H54" s="8">
        <f t="shared" si="13"/>
        <v>1804195.8275036134</v>
      </c>
      <c r="J54" s="1">
        <f t="shared" si="14"/>
        <v>241.43991851557195</v>
      </c>
      <c r="K54" s="1">
        <f t="shared" ref="K54:K58" si="16">C25*40%*K$36</f>
        <v>506.27004554285003</v>
      </c>
      <c r="L54" s="1">
        <f t="shared" ref="L54:L58" si="17">D25*40%*L$36</f>
        <v>3781.5455702521112</v>
      </c>
      <c r="M54" s="1">
        <f t="shared" ref="M54:M58" si="18">E25*40%*M$36</f>
        <v>3903.880468131103</v>
      </c>
      <c r="N54" s="1">
        <f t="shared" ref="N54:N58" si="19">F25*40%*N$36</f>
        <v>9874.228709909974</v>
      </c>
      <c r="O54" s="1">
        <f t="shared" ref="O54:O58" si="20">G25*40%*O$36</f>
        <v>4692.7019862940797</v>
      </c>
      <c r="Q54" s="6">
        <f t="shared" si="15"/>
        <v>1.8041958275036134</v>
      </c>
    </row>
    <row r="55" spans="1:17" hidden="1" x14ac:dyDescent="0.35">
      <c r="A55" t="str">
        <f t="shared" si="6"/>
        <v>STATION POWER SUPPLY</v>
      </c>
      <c r="B55" s="11">
        <v>0</v>
      </c>
      <c r="C55" s="8">
        <f t="shared" si="7"/>
        <v>81149.594754389007</v>
      </c>
      <c r="D55" s="8">
        <f t="shared" si="8"/>
        <v>259452.36673021549</v>
      </c>
      <c r="E55" s="8">
        <f t="shared" si="9"/>
        <v>1555089.7568460337</v>
      </c>
      <c r="F55" s="8">
        <f t="shared" si="10"/>
        <v>3007390.50601207</v>
      </c>
      <c r="G55" s="8">
        <f t="shared" si="11"/>
        <v>6579918.3930971725</v>
      </c>
      <c r="H55" s="8">
        <f t="shared" si="13"/>
        <v>8702511.2376632597</v>
      </c>
      <c r="J55" s="1">
        <f t="shared" si="14"/>
        <v>1164.5817887792778</v>
      </c>
      <c r="K55" s="1">
        <f t="shared" si="16"/>
        <v>2441.9858939176715</v>
      </c>
      <c r="L55" s="1">
        <f t="shared" si="17"/>
        <v>18240.227761966053</v>
      </c>
      <c r="M55" s="1">
        <f t="shared" si="18"/>
        <v>18830.308288326309</v>
      </c>
      <c r="N55" s="1">
        <f t="shared" si="19"/>
        <v>47628.19257272486</v>
      </c>
      <c r="O55" s="1">
        <f t="shared" si="20"/>
        <v>22635.176929344248</v>
      </c>
      <c r="Q55" s="6">
        <f t="shared" si="15"/>
        <v>8.7025112376632592</v>
      </c>
    </row>
    <row r="56" spans="1:17" hidden="1" x14ac:dyDescent="0.35">
      <c r="A56" t="str">
        <f t="shared" si="6"/>
        <v>SWITCHYARD COMPONENTS</v>
      </c>
      <c r="B56" s="11">
        <v>0</v>
      </c>
      <c r="C56" s="8">
        <f t="shared" si="7"/>
        <v>33877.119971284126</v>
      </c>
      <c r="D56" s="8">
        <f t="shared" si="8"/>
        <v>108312.29633562322</v>
      </c>
      <c r="E56" s="8">
        <f t="shared" si="9"/>
        <v>649195.62960527092</v>
      </c>
      <c r="F56" s="8">
        <f t="shared" si="10"/>
        <v>1255480.4405497229</v>
      </c>
      <c r="G56" s="8">
        <f t="shared" si="11"/>
        <v>2746885.9885114329</v>
      </c>
      <c r="H56" s="8">
        <f t="shared" si="13"/>
        <v>3632994.3253822769</v>
      </c>
      <c r="J56" s="1">
        <f t="shared" si="14"/>
        <v>486.17219955635636</v>
      </c>
      <c r="K56" s="1">
        <f t="shared" si="16"/>
        <v>1019.4437735249211</v>
      </c>
      <c r="L56" s="1">
        <f t="shared" si="17"/>
        <v>7614.6576710076624</v>
      </c>
      <c r="M56" s="1">
        <f t="shared" si="18"/>
        <v>7860.9956699185404</v>
      </c>
      <c r="N56" s="1">
        <f t="shared" si="19"/>
        <v>19883.105993136909</v>
      </c>
      <c r="O56" s="1">
        <f t="shared" si="20"/>
        <v>9449.3953633103538</v>
      </c>
      <c r="Q56" s="6">
        <f t="shared" si="15"/>
        <v>3.6329943253822767</v>
      </c>
    </row>
    <row r="57" spans="1:17" hidden="1" x14ac:dyDescent="0.35">
      <c r="A57" t="str">
        <f t="shared" si="6"/>
        <v>VALVE COOLING</v>
      </c>
      <c r="B57" s="11">
        <v>0</v>
      </c>
      <c r="C57" s="8">
        <f t="shared" si="7"/>
        <v>5735.4040583438127</v>
      </c>
      <c r="D57" s="8">
        <f t="shared" si="8"/>
        <v>18337.2962193493</v>
      </c>
      <c r="E57" s="8">
        <f t="shared" si="9"/>
        <v>109908.9666374612</v>
      </c>
      <c r="F57" s="8">
        <f t="shared" si="10"/>
        <v>212553.12198923068</v>
      </c>
      <c r="G57" s="8">
        <f t="shared" si="11"/>
        <v>465048.41791954276</v>
      </c>
      <c r="H57" s="8">
        <f t="shared" si="13"/>
        <v>615066.75937623193</v>
      </c>
      <c r="J57" s="1">
        <f t="shared" si="14"/>
        <v>82.30906313030863</v>
      </c>
      <c r="K57" s="1">
        <f t="shared" si="16"/>
        <v>172.59206098051709</v>
      </c>
      <c r="L57" s="1">
        <f t="shared" si="17"/>
        <v>1289.1632625859472</v>
      </c>
      <c r="M57" s="1">
        <f t="shared" si="18"/>
        <v>1330.8683414083305</v>
      </c>
      <c r="N57" s="1">
        <f t="shared" si="19"/>
        <v>3366.2143329238552</v>
      </c>
      <c r="O57" s="1">
        <f t="shared" si="20"/>
        <v>1599.7847680548002</v>
      </c>
      <c r="Q57" s="6">
        <f t="shared" si="15"/>
        <v>0.6150667593762319</v>
      </c>
    </row>
    <row r="58" spans="1:17" hidden="1" x14ac:dyDescent="0.35">
      <c r="A58" t="str">
        <f t="shared" si="6"/>
        <v>VALVE HALL</v>
      </c>
      <c r="B58" s="11">
        <v>0</v>
      </c>
      <c r="C58" s="8">
        <f t="shared" si="7"/>
        <v>287178.05387245066</v>
      </c>
      <c r="D58" s="8">
        <f t="shared" si="8"/>
        <v>918168.7964763965</v>
      </c>
      <c r="E58" s="8">
        <f t="shared" si="9"/>
        <v>5503264.0806117244</v>
      </c>
      <c r="F58" s="8">
        <f t="shared" si="10"/>
        <v>10642770.988136325</v>
      </c>
      <c r="G58" s="8">
        <f t="shared" si="11"/>
        <v>23285491.005695861</v>
      </c>
      <c r="H58" s="8">
        <f t="shared" si="13"/>
        <v>30797076.049478352</v>
      </c>
      <c r="J58" s="1">
        <f t="shared" si="14"/>
        <v>4121.3062454491428</v>
      </c>
      <c r="K58" s="1">
        <f t="shared" si="16"/>
        <v>8641.8762622511367</v>
      </c>
      <c r="L58" s="1">
        <f t="shared" si="17"/>
        <v>64549.836961303481</v>
      </c>
      <c r="M58" s="1">
        <f t="shared" si="18"/>
        <v>66638.056596916693</v>
      </c>
      <c r="N58" s="1">
        <f t="shared" si="19"/>
        <v>168550.09188764516</v>
      </c>
      <c r="O58" s="1">
        <f t="shared" si="20"/>
        <v>80103.000875135025</v>
      </c>
      <c r="Q58" s="6">
        <f t="shared" si="15"/>
        <v>30.797076049478353</v>
      </c>
    </row>
    <row r="59" spans="1:17" ht="15" hidden="1" thickBot="1" x14ac:dyDescent="0.4">
      <c r="O59" s="1">
        <f>SUM(J38:O58)</f>
        <v>11857046.745824648</v>
      </c>
      <c r="Q59" s="6"/>
    </row>
    <row r="60" spans="1:17" ht="20.5" thickTop="1" thickBot="1" x14ac:dyDescent="0.5">
      <c r="A60" s="7" t="s">
        <v>37</v>
      </c>
      <c r="B60" s="7"/>
      <c r="C60" s="7"/>
      <c r="D60" s="7"/>
      <c r="E60" s="7"/>
      <c r="F60" s="7"/>
      <c r="G60" s="7"/>
      <c r="H60" s="7"/>
      <c r="Q60" s="6"/>
    </row>
    <row r="61" spans="1:17" ht="15" thickTop="1" x14ac:dyDescent="0.35">
      <c r="Q61" s="6"/>
    </row>
    <row r="62" spans="1:17" ht="15" thickBot="1" x14ac:dyDescent="0.4">
      <c r="A62" t="s">
        <v>61</v>
      </c>
      <c r="B62" s="21">
        <v>9.5182299986873969E-2</v>
      </c>
      <c r="C62" s="21">
        <v>9.5105024504222702E-2</v>
      </c>
      <c r="D62" s="21">
        <v>8.9002079406607149E-2</v>
      </c>
      <c r="E62" s="21">
        <v>9.0319379344767914E-2</v>
      </c>
      <c r="F62" s="21">
        <v>8.709324531239282E-2</v>
      </c>
      <c r="G62" s="21">
        <v>8.60073324028999E-2</v>
      </c>
      <c r="Q62" s="6"/>
    </row>
    <row r="63" spans="1:17" ht="15.5" thickTop="1" thickBot="1" x14ac:dyDescent="0.4">
      <c r="A63" t="s">
        <v>62</v>
      </c>
      <c r="B63" s="19">
        <f>Inputs!C8</f>
        <v>6.8344895643535075E-2</v>
      </c>
      <c r="C63" s="19">
        <f>Inputs!D8</f>
        <v>6.8869158006157116E-2</v>
      </c>
      <c r="D63" s="19">
        <f>Inputs!E8</f>
        <v>6.5769445939134252E-2</v>
      </c>
      <c r="E63" s="19">
        <f>Inputs!F8</f>
        <v>6.5658194163528361E-2</v>
      </c>
      <c r="F63" s="19">
        <f>Inputs!G8</f>
        <v>5.9212463117477299E-2</v>
      </c>
      <c r="G63" s="19">
        <f>Inputs!H8</f>
        <v>5.4659176230037909E-2</v>
      </c>
      <c r="H63" s="10"/>
      <c r="Q63" s="6"/>
    </row>
    <row r="64" spans="1:17" ht="15" thickTop="1" x14ac:dyDescent="0.35"/>
    <row r="65" spans="1:8" ht="15" thickBot="1" x14ac:dyDescent="0.4"/>
    <row r="66" spans="1:8" ht="18" thickTop="1" thickBot="1" x14ac:dyDescent="0.45">
      <c r="A66" s="2" t="str">
        <f t="shared" ref="A66:H66" si="21">A37</f>
        <v>Asset Class</v>
      </c>
      <c r="B66" s="2" t="str">
        <f t="shared" si="21"/>
        <v>2000-01</v>
      </c>
      <c r="C66" s="2" t="str">
        <f t="shared" si="21"/>
        <v>2001-02</v>
      </c>
      <c r="D66" s="2" t="str">
        <f t="shared" si="21"/>
        <v>2002-03</v>
      </c>
      <c r="E66" s="2" t="str">
        <f t="shared" si="21"/>
        <v>2003-04</v>
      </c>
      <c r="F66" s="2" t="str">
        <f t="shared" si="21"/>
        <v>2004-05</v>
      </c>
      <c r="G66" s="2" t="str">
        <f t="shared" si="21"/>
        <v>2005-06</v>
      </c>
      <c r="H66" s="2" t="str">
        <f t="shared" si="21"/>
        <v>2006-07</v>
      </c>
    </row>
    <row r="67" spans="1:8" ht="15" thickTop="1" x14ac:dyDescent="0.35">
      <c r="A67" t="str">
        <f t="shared" ref="A67:A87" si="22">A38</f>
        <v>AC FILTERS</v>
      </c>
      <c r="B67" s="1">
        <f t="shared" ref="B67:G76" si="23">B38*B$63</f>
        <v>0</v>
      </c>
      <c r="C67" s="1">
        <f t="shared" si="23"/>
        <v>7531.1893480296767</v>
      </c>
      <c r="D67" s="1">
        <f t="shared" si="23"/>
        <v>22995.044689157199</v>
      </c>
      <c r="E67" s="1">
        <f t="shared" si="23"/>
        <v>137593.15611556158</v>
      </c>
      <c r="F67" s="1">
        <f t="shared" si="23"/>
        <v>239969.13695596697</v>
      </c>
      <c r="G67" s="1">
        <f>G38*G$63</f>
        <v>484658.71607609844</v>
      </c>
    </row>
    <row r="68" spans="1:8" x14ac:dyDescent="0.35">
      <c r="A68" t="str">
        <f t="shared" si="22"/>
        <v>AC SWITCHYARD</v>
      </c>
      <c r="B68" s="1">
        <f t="shared" si="23"/>
        <v>0</v>
      </c>
      <c r="C68" s="1">
        <f t="shared" si="23"/>
        <v>4407.9606611537929</v>
      </c>
      <c r="D68" s="1">
        <f t="shared" si="23"/>
        <v>13458.863893496013</v>
      </c>
      <c r="E68" s="1">
        <f t="shared" si="23"/>
        <v>80532.4619225067</v>
      </c>
      <c r="F68" s="1">
        <f t="shared" si="23"/>
        <v>140452.51907916326</v>
      </c>
      <c r="G68" s="1">
        <f t="shared" si="23"/>
        <v>283667.88508745498</v>
      </c>
    </row>
    <row r="69" spans="1:8" x14ac:dyDescent="0.35">
      <c r="A69" t="str">
        <f t="shared" si="22"/>
        <v>AUXILIARY SYSTEMS</v>
      </c>
      <c r="B69" s="1">
        <f t="shared" si="23"/>
        <v>0</v>
      </c>
      <c r="C69" s="1">
        <f t="shared" si="23"/>
        <v>8288.697087814011</v>
      </c>
      <c r="D69" s="1">
        <f t="shared" si="23"/>
        <v>25307.949533765892</v>
      </c>
      <c r="E69" s="1">
        <f t="shared" si="23"/>
        <v>151432.65421902647</v>
      </c>
      <c r="F69" s="1">
        <f t="shared" si="23"/>
        <v>264105.89280596678</v>
      </c>
      <c r="G69" s="1">
        <f t="shared" si="23"/>
        <v>533407.02283293649</v>
      </c>
    </row>
    <row r="70" spans="1:8" x14ac:dyDescent="0.35">
      <c r="A70" t="str">
        <f t="shared" si="22"/>
        <v>BUILDING INSTALLATION</v>
      </c>
      <c r="B70" s="1">
        <f t="shared" si="23"/>
        <v>0</v>
      </c>
      <c r="C70" s="1">
        <f t="shared" si="23"/>
        <v>11044.378574712668</v>
      </c>
      <c r="D70" s="1">
        <f t="shared" si="23"/>
        <v>33721.895327984435</v>
      </c>
      <c r="E70" s="1">
        <f t="shared" si="23"/>
        <v>201778.34272980702</v>
      </c>
      <c r="F70" s="1">
        <f t="shared" si="23"/>
        <v>351911.21512329928</v>
      </c>
      <c r="G70" s="1">
        <f t="shared" si="23"/>
        <v>710744.88935522654</v>
      </c>
    </row>
    <row r="71" spans="1:8" x14ac:dyDescent="0.35">
      <c r="A71" t="str">
        <f t="shared" si="22"/>
        <v>CABLE</v>
      </c>
      <c r="B71" s="1">
        <f t="shared" si="23"/>
        <v>0</v>
      </c>
      <c r="C71" s="1">
        <f t="shared" si="23"/>
        <v>356830.91124923265</v>
      </c>
      <c r="D71" s="1">
        <f t="shared" si="23"/>
        <v>1089514.8656427672</v>
      </c>
      <c r="E71" s="1">
        <f t="shared" si="23"/>
        <v>6519221.4681494823</v>
      </c>
      <c r="F71" s="1">
        <f t="shared" si="23"/>
        <v>11369838.395324886</v>
      </c>
      <c r="G71" s="1">
        <f t="shared" si="23"/>
        <v>22963333.320992995</v>
      </c>
    </row>
    <row r="72" spans="1:8" x14ac:dyDescent="0.35">
      <c r="A72" t="str">
        <f t="shared" si="22"/>
        <v>CONTROL SYSTEM</v>
      </c>
      <c r="B72" s="1">
        <f t="shared" si="23"/>
        <v>0</v>
      </c>
      <c r="C72" s="1">
        <f t="shared" si="23"/>
        <v>2764.9471382626434</v>
      </c>
      <c r="D72" s="1">
        <f t="shared" si="23"/>
        <v>8442.2366865786917</v>
      </c>
      <c r="E72" s="1">
        <f t="shared" si="23"/>
        <v>50514.969902566299</v>
      </c>
      <c r="F72" s="1">
        <f t="shared" si="23"/>
        <v>88100.557274043807</v>
      </c>
      <c r="G72" s="1">
        <f t="shared" si="23"/>
        <v>177934.1440139522</v>
      </c>
    </row>
    <row r="73" spans="1:8" x14ac:dyDescent="0.35">
      <c r="A73" t="str">
        <f t="shared" si="22"/>
        <v>CONVERTER TRANSFORMER</v>
      </c>
      <c r="B73" s="1">
        <f t="shared" si="23"/>
        <v>0</v>
      </c>
      <c r="C73" s="1">
        <f t="shared" si="23"/>
        <v>111372.22272085</v>
      </c>
      <c r="D73" s="1">
        <f t="shared" si="23"/>
        <v>340053.75781273248</v>
      </c>
      <c r="E73" s="1">
        <f t="shared" si="23"/>
        <v>2034745.7645286948</v>
      </c>
      <c r="F73" s="1">
        <f t="shared" si="23"/>
        <v>3548695.2899653469</v>
      </c>
      <c r="G73" s="1">
        <f t="shared" si="23"/>
        <v>7167197.1020819079</v>
      </c>
    </row>
    <row r="74" spans="1:8" x14ac:dyDescent="0.35">
      <c r="A74" t="str">
        <f t="shared" si="22"/>
        <v>DC FILTER</v>
      </c>
      <c r="B74" s="1">
        <f t="shared" si="23"/>
        <v>0</v>
      </c>
      <c r="C74" s="1">
        <f t="shared" si="23"/>
        <v>164.31685850246566</v>
      </c>
      <c r="D74" s="1">
        <f t="shared" si="23"/>
        <v>501.710065945248</v>
      </c>
      <c r="E74" s="1">
        <f t="shared" si="23"/>
        <v>3002.032497066798</v>
      </c>
      <c r="F74" s="1">
        <f t="shared" si="23"/>
        <v>5235.6902608574619</v>
      </c>
      <c r="G74" s="1">
        <f t="shared" si="23"/>
        <v>10574.371987114875</v>
      </c>
    </row>
    <row r="75" spans="1:8" x14ac:dyDescent="0.35">
      <c r="A75" t="str">
        <f t="shared" si="22"/>
        <v>DC SWITCHYARD</v>
      </c>
      <c r="B75" s="1">
        <f t="shared" si="23"/>
        <v>0</v>
      </c>
      <c r="C75" s="1">
        <f t="shared" si="23"/>
        <v>906.72710915089237</v>
      </c>
      <c r="D75" s="1">
        <f t="shared" si="23"/>
        <v>2768.5176181700922</v>
      </c>
      <c r="E75" s="1">
        <f t="shared" si="23"/>
        <v>16565.702828365396</v>
      </c>
      <c r="F75" s="1">
        <f t="shared" si="23"/>
        <v>28891.389099710239</v>
      </c>
      <c r="G75" s="1">
        <f t="shared" si="23"/>
        <v>58351.101830607193</v>
      </c>
    </row>
    <row r="76" spans="1:8" x14ac:dyDescent="0.35">
      <c r="A76" t="str">
        <f t="shared" si="22"/>
        <v>EASEMENT</v>
      </c>
      <c r="B76" s="1">
        <f t="shared" si="23"/>
        <v>0</v>
      </c>
      <c r="C76" s="1">
        <f t="shared" si="23"/>
        <v>4741.8589639551064</v>
      </c>
      <c r="D76" s="1">
        <f t="shared" si="23"/>
        <v>14478.358430113745</v>
      </c>
      <c r="E76" s="1">
        <f t="shared" si="23"/>
        <v>86632.709729459166</v>
      </c>
      <c r="F76" s="1">
        <f t="shared" si="23"/>
        <v>151091.64709089696</v>
      </c>
      <c r="G76" s="1">
        <f t="shared" si="23"/>
        <v>305155.42380907934</v>
      </c>
    </row>
    <row r="77" spans="1:8" x14ac:dyDescent="0.35">
      <c r="A77" t="str">
        <f t="shared" si="22"/>
        <v>FREEHOLD LAND</v>
      </c>
      <c r="B77" s="1">
        <f t="shared" ref="B77:G86" si="24">B48*B$63</f>
        <v>0</v>
      </c>
      <c r="C77" s="1">
        <f t="shared" si="24"/>
        <v>1495.3322235918424</v>
      </c>
      <c r="D77" s="1">
        <f t="shared" si="24"/>
        <v>4565.710635814401</v>
      </c>
      <c r="E77" s="1">
        <f t="shared" si="24"/>
        <v>27319.387493441558</v>
      </c>
      <c r="F77" s="1">
        <f t="shared" si="24"/>
        <v>47646.336664163158</v>
      </c>
      <c r="G77" s="1">
        <f t="shared" si="24"/>
        <v>96229.926257642655</v>
      </c>
    </row>
    <row r="78" spans="1:8" x14ac:dyDescent="0.35">
      <c r="A78" t="str">
        <f t="shared" si="22"/>
        <v>IN-HOUSE SOFTWARE</v>
      </c>
      <c r="B78" s="1">
        <f t="shared" si="24"/>
        <v>0</v>
      </c>
      <c r="C78" s="1">
        <f t="shared" si="24"/>
        <v>0</v>
      </c>
      <c r="D78" s="1">
        <f t="shared" si="24"/>
        <v>0</v>
      </c>
      <c r="E78" s="1">
        <f t="shared" si="24"/>
        <v>0</v>
      </c>
      <c r="F78" s="1">
        <f t="shared" si="24"/>
        <v>0</v>
      </c>
      <c r="G78" s="1">
        <f t="shared" si="24"/>
        <v>0</v>
      </c>
    </row>
    <row r="79" spans="1:8" x14ac:dyDescent="0.35">
      <c r="A79" t="str">
        <f t="shared" si="22"/>
        <v>MEASURING DEVICES</v>
      </c>
      <c r="B79" s="1">
        <f t="shared" si="24"/>
        <v>0</v>
      </c>
      <c r="C79" s="1">
        <f t="shared" si="24"/>
        <v>4829.4410014987516</v>
      </c>
      <c r="D79" s="1">
        <f t="shared" si="24"/>
        <v>14745.77341255745</v>
      </c>
      <c r="E79" s="1">
        <f t="shared" si="24"/>
        <v>88232.814096482514</v>
      </c>
      <c r="F79" s="1">
        <f t="shared" si="24"/>
        <v>153882.30670532989</v>
      </c>
      <c r="G79" s="1">
        <f t="shared" si="24"/>
        <v>310791.63821103662</v>
      </c>
    </row>
    <row r="80" spans="1:8" x14ac:dyDescent="0.35">
      <c r="A80" t="str">
        <f t="shared" si="22"/>
        <v>MOTOR VEHICLES</v>
      </c>
      <c r="B80" s="1">
        <f t="shared" si="24"/>
        <v>0</v>
      </c>
      <c r="C80" s="1">
        <f t="shared" si="24"/>
        <v>22.793597217710694</v>
      </c>
      <c r="D80" s="1">
        <f t="shared" si="24"/>
        <v>69.595884849852169</v>
      </c>
      <c r="E80" s="1">
        <f t="shared" si="24"/>
        <v>416.43395690644883</v>
      </c>
      <c r="F80" s="1">
        <f t="shared" si="24"/>
        <v>726.28101614348236</v>
      </c>
      <c r="G80" s="1">
        <f t="shared" si="24"/>
        <v>1466.8487342150756</v>
      </c>
    </row>
    <row r="81" spans="1:8" x14ac:dyDescent="0.35">
      <c r="A81" t="str">
        <f t="shared" si="22"/>
        <v>OTHER</v>
      </c>
      <c r="B81" s="1">
        <f t="shared" si="24"/>
        <v>0</v>
      </c>
      <c r="C81" s="1">
        <f t="shared" si="24"/>
        <v>2216.3465155914841</v>
      </c>
      <c r="D81" s="1">
        <f t="shared" si="24"/>
        <v>6767.189724955937</v>
      </c>
      <c r="E81" s="1">
        <f t="shared" si="24"/>
        <v>40492.158413961894</v>
      </c>
      <c r="F81" s="1">
        <f t="shared" si="24"/>
        <v>70620.287973638304</v>
      </c>
      <c r="G81" s="1">
        <f t="shared" si="24"/>
        <v>142629.75036039026</v>
      </c>
    </row>
    <row r="82" spans="1:8" x14ac:dyDescent="0.35">
      <c r="A82" t="str">
        <f t="shared" si="22"/>
        <v>OVERHEAD LINES</v>
      </c>
      <c r="B82" s="1">
        <f t="shared" si="24"/>
        <v>0</v>
      </c>
      <c r="C82" s="1">
        <f t="shared" si="24"/>
        <v>51436.794381647902</v>
      </c>
      <c r="D82" s="1">
        <f t="shared" si="24"/>
        <v>157052.40312174961</v>
      </c>
      <c r="E82" s="1">
        <f t="shared" si="24"/>
        <v>939738.80517155083</v>
      </c>
      <c r="F82" s="1">
        <f t="shared" si="24"/>
        <v>1638950.0496060213</v>
      </c>
      <c r="G82" s="1">
        <f t="shared" si="24"/>
        <v>3310139.9489579676</v>
      </c>
    </row>
    <row r="83" spans="1:8" x14ac:dyDescent="0.35">
      <c r="A83" t="str">
        <f t="shared" si="22"/>
        <v>SMOOTHING REACTOR</v>
      </c>
      <c r="B83" s="1">
        <f t="shared" si="24"/>
        <v>0</v>
      </c>
      <c r="C83" s="1">
        <f t="shared" si="24"/>
        <v>1158.6445150814886</v>
      </c>
      <c r="D83" s="1">
        <f t="shared" si="24"/>
        <v>3537.6991829472609</v>
      </c>
      <c r="E83" s="1">
        <f t="shared" si="24"/>
        <v>21168.177863932549</v>
      </c>
      <c r="F83" s="1">
        <f t="shared" si="24"/>
        <v>36918.328762456455</v>
      </c>
      <c r="G83" s="1">
        <f t="shared" si="24"/>
        <v>74562.879396322838</v>
      </c>
    </row>
    <row r="84" spans="1:8" x14ac:dyDescent="0.35">
      <c r="A84" t="str">
        <f t="shared" si="22"/>
        <v>STATION POWER SUPPLY</v>
      </c>
      <c r="B84" s="1">
        <f t="shared" si="24"/>
        <v>0</v>
      </c>
      <c r="C84" s="1">
        <f t="shared" si="24"/>
        <v>5588.7042632756356</v>
      </c>
      <c r="D84" s="1">
        <f t="shared" si="24"/>
        <v>17064.038407443342</v>
      </c>
      <c r="E84" s="1">
        <f t="shared" si="24"/>
        <v>102104.38519671099</v>
      </c>
      <c r="F84" s="1">
        <f t="shared" si="24"/>
        <v>178074.99941709108</v>
      </c>
      <c r="G84" s="1">
        <f t="shared" si="24"/>
        <v>359652.91902756621</v>
      </c>
    </row>
    <row r="85" spans="1:8" x14ac:dyDescent="0.35">
      <c r="A85" t="str">
        <f t="shared" si="22"/>
        <v>SWITCHYARD COMPONENTS</v>
      </c>
      <c r="B85" s="1">
        <f t="shared" si="24"/>
        <v>0</v>
      </c>
      <c r="C85" s="1">
        <f t="shared" si="24"/>
        <v>2333.0887280959073</v>
      </c>
      <c r="D85" s="1">
        <f t="shared" si="24"/>
        <v>7123.6397183892605</v>
      </c>
      <c r="E85" s="1">
        <f t="shared" si="24"/>
        <v>42625.012698736922</v>
      </c>
      <c r="F85" s="1">
        <f t="shared" si="24"/>
        <v>74340.089280764616</v>
      </c>
      <c r="G85" s="1">
        <f t="shared" si="24"/>
        <v>150142.52532986831</v>
      </c>
    </row>
    <row r="86" spans="1:8" x14ac:dyDescent="0.35">
      <c r="A86" t="str">
        <f t="shared" si="22"/>
        <v>VALVE COOLING</v>
      </c>
      <c r="B86" s="1">
        <f t="shared" si="24"/>
        <v>0</v>
      </c>
      <c r="C86" s="1">
        <f t="shared" si="24"/>
        <v>394.99244832323478</v>
      </c>
      <c r="D86" s="1">
        <f t="shared" si="24"/>
        <v>1206.0338123683848</v>
      </c>
      <c r="E86" s="1">
        <f t="shared" si="24"/>
        <v>7216.4242717951884</v>
      </c>
      <c r="F86" s="1">
        <f t="shared" si="24"/>
        <v>12585.793896291974</v>
      </c>
      <c r="G86" s="1">
        <f t="shared" si="24"/>
        <v>25419.163430564608</v>
      </c>
    </row>
    <row r="87" spans="1:8" x14ac:dyDescent="0.35">
      <c r="A87" t="str">
        <f t="shared" si="22"/>
        <v>VALVE HALL</v>
      </c>
      <c r="B87" s="1">
        <f t="shared" ref="B87:G87" si="25">B58*B$63</f>
        <v>0</v>
      </c>
      <c r="C87" s="1">
        <f t="shared" si="25"/>
        <v>19777.710768042507</v>
      </c>
      <c r="D87" s="1">
        <f t="shared" si="25"/>
        <v>60387.453022854323</v>
      </c>
      <c r="E87" s="1">
        <f t="shared" si="25"/>
        <v>361334.38153797598</v>
      </c>
      <c r="F87" s="1">
        <f t="shared" si="25"/>
        <v>630184.68460277957</v>
      </c>
      <c r="G87" s="1">
        <f t="shared" si="25"/>
        <v>1272765.7564832927</v>
      </c>
    </row>
    <row r="88" spans="1:8" ht="15" thickBot="1" x14ac:dyDescent="0.4"/>
    <row r="89" spans="1:8" ht="20.5" thickTop="1" thickBot="1" x14ac:dyDescent="0.5">
      <c r="A89" s="7" t="s">
        <v>38</v>
      </c>
      <c r="B89" s="7"/>
      <c r="C89" s="7"/>
      <c r="D89" s="7"/>
      <c r="E89" s="7"/>
      <c r="F89" s="7"/>
      <c r="G89" s="7"/>
      <c r="H89" s="7"/>
    </row>
    <row r="90" spans="1:8" ht="15" thickTop="1" x14ac:dyDescent="0.35"/>
    <row r="91" spans="1:8" ht="15" thickBot="1" x14ac:dyDescent="0.4">
      <c r="A91" t="s">
        <v>31</v>
      </c>
      <c r="B91" s="19">
        <f>Inputs!C9</f>
        <v>5.7887120115774238E-2</v>
      </c>
      <c r="C91" s="19">
        <f>Inputs!D9</f>
        <v>3.1463748290013749E-2</v>
      </c>
      <c r="D91" s="19">
        <f>Inputs!E9</f>
        <v>2.9177718832890998E-2</v>
      </c>
      <c r="E91" s="19">
        <f>Inputs!F9</f>
        <v>2.4484536082474362E-2</v>
      </c>
      <c r="F91" s="19">
        <f>Inputs!G9</f>
        <v>2.515723270440251E-2</v>
      </c>
      <c r="G91" s="19">
        <f>Inputs!H9</f>
        <v>2.8220858895705581E-2</v>
      </c>
      <c r="H91" s="10"/>
    </row>
    <row r="92" spans="1:8" ht="15" thickTop="1" x14ac:dyDescent="0.35"/>
    <row r="93" spans="1:8" ht="15" thickBot="1" x14ac:dyDescent="0.4"/>
    <row r="94" spans="1:8" ht="18" thickTop="1" thickBot="1" x14ac:dyDescent="0.45">
      <c r="A94" s="2" t="str">
        <f t="shared" ref="A94:A115" si="26">A66</f>
        <v>Asset Class</v>
      </c>
      <c r="B94" s="2" t="str">
        <f t="shared" ref="B94:H94" si="27">B66</f>
        <v>2000-01</v>
      </c>
      <c r="C94" s="2" t="str">
        <f t="shared" si="27"/>
        <v>2001-02</v>
      </c>
      <c r="D94" s="2" t="str">
        <f t="shared" si="27"/>
        <v>2002-03</v>
      </c>
      <c r="E94" s="2" t="str">
        <f t="shared" si="27"/>
        <v>2003-04</v>
      </c>
      <c r="F94" s="2" t="str">
        <f t="shared" si="27"/>
        <v>2004-05</v>
      </c>
      <c r="G94" s="2" t="str">
        <f t="shared" si="27"/>
        <v>2005-06</v>
      </c>
      <c r="H94" s="2" t="str">
        <f t="shared" si="27"/>
        <v>2006-07</v>
      </c>
    </row>
    <row r="95" spans="1:8" ht="15" thickTop="1" x14ac:dyDescent="0.35">
      <c r="A95" t="str">
        <f t="shared" si="26"/>
        <v>AC FILTERS</v>
      </c>
      <c r="B95" s="1">
        <f t="shared" ref="B95:G104" si="28">B38*B$91</f>
        <v>0</v>
      </c>
      <c r="C95" s="1">
        <f t="shared" si="28"/>
        <v>3440.7193703406915</v>
      </c>
      <c r="D95" s="1">
        <f t="shared" si="28"/>
        <v>10201.438356511477</v>
      </c>
      <c r="E95" s="1">
        <f t="shared" si="28"/>
        <v>51309.735799653557</v>
      </c>
      <c r="F95" s="1">
        <f t="shared" si="28"/>
        <v>101954.20191013829</v>
      </c>
      <c r="G95" s="1">
        <f t="shared" si="28"/>
        <v>250232.18757257736</v>
      </c>
    </row>
    <row r="96" spans="1:8" x14ac:dyDescent="0.35">
      <c r="A96" t="str">
        <f t="shared" si="26"/>
        <v>AC SWITCHYARD</v>
      </c>
      <c r="B96" s="1">
        <f t="shared" si="28"/>
        <v>0</v>
      </c>
      <c r="C96" s="1">
        <f t="shared" si="28"/>
        <v>2013.8327334047865</v>
      </c>
      <c r="D96" s="1">
        <f t="shared" si="28"/>
        <v>5970.8416406304377</v>
      </c>
      <c r="E96" s="1">
        <f t="shared" si="28"/>
        <v>30031.285430134449</v>
      </c>
      <c r="F96" s="1">
        <f t="shared" si="28"/>
        <v>59673.192438959995</v>
      </c>
      <c r="G96" s="1">
        <f t="shared" si="28"/>
        <v>146459.42201186993</v>
      </c>
    </row>
    <row r="97" spans="1:7" x14ac:dyDescent="0.35">
      <c r="A97" t="str">
        <f t="shared" si="26"/>
        <v>AUXILIARY SYSTEMS</v>
      </c>
      <c r="B97" s="1">
        <f t="shared" si="28"/>
        <v>0</v>
      </c>
      <c r="C97" s="1">
        <f t="shared" si="28"/>
        <v>3786.7963885929062</v>
      </c>
      <c r="D97" s="1">
        <f t="shared" si="28"/>
        <v>11227.527086309772</v>
      </c>
      <c r="E97" s="1">
        <f t="shared" si="28"/>
        <v>56470.610158056901</v>
      </c>
      <c r="F97" s="1">
        <f t="shared" si="28"/>
        <v>112209.03597172907</v>
      </c>
      <c r="G97" s="1">
        <f t="shared" si="28"/>
        <v>275401.22928296583</v>
      </c>
    </row>
    <row r="98" spans="1:7" x14ac:dyDescent="0.35">
      <c r="A98" t="str">
        <f t="shared" si="26"/>
        <v>BUILDING INSTALLATION</v>
      </c>
      <c r="B98" s="1">
        <f t="shared" si="28"/>
        <v>0</v>
      </c>
      <c r="C98" s="1">
        <f t="shared" si="28"/>
        <v>5045.7644256854837</v>
      </c>
      <c r="D98" s="1">
        <f t="shared" si="28"/>
        <v>14960.259529975025</v>
      </c>
      <c r="E98" s="1">
        <f t="shared" si="28"/>
        <v>75244.974007740006</v>
      </c>
      <c r="F98" s="1">
        <f t="shared" si="28"/>
        <v>149514.33978656403</v>
      </c>
      <c r="G98" s="1">
        <f t="shared" si="28"/>
        <v>366961.82812786254</v>
      </c>
    </row>
    <row r="99" spans="1:7" x14ac:dyDescent="0.35">
      <c r="A99" t="str">
        <f t="shared" si="26"/>
        <v>CABLE</v>
      </c>
      <c r="B99" s="1">
        <f t="shared" si="28"/>
        <v>0</v>
      </c>
      <c r="C99" s="1">
        <f t="shared" si="28"/>
        <v>163022.72742521903</v>
      </c>
      <c r="D99" s="1">
        <f t="shared" si="28"/>
        <v>483348.42965529975</v>
      </c>
      <c r="E99" s="1">
        <f t="shared" si="28"/>
        <v>2431076.8107480612</v>
      </c>
      <c r="F99" s="1">
        <f t="shared" si="28"/>
        <v>4830632.8644891679</v>
      </c>
      <c r="G99" s="1">
        <f t="shared" si="28"/>
        <v>11856106.039714972</v>
      </c>
    </row>
    <row r="100" spans="1:7" x14ac:dyDescent="0.35">
      <c r="A100" t="str">
        <f t="shared" si="26"/>
        <v>CONTROL SYSTEM</v>
      </c>
      <c r="B100" s="1">
        <f t="shared" si="28"/>
        <v>0</v>
      </c>
      <c r="C100" s="1">
        <f t="shared" si="28"/>
        <v>1263.2011674327712</v>
      </c>
      <c r="D100" s="1">
        <f t="shared" si="28"/>
        <v>3745.2833127052618</v>
      </c>
      <c r="E100" s="1">
        <f t="shared" si="28"/>
        <v>18837.49041595672</v>
      </c>
      <c r="F100" s="1">
        <f t="shared" si="28"/>
        <v>37430.738463512309</v>
      </c>
      <c r="G100" s="1">
        <f t="shared" si="28"/>
        <v>91868.460472449719</v>
      </c>
    </row>
    <row r="101" spans="1:7" x14ac:dyDescent="0.35">
      <c r="A101" t="str">
        <f t="shared" si="26"/>
        <v>CONVERTER TRANSFORMER</v>
      </c>
      <c r="B101" s="1">
        <f t="shared" si="28"/>
        <v>0</v>
      </c>
      <c r="C101" s="1">
        <f t="shared" si="28"/>
        <v>50881.812463496201</v>
      </c>
      <c r="D101" s="1">
        <f t="shared" si="28"/>
        <v>150860.2177173598</v>
      </c>
      <c r="E101" s="1">
        <f t="shared" si="28"/>
        <v>758775.14946852566</v>
      </c>
      <c r="F101" s="1">
        <f t="shared" si="28"/>
        <v>1507712.2029116305</v>
      </c>
      <c r="G101" s="1">
        <f t="shared" si="28"/>
        <v>3700466.6379221645</v>
      </c>
    </row>
    <row r="102" spans="1:7" x14ac:dyDescent="0.35">
      <c r="A102" t="str">
        <f t="shared" si="26"/>
        <v>DC FILTER</v>
      </c>
      <c r="B102" s="1">
        <f t="shared" si="28"/>
        <v>0</v>
      </c>
      <c r="C102" s="1">
        <f t="shared" si="28"/>
        <v>75.070240807433265</v>
      </c>
      <c r="D102" s="1">
        <f t="shared" si="28"/>
        <v>222.57683686934129</v>
      </c>
      <c r="E102" s="1">
        <f t="shared" si="28"/>
        <v>1119.4851447197138</v>
      </c>
      <c r="F102" s="1">
        <f t="shared" si="28"/>
        <v>2224.4553144030174</v>
      </c>
      <c r="G102" s="1">
        <f t="shared" si="28"/>
        <v>5459.6113652198701</v>
      </c>
    </row>
    <row r="103" spans="1:7" x14ac:dyDescent="0.35">
      <c r="A103" t="str">
        <f t="shared" si="26"/>
        <v>DC SWITCHYARD</v>
      </c>
      <c r="B103" s="1">
        <f t="shared" si="28"/>
        <v>0</v>
      </c>
      <c r="C103" s="1">
        <f t="shared" si="28"/>
        <v>414.24977966922313</v>
      </c>
      <c r="D103" s="1">
        <f t="shared" si="28"/>
        <v>1228.2151308014402</v>
      </c>
      <c r="E103" s="1">
        <f t="shared" si="28"/>
        <v>6177.5008252962843</v>
      </c>
      <c r="F103" s="1">
        <f t="shared" si="28"/>
        <v>12274.905661208957</v>
      </c>
      <c r="G103" s="1">
        <f t="shared" si="28"/>
        <v>30127.022116838278</v>
      </c>
    </row>
    <row r="104" spans="1:7" x14ac:dyDescent="0.35">
      <c r="A104" t="str">
        <f t="shared" si="26"/>
        <v>EASEMENT</v>
      </c>
      <c r="B104" s="1">
        <f t="shared" si="28"/>
        <v>0</v>
      </c>
      <c r="C104" s="1">
        <f t="shared" si="28"/>
        <v>2166.3784078105064</v>
      </c>
      <c r="D104" s="1">
        <f t="shared" si="28"/>
        <v>6423.1265050738666</v>
      </c>
      <c r="E104" s="1">
        <f t="shared" si="28"/>
        <v>32306.123162792195</v>
      </c>
      <c r="F104" s="1">
        <f t="shared" si="28"/>
        <v>64193.37290556368</v>
      </c>
      <c r="G104" s="1">
        <f t="shared" si="28"/>
        <v>157553.56649233002</v>
      </c>
    </row>
    <row r="105" spans="1:7" x14ac:dyDescent="0.35">
      <c r="A105" t="str">
        <f t="shared" si="26"/>
        <v>FREEHOLD LAND</v>
      </c>
      <c r="B105" s="1">
        <f t="shared" ref="B105:G114" si="29">B48*B$91</f>
        <v>0</v>
      </c>
      <c r="C105" s="1">
        <f t="shared" si="29"/>
        <v>683.16149137229161</v>
      </c>
      <c r="D105" s="1">
        <f t="shared" si="29"/>
        <v>2025.515333174877</v>
      </c>
      <c r="E105" s="1">
        <f t="shared" si="29"/>
        <v>10187.647366120051</v>
      </c>
      <c r="F105" s="1">
        <f t="shared" si="29"/>
        <v>20243.204147656226</v>
      </c>
      <c r="G105" s="1">
        <f t="shared" si="29"/>
        <v>49684.085230846948</v>
      </c>
    </row>
    <row r="106" spans="1:7" x14ac:dyDescent="0.35">
      <c r="A106" t="str">
        <f t="shared" si="26"/>
        <v>IN-HOUSE SOFTWARE</v>
      </c>
      <c r="B106" s="1">
        <f t="shared" si="29"/>
        <v>0</v>
      </c>
      <c r="C106" s="1">
        <f t="shared" si="29"/>
        <v>0</v>
      </c>
      <c r="D106" s="1">
        <f t="shared" si="29"/>
        <v>0</v>
      </c>
      <c r="E106" s="1">
        <f t="shared" si="29"/>
        <v>0</v>
      </c>
      <c r="F106" s="1">
        <f t="shared" si="29"/>
        <v>0</v>
      </c>
      <c r="G106" s="1">
        <f t="shared" si="29"/>
        <v>0</v>
      </c>
    </row>
    <row r="107" spans="1:7" x14ac:dyDescent="0.35">
      <c r="A107" t="str">
        <f t="shared" si="26"/>
        <v>MEASURING DEVICES</v>
      </c>
      <c r="B107" s="1">
        <f t="shared" si="29"/>
        <v>0</v>
      </c>
      <c r="C107" s="1">
        <f t="shared" si="29"/>
        <v>2206.3913724492409</v>
      </c>
      <c r="D107" s="1">
        <f t="shared" si="29"/>
        <v>6541.7615195251919</v>
      </c>
      <c r="E107" s="1">
        <f t="shared" si="29"/>
        <v>32902.816593204421</v>
      </c>
      <c r="F107" s="1">
        <f t="shared" si="29"/>
        <v>65379.023182934841</v>
      </c>
      <c r="G107" s="1">
        <f t="shared" si="29"/>
        <v>160463.57762521223</v>
      </c>
    </row>
    <row r="108" spans="1:7" x14ac:dyDescent="0.35">
      <c r="A108" t="str">
        <f t="shared" si="26"/>
        <v>MOTOR VEHICLES</v>
      </c>
      <c r="B108" s="1">
        <f t="shared" si="29"/>
        <v>0</v>
      </c>
      <c r="C108" s="1">
        <f t="shared" si="29"/>
        <v>10.413543975924457</v>
      </c>
      <c r="D108" s="1">
        <f t="shared" si="29"/>
        <v>30.875266334986176</v>
      </c>
      <c r="E108" s="1">
        <f t="shared" si="29"/>
        <v>155.29199932682999</v>
      </c>
      <c r="F108" s="1">
        <f t="shared" si="29"/>
        <v>308.57051995390685</v>
      </c>
      <c r="G108" s="1">
        <f t="shared" si="29"/>
        <v>757.34275568681176</v>
      </c>
    </row>
    <row r="109" spans="1:7" x14ac:dyDescent="0.35">
      <c r="A109" t="str">
        <f t="shared" si="26"/>
        <v>OTHER</v>
      </c>
      <c r="B109" s="1">
        <f t="shared" si="29"/>
        <v>0</v>
      </c>
      <c r="C109" s="1">
        <f t="shared" si="29"/>
        <v>1012.5660151643644</v>
      </c>
      <c r="D109" s="1">
        <f t="shared" si="29"/>
        <v>3002.1715443113617</v>
      </c>
      <c r="E109" s="1">
        <f t="shared" si="29"/>
        <v>15099.893111203408</v>
      </c>
      <c r="F109" s="1">
        <f t="shared" si="29"/>
        <v>30004.004641386855</v>
      </c>
      <c r="G109" s="1">
        <f t="shared" si="29"/>
        <v>73640.591331090647</v>
      </c>
    </row>
    <row r="110" spans="1:7" x14ac:dyDescent="0.35">
      <c r="A110" t="str">
        <f t="shared" si="26"/>
        <v>OVERHEAD LINES</v>
      </c>
      <c r="B110" s="1">
        <f t="shared" si="29"/>
        <v>0</v>
      </c>
      <c r="C110" s="1">
        <f t="shared" si="29"/>
        <v>23499.55187668584</v>
      </c>
      <c r="D110" s="1">
        <f t="shared" si="29"/>
        <v>69674.159404612175</v>
      </c>
      <c r="E110" s="1">
        <f t="shared" si="29"/>
        <v>350437.12329367106</v>
      </c>
      <c r="F110" s="1">
        <f t="shared" si="29"/>
        <v>696330.56316248293</v>
      </c>
      <c r="G110" s="1">
        <f t="shared" si="29"/>
        <v>1709045.0106938262</v>
      </c>
    </row>
    <row r="111" spans="1:7" x14ac:dyDescent="0.35">
      <c r="A111" t="str">
        <f t="shared" si="26"/>
        <v>SMOOTHING REACTOR</v>
      </c>
      <c r="B111" s="1">
        <f t="shared" si="29"/>
        <v>0</v>
      </c>
      <c r="C111" s="1">
        <f t="shared" si="29"/>
        <v>529.34144159087555</v>
      </c>
      <c r="D111" s="1">
        <f t="shared" si="29"/>
        <v>1569.4520548479193</v>
      </c>
      <c r="E111" s="1">
        <f t="shared" si="29"/>
        <v>7893.8055076390083</v>
      </c>
      <c r="F111" s="1">
        <f t="shared" si="29"/>
        <v>15685.261832328966</v>
      </c>
      <c r="G111" s="1">
        <f t="shared" si="29"/>
        <v>38497.259626550367</v>
      </c>
    </row>
    <row r="112" spans="1:7" x14ac:dyDescent="0.35">
      <c r="A112" t="str">
        <f t="shared" si="26"/>
        <v>STATION POWER SUPPLY</v>
      </c>
      <c r="B112" s="1">
        <f t="shared" si="29"/>
        <v>0</v>
      </c>
      <c r="C112" s="1">
        <f t="shared" si="29"/>
        <v>2553.270423188716</v>
      </c>
      <c r="D112" s="1">
        <f t="shared" si="29"/>
        <v>7570.2282069823505</v>
      </c>
      <c r="E112" s="1">
        <f t="shared" si="29"/>
        <v>38075.651262982996</v>
      </c>
      <c r="F112" s="1">
        <f t="shared" si="29"/>
        <v>75657.622792756461</v>
      </c>
      <c r="G112" s="1">
        <f t="shared" si="29"/>
        <v>185690.9485168531</v>
      </c>
    </row>
    <row r="113" spans="1:7" x14ac:dyDescent="0.35">
      <c r="A113" t="str">
        <f t="shared" si="26"/>
        <v>SWITCHYARD COMPONENTS</v>
      </c>
      <c r="B113" s="1">
        <f t="shared" si="29"/>
        <v>0</v>
      </c>
      <c r="C113" s="1">
        <f t="shared" si="29"/>
        <v>1065.9011755670815</v>
      </c>
      <c r="D113" s="1">
        <f t="shared" si="29"/>
        <v>3160.3057286255844</v>
      </c>
      <c r="E113" s="1">
        <f t="shared" si="29"/>
        <v>15895.253817654917</v>
      </c>
      <c r="F113" s="1">
        <f t="shared" si="29"/>
        <v>31584.413598735158</v>
      </c>
      <c r="G113" s="1">
        <f t="shared" si="29"/>
        <v>77519.481884371882</v>
      </c>
    </row>
    <row r="114" spans="1:7" x14ac:dyDescent="0.35">
      <c r="A114" t="str">
        <f t="shared" si="26"/>
        <v>VALVE COOLING</v>
      </c>
      <c r="B114" s="1">
        <f t="shared" si="29"/>
        <v>0</v>
      </c>
      <c r="C114" s="1">
        <f t="shared" si="29"/>
        <v>180.45730963325306</v>
      </c>
      <c r="D114" s="1">
        <f t="shared" si="29"/>
        <v>535.04047324360897</v>
      </c>
      <c r="E114" s="1">
        <f t="shared" si="29"/>
        <v>2691.0700594223895</v>
      </c>
      <c r="F114" s="1">
        <f t="shared" si="29"/>
        <v>5347.2483519303305</v>
      </c>
      <c r="G114" s="1">
        <f t="shared" si="29"/>
        <v>13124.065781778534</v>
      </c>
    </row>
    <row r="115" spans="1:7" x14ac:dyDescent="0.35">
      <c r="A115" t="str">
        <f t="shared" si="26"/>
        <v>VALVE HALL</v>
      </c>
      <c r="B115" s="1">
        <f t="shared" ref="B115:G115" si="30">B58*B$91</f>
        <v>0</v>
      </c>
      <c r="C115" s="1">
        <f t="shared" si="30"/>
        <v>9035.6980014587953</v>
      </c>
      <c r="D115" s="1">
        <f t="shared" si="30"/>
        <v>26790.070984722217</v>
      </c>
      <c r="E115" s="1">
        <f t="shared" si="30"/>
        <v>134744.86795312286</v>
      </c>
      <c r="F115" s="1">
        <f t="shared" si="30"/>
        <v>267742.66636820935</v>
      </c>
      <c r="G115" s="1">
        <f t="shared" si="30"/>
        <v>657136.55598896428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559db-fd0e-4983-bd46-a36235db0ac7">
      <Terms xmlns="http://schemas.microsoft.com/office/infopath/2007/PartnerControls"/>
    </lcf76f155ced4ddcb4097134ff3c332f>
    <TaxCatchAll xmlns="58ae7821-a946-4260-8774-bcebb42630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999E2DDF31A04D94AF06A952899FAD" ma:contentTypeVersion="14" ma:contentTypeDescription="Create a new document." ma:contentTypeScope="" ma:versionID="1c941ef63c381e0baf50d0653d8bf361">
  <xsd:schema xmlns:xsd="http://www.w3.org/2001/XMLSchema" xmlns:xs="http://www.w3.org/2001/XMLSchema" xmlns:p="http://schemas.microsoft.com/office/2006/metadata/properties" xmlns:ns2="22f559db-fd0e-4983-bd46-a36235db0ac7" xmlns:ns3="58ae7821-a946-4260-8774-bcebb4263047" targetNamespace="http://schemas.microsoft.com/office/2006/metadata/properties" ma:root="true" ma:fieldsID="9bc0c01b215fde1368ef74a720a1dbf4" ns2:_="" ns3:_="">
    <xsd:import namespace="22f559db-fd0e-4983-bd46-a36235db0ac7"/>
    <xsd:import namespace="58ae7821-a946-4260-8774-bcebb42630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559db-fd0e-4983-bd46-a36235db0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e7742f-285e-485e-85d6-cdf9f73a7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e7821-a946-4260-8774-bcebb4263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48deec0-9267-4e67-90eb-7f96019f899e}" ma:internalName="TaxCatchAll" ma:showField="CatchAllData" ma:web="58ae7821-a946-4260-8774-bcebb4263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p r o p e r t i e s   x m l n s = " h t t p : / / w w w . i m a n a g e . c o m / w o r k / x m l s c h e m a " >  
     < d o c u m e n t i d > A C C C a n d A E R ! 3 0 6 6 2 4 0 7 . 1 < / d o c u m e n t i d >  
     < s e n d e r i d > M B R O T < / s e n d e r i d >  
     < s e n d e r e m a i l > M I C H A E L . B R O T H E R S @ A E R . G O V . A U < / s e n d e r e m a i l >  
     < l a s t m o d i f i e d > 2 0 2 5 - 0 9 - 1 2 T 1 3 : 0 3 : 5 9 . 0 0 0 0 0 0 0 + 1 0 : 0 0 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354D6757-AE1C-4BEC-91A1-57CFCC35A922}">
  <ds:schemaRefs>
    <ds:schemaRef ds:uri="http://schemas.microsoft.com/office/2006/metadata/properties"/>
    <ds:schemaRef ds:uri="http://schemas.microsoft.com/office/infopath/2007/PartnerControls"/>
    <ds:schemaRef ds:uri="22f559db-fd0e-4983-bd46-a36235db0ac7"/>
    <ds:schemaRef ds:uri="58ae7821-a946-4260-8774-bcebb4263047"/>
  </ds:schemaRefs>
</ds:datastoreItem>
</file>

<file path=customXml/itemProps2.xml><?xml version="1.0" encoding="utf-8"?>
<ds:datastoreItem xmlns:ds="http://schemas.openxmlformats.org/officeDocument/2006/customXml" ds:itemID="{168F0834-71B7-4E59-9401-4CA5FAEDB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7FE6C-31B5-4C9E-A404-A94FB6F4E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559db-fd0e-4983-bd46-a36235db0ac7"/>
    <ds:schemaRef ds:uri="58ae7821-a946-4260-8774-bcebb42630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A92C1D5-6699-45DB-B13C-7D72BF2EEC4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Capex</vt:lpstr>
      <vt:lpstr>Inputs</vt:lpstr>
      <vt:lpstr>RAB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Allen, Mark</dc:creator>
  <cp:keywords/>
  <dc:description/>
  <cp:lastModifiedBy>McSween, Conor</cp:lastModifiedBy>
  <cp:revision/>
  <dcterms:created xsi:type="dcterms:W3CDTF">2023-05-16T23:35:37Z</dcterms:created>
  <dcterms:modified xsi:type="dcterms:W3CDTF">2025-11-06T23:32:41Z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0x01010044999E2DDF31A04D94AF06A952899FAD</vt:lpwstr>
  </property>
  <property fmtid="{D5CDD505-2E9C-101B-9397-08002B2CF9AE}" pid="3" name="MediaServiceImageTags">
    <vt:lpwstr/>
  </property>
  <property fmtid="{D5CDD505-2E9C-101B-9397-08002B2CF9AE}" pid="4" name="MSIP_Label_a9c42b93-5bd2-48fe-a993-78d6016bf3ce_Enabled">
    <vt:lpwstr>true</vt:lpwstr>
  </property>
  <property fmtid="{D5CDD505-2E9C-101B-9397-08002B2CF9AE}" pid="5" name="MSIP_Label_a9c42b93-5bd2-48fe-a993-78d6016bf3ce_SetDate">
    <vt:lpwstr>2023-08-01T01:00:30Z</vt:lpwstr>
  </property>
  <property fmtid="{D5CDD505-2E9C-101B-9397-08002B2CF9AE}" pid="6" name="MSIP_Label_a9c42b93-5bd2-48fe-a993-78d6016bf3ce_Method">
    <vt:lpwstr>Privileged</vt:lpwstr>
  </property>
  <property fmtid="{D5CDD505-2E9C-101B-9397-08002B2CF9AE}" pid="7" name="MSIP_Label_a9c42b93-5bd2-48fe-a993-78d6016bf3ce_Name">
    <vt:lpwstr>APA-Confidential</vt:lpwstr>
  </property>
  <property fmtid="{D5CDD505-2E9C-101B-9397-08002B2CF9AE}" pid="8" name="MSIP_Label_a9c42b93-5bd2-48fe-a993-78d6016bf3ce_SiteId">
    <vt:lpwstr>234ac309-c216-4661-a5ba-18879f6c4c75</vt:lpwstr>
  </property>
  <property fmtid="{D5CDD505-2E9C-101B-9397-08002B2CF9AE}" pid="9" name="MSIP_Label_a9c42b93-5bd2-48fe-a993-78d6016bf3ce_ActionId">
    <vt:lpwstr>fd57a669-e19e-4687-935a-0999964ac598</vt:lpwstr>
  </property>
  <property fmtid="{D5CDD505-2E9C-101B-9397-08002B2CF9AE}" pid="10" name="MSIP_Label_a9c42b93-5bd2-48fe-a993-78d6016bf3ce_ContentBits">
    <vt:lpwstr>0</vt:lpwstr>
  </property>
  <property fmtid="{D5CDD505-2E9C-101B-9397-08002B2CF9AE}" pid="11" name="MSIP_Label_d9d5a995-dfdf-4407-9a97-edbbc68c9f53_Enabled">
    <vt:lpwstr>true</vt:lpwstr>
  </property>
  <property fmtid="{D5CDD505-2E9C-101B-9397-08002B2CF9AE}" pid="12" name="MSIP_Label_d9d5a995-dfdf-4407-9a97-edbbc68c9f53_SetDate">
    <vt:lpwstr>2024-10-08T05:34:40Z</vt:lpwstr>
  </property>
  <property fmtid="{D5CDD505-2E9C-101B-9397-08002B2CF9AE}" pid="13" name="MSIP_Label_d9d5a995-dfdf-4407-9a97-edbbc68c9f53_Method">
    <vt:lpwstr>Privileged</vt:lpwstr>
  </property>
  <property fmtid="{D5CDD505-2E9C-101B-9397-08002B2CF9AE}" pid="14" name="MSIP_Label_d9d5a995-dfdf-4407-9a97-edbbc68c9f53_Name">
    <vt:lpwstr>OFFICIAL</vt:lpwstr>
  </property>
  <property fmtid="{D5CDD505-2E9C-101B-9397-08002B2CF9AE}" pid="15" name="MSIP_Label_d9d5a995-dfdf-4407-9a97-edbbc68c9f53_SiteId">
    <vt:lpwstr>b33e9e1a-e443-4edd-9789-24bed26d38d6</vt:lpwstr>
  </property>
  <property fmtid="{D5CDD505-2E9C-101B-9397-08002B2CF9AE}" pid="16" name="MSIP_Label_d9d5a995-dfdf-4407-9a97-edbbc68c9f53_ActionId">
    <vt:lpwstr>7b8f1e7b-f8a9-4434-b773-6f605be83bdf</vt:lpwstr>
  </property>
  <property fmtid="{D5CDD505-2E9C-101B-9397-08002B2CF9AE}" pid="17" name="MSIP_Label_d9d5a995-dfdf-4407-9a97-edbbc68c9f53_ContentBits">
    <vt:lpwstr>0</vt:lpwstr>
  </property>
</Properties>
</file>