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pausnet-my.sharepoint.com/personal/frank_hu_ausnetservices_com_au/Documents/Desktop/"/>
    </mc:Choice>
  </mc:AlternateContent>
  <xr:revisionPtr revIDLastSave="2" documentId="8_{3EE82C1F-CEFD-4338-8B91-33DACC189B6C}" xr6:coauthVersionLast="47" xr6:coauthVersionMax="47" xr10:uidLastSave="{8E4E9CEA-13E4-454F-A388-6D719920E721}"/>
  <bookViews>
    <workbookView xWindow="28680" yWindow="-120" windowWidth="29040" windowHeight="15720" xr2:uid="{EAF990F8-742E-4AEA-B7B0-879E795DFC2C}"/>
  </bookViews>
  <sheets>
    <sheet name="Sheet1" sheetId="1" r:id="rId1"/>
  </sheets>
  <externalReferences>
    <externalReference r:id="rId2"/>
  </externalReferences>
  <calcPr calcId="191028" iterateCount="200" iterateDelta="1E-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1" l="1"/>
  <c r="I83" i="1" l="1"/>
  <c r="H81" i="1"/>
  <c r="H84" i="1"/>
  <c r="K83" i="1" s="1"/>
  <c r="N80" i="1"/>
  <c r="M80" i="1"/>
  <c r="O83" i="1" l="1"/>
  <c r="J83" i="1"/>
  <c r="N81" i="1"/>
  <c r="N84" i="1" s="1"/>
  <c r="E18" i="1" l="1"/>
  <c r="E17" i="1"/>
  <c r="E16" i="1"/>
  <c r="E14" i="1"/>
  <c r="E13" i="1"/>
  <c r="E12" i="1"/>
  <c r="E19" i="1" l="1"/>
  <c r="E20" i="1"/>
  <c r="G79" i="1"/>
  <c r="E21" i="1"/>
  <c r="K82" i="1" l="1"/>
  <c r="J82" i="1"/>
  <c r="G84" i="1"/>
  <c r="M79" i="1"/>
  <c r="Q82" i="1" l="1"/>
  <c r="O82" i="1"/>
  <c r="O84" i="1" s="1"/>
  <c r="P82" i="1"/>
  <c r="I84" i="1"/>
  <c r="P83" i="1" s="1"/>
  <c r="J84" i="1"/>
  <c r="Q83" i="1" s="1"/>
  <c r="K84" i="1"/>
  <c r="M84" i="1"/>
  <c r="P84" i="1" l="1"/>
  <c r="Q84" i="1"/>
</calcChain>
</file>

<file path=xl/sharedStrings.xml><?xml version="1.0" encoding="utf-8"?>
<sst xmlns="http://schemas.openxmlformats.org/spreadsheetml/2006/main" count="73" uniqueCount="68">
  <si>
    <t>2026-31 EDPR</t>
  </si>
  <si>
    <t>Community battery forecast</t>
  </si>
  <si>
    <t>Current pipeline</t>
  </si>
  <si>
    <t>Grants awarded under the Victorian Government's 100 Neighbourhood Batteries Program Grants</t>
  </si>
  <si>
    <t>https://www.energy.vic.gov.au/grants/neighbourhood-batteries/100-neighbourhood-batteries-program-grants</t>
  </si>
  <si>
    <t>Source:</t>
  </si>
  <si>
    <t>Current complete applications</t>
  </si>
  <si>
    <t>Current applications in progress</t>
  </si>
  <si>
    <t>Remaining pipeline - no application</t>
  </si>
  <si>
    <t>Current pipeline projects with capacity noted</t>
  </si>
  <si>
    <t>Capacity (kW) of current projects</t>
  </si>
  <si>
    <t>kW</t>
  </si>
  <si>
    <t>Capacity (kWh) of current projects</t>
  </si>
  <si>
    <t>kWh</t>
  </si>
  <si>
    <t>Average capacity (kW) of current projects</t>
  </si>
  <si>
    <t>Average capacity (kWh) of current projects</t>
  </si>
  <si>
    <t>Average duration</t>
  </si>
  <si>
    <t>hours</t>
  </si>
  <si>
    <t>Required project completion date</t>
  </si>
  <si>
    <t>Federal community battery programs</t>
  </si>
  <si>
    <t xml:space="preserve">https://www.dcceew.gov.au/energy/renewable/community-batteries#arena-community-batteries-round-1  </t>
  </si>
  <si>
    <t xml:space="preserve">https://arena.gov.au/assets/2024/11/ARENA-Community-Battery-Market-Snapshop.pdf </t>
  </si>
  <si>
    <t>https://arena.gov.au/funding/community-batteries-funding-round-2/</t>
  </si>
  <si>
    <t>Business Grants Hub Stage 1</t>
  </si>
  <si>
    <t>Only one battery in AusNet's area - Yarra Junction. Already connected</t>
  </si>
  <si>
    <t>Business Grants Hub Stage 2</t>
  </si>
  <si>
    <t>No batteries in AusNet's area</t>
  </si>
  <si>
    <t>ARENA Round 1 - Stream A (DNSPs)</t>
  </si>
  <si>
    <t>AusNet not included</t>
  </si>
  <si>
    <t>ARENA Round 1- Stream B (non-DNSPs)</t>
  </si>
  <si>
    <t>Mondo Power successful for Victoria</t>
  </si>
  <si>
    <t>Funding includes 27 batteries, priority will be AST network (email Zach Coleman 30/10/25)</t>
  </si>
  <si>
    <t>Targeting 100 kW / 200 kWh</t>
  </si>
  <si>
    <t>Funding requires units to be installed before Dec 2027</t>
  </si>
  <si>
    <t>Assume 18 installed 2026/27, 9 in first six months of 2027/28</t>
  </si>
  <si>
    <t>Note: Indigo Power, Gemlife, Hydro Tas and Next Green Group were all awarded funding in Round 1 Stream B for "multiple states", but there is no evidence to hand that these proponents are planning to connect batteries in AusNet's network</t>
  </si>
  <si>
    <t>ARENA Round 2</t>
  </si>
  <si>
    <t>Round 1: $143M allocated to fund 370 batteries</t>
  </si>
  <si>
    <t>Equates to ~$386k per battery</t>
  </si>
  <si>
    <t>Round 2: $46M available</t>
  </si>
  <si>
    <t>If Round 1 funding per battery holds, this equates to ~120 batteries</t>
  </si>
  <si>
    <t>batteries assumed to be connected from Round 2 funding</t>
  </si>
  <si>
    <t>Expected to be completed within 24 months of grants being awarded</t>
  </si>
  <si>
    <t>Assumption: AusNet receives 10% of these batteries</t>
  </si>
  <si>
    <t>Whilst this is vastly different to round 1, assume that those areas that 'missed out' in that round will be more heavily promoted in round 2</t>
  </si>
  <si>
    <t>Assumed AusNet proportion of round 2 batteries</t>
  </si>
  <si>
    <t>Future assumptions</t>
  </si>
  <si>
    <t>There are currently no announcements of further rounds of state of federal funding for neighbourhood batteries in addition to the above</t>
  </si>
  <si>
    <t>However, we can assume that the success of these programs will lead to future government incentives</t>
  </si>
  <si>
    <t>For the period 2028-29 to 2030-31, we assume that future announcements of government funding will result in the below connections, as a proportion of the government funded connections in 2026-27 and 2027-28</t>
  </si>
  <si>
    <t>Assumed connections linked to future government grants, as a % of 2026-27 and 2027-28</t>
  </si>
  <si>
    <t>We also assume that as battery prices fall and two-way energy markets evolve, there will be an opportunity for purely market-led neighbourhood batteries, earning a commercial return</t>
  </si>
  <si>
    <t>We will set the potential opportunity for these projects at a % of the connections level in 2027-28 and apply this to the 2028-29 to 2030-31 period</t>
  </si>
  <si>
    <t>Assumed market-led connections opportunity, as a % of 2027-28 connections</t>
  </si>
  <si>
    <t>EDPR forecast</t>
  </si>
  <si>
    <t>Number</t>
  </si>
  <si>
    <t>Capacity (MWh)</t>
  </si>
  <si>
    <t>2026-27</t>
  </si>
  <si>
    <t>2027-28</t>
  </si>
  <si>
    <t>2028-29</t>
  </si>
  <si>
    <t>2029-30</t>
  </si>
  <si>
    <t>2030-31</t>
  </si>
  <si>
    <t>Projects from current pipeline (NB100 funded)</t>
  </si>
  <si>
    <t>Projects from ARENA Round 1 (Mondo)</t>
  </si>
  <si>
    <t>Projects from ARENA Round 2 (assumption)</t>
  </si>
  <si>
    <t>Projects from assumed further rounds of funding (unannounced)</t>
  </si>
  <si>
    <t>Future market led connections (50% of 2027-28)</t>
  </si>
  <si>
    <t>** Note that Mondo referred to 25 SAPS being deployed with BESS in the range of 20-60 kW over the EDPR timeframe. These have been excluded from the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</si>
</sst>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-;[Red]\(#,##0\)"/>
    <numFmt numFmtId="165" formatCode="#,##0.0_-;[Red]\(#,##0.0\)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  <font>
      <i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4" fillId="2" borderId="0" xfId="0" applyFont="1" applyFill="1"/>
    <xf numFmtId="0" fontId="2" fillId="2" borderId="0" xfId="0" applyFont="1" applyFill="1"/>
    <xf numFmtId="164" fontId="0" fillId="0" borderId="0" xfId="0" applyNumberFormat="1"/>
    <xf numFmtId="165" fontId="0" fillId="0" borderId="0" xfId="1" applyNumberFormat="1" applyFont="1"/>
    <xf numFmtId="17" fontId="0" fillId="0" borderId="0" xfId="0" applyNumberForma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5" fillId="0" borderId="0" xfId="2"/>
    <xf numFmtId="0" fontId="6" fillId="0" borderId="0" xfId="0" applyFont="1"/>
    <xf numFmtId="164" fontId="3" fillId="0" borderId="2" xfId="0" applyNumberFormat="1" applyFont="1" applyBorder="1"/>
    <xf numFmtId="164" fontId="3" fillId="0" borderId="0" xfId="0" applyNumberFormat="1" applyFont="1"/>
    <xf numFmtId="9" fontId="0" fillId="3" borderId="0" xfId="0" applyNumberFormat="1" applyFill="1"/>
    <xf numFmtId="0" fontId="0" fillId="3" borderId="0" xfId="0" applyFill="1"/>
    <xf numFmtId="0" fontId="3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390525</xdr:colOff>
      <xdr:row>27</xdr:row>
      <xdr:rowOff>95057</xdr:rowOff>
    </xdr:from>
    <xdr:to>
      <xdr:col>19</xdr:col>
      <xdr:colOff>496555</xdr:colOff>
      <xdr:row>43</xdr:row>
      <xdr:rowOff>114970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A493C1-537C-59F6-FBC6-738CA7FCC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4325" y="4286057"/>
          <a:ext cx="5592430" cy="2991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ausnet.sharepoint.com/sites/2026-31EDPR/Shared%20Documents/General/6.%20Team%20Working%20Folders/NC/Community%20BESS%20Pipeline%20-%20Oct%202025.xlsx" TargetMode="External"/><Relationship Id="rId1" Type="http://schemas.openxmlformats.org/officeDocument/2006/relationships/externalLinkPath" Target="https://spausnet.sharepoint.com/sites/2026-31EDPR/Shared%20Documents/General/6.%20Team%20Working%20Folders/NC/Community%20BESS%20Pipeline%20-%20Oc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tober 2025 Update"/>
    </sheetNames>
    <sheetDataSet>
      <sheetData sheetId="0">
        <row r="2">
          <cell r="A2" t="str">
            <v>Application Complete</v>
          </cell>
          <cell r="F2">
            <v>119</v>
          </cell>
          <cell r="G2">
            <v>336</v>
          </cell>
        </row>
        <row r="3">
          <cell r="A3" t="str">
            <v>Application Complete</v>
          </cell>
          <cell r="F3">
            <v>100</v>
          </cell>
          <cell r="G3">
            <v>482</v>
          </cell>
        </row>
        <row r="4">
          <cell r="A4" t="str">
            <v>Application Complete</v>
          </cell>
          <cell r="F4">
            <v>89</v>
          </cell>
          <cell r="G4">
            <v>336</v>
          </cell>
        </row>
        <row r="5">
          <cell r="A5" t="str">
            <v>Application Complete</v>
          </cell>
          <cell r="F5">
            <v>119</v>
          </cell>
          <cell r="G5">
            <v>336</v>
          </cell>
        </row>
        <row r="6">
          <cell r="A6" t="str">
            <v>Application In Progress</v>
          </cell>
          <cell r="F6">
            <v>50</v>
          </cell>
          <cell r="G6">
            <v>125</v>
          </cell>
        </row>
        <row r="7">
          <cell r="A7" t="str">
            <v>Application In Progress</v>
          </cell>
          <cell r="F7">
            <v>110</v>
          </cell>
          <cell r="G7">
            <v>215</v>
          </cell>
        </row>
        <row r="8">
          <cell r="A8" t="str">
            <v>Application Not Yet Submitted</v>
          </cell>
          <cell r="F8">
            <v>120</v>
          </cell>
          <cell r="G8">
            <v>300</v>
          </cell>
        </row>
        <row r="9">
          <cell r="A9" t="str">
            <v>Application Not Yet Submitted</v>
          </cell>
          <cell r="F9">
            <v>60</v>
          </cell>
          <cell r="G9">
            <v>200</v>
          </cell>
        </row>
        <row r="10">
          <cell r="A10" t="str">
            <v>Application Not Yet Submitted</v>
          </cell>
          <cell r="F10">
            <v>500</v>
          </cell>
          <cell r="G10">
            <v>1200</v>
          </cell>
        </row>
        <row r="11">
          <cell r="A11" t="str">
            <v>Application Not Yet Submitted</v>
          </cell>
          <cell r="F11">
            <v>500</v>
          </cell>
          <cell r="G11">
            <v>1200</v>
          </cell>
        </row>
        <row r="12">
          <cell r="A12" t="str">
            <v>Application Not Yet Submitted</v>
          </cell>
          <cell r="F12">
            <v>500</v>
          </cell>
          <cell r="G12">
            <v>1200</v>
          </cell>
        </row>
        <row r="13">
          <cell r="A13" t="str">
            <v>Application Not Yet Submitted</v>
          </cell>
          <cell r="F13">
            <v>60</v>
          </cell>
          <cell r="G13">
            <v>200</v>
          </cell>
        </row>
        <row r="14">
          <cell r="A14" t="str">
            <v>Application Not Yet Submitted</v>
          </cell>
          <cell r="F14">
            <v>400</v>
          </cell>
          <cell r="G14">
            <v>960</v>
          </cell>
        </row>
        <row r="15">
          <cell r="A15" t="str">
            <v>Application Not Yet Submitted</v>
          </cell>
          <cell r="F15">
            <v>300</v>
          </cell>
          <cell r="G15">
            <v>720</v>
          </cell>
        </row>
        <row r="16">
          <cell r="A16" t="str">
            <v>Application Not Yet Submitted</v>
          </cell>
          <cell r="F16">
            <v>60</v>
          </cell>
          <cell r="G16">
            <v>200</v>
          </cell>
        </row>
        <row r="17">
          <cell r="A17" t="str">
            <v>Application Not Yet Submitted</v>
          </cell>
        </row>
        <row r="18">
          <cell r="A18" t="str">
            <v>Application Not Yet Submitted</v>
          </cell>
        </row>
        <row r="19">
          <cell r="A19" t="str">
            <v>Application Not Yet Submitted</v>
          </cell>
        </row>
        <row r="20">
          <cell r="A20" t="str">
            <v>Application Not Yet Submitted</v>
          </cell>
        </row>
        <row r="21">
          <cell r="A21" t="str">
            <v>Application Not Yet Submitted</v>
          </cell>
        </row>
        <row r="22">
          <cell r="A22" t="str">
            <v>Application Not Yet Submitted</v>
          </cell>
        </row>
        <row r="23">
          <cell r="A23" t="str">
            <v>Application Not Yet Submitted</v>
          </cell>
        </row>
        <row r="24">
          <cell r="A24" t="str">
            <v>Application Not Yet Submitted</v>
          </cell>
        </row>
        <row r="25">
          <cell r="A25" t="str">
            <v>Application Not Yet Submitted</v>
          </cell>
        </row>
        <row r="26">
          <cell r="A26" t="str">
            <v>Application Not Yet Submitted</v>
          </cell>
        </row>
        <row r="27">
          <cell r="A27" t="str">
            <v>Application Not Yet Submitted</v>
          </cell>
        </row>
        <row r="28">
          <cell r="A28" t="str">
            <v>Application Not Yet Submitted</v>
          </cell>
        </row>
        <row r="29">
          <cell r="A29" t="str">
            <v>Application Not Yet Submitted</v>
          </cell>
        </row>
        <row r="30">
          <cell r="A30" t="str">
            <v>Application Not Yet Submitted</v>
          </cell>
        </row>
        <row r="31">
          <cell r="A31" t="str">
            <v>Application Not Yet Submitted</v>
          </cell>
        </row>
        <row r="32">
          <cell r="A32" t="str">
            <v>Application Not Yet Submitted</v>
          </cell>
        </row>
        <row r="33">
          <cell r="A33" t="str">
            <v>Application Not Yet Submitted</v>
          </cell>
        </row>
        <row r="34">
          <cell r="A34" t="str">
            <v>Application Not Yet Submitted</v>
          </cell>
        </row>
        <row r="35">
          <cell r="A35" t="str">
            <v>Application Not Yet Submitted</v>
          </cell>
        </row>
        <row r="36">
          <cell r="A36" t="str">
            <v>Application Not Yet Submitted</v>
          </cell>
        </row>
      </sheetData>
    </sheetDataSet>
  </externalBook>
</externalLink>
</file>

<file path=xl/theme/theme1.xml><?xml version="1.0" encoding="utf-8"?>
<a:theme xmlns:a="http://schemas.openxmlformats.org/drawingml/2006/main" name="AusNet Services Theme">
  <a:themeElements>
    <a:clrScheme name="AusNet Services Excel">
      <a:dk1>
        <a:sysClr val="windowText" lastClr="000000"/>
      </a:dk1>
      <a:lt1>
        <a:sysClr val="window" lastClr="FFFFFF"/>
      </a:lt1>
      <a:dk2>
        <a:srgbClr val="031F73"/>
      </a:dk2>
      <a:lt2>
        <a:srgbClr val="BCBEC0"/>
      </a:lt2>
      <a:accent1>
        <a:srgbClr val="363594"/>
      </a:accent1>
      <a:accent2>
        <a:srgbClr val="3EB08E"/>
      </a:accent2>
      <a:accent3>
        <a:srgbClr val="CDDC29"/>
      </a:accent3>
      <a:accent4>
        <a:srgbClr val="0864B0"/>
      </a:accent4>
      <a:accent5>
        <a:srgbClr val="8DC63F"/>
      </a:accent5>
      <a:accent6>
        <a:srgbClr val="188CCC"/>
      </a:accent6>
      <a:hlink>
        <a:srgbClr val="031F73"/>
      </a:hlink>
      <a:folHlink>
        <a:srgbClr val="646464"/>
      </a:folHlink>
    </a:clrScheme>
    <a:fontScheme name="CHC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outur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8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90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ena.gov.au/funding/community-batteries-funding-round-2/" TargetMode="External"/><Relationship Id="rId2" Type="http://schemas.openxmlformats.org/officeDocument/2006/relationships/hyperlink" Target="https://arena.gov.au/assets/2024/11/ARENA-Community-Battery-Market-Snapshop.pdf" TargetMode="External"/><Relationship Id="rId1" Type="http://schemas.openxmlformats.org/officeDocument/2006/relationships/hyperlink" Target="https://www.dcceew.gov.au/energy/renewable/community-batteri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energy.vic.gov.au/grants/neighbourhood-batteries/100-neighbourhood-batteries-program-gra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7560-2683-496D-BFFC-33FFB2D81DC0}">
  <dimension ref="A1:Q86"/>
  <sheetViews>
    <sheetView showGridLines="0" tabSelected="1" zoomScale="85" zoomScaleNormal="85" workbookViewId="0">
      <selection activeCell="A4" sqref="A4"/>
    </sheetView>
  </sheetViews>
  <sheetFormatPr defaultRowHeight="14" x14ac:dyDescent="0.3"/>
  <sheetData>
    <row r="1" spans="1:5" s="1" customFormat="1" x14ac:dyDescent="0.3">
      <c r="A1" s="2" t="s">
        <v>0</v>
      </c>
    </row>
    <row r="2" spans="1:5" s="1" customFormat="1" x14ac:dyDescent="0.3">
      <c r="A2" s="1" t="s">
        <v>1</v>
      </c>
    </row>
    <row r="3" spans="1:5" s="1" customFormat="1" x14ac:dyDescent="0.3"/>
    <row r="5" spans="1:5" s="1" customFormat="1" x14ac:dyDescent="0.3">
      <c r="A5" s="2" t="s">
        <v>2</v>
      </c>
    </row>
    <row r="7" spans="1:5" x14ac:dyDescent="0.3">
      <c r="A7" t="s">
        <v>3</v>
      </c>
    </row>
    <row r="8" spans="1:5" x14ac:dyDescent="0.3">
      <c r="A8" s="8" t="s">
        <v>4</v>
      </c>
    </row>
    <row r="9" spans="1:5" x14ac:dyDescent="0.3">
      <c r="A9" s="8"/>
    </row>
    <row r="10" spans="1:5" x14ac:dyDescent="0.3">
      <c r="B10" s="8"/>
    </row>
    <row r="12" spans="1:5" x14ac:dyDescent="0.3">
      <c r="A12" t="s">
        <v>6</v>
      </c>
      <c r="E12" s="3">
        <f>+COUNTA('[1]October 2025 Update'!$A$2:$A$5)</f>
        <v>4</v>
      </c>
    </row>
    <row r="13" spans="1:5" x14ac:dyDescent="0.3">
      <c r="A13" t="s">
        <v>7</v>
      </c>
      <c r="E13" s="3">
        <f>+COUNTA('[1]October 2025 Update'!$A$6:$A$7)</f>
        <v>2</v>
      </c>
    </row>
    <row r="14" spans="1:5" x14ac:dyDescent="0.3">
      <c r="A14" t="s">
        <v>8</v>
      </c>
      <c r="E14" s="3">
        <f>+COUNTA('[1]October 2025 Update'!$A$8:$A$36)</f>
        <v>29</v>
      </c>
    </row>
    <row r="15" spans="1:5" x14ac:dyDescent="0.3">
      <c r="E15" s="3"/>
    </row>
    <row r="16" spans="1:5" x14ac:dyDescent="0.3">
      <c r="A16" t="s">
        <v>9</v>
      </c>
      <c r="E16" s="3">
        <f>+COUNTA('[1]October 2025 Update'!$F$2:$F$16)</f>
        <v>15</v>
      </c>
    </row>
    <row r="17" spans="1:6" x14ac:dyDescent="0.3">
      <c r="A17" t="s">
        <v>10</v>
      </c>
      <c r="E17" s="3">
        <f>+SUM('[1]October 2025 Update'!$F$2:$F$16)</f>
        <v>3087</v>
      </c>
      <c r="F17" t="s">
        <v>11</v>
      </c>
    </row>
    <row r="18" spans="1:6" x14ac:dyDescent="0.3">
      <c r="A18" t="s">
        <v>12</v>
      </c>
      <c r="E18" s="3">
        <f>+SUM('[1]October 2025 Update'!$G$2:$G$16)</f>
        <v>8010</v>
      </c>
      <c r="F18" t="s">
        <v>13</v>
      </c>
    </row>
    <row r="19" spans="1:6" x14ac:dyDescent="0.3">
      <c r="A19" t="s">
        <v>14</v>
      </c>
      <c r="E19" s="3">
        <f>+E17/E16</f>
        <v>205.8</v>
      </c>
    </row>
    <row r="20" spans="1:6" x14ac:dyDescent="0.3">
      <c r="A20" t="s">
        <v>15</v>
      </c>
      <c r="E20" s="3">
        <f>+E18/E16</f>
        <v>534</v>
      </c>
    </row>
    <row r="21" spans="1:6" x14ac:dyDescent="0.3">
      <c r="A21" t="s">
        <v>16</v>
      </c>
      <c r="E21" s="4">
        <f>+E18/E17</f>
        <v>2.5947521865889214</v>
      </c>
      <c r="F21" t="s">
        <v>17</v>
      </c>
    </row>
    <row r="22" spans="1:6" x14ac:dyDescent="0.3">
      <c r="E22" s="3"/>
    </row>
    <row r="23" spans="1:6" x14ac:dyDescent="0.3">
      <c r="A23" t="s">
        <v>18</v>
      </c>
      <c r="E23" s="5">
        <v>46600</v>
      </c>
    </row>
    <row r="26" spans="1:6" s="1" customFormat="1" x14ac:dyDescent="0.3">
      <c r="A26" s="2" t="s">
        <v>19</v>
      </c>
    </row>
    <row r="28" spans="1:6" x14ac:dyDescent="0.3">
      <c r="A28" t="s">
        <v>5</v>
      </c>
      <c r="B28" s="8" t="s">
        <v>20</v>
      </c>
    </row>
    <row r="29" spans="1:6" x14ac:dyDescent="0.3">
      <c r="B29" s="8" t="s">
        <v>21</v>
      </c>
    </row>
    <row r="30" spans="1:6" x14ac:dyDescent="0.3">
      <c r="B30" s="8" t="s">
        <v>22</v>
      </c>
    </row>
    <row r="31" spans="1:6" x14ac:dyDescent="0.3">
      <c r="B31" s="8"/>
    </row>
    <row r="32" spans="1:6" x14ac:dyDescent="0.3">
      <c r="B32" s="8"/>
    </row>
    <row r="33" spans="1:2" x14ac:dyDescent="0.3">
      <c r="A33" s="6" t="s">
        <v>23</v>
      </c>
    </row>
    <row r="34" spans="1:2" x14ac:dyDescent="0.3">
      <c r="A34" t="s">
        <v>24</v>
      </c>
      <c r="B34" s="6"/>
    </row>
    <row r="35" spans="1:2" x14ac:dyDescent="0.3">
      <c r="A35" s="6"/>
    </row>
    <row r="36" spans="1:2" x14ac:dyDescent="0.3">
      <c r="A36" s="6" t="s">
        <v>25</v>
      </c>
    </row>
    <row r="37" spans="1:2" x14ac:dyDescent="0.3">
      <c r="A37" t="s">
        <v>26</v>
      </c>
    </row>
    <row r="38" spans="1:2" x14ac:dyDescent="0.3">
      <c r="A38" s="6"/>
    </row>
    <row r="39" spans="1:2" x14ac:dyDescent="0.3">
      <c r="A39" s="6" t="s">
        <v>27</v>
      </c>
    </row>
    <row r="40" spans="1:2" x14ac:dyDescent="0.3">
      <c r="A40" t="s">
        <v>28</v>
      </c>
    </row>
    <row r="41" spans="1:2" x14ac:dyDescent="0.3">
      <c r="A41" s="6"/>
    </row>
    <row r="42" spans="1:2" x14ac:dyDescent="0.3">
      <c r="A42" s="6" t="s">
        <v>29</v>
      </c>
    </row>
    <row r="43" spans="1:2" x14ac:dyDescent="0.3">
      <c r="A43" t="s">
        <v>30</v>
      </c>
    </row>
    <row r="44" spans="1:2" x14ac:dyDescent="0.3">
      <c r="A44" t="s">
        <v>31</v>
      </c>
    </row>
    <row r="45" spans="1:2" x14ac:dyDescent="0.3">
      <c r="A45" t="s">
        <v>32</v>
      </c>
    </row>
    <row r="46" spans="1:2" x14ac:dyDescent="0.3">
      <c r="A46" t="s">
        <v>33</v>
      </c>
    </row>
    <row r="47" spans="1:2" x14ac:dyDescent="0.3">
      <c r="A47" t="s">
        <v>34</v>
      </c>
    </row>
    <row r="49" spans="1:2" x14ac:dyDescent="0.3">
      <c r="A49" t="s">
        <v>35</v>
      </c>
    </row>
    <row r="51" spans="1:2" x14ac:dyDescent="0.3">
      <c r="A51" s="6" t="s">
        <v>36</v>
      </c>
    </row>
    <row r="52" spans="1:2" x14ac:dyDescent="0.3">
      <c r="A52" t="s">
        <v>37</v>
      </c>
    </row>
    <row r="53" spans="1:2" x14ac:dyDescent="0.3">
      <c r="A53" t="s">
        <v>38</v>
      </c>
    </row>
    <row r="54" spans="1:2" x14ac:dyDescent="0.3">
      <c r="A54" t="s">
        <v>39</v>
      </c>
    </row>
    <row r="55" spans="1:2" x14ac:dyDescent="0.3">
      <c r="A55" t="s">
        <v>40</v>
      </c>
    </row>
    <row r="56" spans="1:2" x14ac:dyDescent="0.3">
      <c r="A56" s="13">
        <v>120</v>
      </c>
      <c r="B56" t="s">
        <v>41</v>
      </c>
    </row>
    <row r="57" spans="1:2" x14ac:dyDescent="0.3">
      <c r="A57" t="s">
        <v>42</v>
      </c>
    </row>
    <row r="58" spans="1:2" ht="14.5" x14ac:dyDescent="0.35">
      <c r="A58" s="9" t="s">
        <v>43</v>
      </c>
    </row>
    <row r="59" spans="1:2" ht="14.5" x14ac:dyDescent="0.35">
      <c r="A59" s="9" t="s">
        <v>44</v>
      </c>
    </row>
    <row r="60" spans="1:2" x14ac:dyDescent="0.3">
      <c r="A60" s="12">
        <v>0.1</v>
      </c>
      <c r="B60" t="s">
        <v>45</v>
      </c>
    </row>
    <row r="61" spans="1:2" ht="14.5" x14ac:dyDescent="0.35">
      <c r="A61" s="9"/>
    </row>
    <row r="62" spans="1:2" ht="14.5" x14ac:dyDescent="0.35">
      <c r="A62" s="9"/>
    </row>
    <row r="63" spans="1:2" s="1" customFormat="1" x14ac:dyDescent="0.3">
      <c r="A63" s="2" t="s">
        <v>46</v>
      </c>
    </row>
    <row r="65" spans="1:17" x14ac:dyDescent="0.3">
      <c r="A65" t="s">
        <v>47</v>
      </c>
    </row>
    <row r="66" spans="1:17" x14ac:dyDescent="0.3">
      <c r="A66" t="s">
        <v>48</v>
      </c>
    </row>
    <row r="67" spans="1:17" x14ac:dyDescent="0.3">
      <c r="A67" t="s">
        <v>49</v>
      </c>
    </row>
    <row r="68" spans="1:17" x14ac:dyDescent="0.3">
      <c r="A68" s="12">
        <v>0.5</v>
      </c>
      <c r="B68" t="s">
        <v>50</v>
      </c>
    </row>
    <row r="70" spans="1:17" x14ac:dyDescent="0.3">
      <c r="A70" t="s">
        <v>51</v>
      </c>
    </row>
    <row r="71" spans="1:17" x14ac:dyDescent="0.3">
      <c r="A71" t="s">
        <v>52</v>
      </c>
    </row>
    <row r="72" spans="1:17" x14ac:dyDescent="0.3">
      <c r="A72" s="12">
        <v>0.5</v>
      </c>
      <c r="B72" t="s">
        <v>53</v>
      </c>
    </row>
    <row r="75" spans="1:17" s="2" customFormat="1" x14ac:dyDescent="0.3">
      <c r="A75" s="2" t="s">
        <v>54</v>
      </c>
    </row>
    <row r="77" spans="1:17" x14ac:dyDescent="0.3">
      <c r="G77" s="14" t="s">
        <v>55</v>
      </c>
      <c r="H77" s="14"/>
      <c r="I77" s="14"/>
      <c r="J77" s="14"/>
      <c r="K77" s="14"/>
      <c r="M77" s="14" t="s">
        <v>56</v>
      </c>
      <c r="N77" s="14"/>
      <c r="O77" s="14"/>
      <c r="P77" s="14"/>
      <c r="Q77" s="14"/>
    </row>
    <row r="78" spans="1:17" x14ac:dyDescent="0.3">
      <c r="G78" s="7" t="s">
        <v>57</v>
      </c>
      <c r="H78" s="7" t="s">
        <v>58</v>
      </c>
      <c r="I78" s="7" t="s">
        <v>59</v>
      </c>
      <c r="J78" s="7" t="s">
        <v>60</v>
      </c>
      <c r="K78" s="7" t="s">
        <v>61</v>
      </c>
      <c r="M78" s="7" t="s">
        <v>57</v>
      </c>
      <c r="N78" s="7" t="s">
        <v>58</v>
      </c>
      <c r="O78" s="7" t="s">
        <v>59</v>
      </c>
      <c r="P78" s="7" t="s">
        <v>60</v>
      </c>
      <c r="Q78" s="7" t="s">
        <v>61</v>
      </c>
    </row>
    <row r="79" spans="1:17" x14ac:dyDescent="0.3">
      <c r="A79" t="s">
        <v>62</v>
      </c>
      <c r="G79" s="3">
        <f>+SUM(E12:E14)</f>
        <v>35</v>
      </c>
      <c r="M79" s="3">
        <f>+G79*E20/1000</f>
        <v>18.690000000000001</v>
      </c>
    </row>
    <row r="80" spans="1:17" x14ac:dyDescent="0.3">
      <c r="A80" t="s">
        <v>63</v>
      </c>
      <c r="G80" s="3">
        <v>18</v>
      </c>
      <c r="H80" s="3">
        <v>9</v>
      </c>
      <c r="M80" s="3">
        <f>+(G80*200)/1000</f>
        <v>3.6</v>
      </c>
      <c r="N80" s="3">
        <f>+(H80*200)/1000</f>
        <v>1.8</v>
      </c>
    </row>
    <row r="81" spans="1:17" x14ac:dyDescent="0.3">
      <c r="A81" t="s">
        <v>64</v>
      </c>
      <c r="H81" s="3">
        <f>+$A$56*$A$60</f>
        <v>12</v>
      </c>
      <c r="N81" s="3">
        <f>+(H81*200)/1000</f>
        <v>2.4</v>
      </c>
    </row>
    <row r="82" spans="1:17" x14ac:dyDescent="0.3">
      <c r="A82" t="s">
        <v>65</v>
      </c>
      <c r="H82" s="3"/>
      <c r="I82" s="3">
        <f>ROUNDUP(SUM($G$79:$H$80)/2*$A$68,0)</f>
        <v>16</v>
      </c>
      <c r="J82" s="3">
        <f t="shared" ref="J82:K82" si="0">ROUNDUP(SUM($G$79:$H$80)/2*$A$68,0)</f>
        <v>16</v>
      </c>
      <c r="K82" s="3">
        <f t="shared" si="0"/>
        <v>16</v>
      </c>
      <c r="N82" s="3"/>
      <c r="O82" s="3">
        <f>ROUNDUP(I82*(SUM($M$79:$N$80)/SUM($G$79:$H$81)),0)</f>
        <v>6</v>
      </c>
      <c r="P82" s="3">
        <f t="shared" ref="P82:Q82" si="1">ROUNDUP(J82*(SUM($M$79:$N$80)/SUM($G$79:$H$81)),0)</f>
        <v>6</v>
      </c>
      <c r="Q82" s="3">
        <f t="shared" si="1"/>
        <v>6</v>
      </c>
    </row>
    <row r="83" spans="1:17" x14ac:dyDescent="0.3">
      <c r="A83" t="s">
        <v>66</v>
      </c>
      <c r="I83" s="3">
        <f>+ROUNDUP($H84*$A$72,0)</f>
        <v>11</v>
      </c>
      <c r="J83" s="3">
        <f t="shared" ref="J83:K83" si="2">+ROUNDUP($H84*$A$72,0)</f>
        <v>11</v>
      </c>
      <c r="K83" s="3">
        <f t="shared" si="2"/>
        <v>11</v>
      </c>
      <c r="O83" s="3">
        <f>+(I83*200)/1000</f>
        <v>2.2000000000000002</v>
      </c>
      <c r="P83" s="3">
        <f t="shared" ref="P83:Q83" si="3">+(J83*200)/1000</f>
        <v>2.2000000000000002</v>
      </c>
      <c r="Q83" s="3">
        <f t="shared" si="3"/>
        <v>2.2000000000000002</v>
      </c>
    </row>
    <row r="84" spans="1:17" ht="14.5" thickBot="1" x14ac:dyDescent="0.35">
      <c r="G84" s="10">
        <f>+SUM(G79:G83)</f>
        <v>53</v>
      </c>
      <c r="H84" s="10">
        <f t="shared" ref="H84:K84" si="4">+SUM(H79:H83)</f>
        <v>21</v>
      </c>
      <c r="I84" s="10">
        <f t="shared" si="4"/>
        <v>27</v>
      </c>
      <c r="J84" s="10">
        <f t="shared" si="4"/>
        <v>27</v>
      </c>
      <c r="K84" s="10">
        <f t="shared" si="4"/>
        <v>27</v>
      </c>
      <c r="M84" s="10">
        <f>+SUM(M79:M83)</f>
        <v>22.290000000000003</v>
      </c>
      <c r="N84" s="10">
        <f t="shared" ref="N84" si="5">+SUM(N79:N83)</f>
        <v>4.2</v>
      </c>
      <c r="O84" s="10">
        <f t="shared" ref="O84" si="6">+SUM(O79:O83)</f>
        <v>8.1999999999999993</v>
      </c>
      <c r="P84" s="10">
        <f t="shared" ref="P84" si="7">+SUM(P79:P83)</f>
        <v>8.1999999999999993</v>
      </c>
      <c r="Q84" s="10">
        <f t="shared" ref="Q84" si="8">+SUM(Q79:Q83)</f>
        <v>8.1999999999999993</v>
      </c>
    </row>
    <row r="85" spans="1:17" x14ac:dyDescent="0.3">
      <c r="F85" s="11"/>
      <c r="G85" s="11"/>
      <c r="H85" s="11"/>
      <c r="I85" s="11"/>
      <c r="J85" s="11"/>
    </row>
    <row r="86" spans="1:17" x14ac:dyDescent="0.3">
      <c r="A86" t="s">
        <v>67</v>
      </c>
    </row>
  </sheetData>
  <mergeCells count="2">
    <mergeCell ref="G77:K77"/>
    <mergeCell ref="M77:Q77"/>
  </mergeCells>
  <hyperlinks>
    <hyperlink ref="B28" r:id="rId1" location="arena-community-batteries-round-1  " xr:uid="{1B44E1CB-C890-4E2C-89EB-571331488D08}"/>
    <hyperlink ref="B29" r:id="rId2" xr:uid="{7F2E291E-2622-45AA-9B95-D013E876DFC6}"/>
    <hyperlink ref="B30" r:id="rId3" xr:uid="{043437A3-0C6E-4512-8049-D0955A6F2F9C}"/>
    <hyperlink ref="A8" r:id="rId4" xr:uid="{D6D1B4A5-2D1E-43B9-B275-5D5766AB2A9C}"/>
  </hyperlinks>
  <pageMargins left="0.7" right="0.7" top="0.75" bottom="0.75" header="0.3" footer="0.3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6092BDB0EB54683F161AC1502A92A" ma:contentTypeVersion="16" ma:contentTypeDescription="Create a new document." ma:contentTypeScope="" ma:versionID="efc483e43bb16b0c70a04bf2fc68aea4">
  <xsd:schema xmlns:xsd="http://www.w3.org/2001/XMLSchema" xmlns:xs="http://www.w3.org/2001/XMLSchema" xmlns:p="http://schemas.microsoft.com/office/2006/metadata/properties" xmlns:ns2="d668db9c-bb18-4bed-8851-b5721f14e6b4" xmlns:ns3="facbff88-6fe3-477c-bd78-371714a63d39" targetNamespace="http://schemas.microsoft.com/office/2006/metadata/properties" ma:root="true" ma:fieldsID="9d579cff7c15c4b7bb8bfca9c5975d21" ns2:_="" ns3:_="">
    <xsd:import namespace="d668db9c-bb18-4bed-8851-b5721f14e6b4"/>
    <xsd:import namespace="facbff88-6fe3-477c-bd78-371714a63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8db9c-bb18-4bed-8851-b5721f14e6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e67b6b-74cb-4963-8df3-8bbebf532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bff88-6fe3-477c-bd78-371714a63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9a79716-25b4-414f-9205-0a0877a8c924}" ma:internalName="TaxCatchAll" ma:showField="CatchAllData" ma:web="facbff88-6fe3-477c-bd78-371714a63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68db9c-bb18-4bed-8851-b5721f14e6b4">
      <Terms xmlns="http://schemas.microsoft.com/office/infopath/2007/PartnerControls"/>
    </lcf76f155ced4ddcb4097134ff3c332f>
    <TaxCatchAll xmlns="facbff88-6fe3-477c-bd78-371714a63d39" xsi:nil="true"/>
  </documentManagement>
</p:properties>
</file>

<file path=customXml/itemProps1.xml><?xml version="1.0" encoding="utf-8"?>
<ds:datastoreItem xmlns:ds="http://schemas.openxmlformats.org/officeDocument/2006/customXml" ds:itemID="{480B4150-E5F5-4741-850D-DAF9ACC9E28F}"/>
</file>

<file path=customXml/itemProps2.xml><?xml version="1.0" encoding="utf-8"?>
<ds:datastoreItem xmlns:ds="http://schemas.openxmlformats.org/officeDocument/2006/customXml" ds:itemID="{77CBEE1A-3A7C-434E-B8B3-C0F1C9BD7F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1BBC12-BB8C-40F3-B458-6E0A5CB5013E}">
  <ds:schemaRefs>
    <ds:schemaRef ds:uri="http://schemas.microsoft.com/office/2006/metadata/properties"/>
    <ds:schemaRef ds:uri="http://schemas.microsoft.com/office/infopath/2007/PartnerControls"/>
    <ds:schemaRef ds:uri="d668db9c-bb18-4bed-8851-b5721f14e6b4"/>
    <ds:schemaRef ds:uri="facbff88-6fe3-477c-bd78-371714a63d39"/>
  </ds:schemaRefs>
</ds:datastoreItem>
</file>

<file path=docMetadata/LabelInfo.xml><?xml version="1.0" encoding="utf-8"?>
<clbl:labelList xmlns:clbl="http://schemas.microsoft.com/office/2020/mipLabelMetadata">
  <clbl:label id="{f59ee16a-f4d8-42fc-8e4b-5abdff9fc8a9}" enabled="1" method="Standard" siteId="{a394e41c-cf8d-458e-ac1b-ddae1aa1562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Cimdins</dc:creator>
  <cp:keywords/>
  <dc:description/>
  <cp:lastModifiedBy>Frank Hu</cp:lastModifiedBy>
  <cp:revision/>
  <dcterms:created xsi:type="dcterms:W3CDTF">2025-10-30T00:44:10Z</dcterms:created>
  <dcterms:modified xsi:type="dcterms:W3CDTF">2025-12-01T04:39:16Z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0x0101000B26092BDB0EB54683F161AC1502A92A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