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Price Review\2026-31 EDPR\12.0 2026 EDPR - Revised proposal submission models\SCS\Public\"/>
    </mc:Choice>
  </mc:AlternateContent>
  <xr:revisionPtr revIDLastSave="0" documentId="13_ncr:1_{6D4DF4B4-EC29-48CE-B922-99CE5DA58E3B}" xr6:coauthVersionLast="47" xr6:coauthVersionMax="47" xr10:uidLastSave="{00000000-0000-0000-0000-000000000000}"/>
  <bookViews>
    <workbookView xWindow="-115" yWindow="-115" windowWidth="24697" windowHeight="13266" xr2:uid="{078274DE-BAE0-4D24-95FB-AD348C81F03D}"/>
  </bookViews>
  <sheets>
    <sheet name="MCR Rates" sheetId="1" r:id="rId1"/>
  </sheets>
  <externalReferences>
    <externalReference r:id="rId2"/>
    <externalReference r:id="rId3"/>
  </externalReferences>
  <definedNames>
    <definedName name="P_0_RevCap">#REF!</definedName>
    <definedName name="P_0_RevYld">#REF!</definedName>
    <definedName name="P_0_WAPC">#REF!</definedName>
    <definedName name="ProjNum">#REF!</definedName>
    <definedName name="X_02_RevCap">#REF!</definedName>
    <definedName name="X_02_RevYld">#REF!</definedName>
    <definedName name="X_02_WAPC">#REF!</definedName>
    <definedName name="X_03_RevCap">#REF!</definedName>
    <definedName name="X_03_RevYld">#REF!</definedName>
    <definedName name="X_03_WAPC">#REF!</definedName>
    <definedName name="X_04_RevCap">#REF!</definedName>
    <definedName name="X_04_RevYld">#REF!</definedName>
    <definedName name="X_04_WAPC">#REF!</definedName>
    <definedName name="X_05_RevCap">#REF!</definedName>
    <definedName name="X_05_RevYld">#REF!</definedName>
    <definedName name="X_05_WAPC">#REF!</definedName>
    <definedName name="X_06_RevCap">#REF!</definedName>
    <definedName name="X_06_RevYld">#REF!</definedName>
    <definedName name="X_06_WAPC">#REF!</definedName>
    <definedName name="X_07_RevCap">#REF!</definedName>
    <definedName name="X_07_RevYld">#REF!</definedName>
    <definedName name="X_07_WAPC">#REF!</definedName>
    <definedName name="X_08_RevCap">#REF!</definedName>
    <definedName name="X_08_RevYld">#REF!</definedName>
    <definedName name="X_08_WAPC">#REF!</definedName>
    <definedName name="X_09_RevCap">#REF!</definedName>
    <definedName name="X_09_RevYld">#REF!</definedName>
    <definedName name="X_09_WAPC">#REF!</definedName>
    <definedName name="X_10_RevCap">#REF!</definedName>
    <definedName name="X_10_RevYld">#REF!</definedName>
    <definedName name="X_10_WAPC">#REF!</definedName>
  </definedNames>
  <calcPr calcId="191029" iterateCount="200" iterateDelta="1E-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E21" i="1"/>
  <c r="C21" i="1" l="1"/>
  <c r="E7" i="1" s="1"/>
  <c r="C22" i="1"/>
  <c r="E12" i="1"/>
  <c r="E11" i="1"/>
  <c r="E10" i="1"/>
  <c r="E9" i="1"/>
  <c r="I9" i="1"/>
  <c r="E8" i="1"/>
  <c r="I8" i="1"/>
  <c r="G11" i="1" l="1"/>
  <c r="F11" i="1"/>
  <c r="G10" i="1"/>
  <c r="F10" i="1"/>
  <c r="F9" i="1"/>
  <c r="G9" i="1"/>
  <c r="G8" i="1"/>
  <c r="F8" i="1"/>
  <c r="G7" i="1"/>
  <c r="F7" i="1"/>
  <c r="I7" i="1"/>
  <c r="I11" i="1"/>
  <c r="I10" i="1"/>
  <c r="I12" i="1"/>
  <c r="K7" i="1" l="1"/>
  <c r="J7" i="1"/>
  <c r="J11" i="1"/>
  <c r="K11" i="1"/>
  <c r="J10" i="1"/>
  <c r="K10" i="1"/>
  <c r="K9" i="1"/>
  <c r="J9" i="1"/>
  <c r="K8" i="1"/>
  <c r="J8" i="1"/>
</calcChain>
</file>

<file path=xl/sharedStrings.xml><?xml version="1.0" encoding="utf-8"?>
<sst xmlns="http://schemas.openxmlformats.org/spreadsheetml/2006/main" count="38" uniqueCount="27">
  <si>
    <t>AusNet Distribution - Marginal Cost of Reinforcement for 2026-31 period</t>
  </si>
  <si>
    <t>Updated Unit Rates &amp; Bring Forward Factors</t>
  </si>
  <si>
    <t>Excl REFCL</t>
  </si>
  <si>
    <t>Incl REFCL</t>
  </si>
  <si>
    <t>Direct$ per MVA of additional capacity (excludes overheads)</t>
  </si>
  <si>
    <t>(Real $Jun 2026/MVA)</t>
  </si>
  <si>
    <t xml:space="preserve">Discounted unit rate per level </t>
  </si>
  <si>
    <t>Discounted cumulative unit rate</t>
  </si>
  <si>
    <t>Residential</t>
  </si>
  <si>
    <t>Business</t>
  </si>
  <si>
    <t>LV Circuit</t>
  </si>
  <si>
    <t>Distribution Substation</t>
  </si>
  <si>
    <t>MV Feeders</t>
  </si>
  <si>
    <t>Zone Substations</t>
  </si>
  <si>
    <t>Subtransmission Lines</t>
  </si>
  <si>
    <t>REFCL MCR</t>
  </si>
  <si>
    <t>source: AusNet Services</t>
  </si>
  <si>
    <t>Default evaluation period</t>
  </si>
  <si>
    <t>Years</t>
  </si>
  <si>
    <t>Residential connection</t>
  </si>
  <si>
    <t>Non-Residential connection</t>
  </si>
  <si>
    <t>Bring Forward Factors</t>
  </si>
  <si>
    <r>
      <t>i</t>
    </r>
    <r>
      <rPr>
        <vertAlign val="superscript"/>
        <sz val="10"/>
        <rFont val="Arial"/>
        <family val="2"/>
      </rPr>
      <t>n</t>
    </r>
    <r>
      <rPr>
        <sz val="10"/>
        <rFont val="Arial"/>
        <family val="2"/>
      </rPr>
      <t xml:space="preserve"> / (i</t>
    </r>
    <r>
      <rPr>
        <vertAlign val="superscript"/>
        <sz val="10"/>
        <rFont val="Arial"/>
        <family val="2"/>
      </rPr>
      <t>n</t>
    </r>
    <r>
      <rPr>
        <sz val="10"/>
        <rFont val="Arial"/>
        <family val="2"/>
      </rPr>
      <t xml:space="preserve"> + 1)</t>
    </r>
  </si>
  <si>
    <t>Average 2027-31</t>
  </si>
  <si>
    <t>Non-Residential</t>
  </si>
  <si>
    <t>Source: Formula as contained in AER Final decision - Guidance Paper - The AER’s conclusion on the benchmark upstream augmentation charge rates for CitiPower’s network, 25 June 2010, pp.11-12.</t>
  </si>
  <si>
    <t>Real Jun $2024 to Jun $2026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</si>
</sst>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0"/>
      <name val="Arial"/>
      <family val="2"/>
    </font>
    <font>
      <i/>
      <sz val="10"/>
      <color rgb="FF00206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1" fillId="0" borderId="0" xfId="2"/>
    <xf numFmtId="0" fontId="5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6" fillId="0" borderId="0" xfId="1" applyFont="1" applyAlignment="1">
      <alignment horizontal="center"/>
    </xf>
    <xf numFmtId="44" fontId="1" fillId="0" borderId="0" xfId="1" applyNumberFormat="1"/>
    <xf numFmtId="6" fontId="1" fillId="0" borderId="0" xfId="1" applyNumberFormat="1"/>
    <xf numFmtId="6" fontId="2" fillId="0" borderId="0" xfId="1" applyNumberFormat="1" applyFont="1"/>
    <xf numFmtId="164" fontId="1" fillId="0" borderId="0" xfId="3" applyNumberFormat="1" applyFont="1" applyFill="1"/>
    <xf numFmtId="8" fontId="1" fillId="0" borderId="0" xfId="1" applyNumberFormat="1"/>
    <xf numFmtId="0" fontId="7" fillId="0" borderId="0" xfId="1" applyFont="1"/>
    <xf numFmtId="0" fontId="8" fillId="0" borderId="0" xfId="1" applyFont="1"/>
    <xf numFmtId="0" fontId="1" fillId="0" borderId="0" xfId="1" applyAlignment="1">
      <alignment horizontal="left" indent="1"/>
    </xf>
    <xf numFmtId="0" fontId="9" fillId="0" borderId="0" xfId="1" applyFont="1" applyAlignment="1">
      <alignment horizontal="center"/>
    </xf>
    <xf numFmtId="165" fontId="0" fillId="0" borderId="0" xfId="4" applyNumberFormat="1" applyFont="1" applyFill="1" applyAlignment="1">
      <alignment horizontal="center"/>
    </xf>
    <xf numFmtId="10" fontId="2" fillId="2" borderId="0" xfId="4" applyNumberFormat="1" applyFont="1" applyFill="1"/>
    <xf numFmtId="165" fontId="1" fillId="0" borderId="0" xfId="1" applyNumberFormat="1"/>
    <xf numFmtId="10" fontId="0" fillId="0" borderId="0" xfId="4" applyNumberFormat="1" applyFont="1" applyFill="1"/>
    <xf numFmtId="10" fontId="1" fillId="0" borderId="0" xfId="1" applyNumberFormat="1"/>
    <xf numFmtId="165" fontId="0" fillId="2" borderId="0" xfId="4" applyNumberFormat="1" applyFont="1" applyFill="1"/>
    <xf numFmtId="165" fontId="0" fillId="0" borderId="0" xfId="4" applyNumberFormat="1" applyFont="1" applyFill="1"/>
  </cellXfs>
  <cellStyles count="5">
    <cellStyle name="Comma 5" xfId="3" xr:uid="{80BA8354-10AF-4641-91EF-F8D9A096275B}"/>
    <cellStyle name="Normal" xfId="0" builtinId="0"/>
    <cellStyle name="Normal 22" xfId="2" xr:uid="{C6C39449-2CBB-45FF-AEEA-8609D18A6028}"/>
    <cellStyle name="Normal 4" xfId="1" xr:uid="{D46B6750-1715-4922-BF46-27747CD3077B}"/>
    <cellStyle name="Percent 4" xfId="4" xr:uid="{FDA129E0-79FA-445F-952A-7C1ACA62A8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D%20-%20AusNet%20Distribution%20-%20PTRM%20Model%20-%20011225%20-%20PUBLI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ice%20Review/2026-31%20EDPR/12.0%202026%20EDPR%20-%20Revised%20proposal%20submission%20models/SCS/CONF/ASD%20-%20AusNet%20Distribution%20&#8211;%20SCS%20Capex%20Model%20-%20011225%20-%20CONFIDENTI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ER NRs"/>
      <sheetName val="AER lookups"/>
      <sheetName val="AER ETL"/>
      <sheetName val="Business &amp; other details"/>
      <sheetName val="Intro"/>
      <sheetName val="DMS input"/>
      <sheetName val="PTRM input"/>
      <sheetName val="WACC"/>
      <sheetName val="Assets"/>
      <sheetName val="Analysis"/>
      <sheetName val="Forecast revenues"/>
      <sheetName val="X factors"/>
      <sheetName val="Revenue summary"/>
      <sheetName val="DMIA_Allowance"/>
      <sheetName val="Equity raising costs"/>
      <sheetName val="Chart 1-Revenue"/>
      <sheetName val="Chart 2-Price path"/>
      <sheetName val="Chart 3-Building bloc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G23">
            <v>3.6147587261759595E-2</v>
          </cell>
          <cell r="H23">
            <v>3.670180707061399E-2</v>
          </cell>
          <cell r="I23">
            <v>3.7414455461830531E-2</v>
          </cell>
          <cell r="J23">
            <v>3.8442501982637767E-2</v>
          </cell>
          <cell r="K23">
            <v>4.006738660512954E-2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D Changes"/>
      <sheetName val="Index"/>
      <sheetName val="Input| Setup"/>
      <sheetName val="Input| Escalations"/>
      <sheetName val="START - Input| Projects"/>
      <sheetName val="Input| Projects"/>
      <sheetName val="Input| Disposals"/>
      <sheetName val="Input| Type 2 capcons"/>
      <sheetName val="Capex Immediately Expensed"/>
      <sheetName val="Input| Expensing"/>
      <sheetName val="Input| Overheads"/>
      <sheetName val="Productivity adjustment"/>
      <sheetName val="Calc| Overheads Allocation"/>
      <sheetName val="Calc| Project Costs"/>
      <sheetName val="Chart| Overheads"/>
      <sheetName val="Output| PTRM (D)"/>
      <sheetName val="Output| PTRM (T)"/>
      <sheetName val="Output| RIN"/>
      <sheetName val="Output| AER"/>
      <sheetName val="Model Validation"/>
    </sheetNames>
    <sheetDataSet>
      <sheetData sheetId="0"/>
      <sheetData sheetId="1"/>
      <sheetData sheetId="2"/>
      <sheetData sheetId="3">
        <row r="19">
          <cell r="K19">
            <v>1.0657492354740064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2D29-0D5C-4F51-9490-2657A2B1B40E}">
  <dimension ref="A1:Y27"/>
  <sheetViews>
    <sheetView tabSelected="1" zoomScale="85" zoomScaleNormal="85" workbookViewId="0">
      <selection activeCell="C26" sqref="C26"/>
    </sheetView>
  </sheetViews>
  <sheetFormatPr defaultRowHeight="14.65" x14ac:dyDescent="0.3"/>
  <cols>
    <col min="1" max="1" width="3.5546875" style="1" customWidth="1"/>
    <col min="2" max="2" width="36.44140625" style="1" customWidth="1"/>
    <col min="3" max="3" width="14.33203125" style="1" customWidth="1"/>
    <col min="4" max="4" width="1.6640625" style="1" customWidth="1"/>
    <col min="5" max="7" width="11.33203125" style="1" customWidth="1"/>
    <col min="8" max="8" width="2.33203125" style="1" customWidth="1"/>
    <col min="9" max="9" width="11.33203125" style="1" customWidth="1"/>
    <col min="10" max="10" width="13.109375" style="1" customWidth="1"/>
    <col min="11" max="11" width="12" style="1" customWidth="1"/>
    <col min="12" max="14" width="8.88671875" style="1"/>
    <col min="15" max="15" width="10.33203125" style="1" customWidth="1"/>
    <col min="16" max="16" width="10.33203125" style="1" bestFit="1" customWidth="1"/>
    <col min="17" max="17" width="8.88671875" style="1"/>
    <col min="18" max="18" width="11.33203125" style="1" bestFit="1" customWidth="1"/>
    <col min="19" max="19" width="10.44140625" style="1" bestFit="1" customWidth="1"/>
    <col min="20" max="21" width="8.88671875" style="1"/>
    <col min="22" max="22" width="13.33203125" style="1" customWidth="1"/>
    <col min="23" max="23" width="8.88671875" style="1"/>
    <col min="24" max="24" width="10.44140625" style="1" customWidth="1"/>
    <col min="25" max="16384" width="8.88671875" style="1"/>
  </cols>
  <sheetData>
    <row r="1" spans="1:25" x14ac:dyDescent="0.3">
      <c r="B1" s="2" t="s">
        <v>0</v>
      </c>
    </row>
    <row r="2" spans="1:25" x14ac:dyDescent="0.3">
      <c r="B2" s="2"/>
      <c r="E2" s="3"/>
    </row>
    <row r="3" spans="1:25" x14ac:dyDescent="0.3">
      <c r="B3" s="2" t="s">
        <v>1</v>
      </c>
      <c r="N3" s="4"/>
      <c r="U3" s="4"/>
      <c r="V3" s="4"/>
      <c r="W3" s="4"/>
      <c r="X3" s="4"/>
      <c r="Y3" s="4"/>
    </row>
    <row r="4" spans="1:25" x14ac:dyDescent="0.3">
      <c r="B4" s="5"/>
      <c r="F4" s="6" t="s">
        <v>2</v>
      </c>
      <c r="G4" s="6" t="s">
        <v>3</v>
      </c>
      <c r="J4" s="6" t="s">
        <v>2</v>
      </c>
      <c r="K4" s="6" t="s">
        <v>3</v>
      </c>
      <c r="N4" s="4"/>
      <c r="O4" s="6"/>
      <c r="P4" s="6"/>
      <c r="S4" s="6"/>
      <c r="T4" s="6"/>
      <c r="U4" s="4"/>
      <c r="V4" s="4"/>
      <c r="W4" s="4"/>
      <c r="X4" s="4"/>
      <c r="Y4" s="4"/>
    </row>
    <row r="5" spans="1:25" ht="44" x14ac:dyDescent="0.3">
      <c r="B5" s="7" t="s">
        <v>4</v>
      </c>
      <c r="C5" s="8" t="s">
        <v>5</v>
      </c>
      <c r="E5" s="9" t="s">
        <v>6</v>
      </c>
      <c r="F5" s="9" t="s">
        <v>7</v>
      </c>
      <c r="G5" s="9" t="s">
        <v>7</v>
      </c>
      <c r="H5" s="10"/>
      <c r="I5" s="9" t="s">
        <v>6</v>
      </c>
      <c r="J5" s="9" t="s">
        <v>7</v>
      </c>
      <c r="K5" s="9" t="s">
        <v>7</v>
      </c>
      <c r="N5" s="9"/>
      <c r="O5" s="9"/>
      <c r="P5" s="9"/>
      <c r="Q5" s="10"/>
      <c r="R5" s="9"/>
      <c r="S5" s="9"/>
      <c r="T5" s="9"/>
      <c r="U5" s="4"/>
      <c r="V5" s="9"/>
      <c r="W5" s="9"/>
      <c r="X5" s="9"/>
      <c r="Y5" s="9"/>
    </row>
    <row r="6" spans="1:25" x14ac:dyDescent="0.3">
      <c r="E6" s="11" t="s">
        <v>8</v>
      </c>
      <c r="F6" s="11" t="s">
        <v>8</v>
      </c>
      <c r="G6" s="11" t="s">
        <v>8</v>
      </c>
      <c r="H6" s="10"/>
      <c r="I6" s="11" t="s">
        <v>9</v>
      </c>
      <c r="J6" s="11" t="s">
        <v>9</v>
      </c>
      <c r="K6" s="11" t="s">
        <v>9</v>
      </c>
      <c r="N6" s="11"/>
      <c r="O6" s="11"/>
      <c r="P6" s="11"/>
      <c r="Q6" s="10"/>
      <c r="R6" s="11"/>
      <c r="S6" s="11"/>
      <c r="T6" s="11"/>
      <c r="U6" s="4"/>
      <c r="V6" s="11"/>
      <c r="W6" s="11"/>
      <c r="X6" s="11"/>
      <c r="Y6" s="11"/>
    </row>
    <row r="7" spans="1:25" x14ac:dyDescent="0.3">
      <c r="A7" s="1">
        <v>1</v>
      </c>
      <c r="B7" s="1" t="s">
        <v>10</v>
      </c>
      <c r="C7" s="12">
        <v>327722.44469733053</v>
      </c>
      <c r="E7" s="13">
        <f>$C7*$C$21</f>
        <v>219911.13597786281</v>
      </c>
      <c r="F7" s="14">
        <f>SUM($E7:E$11)</f>
        <v>1406527.7432004928</v>
      </c>
      <c r="G7" s="14">
        <f>SUM($E7:E$11)</f>
        <v>1406527.7432004928</v>
      </c>
      <c r="I7" s="13">
        <f>$C7*$C$22</f>
        <v>139753.86844171648</v>
      </c>
      <c r="J7" s="14">
        <f>SUM($I7:I$11)</f>
        <v>893850.56517853378</v>
      </c>
      <c r="K7" s="14">
        <f>SUM($I7:I$11)</f>
        <v>893850.56517853378</v>
      </c>
      <c r="N7" s="14"/>
      <c r="O7" s="14"/>
      <c r="P7" s="13"/>
      <c r="R7" s="13"/>
      <c r="S7" s="14"/>
      <c r="T7" s="13"/>
      <c r="U7" s="4"/>
      <c r="V7" s="15"/>
      <c r="W7" s="15"/>
      <c r="X7" s="16"/>
      <c r="Y7" s="16"/>
    </row>
    <row r="8" spans="1:25" x14ac:dyDescent="0.3">
      <c r="A8" s="1">
        <v>2</v>
      </c>
      <c r="B8" s="1" t="s">
        <v>11</v>
      </c>
      <c r="C8" s="12">
        <v>582656.45840307907</v>
      </c>
      <c r="E8" s="13">
        <f t="shared" ref="E8:E12" si="0">$C8*$C$21</f>
        <v>390979.15240622882</v>
      </c>
      <c r="F8" s="14">
        <f>SUM($E8:E$11)</f>
        <v>1186616.6072226302</v>
      </c>
      <c r="G8" s="14">
        <f>SUM($E8:E$11)</f>
        <v>1186616.6072226302</v>
      </c>
      <c r="I8" s="13">
        <f t="shared" ref="I8:I12" si="1">$C8*$C$22</f>
        <v>248467.85855507699</v>
      </c>
      <c r="J8" s="14">
        <f>SUM($I8:I$11)</f>
        <v>754096.69673681748</v>
      </c>
      <c r="K8" s="14">
        <f>SUM($I8:I$11)</f>
        <v>754096.69673681748</v>
      </c>
      <c r="N8" s="13"/>
      <c r="O8" s="14"/>
      <c r="P8" s="13"/>
      <c r="R8" s="13"/>
      <c r="S8" s="14"/>
      <c r="T8" s="13"/>
      <c r="U8" s="4"/>
      <c r="V8" s="15"/>
      <c r="W8" s="15"/>
      <c r="X8" s="16"/>
      <c r="Y8" s="16"/>
    </row>
    <row r="9" spans="1:25" x14ac:dyDescent="0.3">
      <c r="A9" s="1">
        <v>3</v>
      </c>
      <c r="B9" s="1" t="s">
        <v>12</v>
      </c>
      <c r="C9" s="12">
        <v>348448.04826492624</v>
      </c>
      <c r="E9" s="13">
        <f t="shared" si="0"/>
        <v>233818.60889625319</v>
      </c>
      <c r="F9" s="14">
        <f>SUM($E9:E$11)</f>
        <v>795637.45481640147</v>
      </c>
      <c r="G9" s="14">
        <f>SUM($E9:E$12)</f>
        <v>1071310.0687123681</v>
      </c>
      <c r="I9" s="13">
        <f t="shared" si="1"/>
        <v>148592.08908002521</v>
      </c>
      <c r="J9" s="14">
        <f>SUM($I9:I$11)</f>
        <v>505628.83818174043</v>
      </c>
      <c r="K9" s="14">
        <f>SUM($I9:I$12)</f>
        <v>680819.21243945544</v>
      </c>
      <c r="N9" s="13"/>
      <c r="O9" s="14"/>
      <c r="P9" s="13"/>
      <c r="R9" s="13"/>
      <c r="S9" s="14"/>
      <c r="T9" s="13"/>
      <c r="U9" s="4"/>
      <c r="V9" s="15"/>
      <c r="W9" s="15"/>
      <c r="X9" s="16"/>
      <c r="Y9" s="16"/>
    </row>
    <row r="10" spans="1:25" x14ac:dyDescent="0.3">
      <c r="A10" s="1">
        <v>4</v>
      </c>
      <c r="B10" s="1" t="s">
        <v>13</v>
      </c>
      <c r="C10" s="12">
        <v>700640.72530814575</v>
      </c>
      <c r="E10" s="13">
        <f t="shared" si="0"/>
        <v>470149.97083024966</v>
      </c>
      <c r="F10" s="14">
        <f>SUM($E10:E$11)</f>
        <v>561818.84592014819</v>
      </c>
      <c r="G10" s="14">
        <f>SUM($E10:E$12)</f>
        <v>837491.45981611498</v>
      </c>
      <c r="I10" s="13">
        <f t="shared" si="1"/>
        <v>298781.03661790793</v>
      </c>
      <c r="J10" s="14">
        <f>SUM($I10:I$11)</f>
        <v>357036.74910171522</v>
      </c>
      <c r="K10" s="14">
        <f>SUM($I10:I$12)</f>
        <v>532227.12335943023</v>
      </c>
      <c r="N10" s="13"/>
      <c r="O10" s="14"/>
      <c r="P10" s="13"/>
      <c r="R10" s="13"/>
      <c r="S10" s="14"/>
      <c r="T10" s="13"/>
      <c r="U10" s="4"/>
      <c r="V10" s="15"/>
      <c r="W10" s="15"/>
      <c r="X10" s="16"/>
      <c r="Y10" s="16"/>
    </row>
    <row r="11" spans="1:25" x14ac:dyDescent="0.3">
      <c r="A11" s="1">
        <v>5</v>
      </c>
      <c r="B11" s="1" t="s">
        <v>14</v>
      </c>
      <c r="C11" s="12">
        <v>136609.48870792944</v>
      </c>
      <c r="E11" s="13">
        <f t="shared" si="0"/>
        <v>91668.875089898575</v>
      </c>
      <c r="F11" s="14">
        <f>SUM($E11:E$11)</f>
        <v>91668.875089898575</v>
      </c>
      <c r="G11" s="14">
        <f>SUM($E11:E$11)</f>
        <v>91668.875089898575</v>
      </c>
      <c r="I11" s="13">
        <f t="shared" si="1"/>
        <v>58255.712483807292</v>
      </c>
      <c r="J11" s="14">
        <f>SUM($I11:I$11)</f>
        <v>58255.712483807292</v>
      </c>
      <c r="K11" s="14">
        <f>SUM($I11:I$11)</f>
        <v>58255.712483807292</v>
      </c>
      <c r="N11" s="13"/>
      <c r="O11" s="14"/>
      <c r="P11" s="13"/>
      <c r="R11" s="13"/>
      <c r="S11" s="14"/>
      <c r="T11" s="13"/>
      <c r="U11" s="4"/>
      <c r="V11" s="15"/>
      <c r="W11" s="15"/>
      <c r="X11" s="16"/>
      <c r="Y11" s="16"/>
    </row>
    <row r="12" spans="1:25" x14ac:dyDescent="0.3">
      <c r="B12" s="1" t="s">
        <v>15</v>
      </c>
      <c r="C12" s="12">
        <v>410820.95529343246</v>
      </c>
      <c r="E12" s="13">
        <f t="shared" si="0"/>
        <v>275672.61389596679</v>
      </c>
      <c r="I12" s="13">
        <f t="shared" si="1"/>
        <v>175190.37425771501</v>
      </c>
      <c r="N12" s="13"/>
      <c r="R12" s="13"/>
      <c r="U12" s="4"/>
      <c r="V12" s="4"/>
      <c r="W12" s="4"/>
      <c r="X12" s="4"/>
      <c r="Y12" s="4"/>
    </row>
    <row r="13" spans="1:25" x14ac:dyDescent="0.3">
      <c r="D13" s="17"/>
      <c r="E13" s="17"/>
      <c r="F13" s="17"/>
      <c r="G13" s="17"/>
      <c r="H13" s="17"/>
    </row>
    <row r="14" spans="1:25" x14ac:dyDescent="0.3">
      <c r="B14" s="18" t="s">
        <v>16</v>
      </c>
    </row>
    <row r="16" spans="1:25" x14ac:dyDescent="0.3">
      <c r="B16" s="1" t="s">
        <v>17</v>
      </c>
      <c r="C16" s="10" t="s">
        <v>18</v>
      </c>
    </row>
    <row r="17" spans="2:6" x14ac:dyDescent="0.3">
      <c r="B17" s="19" t="s">
        <v>19</v>
      </c>
      <c r="C17" s="10">
        <v>30</v>
      </c>
    </row>
    <row r="18" spans="2:6" x14ac:dyDescent="0.3">
      <c r="B18" s="19" t="s">
        <v>20</v>
      </c>
      <c r="C18" s="10">
        <v>15</v>
      </c>
    </row>
    <row r="20" spans="2:6" ht="16.600000000000001" x14ac:dyDescent="0.3">
      <c r="B20" s="1" t="s">
        <v>21</v>
      </c>
      <c r="C20" s="20" t="s">
        <v>22</v>
      </c>
    </row>
    <row r="21" spans="2:6" x14ac:dyDescent="0.3">
      <c r="B21" s="19" t="s">
        <v>8</v>
      </c>
      <c r="C21" s="21">
        <f>((1+$E$21)^C17-1)/(((1+$E$21)^C17-1)+1)</f>
        <v>0.67102860831202049</v>
      </c>
      <c r="E21" s="22">
        <f>AVERAGE([1]WACC!$G$23:$K$23)</f>
        <v>3.7754747676394286E-2</v>
      </c>
      <c r="F21" s="23" t="s">
        <v>23</v>
      </c>
    </row>
    <row r="22" spans="2:6" x14ac:dyDescent="0.3">
      <c r="B22" s="19" t="s">
        <v>24</v>
      </c>
      <c r="C22" s="21">
        <f>((1+$E$21)^C18-1)/(((1+$E$21)^C18-1)+1)</f>
        <v>0.42643972270738661</v>
      </c>
      <c r="E22" s="24"/>
      <c r="F22" s="23"/>
    </row>
    <row r="23" spans="2:6" x14ac:dyDescent="0.3">
      <c r="E23" s="25"/>
    </row>
    <row r="24" spans="2:6" x14ac:dyDescent="0.3">
      <c r="B24" s="18" t="s">
        <v>25</v>
      </c>
    </row>
    <row r="26" spans="2:6" x14ac:dyDescent="0.3">
      <c r="B26" s="19" t="s">
        <v>26</v>
      </c>
      <c r="C26" s="26">
        <f>'[2]Input| Escalations'!$K$19</f>
        <v>1.0657492354740064</v>
      </c>
    </row>
    <row r="27" spans="2:6" x14ac:dyDescent="0.3">
      <c r="B27" s="19"/>
      <c r="C27" s="27"/>
    </row>
  </sheetData>
  <pageMargins left="0.25" right="0.25" top="0.75" bottom="0.75" header="0.3" footer="0.3"/>
  <pageSetup paperSize="9" orientation="landscape" verticalDpi="0" r:id="rId1"/>
  <headerFooter>
    <oddFooter>&amp;C_x000D_&amp;1#&amp;"Century Gothic"&amp;7&amp;K7F7F7F BUSINESS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6092BDB0EB54683F161AC1502A92A" ma:contentTypeVersion="16" ma:contentTypeDescription="Create a new document." ma:contentTypeScope="" ma:versionID="efc483e43bb16b0c70a04bf2fc68aea4">
  <xsd:schema xmlns:xsd="http://www.w3.org/2001/XMLSchema" xmlns:xs="http://www.w3.org/2001/XMLSchema" xmlns:p="http://schemas.microsoft.com/office/2006/metadata/properties" xmlns:ns2="d668db9c-bb18-4bed-8851-b5721f14e6b4" xmlns:ns3="facbff88-6fe3-477c-bd78-371714a63d39" targetNamespace="http://schemas.microsoft.com/office/2006/metadata/properties" ma:root="true" ma:fieldsID="9d579cff7c15c4b7bb8bfca9c5975d21" ns2:_="" ns3:_="">
    <xsd:import namespace="d668db9c-bb18-4bed-8851-b5721f14e6b4"/>
    <xsd:import namespace="facbff88-6fe3-477c-bd78-371714a63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8db9c-bb18-4bed-8851-b5721f14e6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e67b6b-74cb-4963-8df3-8bbebf532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bff88-6fe3-477c-bd78-371714a63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9a79716-25b4-414f-9205-0a0877a8c924}" ma:internalName="TaxCatchAll" ma:showField="CatchAllData" ma:web="facbff88-6fe3-477c-bd78-371714a63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68db9c-bb18-4bed-8851-b5721f14e6b4">
      <Terms xmlns="http://schemas.microsoft.com/office/infopath/2007/PartnerControls"/>
    </lcf76f155ced4ddcb4097134ff3c332f>
    <TaxCatchAll xmlns="facbff88-6fe3-477c-bd78-371714a63d39" xsi:nil="true"/>
  </documentManagement>
</p:properties>
</file>

<file path=customXml/itemProps1.xml><?xml version="1.0" encoding="utf-8"?>
<ds:datastoreItem xmlns:ds="http://schemas.openxmlformats.org/officeDocument/2006/customXml" ds:itemID="{91C70A42-C860-4226-B725-8D29F2B6B4A6}"/>
</file>

<file path=customXml/itemProps2.xml><?xml version="1.0" encoding="utf-8"?>
<ds:datastoreItem xmlns:ds="http://schemas.openxmlformats.org/officeDocument/2006/customXml" ds:itemID="{69C037CC-BA67-4C60-B397-E92C0DEB8852}"/>
</file>

<file path=customXml/itemProps3.xml><?xml version="1.0" encoding="utf-8"?>
<ds:datastoreItem xmlns:ds="http://schemas.openxmlformats.org/officeDocument/2006/customXml" ds:itemID="{FADCAB3D-591C-4847-9F4B-9271D7D2AE8A}"/>
</file>

<file path=docMetadata/LabelInfo.xml><?xml version="1.0" encoding="utf-8"?>
<clbl:labelList xmlns:clbl="http://schemas.microsoft.com/office/2020/mipLabelMetadata">
  <clbl:label id="{f59ee16a-f4d8-42fc-8e4b-5abdff9fc8a9}" enabled="1" method="Standard" siteId="{a394e41c-cf8d-458e-ac1b-ddae1aa1562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MCR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Martin</dc:creator>
  <cp:lastModifiedBy>Steven Martin</cp:lastModifiedBy>
  <dcterms:created xsi:type="dcterms:W3CDTF">2025-11-27T11:41:15Z</dcterms:created>
  <dcterms:modified xsi:type="dcterms:W3CDTF">2025-11-27T11:45:38Z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0x0101000B26092BDB0EB54683F161AC1502A92A</vt:lpwstr>
  </property>
</Properties>
</file>