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B:\Price Review\2026-31 EDPR\12.0 2026 EDPR - Revised proposal submission models\SCS\Public\"/>
    </mc:Choice>
  </mc:AlternateContent>
  <xr:revisionPtr revIDLastSave="0" documentId="13_ncr:1_{E8380B33-02FE-4540-A4B7-B2229E801788}" xr6:coauthVersionLast="47" xr6:coauthVersionMax="47" xr10:uidLastSave="{00000000-0000-0000-0000-000000000000}"/>
  <bookViews>
    <workbookView xWindow="-115" yWindow="-115" windowWidth="24697" windowHeight="13266" xr2:uid="{00000000-000D-0000-FFFF-FFFF00000000}"/>
  </bookViews>
  <sheets>
    <sheet name="Sheet2" sheetId="2" r:id="rId1"/>
  </sheets>
  <externalReferences>
    <externalReference r:id="rId2"/>
  </externalReferences>
  <calcPr calcId="191029" iterateCount="200" iterateDelta="1E-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2" l="1"/>
  <c r="F29" i="2"/>
  <c r="G28" i="2"/>
  <c r="F28" i="2"/>
  <c r="E30" i="2" l="1"/>
  <c r="F30" i="2"/>
  <c r="F24" i="2"/>
  <c r="F35" i="2" s="1"/>
  <c r="D24" i="2"/>
  <c r="E36" i="2"/>
  <c r="E35" i="2"/>
  <c r="E37" i="2" s="1"/>
  <c r="D30" i="2"/>
  <c r="C30" i="2"/>
  <c r="F11" i="2"/>
  <c r="E17" i="2"/>
  <c r="E16" i="2"/>
  <c r="F12" i="2" l="1"/>
  <c r="E18" i="2"/>
  <c r="D11" i="2"/>
  <c r="C11" i="2"/>
  <c r="G30" i="2"/>
  <c r="G12" i="2" s="1"/>
  <c r="G24" i="2"/>
  <c r="G36" i="2" s="1"/>
  <c r="E11" i="2"/>
  <c r="D35" i="2"/>
  <c r="D36" i="2"/>
  <c r="C24" i="2"/>
  <c r="C36" i="2" s="1"/>
  <c r="F36" i="2"/>
  <c r="F37" i="2" s="1"/>
  <c r="D37" i="2" l="1"/>
  <c r="G35" i="2"/>
  <c r="G37" i="2" s="1"/>
  <c r="H36" i="2"/>
  <c r="I36" i="2" s="1"/>
  <c r="C35" i="2"/>
  <c r="C37" i="2" s="1"/>
  <c r="F5" i="2"/>
  <c r="G5" i="2" s="1"/>
  <c r="D5" i="2"/>
  <c r="D17" i="2" l="1"/>
  <c r="D16" i="2"/>
  <c r="F17" i="2"/>
  <c r="F16" i="2"/>
  <c r="C5" i="2"/>
  <c r="D18" i="2" l="1"/>
  <c r="H16" i="2"/>
  <c r="F18" i="2"/>
  <c r="H17" i="2"/>
  <c r="H35" i="2"/>
  <c r="I35" i="2" s="1"/>
  <c r="C17" i="2"/>
  <c r="C16" i="2"/>
  <c r="C18" i="2" s="1"/>
  <c r="I16" i="2" l="1"/>
  <c r="J16" i="2" s="1"/>
  <c r="I17" i="2"/>
  <c r="J17" i="2" s="1"/>
  <c r="H37" i="2"/>
  <c r="I37" i="2"/>
  <c r="J18" i="2" l="1"/>
  <c r="I18" i="2" l="1"/>
  <c r="H18" i="2"/>
  <c r="G10" i="2" l="1"/>
  <c r="G9" i="2"/>
  <c r="G16" i="2"/>
  <c r="G17" i="2"/>
  <c r="G1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 Martin</author>
  </authors>
  <commentList>
    <comment ref="I16" authorId="0" shapeId="0" xr:uid="{E1D20C96-D015-4192-B257-3559944E19A0}">
      <text>
        <r>
          <rPr>
            <b/>
            <sz val="9"/>
            <color indexed="81"/>
            <rFont val="Tahoma"/>
            <family val="2"/>
          </rPr>
          <t>ASD:</t>
        </r>
        <r>
          <rPr>
            <sz val="9"/>
            <color indexed="81"/>
            <rFont val="Tahoma"/>
            <family val="2"/>
          </rPr>
          <t xml:space="preserve">
Input to SCS capex model - 'Productivity adjustment' tab</t>
        </r>
      </text>
    </comment>
  </commentList>
</comments>
</file>

<file path=xl/sharedStrings.xml><?xml version="1.0" encoding="utf-8"?>
<sst xmlns="http://schemas.openxmlformats.org/spreadsheetml/2006/main" count="102" uniqueCount="27">
  <si>
    <t>2021-22</t>
  </si>
  <si>
    <t>2022-23</t>
  </si>
  <si>
    <t>Total</t>
  </si>
  <si>
    <t>2023-24</t>
  </si>
  <si>
    <t>2024-25</t>
  </si>
  <si>
    <t>CPI year on year change (%) - lagged one year (actual/estimate)</t>
  </si>
  <si>
    <t>Average</t>
  </si>
  <si>
    <t>Index - $Nominal to real Jun 2024</t>
  </si>
  <si>
    <t>3-year</t>
  </si>
  <si>
    <t>Forecast</t>
  </si>
  <si>
    <t>Actual</t>
  </si>
  <si>
    <t>January Proposal</t>
  </si>
  <si>
    <t>Rounded</t>
  </si>
  <si>
    <t>Inflation</t>
  </si>
  <si>
    <t>Revised Proposal</t>
  </si>
  <si>
    <t>2025-26</t>
  </si>
  <si>
    <t>RY23-RY25</t>
  </si>
  <si>
    <t>$Nominal, $000's</t>
  </si>
  <si>
    <t>Real $2023-24, $000's</t>
  </si>
  <si>
    <t>change compared to Jan proposal</t>
  </si>
  <si>
    <t xml:space="preserve">Change </t>
  </si>
  <si>
    <t>to Jan</t>
  </si>
  <si>
    <t>Proposal</t>
  </si>
  <si>
    <t>rounded to nearest $m</t>
  </si>
  <si>
    <t>rounded to nearest $100k</t>
  </si>
  <si>
    <t>Capitalised overheads - network</t>
  </si>
  <si>
    <t>Capitalised overheads - corporate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</si>
</sst>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_-;\-* #,##0_-;_-* &quot;-&quot;??_-;_-@_-"/>
    <numFmt numFmtId="167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2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2" fillId="0" borderId="0" xfId="0" applyFont="1" applyAlignment="1">
      <alignment horizontal="center"/>
    </xf>
    <xf numFmtId="10" fontId="0" fillId="0" borderId="0" xfId="3" applyNumberFormat="1" applyFont="1"/>
    <xf numFmtId="167" fontId="0" fillId="0" borderId="0" xfId="0" applyNumberFormat="1"/>
    <xf numFmtId="0" fontId="4" fillId="0" borderId="0" xfId="0" applyFont="1"/>
    <xf numFmtId="165" fontId="4" fillId="0" borderId="0" xfId="0" applyNumberFormat="1" applyFont="1"/>
    <xf numFmtId="0" fontId="2" fillId="0" borderId="0" xfId="0" applyFont="1"/>
    <xf numFmtId="0" fontId="2" fillId="4" borderId="0" xfId="0" applyFont="1" applyFill="1" applyAlignment="1">
      <alignment horizontal="center"/>
    </xf>
    <xf numFmtId="0" fontId="5" fillId="0" borderId="0" xfId="0" applyFont="1"/>
    <xf numFmtId="165" fontId="0" fillId="0" borderId="1" xfId="0" applyNumberFormat="1" applyBorder="1"/>
    <xf numFmtId="165" fontId="6" fillId="0" borderId="0" xfId="0" applyNumberFormat="1" applyFont="1"/>
    <xf numFmtId="165" fontId="7" fillId="0" borderId="0" xfId="0" applyNumberFormat="1" applyFont="1"/>
    <xf numFmtId="165" fontId="7" fillId="0" borderId="1" xfId="0" applyNumberFormat="1" applyFont="1" applyBorder="1"/>
    <xf numFmtId="165" fontId="0" fillId="0" borderId="1" xfId="1" applyNumberFormat="1" applyFont="1" applyBorder="1"/>
    <xf numFmtId="165" fontId="2" fillId="0" borderId="0" xfId="1" applyNumberFormat="1" applyFont="1"/>
    <xf numFmtId="165" fontId="10" fillId="0" borderId="0" xfId="1" applyNumberFormat="1" applyFont="1"/>
    <xf numFmtId="165" fontId="0" fillId="0" borderId="2" xfId="0" applyNumberFormat="1" applyBorder="1"/>
    <xf numFmtId="165" fontId="0" fillId="0" borderId="3" xfId="0" applyNumberFormat="1" applyBorder="1"/>
    <xf numFmtId="165" fontId="6" fillId="0" borderId="4" xfId="0" applyNumberFormat="1" applyFont="1" applyBorder="1"/>
    <xf numFmtId="165" fontId="2" fillId="0" borderId="0" xfId="1" applyNumberFormat="1" applyFont="1" applyFill="1"/>
    <xf numFmtId="0" fontId="2" fillId="0" borderId="0" xfId="0" applyFont="1" applyFill="1" applyAlignment="1">
      <alignment horizontal="center"/>
    </xf>
    <xf numFmtId="167" fontId="2" fillId="5" borderId="0" xfId="0" applyNumberFormat="1" applyFont="1" applyFill="1" applyAlignment="1">
      <alignment horizontal="center"/>
    </xf>
    <xf numFmtId="0" fontId="5" fillId="6" borderId="0" xfId="0" applyFont="1" applyFill="1"/>
    <xf numFmtId="0" fontId="5" fillId="3" borderId="0" xfId="0" applyFont="1" applyFill="1"/>
    <xf numFmtId="165" fontId="11" fillId="0" borderId="0" xfId="1" applyNumberFormat="1" applyFont="1"/>
    <xf numFmtId="165" fontId="11" fillId="0" borderId="1" xfId="1" applyNumberFormat="1" applyFont="1" applyBorder="1"/>
    <xf numFmtId="0" fontId="11" fillId="0" borderId="0" xfId="0" applyFont="1"/>
    <xf numFmtId="165" fontId="0" fillId="7" borderId="2" xfId="0" applyNumberFormat="1" applyFill="1" applyBorder="1"/>
  </cellXfs>
  <cellStyles count="4">
    <cellStyle name="Comma" xfId="1" builtinId="3"/>
    <cellStyle name="Normal" xfId="0" builtinId="0"/>
    <cellStyle name="Normal 2" xfId="2" xr:uid="{6F165AA8-6F9A-4E6C-9AC9-75F13944856C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Price%20Review\2026-31%20EDPR\11.0%202026%20EDPR%20-%20Proposal%20submission%20models\Public\SCS\ASD%20-%20AusNet%20EDPR%202026-31%20&#8211;%20SCS%20Capex%20Model%20&#8211;%20310125%20-%20PUBLIC.xlsb" TargetMode="External"/><Relationship Id="rId1" Type="http://schemas.openxmlformats.org/officeDocument/2006/relationships/externalLinkPath" Target="/Price%20Review/2026-31%20EDPR/11.0%202026%20EDPR%20-%20Proposal%20submission%20models/Public/SCS/ASD%20-%20AusNet%20EDPR%202026-31%20&#8211;%20SCS%20Capex%20Model%20&#8211;%20310125%20-%20PUBLIC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D Changes"/>
      <sheetName val="Index"/>
      <sheetName val="Input| Setup"/>
      <sheetName val="Input| Escalations"/>
      <sheetName val="Input| Projects"/>
      <sheetName val="Input| Disposals"/>
      <sheetName val="Input| Type 2 capcons"/>
      <sheetName val="Capex Immediately Expensed"/>
      <sheetName val="Input| Expensing"/>
      <sheetName val="Input| Overheads"/>
      <sheetName val="Productivity adjustment"/>
      <sheetName val="Calc| Overheads Allocation"/>
      <sheetName val="Calc| Project Costs"/>
      <sheetName val="Chart| Overheads"/>
      <sheetName val="Output| PTRM (D)"/>
      <sheetName val="Output| PTRM (T)"/>
      <sheetName val="Output| RIN"/>
      <sheetName val="Output| AER"/>
      <sheetName val="Model Valid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">
          <cell r="F9">
            <v>37645.87289310863</v>
          </cell>
          <cell r="G9">
            <v>41523.505504611028</v>
          </cell>
        </row>
        <row r="14">
          <cell r="F14">
            <v>6411.5464509657513</v>
          </cell>
          <cell r="G14">
            <v>7072.2447785120912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E61FD-4868-4A35-8E0D-7DD292BCDB27}">
  <dimension ref="B1:K37"/>
  <sheetViews>
    <sheetView tabSelected="1" zoomScale="85" zoomScaleNormal="85" workbookViewId="0">
      <selection activeCell="I16" sqref="I16"/>
    </sheetView>
  </sheetViews>
  <sheetFormatPr defaultRowHeight="14.65" x14ac:dyDescent="0.3"/>
  <cols>
    <col min="1" max="1" width="2.21875" customWidth="1"/>
    <col min="2" max="2" width="50.6640625" bestFit="1" customWidth="1"/>
    <col min="3" max="5" width="10" bestFit="1" customWidth="1"/>
    <col min="6" max="6" width="12.109375" customWidth="1"/>
    <col min="7" max="7" width="10.88671875" customWidth="1"/>
    <col min="8" max="8" width="11.21875" customWidth="1"/>
    <col min="9" max="9" width="10.77734375" customWidth="1"/>
    <col min="10" max="10" width="10.44140625" customWidth="1"/>
  </cols>
  <sheetData>
    <row r="1" spans="2:11" x14ac:dyDescent="0.3">
      <c r="B1" s="25" t="s">
        <v>14</v>
      </c>
    </row>
    <row r="2" spans="2:11" x14ac:dyDescent="0.3">
      <c r="B2" s="10"/>
      <c r="C2" s="23" t="s">
        <v>10</v>
      </c>
      <c r="D2" s="23" t="s">
        <v>10</v>
      </c>
      <c r="E2" s="23" t="s">
        <v>10</v>
      </c>
      <c r="F2" s="23" t="s">
        <v>10</v>
      </c>
      <c r="G2" s="23" t="s">
        <v>10</v>
      </c>
    </row>
    <row r="3" spans="2:11" x14ac:dyDescent="0.3">
      <c r="B3" t="s">
        <v>13</v>
      </c>
      <c r="C3" s="3" t="s">
        <v>0</v>
      </c>
      <c r="D3" s="3" t="s">
        <v>1</v>
      </c>
      <c r="E3" s="3" t="s">
        <v>3</v>
      </c>
      <c r="F3" s="3" t="s">
        <v>4</v>
      </c>
      <c r="G3" s="3" t="s">
        <v>15</v>
      </c>
    </row>
    <row r="4" spans="2:11" x14ac:dyDescent="0.3">
      <c r="B4" t="s">
        <v>5</v>
      </c>
      <c r="C4" s="4">
        <v>8.6058519793459354E-3</v>
      </c>
      <c r="D4" s="4">
        <v>3.4982935153583528E-2</v>
      </c>
      <c r="E4" s="4">
        <v>7.8318219291014124E-2</v>
      </c>
      <c r="F4" s="4">
        <v>4.0519877675840865E-2</v>
      </c>
      <c r="G4" s="4">
        <v>2.4246877296106001E-2</v>
      </c>
    </row>
    <row r="5" spans="2:11" x14ac:dyDescent="0.3">
      <c r="B5" t="s">
        <v>7</v>
      </c>
      <c r="C5" s="5">
        <f>D5*(1+D4)</f>
        <v>1.1160409556313993</v>
      </c>
      <c r="D5" s="5">
        <f>E5*(1+E4)</f>
        <v>1.0783182192910141</v>
      </c>
      <c r="E5" s="5">
        <v>1</v>
      </c>
      <c r="F5" s="5">
        <f>E5/(1+F4)</f>
        <v>0.96105804555473928</v>
      </c>
      <c r="G5" s="5">
        <f>F5/(1+G4)</f>
        <v>0.93830703012912475</v>
      </c>
    </row>
    <row r="6" spans="2:11" x14ac:dyDescent="0.3">
      <c r="C6" s="5"/>
      <c r="D6" s="5"/>
      <c r="E6" s="5"/>
      <c r="F6" s="5"/>
    </row>
    <row r="7" spans="2:11" x14ac:dyDescent="0.3">
      <c r="C7" s="23" t="s">
        <v>10</v>
      </c>
      <c r="D7" s="23" t="s">
        <v>10</v>
      </c>
      <c r="E7" s="23" t="s">
        <v>10</v>
      </c>
      <c r="F7" s="23" t="s">
        <v>10</v>
      </c>
      <c r="G7" s="9" t="s">
        <v>9</v>
      </c>
    </row>
    <row r="8" spans="2:11" x14ac:dyDescent="0.3">
      <c r="B8" s="8" t="s">
        <v>17</v>
      </c>
      <c r="C8" s="3" t="s">
        <v>0</v>
      </c>
      <c r="D8" s="3" t="s">
        <v>1</v>
      </c>
      <c r="E8" s="3" t="s">
        <v>3</v>
      </c>
      <c r="F8" s="22" t="s">
        <v>4</v>
      </c>
      <c r="G8" s="3" t="s">
        <v>15</v>
      </c>
    </row>
    <row r="9" spans="2:11" x14ac:dyDescent="0.3">
      <c r="B9" t="s">
        <v>25</v>
      </c>
      <c r="C9" s="1">
        <v>26561.874561695542</v>
      </c>
      <c r="D9" s="1">
        <v>34479.382595000017</v>
      </c>
      <c r="E9" s="1">
        <v>40951.818050000009</v>
      </c>
      <c r="F9" s="1">
        <v>34866.086449999995</v>
      </c>
      <c r="G9" s="1">
        <f>H16/H$18*G$11</f>
        <v>38937.563625655035</v>
      </c>
    </row>
    <row r="10" spans="2:11" x14ac:dyDescent="0.3">
      <c r="B10" t="s">
        <v>26</v>
      </c>
      <c r="C10" s="15">
        <v>3529.4609379153849</v>
      </c>
      <c r="D10" s="15">
        <v>3706.0810000000006</v>
      </c>
      <c r="E10" s="15">
        <v>5523.5676299999986</v>
      </c>
      <c r="F10" s="15">
        <v>5793.9273699999994</v>
      </c>
      <c r="G10" s="15">
        <f>H17/H$18*G$11</f>
        <v>5262.4363743449658</v>
      </c>
    </row>
    <row r="11" spans="2:11" x14ac:dyDescent="0.3">
      <c r="B11" s="8" t="s">
        <v>2</v>
      </c>
      <c r="C11" s="16">
        <f t="shared" ref="C11:F11" si="0">SUM(C9:C10)</f>
        <v>30091.335499610926</v>
      </c>
      <c r="D11" s="16">
        <f t="shared" si="0"/>
        <v>38185.463595000016</v>
      </c>
      <c r="E11" s="16">
        <f t="shared" si="0"/>
        <v>46475.385680000007</v>
      </c>
      <c r="F11" s="16">
        <f t="shared" si="0"/>
        <v>40660.013819999993</v>
      </c>
      <c r="G11" s="21">
        <v>44200</v>
      </c>
    </row>
    <row r="12" spans="2:11" x14ac:dyDescent="0.3">
      <c r="B12" s="28" t="s">
        <v>19</v>
      </c>
      <c r="C12" s="16"/>
      <c r="D12" s="16"/>
      <c r="E12" s="16"/>
      <c r="F12" s="26">
        <f>F11-F30</f>
        <v>-3397.405524074391</v>
      </c>
      <c r="G12" s="26">
        <f>G11-G30</f>
        <v>-4395.7502831231177</v>
      </c>
    </row>
    <row r="13" spans="2:11" x14ac:dyDescent="0.3">
      <c r="C13" s="1"/>
      <c r="D13" s="1"/>
      <c r="E13" s="1"/>
      <c r="F13" s="1"/>
      <c r="H13" s="3" t="s">
        <v>16</v>
      </c>
      <c r="I13" s="3" t="s">
        <v>12</v>
      </c>
      <c r="J13" s="3" t="s">
        <v>20</v>
      </c>
    </row>
    <row r="14" spans="2:11" x14ac:dyDescent="0.3">
      <c r="C14" s="23" t="s">
        <v>10</v>
      </c>
      <c r="D14" s="23" t="s">
        <v>10</v>
      </c>
      <c r="E14" s="23" t="s">
        <v>10</v>
      </c>
      <c r="F14" s="23" t="s">
        <v>10</v>
      </c>
      <c r="G14" s="9" t="s">
        <v>9</v>
      </c>
      <c r="H14" s="3" t="s">
        <v>8</v>
      </c>
      <c r="I14" s="3" t="s">
        <v>8</v>
      </c>
      <c r="J14" s="3" t="s">
        <v>21</v>
      </c>
    </row>
    <row r="15" spans="2:11" ht="15.3" thickBot="1" x14ac:dyDescent="0.35">
      <c r="B15" s="6" t="s">
        <v>18</v>
      </c>
      <c r="C15" s="3" t="s">
        <v>0</v>
      </c>
      <c r="D15" s="3" t="s">
        <v>1</v>
      </c>
      <c r="E15" s="3" t="s">
        <v>3</v>
      </c>
      <c r="F15" s="22" t="s">
        <v>4</v>
      </c>
      <c r="G15" s="3" t="s">
        <v>15</v>
      </c>
      <c r="H15" s="3" t="s">
        <v>6</v>
      </c>
      <c r="I15" s="3" t="s">
        <v>6</v>
      </c>
      <c r="J15" s="3" t="s">
        <v>22</v>
      </c>
    </row>
    <row r="16" spans="2:11" x14ac:dyDescent="0.3">
      <c r="B16" t="s">
        <v>25</v>
      </c>
      <c r="C16" s="2">
        <f>C9*C$5</f>
        <v>29644.139869196046</v>
      </c>
      <c r="D16" s="2">
        <f t="shared" ref="D16:F16" si="1">D9*D$5</f>
        <v>37179.746442094001</v>
      </c>
      <c r="E16" s="2">
        <f t="shared" si="1"/>
        <v>40951.818050000009</v>
      </c>
      <c r="F16" s="2">
        <f t="shared" si="1"/>
        <v>33508.332899779576</v>
      </c>
      <c r="G16" s="2">
        <f t="shared" ref="G16" si="2">G9*G$5</f>
        <v>36535.389686052215</v>
      </c>
      <c r="H16" s="13">
        <f>AVERAGE(D16:F16)</f>
        <v>37213.299130624531</v>
      </c>
      <c r="I16" s="29">
        <f>ROUND(H16,-2)</f>
        <v>37200</v>
      </c>
      <c r="J16" s="26">
        <f>I16-I35</f>
        <v>-800</v>
      </c>
      <c r="K16" t="s">
        <v>24</v>
      </c>
    </row>
    <row r="17" spans="2:11" x14ac:dyDescent="0.3">
      <c r="B17" t="s">
        <v>26</v>
      </c>
      <c r="C17" s="11">
        <f t="shared" ref="C17:F17" si="3">C10*C$5</f>
        <v>3939.0229580147807</v>
      </c>
      <c r="D17" s="11">
        <f t="shared" si="3"/>
        <v>3996.3346644682615</v>
      </c>
      <c r="E17" s="11">
        <f t="shared" si="3"/>
        <v>5523.5676299999986</v>
      </c>
      <c r="F17" s="11">
        <f t="shared" si="3"/>
        <v>5568.3005142983102</v>
      </c>
      <c r="G17" s="11">
        <f t="shared" ref="G17" si="4">G10*G$5</f>
        <v>4937.7810456551042</v>
      </c>
      <c r="H17" s="14">
        <f>AVERAGE(D17:F17)</f>
        <v>5029.4009362555234</v>
      </c>
      <c r="I17" s="19">
        <f>ROUND(H17,-2)</f>
        <v>5000</v>
      </c>
      <c r="J17" s="27">
        <f>I17-I36</f>
        <v>0</v>
      </c>
      <c r="K17" t="s">
        <v>24</v>
      </c>
    </row>
    <row r="18" spans="2:11" ht="15.3" thickBot="1" x14ac:dyDescent="0.35">
      <c r="B18" s="8" t="s">
        <v>2</v>
      </c>
      <c r="C18" s="12">
        <f t="shared" ref="C18:G18" si="5">SUM(C16:C17)</f>
        <v>33583.162827210828</v>
      </c>
      <c r="D18" s="12">
        <f t="shared" si="5"/>
        <v>41176.081106562262</v>
      </c>
      <c r="E18" s="12">
        <f t="shared" si="5"/>
        <v>46475.385680000007</v>
      </c>
      <c r="F18" s="12">
        <f t="shared" si="5"/>
        <v>39076.633414077885</v>
      </c>
      <c r="G18" s="12">
        <f t="shared" si="5"/>
        <v>41473.170731707316</v>
      </c>
      <c r="H18" s="12">
        <f>SUM(H16:H17)</f>
        <v>42242.700066880054</v>
      </c>
      <c r="I18" s="20">
        <f>SUM(I16:I17)</f>
        <v>42200</v>
      </c>
      <c r="J18" s="17">
        <f>SUM(J16:J17)</f>
        <v>-800</v>
      </c>
    </row>
    <row r="19" spans="2:11" x14ac:dyDescent="0.3">
      <c r="G19" s="7"/>
      <c r="J19" s="17"/>
    </row>
    <row r="20" spans="2:11" x14ac:dyDescent="0.3">
      <c r="B20" s="24" t="s">
        <v>11</v>
      </c>
      <c r="G20" s="7"/>
    </row>
    <row r="21" spans="2:11" x14ac:dyDescent="0.3">
      <c r="B21" s="10"/>
      <c r="C21" s="23" t="s">
        <v>10</v>
      </c>
      <c r="D21" s="23" t="s">
        <v>10</v>
      </c>
      <c r="E21" s="23" t="s">
        <v>10</v>
      </c>
      <c r="F21" s="23" t="s">
        <v>10</v>
      </c>
      <c r="G21" s="9" t="s">
        <v>9</v>
      </c>
    </row>
    <row r="22" spans="2:11" x14ac:dyDescent="0.3">
      <c r="B22" t="s">
        <v>13</v>
      </c>
      <c r="C22" s="3" t="s">
        <v>0</v>
      </c>
      <c r="D22" s="3" t="s">
        <v>1</v>
      </c>
      <c r="E22" s="3" t="s">
        <v>3</v>
      </c>
      <c r="F22" s="3" t="s">
        <v>4</v>
      </c>
      <c r="G22" s="3" t="s">
        <v>15</v>
      </c>
    </row>
    <row r="23" spans="2:11" x14ac:dyDescent="0.3">
      <c r="B23" t="s">
        <v>5</v>
      </c>
      <c r="C23" s="4">
        <v>8.6058519793459354E-3</v>
      </c>
      <c r="D23" s="4">
        <v>3.4982935153583528E-2</v>
      </c>
      <c r="E23" s="4">
        <v>7.8318219291014124E-2</v>
      </c>
      <c r="F23" s="4">
        <v>4.0519877675840865E-2</v>
      </c>
      <c r="G23" s="4">
        <v>0.03</v>
      </c>
    </row>
    <row r="24" spans="2:11" x14ac:dyDescent="0.3">
      <c r="B24" t="s">
        <v>7</v>
      </c>
      <c r="C24" s="5">
        <f>D24*(1+D23)</f>
        <v>1.1160409556313993</v>
      </c>
      <c r="D24" s="5">
        <f>E24*(1+E23)</f>
        <v>1.0783182192910141</v>
      </c>
      <c r="E24" s="5">
        <v>1</v>
      </c>
      <c r="F24" s="5">
        <f>E24/(1+F23)</f>
        <v>0.96105804555473928</v>
      </c>
      <c r="G24" s="5">
        <f>F24/(1+G23)</f>
        <v>0.93306606364537792</v>
      </c>
    </row>
    <row r="25" spans="2:11" x14ac:dyDescent="0.3">
      <c r="B25" s="10"/>
      <c r="G25" s="7"/>
    </row>
    <row r="26" spans="2:11" x14ac:dyDescent="0.3">
      <c r="B26" s="10"/>
      <c r="C26" s="23" t="s">
        <v>10</v>
      </c>
      <c r="D26" s="23" t="s">
        <v>10</v>
      </c>
      <c r="E26" s="23" t="s">
        <v>10</v>
      </c>
      <c r="F26" s="9" t="s">
        <v>9</v>
      </c>
      <c r="G26" s="9" t="s">
        <v>9</v>
      </c>
    </row>
    <row r="27" spans="2:11" x14ac:dyDescent="0.3">
      <c r="B27" s="8" t="s">
        <v>17</v>
      </c>
      <c r="C27" s="3" t="s">
        <v>0</v>
      </c>
      <c r="D27" s="3" t="s">
        <v>1</v>
      </c>
      <c r="E27" s="3" t="s">
        <v>3</v>
      </c>
      <c r="F27" s="3" t="s">
        <v>4</v>
      </c>
      <c r="G27" s="3" t="s">
        <v>15</v>
      </c>
    </row>
    <row r="28" spans="2:11" x14ac:dyDescent="0.3">
      <c r="B28" t="s">
        <v>25</v>
      </c>
      <c r="C28" s="1">
        <v>26561.874561695542</v>
      </c>
      <c r="D28" s="1">
        <v>34479.382595000017</v>
      </c>
      <c r="E28" s="1">
        <v>40951.818050000009</v>
      </c>
      <c r="F28" s="1">
        <f>'[1]Chart| Overheads'!F$9</f>
        <v>37645.87289310863</v>
      </c>
      <c r="G28" s="1">
        <f>'[1]Chart| Overheads'!G$9</f>
        <v>41523.505504611028</v>
      </c>
    </row>
    <row r="29" spans="2:11" x14ac:dyDescent="0.3">
      <c r="B29" t="s">
        <v>26</v>
      </c>
      <c r="C29" s="15">
        <v>3529.4609379153849</v>
      </c>
      <c r="D29" s="15">
        <v>3706.0810000000006</v>
      </c>
      <c r="E29" s="15">
        <v>5523.5676299999986</v>
      </c>
      <c r="F29" s="15">
        <f>'[1]Chart| Overheads'!F$14</f>
        <v>6411.5464509657513</v>
      </c>
      <c r="G29" s="15">
        <f>'[1]Chart| Overheads'!G$14</f>
        <v>7072.2447785120912</v>
      </c>
    </row>
    <row r="30" spans="2:11" x14ac:dyDescent="0.3">
      <c r="C30" s="16">
        <f t="shared" ref="C30:F30" si="6">SUM(C28:C29)</f>
        <v>30091.335499610926</v>
      </c>
      <c r="D30" s="16">
        <f t="shared" si="6"/>
        <v>38185.463595000016</v>
      </c>
      <c r="E30" s="16">
        <f t="shared" si="6"/>
        <v>46475.385680000007</v>
      </c>
      <c r="F30" s="16">
        <f t="shared" si="6"/>
        <v>44057.419344074384</v>
      </c>
      <c r="G30" s="16">
        <f>SUM(G28:G29)</f>
        <v>48595.750283123118</v>
      </c>
    </row>
    <row r="31" spans="2:11" x14ac:dyDescent="0.3">
      <c r="C31" s="16"/>
      <c r="D31" s="16"/>
      <c r="E31" s="16"/>
      <c r="F31" s="16"/>
      <c r="G31" s="16"/>
    </row>
    <row r="32" spans="2:11" x14ac:dyDescent="0.3">
      <c r="D32" s="1"/>
      <c r="E32" s="1"/>
      <c r="F32" s="1"/>
      <c r="H32" s="3" t="s">
        <v>16</v>
      </c>
      <c r="I32" s="3" t="s">
        <v>12</v>
      </c>
    </row>
    <row r="33" spans="2:10" x14ac:dyDescent="0.3">
      <c r="C33" s="23" t="s">
        <v>10</v>
      </c>
      <c r="D33" s="23" t="s">
        <v>10</v>
      </c>
      <c r="E33" s="23" t="s">
        <v>10</v>
      </c>
      <c r="F33" s="9" t="s">
        <v>9</v>
      </c>
      <c r="G33" s="9" t="s">
        <v>9</v>
      </c>
      <c r="H33" s="3" t="s">
        <v>8</v>
      </c>
      <c r="I33" s="3" t="s">
        <v>8</v>
      </c>
    </row>
    <row r="34" spans="2:10" ht="15.3" thickBot="1" x14ac:dyDescent="0.35">
      <c r="B34" s="6" t="s">
        <v>18</v>
      </c>
      <c r="C34" s="3" t="s">
        <v>0</v>
      </c>
      <c r="D34" s="3" t="s">
        <v>1</v>
      </c>
      <c r="E34" s="3" t="s">
        <v>3</v>
      </c>
      <c r="F34" s="3" t="s">
        <v>4</v>
      </c>
      <c r="G34" s="3" t="s">
        <v>15</v>
      </c>
      <c r="H34" s="3" t="s">
        <v>6</v>
      </c>
      <c r="I34" s="3" t="s">
        <v>6</v>
      </c>
    </row>
    <row r="35" spans="2:10" x14ac:dyDescent="0.3">
      <c r="B35" t="s">
        <v>25</v>
      </c>
      <c r="C35" s="2">
        <f t="shared" ref="C35:E35" si="7">C28*C$24</f>
        <v>29644.139869196046</v>
      </c>
      <c r="D35" s="2">
        <f t="shared" si="7"/>
        <v>37179.746442094001</v>
      </c>
      <c r="E35" s="2">
        <f t="shared" si="7"/>
        <v>40951.818050000009</v>
      </c>
      <c r="F35" s="2">
        <f>F28*F$24</f>
        <v>36179.869025853121</v>
      </c>
      <c r="G35" s="2">
        <f>G28*G$24</f>
        <v>38744.173829944593</v>
      </c>
      <c r="H35" s="13">
        <f>AVERAGE(D35:F35)</f>
        <v>38103.811172649039</v>
      </c>
      <c r="I35" s="18">
        <f>ROUND(H35,-3)</f>
        <v>38000</v>
      </c>
      <c r="J35" t="s">
        <v>23</v>
      </c>
    </row>
    <row r="36" spans="2:10" x14ac:dyDescent="0.3">
      <c r="B36" t="s">
        <v>26</v>
      </c>
      <c r="C36" s="11">
        <f t="shared" ref="C36:F36" si="8">C29*C$24</f>
        <v>3939.0229580147807</v>
      </c>
      <c r="D36" s="11">
        <f t="shared" si="8"/>
        <v>3996.3346644682615</v>
      </c>
      <c r="E36" s="11">
        <f t="shared" si="8"/>
        <v>5523.5676299999986</v>
      </c>
      <c r="F36" s="11">
        <f t="shared" si="8"/>
        <v>6161.86830114857</v>
      </c>
      <c r="G36" s="11">
        <f t="shared" ref="G36" si="9">G29*G$24</f>
        <v>6598.8715966228547</v>
      </c>
      <c r="H36" s="14">
        <f>AVERAGE(D36:F36)</f>
        <v>5227.2568652056098</v>
      </c>
      <c r="I36" s="19">
        <f>ROUND(H36,-3)</f>
        <v>5000</v>
      </c>
      <c r="J36" t="s">
        <v>23</v>
      </c>
    </row>
    <row r="37" spans="2:10" ht="15.3" thickBot="1" x14ac:dyDescent="0.35">
      <c r="C37" s="12">
        <f t="shared" ref="C37:G37" si="10">SUM(C35:C36)</f>
        <v>33583.162827210828</v>
      </c>
      <c r="D37" s="12">
        <f t="shared" si="10"/>
        <v>41176.081106562262</v>
      </c>
      <c r="E37" s="12">
        <f t="shared" si="10"/>
        <v>46475.385680000007</v>
      </c>
      <c r="F37" s="12">
        <f t="shared" si="10"/>
        <v>42341.737327001691</v>
      </c>
      <c r="G37" s="12">
        <f t="shared" si="10"/>
        <v>45343.045426567449</v>
      </c>
      <c r="H37" s="12">
        <f>SUM(H35:H36)</f>
        <v>43331.068037854646</v>
      </c>
      <c r="I37" s="20">
        <f>SUM(I35:I36)</f>
        <v>43000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26092BDB0EB54683F161AC1502A92A" ma:contentTypeVersion="16" ma:contentTypeDescription="Create a new document." ma:contentTypeScope="" ma:versionID="efc483e43bb16b0c70a04bf2fc68aea4">
  <xsd:schema xmlns:xsd="http://www.w3.org/2001/XMLSchema" xmlns:xs="http://www.w3.org/2001/XMLSchema" xmlns:p="http://schemas.microsoft.com/office/2006/metadata/properties" xmlns:ns2="d668db9c-bb18-4bed-8851-b5721f14e6b4" xmlns:ns3="facbff88-6fe3-477c-bd78-371714a63d39" targetNamespace="http://schemas.microsoft.com/office/2006/metadata/properties" ma:root="true" ma:fieldsID="9d579cff7c15c4b7bb8bfca9c5975d21" ns2:_="" ns3:_="">
    <xsd:import namespace="d668db9c-bb18-4bed-8851-b5721f14e6b4"/>
    <xsd:import namespace="facbff88-6fe3-477c-bd78-371714a63d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8db9c-bb18-4bed-8851-b5721f14e6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9e67b6b-74cb-4963-8df3-8bbebf5323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bff88-6fe3-477c-bd78-371714a63d3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9a79716-25b4-414f-9205-0a0877a8c924}" ma:internalName="TaxCatchAll" ma:showField="CatchAllData" ma:web="facbff88-6fe3-477c-bd78-371714a63d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68db9c-bb18-4bed-8851-b5721f14e6b4">
      <Terms xmlns="http://schemas.microsoft.com/office/infopath/2007/PartnerControls"/>
    </lcf76f155ced4ddcb4097134ff3c332f>
    <TaxCatchAll xmlns="facbff88-6fe3-477c-bd78-371714a63d39" xsi:nil="true"/>
  </documentManagement>
</p:properties>
</file>

<file path=customXml/itemProps1.xml><?xml version="1.0" encoding="utf-8"?>
<ds:datastoreItem xmlns:ds="http://schemas.openxmlformats.org/officeDocument/2006/customXml" ds:itemID="{98B4677B-FCBD-4982-AABF-BAA25CA8A290}"/>
</file>

<file path=customXml/itemProps2.xml><?xml version="1.0" encoding="utf-8"?>
<ds:datastoreItem xmlns:ds="http://schemas.openxmlformats.org/officeDocument/2006/customXml" ds:itemID="{FBB980EE-636D-4ECB-A2DA-8F2E60D3681B}"/>
</file>

<file path=customXml/itemProps3.xml><?xml version="1.0" encoding="utf-8"?>
<ds:datastoreItem xmlns:ds="http://schemas.openxmlformats.org/officeDocument/2006/customXml" ds:itemID="{3965C8BB-3078-443A-A3F4-E07055E336B2}"/>
</file>

<file path=docMetadata/LabelInfo.xml><?xml version="1.0" encoding="utf-8"?>
<clbl:labelList xmlns:clbl="http://schemas.microsoft.com/office/2020/mipLabelMetadata">
  <clbl:label id="{f59ee16a-f4d8-42fc-8e4b-5abdff9fc8a9}" enabled="1" method="Standard" siteId="{a394e41c-cf8d-458e-ac1b-ddae1aa1562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Vafa Sadigzade</dc:creator>
  <cp:lastModifiedBy>Steven Martin</cp:lastModifiedBy>
  <dcterms:created xsi:type="dcterms:W3CDTF">2015-06-05T18:17:20Z</dcterms:created>
  <dcterms:modified xsi:type="dcterms:W3CDTF">2025-12-01T07:00:23Z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0x0101000B26092BDB0EB54683F161AC1502A92A</vt:lpwstr>
  </property>
</Properties>
</file>